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threadedComments/threadedComment5.xml" ContentType="application/vnd.ms-excel.threadedcomments+xml"/>
  <Override PartName="/xl/comments10.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amp\Documents\FCS Annual Reporting 2024\PROJECTS CLOSED in 2023\ESPASK Final Reporting\"/>
    </mc:Choice>
  </mc:AlternateContent>
  <xr:revisionPtr revIDLastSave="0" documentId="8_{1B84A166-D355-4013-894D-947EA4E4582C}" xr6:coauthVersionLast="47" xr6:coauthVersionMax="47" xr10:uidLastSave="{00000000-0000-0000-0000-000000000000}"/>
  <bookViews>
    <workbookView xWindow="-120" yWindow="-120" windowWidth="20730" windowHeight="11040" tabRatio="880" xr2:uid="{00000000-000D-0000-FFFF-FFFF00000000}"/>
  </bookViews>
  <sheets>
    <sheet name="Instructions" sheetId="8" r:id="rId1"/>
    <sheet name="Rapport Mensuel" sheetId="9" r:id="rId2"/>
    <sheet name="FACE" sheetId="5" r:id="rId3"/>
    <sheet name="Plan de decaissement" sheetId="22" state="hidden" r:id="rId4"/>
    <sheet name="Rapport Financier 1" sheetId="6" r:id="rId5"/>
    <sheet name="Rapport Financier 2" sheetId="7" r:id="rId6"/>
    <sheet name="VNG T5" sheetId="23" state="hidden" r:id="rId7"/>
    <sheet name="FACE-Cumulé" sheetId="14" state="hidden" r:id="rId8"/>
    <sheet name="Breakdown depenses Oct'dec 20" sheetId="10" state="hidden" r:id="rId9"/>
    <sheet name="Breakdown depenses Jan'Mar 21" sheetId="11" state="hidden" r:id="rId10"/>
    <sheet name="Breakdown VNG Dep Avr-Juin21" sheetId="19" state="hidden" r:id="rId11"/>
    <sheet name="Breakdown depenses Avril-Juin" sheetId="17" state="hidden" r:id="rId12"/>
    <sheet name="Breakdown depenses Juil'Sept 21" sheetId="20" state="hidden" r:id="rId13"/>
    <sheet name="Breakdown depenses Oct'21" sheetId="21" state="hidden" r:id="rId14"/>
    <sheet name="Follow up patners" sheetId="16" state="hidden" r:id="rId15"/>
    <sheet name="Breakdown depenses Nov'Déc'21" sheetId="24" state="hidden" r:id="rId16"/>
    <sheet name="Breakdown depenses Jan'Mar'22" sheetId="25" state="hidden" r:id="rId17"/>
    <sheet name="Breakdown depenses Avr-Mai'22" sheetId="28" state="hidden" r:id="rId18"/>
    <sheet name="Breakdown depenses Juin'22" sheetId="29" state="hidden" r:id="rId19"/>
    <sheet name="Breakdown depenses Juil'Sept'22" sheetId="30" state="hidden" r:id="rId20"/>
    <sheet name="Cash_flow" sheetId="12" r:id="rId21"/>
    <sheet name="Breakdown depenses Oct 2022" sheetId="31" state="hidden" r:id="rId22"/>
    <sheet name="Breakdown depenses Oct'Dec 2022" sheetId="32" state="hidden" r:id="rId23"/>
    <sheet name="Breakdown depenses Jan'&amp;Mars'23" sheetId="33" state="hidden" r:id="rId24"/>
    <sheet name="Breakdown depenses Avr'23" sheetId="34" state="hidden" r:id="rId25"/>
    <sheet name="Breakdown depenses Mai'&amp;Jui'23" sheetId="35" r:id="rId26"/>
    <sheet name="Suivi_partners" sheetId="13" state="hidden" r:id="rId27"/>
    <sheet name="Monthly Activity Tracking Tool" sheetId="3" state="hidden" r:id="rId28"/>
    <sheet name="SSU Monthly Contract monitoring" sheetId="1"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_____________________TBO1">[1]Malaria!$D$2:$D$10</definedName>
    <definedName name="______________________TBO1">[1]Malaria!$D$2:$D$10</definedName>
    <definedName name="_____________________TBO1">[1]Malaria!$D$2:$D$10</definedName>
    <definedName name="____________________TBO1">[1]Malaria!$D$2:$D$10</definedName>
    <definedName name="___________________TBO1">[1]Malaria!$D$2:$D$10</definedName>
    <definedName name="__________________TBO1">[1]Malaria!$D$2:$D$10</definedName>
    <definedName name="_________________TBO1">[1]Malaria!$D$2:$D$10</definedName>
    <definedName name="________________TBO1">[1]Malaria!$D$2:$D$10</definedName>
    <definedName name="_______________TBO1">[1]Malaria!$D$2:$D$10</definedName>
    <definedName name="______________TBO1">[1]Malaria!$D$2:$D$10</definedName>
    <definedName name="_____________TBO1">[2]Malaria!$D$2:$D$10</definedName>
    <definedName name="____________TBO1">[2]Malaria!$D$2:$D$10</definedName>
    <definedName name="___________TBO1">[2]Malaria!$D$2:$D$10</definedName>
    <definedName name="__________TBO1">[2]Malaria!$D$2:$D$10</definedName>
    <definedName name="_________TBO1">[2]Malaria!$D$2:$D$10</definedName>
    <definedName name="________TBO1">[2]Malaria!$D$2:$D$10</definedName>
    <definedName name="_______TBO1">[2]Malaria!$D$2:$D$10</definedName>
    <definedName name="______TBO1">[2]Malaria!$D$2:$D$10</definedName>
    <definedName name="_____TBO1">[2]Malaria!$D$2:$D$10</definedName>
    <definedName name="____TBO1">[2]Malaria!$D$2:$D$10</definedName>
    <definedName name="___TBO1">[2]Malaria!$D$2:$D$10</definedName>
    <definedName name="__TBO1">[2]Malaria!$D$2:$D$10</definedName>
    <definedName name="_ATT1">[2]HIV!$E$2:$E$22</definedName>
    <definedName name="_Dir4">'[3]FBR 3 DIR '!$K$31</definedName>
    <definedName name="_Dir5">'[3]FBR 3 DIR '!$K$57</definedName>
    <definedName name="_Dir7">'[3]FBR 3 DIR '!$K$81</definedName>
    <definedName name="_xlnm._FilterDatabase" localSheetId="24" hidden="1">'Breakdown depenses Avr''23'!$A$3:$AA$77</definedName>
    <definedName name="_xlnm._FilterDatabase" localSheetId="11" hidden="1">'Breakdown depenses Avril-Juin'!$A$3:$Y$210</definedName>
    <definedName name="_xlnm._FilterDatabase" localSheetId="17" hidden="1">'Breakdown depenses Avr-Mai''22'!$A$3:$Z$3</definedName>
    <definedName name="_xlnm._FilterDatabase" localSheetId="23" hidden="1">'Breakdown depenses Jan''&amp;Mars''23'!$A$3:$AB$3</definedName>
    <definedName name="_xlnm._FilterDatabase" localSheetId="9" hidden="1">'Breakdown depenses Jan''Mar 21'!$A$3:$Y$3</definedName>
    <definedName name="_xlnm._FilterDatabase" localSheetId="16" hidden="1">'Breakdown depenses Jan''Mar''22'!$A$3:$Y$195</definedName>
    <definedName name="_xlnm._FilterDatabase" localSheetId="12" hidden="1">'Breakdown depenses Juil''Sept 21'!$A$3:$Y$216</definedName>
    <definedName name="_xlnm._FilterDatabase" localSheetId="19" hidden="1">'Breakdown depenses Juil''Sept''22'!$A$3:$Z$259</definedName>
    <definedName name="_xlnm._FilterDatabase" localSheetId="18" hidden="1">'Breakdown depenses Juin''22'!$A$3:$Z$3</definedName>
    <definedName name="_xlnm._FilterDatabase" localSheetId="25" hidden="1">'Breakdown depenses Mai''&amp;Jui''23'!$A$3:$AF$120</definedName>
    <definedName name="_xlnm._FilterDatabase" localSheetId="15" hidden="1">'Breakdown depenses Nov''Déc''21'!$A$3:$Y$186</definedName>
    <definedName name="_xlnm._FilterDatabase" localSheetId="21" hidden="1">'Breakdown depenses Oct 2022'!$A$3:$Z$181</definedName>
    <definedName name="_xlnm._FilterDatabase" localSheetId="13" hidden="1">'Breakdown depenses Oct''21'!$A$3:$Y$159</definedName>
    <definedName name="_xlnm._FilterDatabase" localSheetId="8" hidden="1">'Breakdown depenses Oct''dec 20'!$A$3:$Y$112</definedName>
    <definedName name="_xlnm._FilterDatabase" localSheetId="22" hidden="1">'Breakdown depenses Oct''Dec 2022'!$A$3:$Z$284</definedName>
    <definedName name="_xlnm._FilterDatabase" localSheetId="4" hidden="1">'Rapport Financier 1'!$D$9:$D$258</definedName>
    <definedName name="_xlnm._FilterDatabase" localSheetId="6" hidden="1">'VNG T5'!$D$9:$D$246</definedName>
    <definedName name="_mm1">#REF!</definedName>
    <definedName name="_mm2">#REF!</definedName>
    <definedName name="_mm3">#REF!</definedName>
    <definedName name="_mm4">#REF!</definedName>
    <definedName name="_TB0P">[2]Malaria!$D$2:$D$10</definedName>
    <definedName name="_TBO1">[1]Malaria!$D$2:$D$10</definedName>
    <definedName name="AB">'[4]Formating-source'!$B$2:$B$5</definedName>
    <definedName name="ABB">#REF!</definedName>
    <definedName name="AccountsList">#REF!</definedName>
    <definedName name="Admin">'[5]Range Page'!$A$21</definedName>
    <definedName name="admincost">'[6]Range Page'!$A$23</definedName>
    <definedName name="Affiche">'[7]Base estimation'!$D$183</definedName>
    <definedName name="Agent_comptable">'[7]Base estimation'!$D$429</definedName>
    <definedName name="Agent_Menage">'[7]Base estimation'!$D$433</definedName>
    <definedName name="Agraffeuse">'[7]Base estimation'!$D$136</definedName>
    <definedName name="AnalysePSM">#REF!</definedName>
    <definedName name="Appui_Nutri_PVVIH">'[7]Base estimation'!$D$239</definedName>
    <definedName name="Assistant_Admin">'[7]Base estimation'!$D$428</definedName>
    <definedName name="Assistant_Social">'[7]Base estimation'!$D$434</definedName>
    <definedName name="Assurance_Vehicule">'[7]Base estimation'!$D$456</definedName>
    <definedName name="Athanase">#REF!</definedName>
    <definedName name="ATT">[1]HIV!$E$2:$E$22</definedName>
    <definedName name="Audit_sem1">'[8]Budget année1'!$P$49</definedName>
    <definedName name="Audit_sem2">'[8]Budget année1'!$Q$49</definedName>
    <definedName name="Audit_Sous_benef">'[7]Base estimation'!$D$467</definedName>
    <definedName name="Availability">'[4]Formating-source'!$L$2:$L$5</definedName>
    <definedName name="Availability1">#REF!</definedName>
    <definedName name="Availability2">'[4]Formating-source'!$M$2:$M$5</definedName>
    <definedName name="Availability21">#REF!</definedName>
    <definedName name="avance">#REF!</definedName>
    <definedName name="ave_exp1">#REF!</definedName>
    <definedName name="ave_exp2">#REF!</definedName>
    <definedName name="ave_exp3">#REF!</definedName>
    <definedName name="ave_exp4">#REF!</definedName>
    <definedName name="Backstop1">#REF!</definedName>
    <definedName name="Backstop2">#REF!</definedName>
    <definedName name="Billet_sous_Region">'[7]Base estimation'!$D$11</definedName>
    <definedName name="BillingSchedule">#REF!</definedName>
    <definedName name="Boite_Image">'[7]Base estimation'!$D$184</definedName>
    <definedName name="Cabinets_internationaux">'[7]Base estimation'!$D$14</definedName>
    <definedName name="Cabinets_nationaux">'[7]Base estimation'!$D$12</definedName>
    <definedName name="Campagne_sensibilisation_seance_25">'[7]Base estimation'!$D$223</definedName>
    <definedName name="Carburant">'[7]Base estimation'!$D$470</definedName>
    <definedName name="Catégori">#REF!</definedName>
    <definedName name="Categorie">#REF!</definedName>
    <definedName name="Catégorie2">'[9]Plan Wayne'!$BS$5:$BS$17</definedName>
    <definedName name="categories" localSheetId="20">'[10]Rapport Financier 1'!#REF!</definedName>
    <definedName name="categories" localSheetId="14">#REF!</definedName>
    <definedName name="categories" localSheetId="5">[11]Budget_Detaille_AMI_AAP!#REF!</definedName>
    <definedName name="categories" localSheetId="1">'[12]Rapport Financier 1'!#REF!</definedName>
    <definedName name="categories" localSheetId="6">'VNG T5'!#REF!</definedName>
    <definedName name="categories">'Rapport Financier 1'!#REF!</definedName>
    <definedName name="categories_2">#REF!</definedName>
    <definedName name="categories_t">#REF!</definedName>
    <definedName name="Category">'[13]Plan de travail budgétisé'!$AZ$7:$AZ$19</definedName>
    <definedName name="CC">[6]Definitions!$G$3:$G$18</definedName>
    <definedName name="change_rates">'[14]Initial balance'!#REF!</definedName>
    <definedName name="Charge_Fonctionnement">'[7]Base estimation'!$D$446</definedName>
    <definedName name="Chauffeur">'[7]Base estimation'!$D$432</definedName>
    <definedName name="Christian">#REF!</definedName>
    <definedName name="Climatiseur">'[7]Base estimation'!$D$76</definedName>
    <definedName name="Collation_don_sang">'[7]Base estimation'!$D$203</definedName>
    <definedName name="CompanyNameList">#REF!</definedName>
    <definedName name="ComponentCode">[15]Translations!$C$2</definedName>
    <definedName name="Components">#REF!</definedName>
    <definedName name="Consignee">'[16]Formating-source'!$F$2:$F$10</definedName>
    <definedName name="Consignee1">#REF!</definedName>
    <definedName name="consult1">#REF!</definedName>
    <definedName name="consult2">#REF!</definedName>
    <definedName name="consult3">#REF!</definedName>
    <definedName name="consult4">#REF!</definedName>
    <definedName name="consult5">#REF!</definedName>
    <definedName name="consult6">#REF!</definedName>
    <definedName name="consult7">#REF!</definedName>
    <definedName name="Consultants_internationaux">'[7]Base estimation'!$D$9</definedName>
    <definedName name="Consultants_nationaux">'[7]Base estimation'!$D$8</definedName>
    <definedName name="Contri">'[7]Base estimation'!$D$333</definedName>
    <definedName name="Coordinateur">'[7]Base estimation'!$D$422</definedName>
    <definedName name="Coordination_sem1">'[8]Budget année1'!$P$8</definedName>
    <definedName name="Coordination_sem2">'[8]Budget année1'!$Q$8</definedName>
    <definedName name="Cost_Category">[17]Definitions!$F$3:$F$15</definedName>
    <definedName name="Counter">#REF!</definedName>
    <definedName name="country">#REF!</definedName>
    <definedName name="CoutCS">'[3]FBR Périph'!$B$7</definedName>
    <definedName name="CoutHGR">'[3]FBR Périph'!$B$9</definedName>
    <definedName name="_xlnm.Criteria">[1]WsTemp!#REF!</definedName>
    <definedName name="CriteriaDD">#REF!</definedName>
    <definedName name="criticality">[18]Stakeholders!$C$10:$C$12</definedName>
    <definedName name="Currency">#REF!</definedName>
    <definedName name="cut">#REF!</definedName>
    <definedName name="dacc">'[19]Budget année1'!$Q$38</definedName>
    <definedName name="datacongé">#REF!</definedName>
    <definedName name="dddd">#REF!</definedName>
    <definedName name="ddvdfgv">[2]Definitions!#REF!</definedName>
    <definedName name="Deadline">'[4]Formating-source'!$J$2:$J$9</definedName>
    <definedName name="Deadline1">#REF!</definedName>
    <definedName name="defaultcurr">#REF!</definedName>
    <definedName name="Depliant">'[7]Base estimation'!$D$181</definedName>
    <definedName name="Dffusion_Radio">'[7]Base estimation'!$D$170</definedName>
    <definedName name="Diffusion_TV">'[7]Base estimation'!$D$171</definedName>
    <definedName name="Disease">[20]HIV!$G$3:$G$7</definedName>
    <definedName name="Disease_Component">#REF!</definedName>
    <definedName name="Disease_components">[21]Definitions!$A$2:$D$2</definedName>
    <definedName name="DiseaseComponent">#REF!</definedName>
    <definedName name="Dispaitéparrégion">"Organigramme : Processus 5"</definedName>
    <definedName name="Disparité">"Organigramme : Processus 9"</definedName>
    <definedName name="Disparitérégion">#REF!</definedName>
    <definedName name="DollarLC">'[6]Range Page'!$A$27</definedName>
    <definedName name="Domaines">#REF!</definedName>
    <definedName name="DPSBan">'[3]FBR 4 Prov'!$N$19</definedName>
    <definedName name="DPSEqu">'[3]FBR 4 Prov'!$N$47</definedName>
    <definedName name="DPSKat">'[3]FBR 4 Prov'!$N$38</definedName>
    <definedName name="DPSMan">'[3]FBR 4 Prov'!$N$28</definedName>
    <definedName name="E">[22]HIV!$F$3</definedName>
    <definedName name="ee">[2]HIV!$F$3</definedName>
    <definedName name="Emission_Radio">'[7]Base estimation'!$D$173</definedName>
    <definedName name="Emission_TV">'[7]Base estimation'!$D$172</definedName>
    <definedName name="Emmanuel">#REF!</definedName>
    <definedName name="end">#REF!</definedName>
    <definedName name="Endemnite_PR">'[7]Base estimation'!$D$435</definedName>
    <definedName name="ENG_BI_CORE_LOCATION">"C:\Program Files (x86)\Sage Pastel EvolutionV68044\"</definedName>
    <definedName name="ENG_BI_LBI" hidden="1">"74WB4X7F22"</definedName>
    <definedName name="ENG_BI_TLA" hidden="1">"60;31;194;46;55;74;191;149;141;126;245;24;112;160;40;115;71;247;38;132;161;224;169;273;213;107;27;196;221;79;217;142"</definedName>
    <definedName name="entite">#REF!</definedName>
    <definedName name="entite_2">#REF!</definedName>
    <definedName name="entite_22">#REF!</definedName>
    <definedName name="Entretien_Ch_Viral">'[7]Base estimation'!$D$482</definedName>
    <definedName name="Entretien_Info">'[7]Base estimation'!$D$175</definedName>
    <definedName name="erdd">#REF!</definedName>
    <definedName name="ES">[22]HIV!$F$4</definedName>
    <definedName name="esde">[2]Definitions!#REF!</definedName>
    <definedName name="Espérance">#REF!</definedName>
    <definedName name="ess">[2]HIV!$F$4</definedName>
    <definedName name="ET">[23]HIV!$F$4</definedName>
    <definedName name="euro">'[24]HY DETAIL. UNIT COST YEAR 3,4,5'!$AO$1</definedName>
    <definedName name="evaluationstaff" localSheetId="14">#REF!</definedName>
    <definedName name="evaluationstaff" localSheetId="6">#REF!</definedName>
    <definedName name="evaluationstaff">#REF!</definedName>
    <definedName name="Excel_BuiltIn__FilterDatabase_2">#REF!</definedName>
    <definedName name="expense_titles">'[14]Initial balance'!#REF!</definedName>
    <definedName name="expenses">'[14]Initial balance'!#REF!</definedName>
    <definedName name="ExpiryStockout">'[4]Formating-source'!$I$2:$I$6</definedName>
    <definedName name="ExpiryStockout1">#REF!</definedName>
    <definedName name="FD">#REF!</definedName>
    <definedName name="Fonct_Vehicule">'[7]Base estimation'!$D$469</definedName>
    <definedName name="Fonctionnement_Sous_Bef">'[7]Base estimation'!$D$461</definedName>
    <definedName name="Form_sous_Region">'[7]Base estimation'!$D$21</definedName>
    <definedName name="Formation_sem1">'[8]Budget année1'!$P$13</definedName>
    <definedName name="Formation_sem2">'[8]Budget année1'!$Q$13</definedName>
    <definedName name="FormationCommunautaire">'[7]Base estimation'!$D$19</definedName>
    <definedName name="FormationConakry">'[7]Base estimation'!$D$16</definedName>
    <definedName name="FormationInterieur">'[7]Base estimation'!$D$17</definedName>
    <definedName name="FormationPairsEducateurs">'[7]Base estimation'!$D$18</definedName>
    <definedName name="Forms">'[4]Formating-source'!$K$2:$K$5</definedName>
    <definedName name="Forms1">#REF!</definedName>
    <definedName name="Fourniture_Bur_Sousbenef">'[7]Base estimation'!$D$465</definedName>
    <definedName name="Freddy">#REF!</definedName>
    <definedName name="Frequency">'[4]Formating-source'!$Q$3:$Q$9</definedName>
    <definedName name="Frequency1">#REF!</definedName>
    <definedName name="FromPeriod">#REF!</definedName>
    <definedName name="FromPeriodName">#REF!</definedName>
    <definedName name="function1">#REF!</definedName>
    <definedName name="function2">#REF!</definedName>
    <definedName name="function3">#REF!</definedName>
    <definedName name="function4">#REF!</definedName>
    <definedName name="GandA">'[6]Range Page'!$A$3</definedName>
    <definedName name="Gardien">'[7]Base estimation'!$D$442</definedName>
    <definedName name="geert">#REF!</definedName>
    <definedName name="Gestionnaire_base">'[7]Base estimation'!$D$430</definedName>
    <definedName name="Grant">[25]Definitions!#REF!</definedName>
    <definedName name="Grantcycle">[1]Definitions!#REF!</definedName>
    <definedName name="Grantcycle_2">[2]Definitions!#REF!</definedName>
    <definedName name="Grantcycle_5">#REF!</definedName>
    <definedName name="hhu">'[26]Budget AGEFIN'!$I$3</definedName>
    <definedName name="HIV">#REF!</definedName>
    <definedName name="HIVAIDS">#REF!</definedName>
    <definedName name="HIVII">[22]HIV!$B$2:$B$8</definedName>
    <definedName name="HIVOI">[22]HIV!$D$2:$D$15</definedName>
    <definedName name="HIVSDA">[22]HIV!$A$2:$A$30</definedName>
    <definedName name="HIVSource">[22]HIV!$E$2:$E$22</definedName>
    <definedName name="HIVTT">[1]VIH!#REF!</definedName>
    <definedName name="HSSII">[27]HSS!$B$2:$B$20</definedName>
    <definedName name="HSSOI">[27]HSS!$C$2:$C$24</definedName>
    <definedName name="HSSSDA">[1]RSS!$A$2:$A$18</definedName>
    <definedName name="HSSSource">[1]RSS!$D$2:$D$31</definedName>
    <definedName name="i">#REF!</definedName>
    <definedName name="icr">#REF!</definedName>
    <definedName name="IcrNet">[28]Proposition!#REF!</definedName>
    <definedName name="Idemnite_ONG">'[7]Base estimation'!$D$437</definedName>
    <definedName name="idLieu">#REF!</definedName>
    <definedName name="idProjet">[29]Parametres!#REF!</definedName>
    <definedName name="IET">[6]Definitions!$I$3:$I$18</definedName>
    <definedName name="IMPLEMENTATION_PHASE">[1]Definitions!#REF!</definedName>
    <definedName name="IMPLEMENTATION_PHASE_2">[2]Definitions!#REF!</definedName>
    <definedName name="IMPLEMENTATION_PHASE_5">#REF!</definedName>
    <definedName name="IMPLEMENTATION_PHASEnew">#REF!</definedName>
    <definedName name="Implementing_Entity_Type">[21]Definitions!$H$3:$H$9</definedName>
    <definedName name="Impliment">[25]Definitions!#REF!</definedName>
    <definedName name="In">'[1]Rate tables'!$D$12:$E$15</definedName>
    <definedName name="IncOffset">'[30]7.6 (d) Incremental'!$AP$2</definedName>
    <definedName name="income_titles">'[14]Initial balance'!#REF!</definedName>
    <definedName name="incomes">'[14]Initial balance'!#REF!</definedName>
    <definedName name="IndicatorTypesList">[1]SDAs_impact_datasources!$D$2:$D$3</definedName>
    <definedName name="INFO_BI_EXE_NAME" hidden="1">"BICEVOLUTION.EXE"</definedName>
    <definedName name="INFO_EXE_SERVER_PATH" hidden="1">"C:\Program Files (x86)\Sage Pastel EvolutionV68044\BICEVOLUTION.EXE"</definedName>
    <definedName name="INFO_INSTANCE_ID" hidden="1">"0"</definedName>
    <definedName name="INFO_INSTANCE_NAME" hidden="1">"Project Cordaid 68-3_20140114_18_58_17_5858.xls"</definedName>
    <definedName name="INFO_REPORT_CODE" hidden="1">""</definedName>
    <definedName name="INFO_REPORT_ID" hidden="1">"5"</definedName>
    <definedName name="INFO_REPORT_NAME" hidden="1">"Project Cordaid 68-3"</definedName>
    <definedName name="INFO_RUN_USER" hidden="1">""</definedName>
    <definedName name="INFO_RUN_WORKSTATION" hidden="1">"CORDAID-HP"</definedName>
    <definedName name="ini_bal_EUR">'[14]Initial balance'!#REF!</definedName>
    <definedName name="ini_balances_eur">#REF!</definedName>
    <definedName name="ini_balances_place">#REF!</definedName>
    <definedName name="ir">'[1]Rate tables'!$D$12:$E$15</definedName>
    <definedName name="Isaac">#REF!</definedName>
    <definedName name="item1">#REF!</definedName>
    <definedName name="item2">#REF!</definedName>
    <definedName name="item3">#REF!</definedName>
    <definedName name="item4.1">#REF!</definedName>
    <definedName name="item4.2">#REF!</definedName>
    <definedName name="item5.1">#REF!</definedName>
    <definedName name="item5.2">#REF!</definedName>
    <definedName name="item6.1">#REF!</definedName>
    <definedName name="item6.2">#REF!</definedName>
    <definedName name="item7">#REF!</definedName>
    <definedName name="item7.1">#REF!</definedName>
    <definedName name="item7.2">#REF!</definedName>
    <definedName name="item7.3">#REF!</definedName>
    <definedName name="item8">#REF!</definedName>
    <definedName name="item9">#REF!</definedName>
    <definedName name="ITSupport">'[31]Range Page'!#REF!</definedName>
    <definedName name="JD">[32]TB!$B$2:$B$5</definedName>
    <definedName name="Josué">#REF!</definedName>
    <definedName name="Justin">#REF!</definedName>
    <definedName name="Kanane">#REF!</definedName>
    <definedName name="Kit_Equip_ONG">'[7]Base estimation'!$D$102</definedName>
    <definedName name="Kit_gyneco">'[7]Base estimation'!$D$153</definedName>
    <definedName name="Kit_Info_PR">'[7]Base estimation'!$D$40</definedName>
    <definedName name="KIt_Info_Standard">'[7]Base estimation'!$D$82</definedName>
    <definedName name="Kit_Mat_Info">'[7]Base estimation'!$D$124</definedName>
    <definedName name="Kit_Prevention">'[7]Base estimation'!$D$148</definedName>
    <definedName name="Kit_SoinP_ONG">'[7]Base estimation'!$D$249</definedName>
    <definedName name="kk">[33]Definitions!$B$31:$B$38</definedName>
    <definedName name="lajdjpf">[25]Definitions!#REF!</definedName>
    <definedName name="Lay">[1]Malaria!$E$2:$E$25</definedName>
    <definedName name="length">#REF!</definedName>
    <definedName name="LFA_SDA">'[34]LFA_Programmatic Progress_1B'!#REF!</definedName>
    <definedName name="LFASig">#REF!</definedName>
    <definedName name="list">#REF!</definedName>
    <definedName name="List_IE">'[34]Definitions-lists-EFR'!$A$58:$A$65</definedName>
    <definedName name="list1">#REF!</definedName>
    <definedName name="list2">#REF!</definedName>
    <definedName name="listH">[1]Definitions!#REF!</definedName>
    <definedName name="listH_2">[2]Definitions!#REF!</definedName>
    <definedName name="listH_5">#REF!</definedName>
    <definedName name="ListHIV">'[34]Definitions-lists-EFR'!$A$1:$A$7</definedName>
    <definedName name="listie">[1]Definitions!$B$31:$B$38</definedName>
    <definedName name="listie_2">[2]Definitions!$B$31:$B$38</definedName>
    <definedName name="listie_5">#REF!</definedName>
    <definedName name="listienew">#REF!</definedName>
    <definedName name="listmac">#REF!</definedName>
    <definedName name="ListMal">'[34]Definitions-lists-EFR'!$A$21:$A$25</definedName>
    <definedName name="listnew">#REF!</definedName>
    <definedName name="listS">#REF!</definedName>
    <definedName name="listsda">#REF!</definedName>
    <definedName name="listsdah">#REF!</definedName>
    <definedName name="listsdahiv">#REF!</definedName>
    <definedName name="listsdahiv1">#REF!</definedName>
    <definedName name="listsdam">[35]Definitions!$C$28:$C$50</definedName>
    <definedName name="listsdat">#REF!</definedName>
    <definedName name="listsdat1">[36]Definitions!$C$39:$C$54</definedName>
    <definedName name="listserv">#REF!</definedName>
    <definedName name="ListTB">'[34]Definitions-lists-EFR'!$A$39:$A$44</definedName>
    <definedName name="Local_costs_sem1">'[8]Budget année1'!$P$38</definedName>
    <definedName name="Local_costs_sem2">'[8]Budget année1'!$Q$38</definedName>
    <definedName name="localinflation_yr2">'[6]Range Page'!$A$33</definedName>
    <definedName name="localinflation_yr3">'[6]Range Page'!$A$34</definedName>
    <definedName name="localinflation_yr4">'[31]Range Page'!#REF!</definedName>
    <definedName name="localinflation_yr5">'[31]Range Page'!#REF!</definedName>
    <definedName name="localperdiem">'[31]Range Page'!#REF!</definedName>
    <definedName name="log_process">#REF!</definedName>
    <definedName name="Lookup_Currency_Proposal">[37]Lookup!$AA$2:$AA$3</definedName>
    <definedName name="Lookup_Currency_Report">[37]Lookup!$AC$2:$AC$3</definedName>
    <definedName name="Lookup_DiseaseComponents_Options">[37]Lookup!$A$2:$A$6</definedName>
    <definedName name="Lookup_Language">[37]Lookup!$AF$2:$AF$4</definedName>
    <definedName name="ma">#REF!</definedName>
    <definedName name="MacrocategoriesALL">[1]Definitions!$B$127:$B$149</definedName>
    <definedName name="MacrocategoriesALL_2">[2]Definitions!$B$127:$B$149</definedName>
    <definedName name="MacrocategoriesALL_5">#REF!</definedName>
    <definedName name="MacrocategoriesALLnew">#REF!</definedName>
    <definedName name="MalariaII">[22]Malaria!$B$2:$B$10</definedName>
    <definedName name="MalariaOI">[22]Malaria!$D$2:$D$10</definedName>
    <definedName name="MalariaSDA">[22]Malaria!$A$2:$A$23</definedName>
    <definedName name="MalariaSource">[22]Malaria!$E$2:$E$25</definedName>
    <definedName name="Master_Sub_Accountlist">[38]Lists!$F$1:$F$6</definedName>
    <definedName name="match_requirement">'[31]Range Page'!#REF!</definedName>
    <definedName name="Materiel_Audio_CECOJE">'[7]Base estimation'!$D$96</definedName>
    <definedName name="Medecin">'[7]Base estimation'!$D$427</definedName>
    <definedName name="Medevac.expat1">'[31]Range Page'!#REF!</definedName>
    <definedName name="Medevac.expat2">'[31]Range Page'!#REF!</definedName>
    <definedName name="Medevac.expat3">'[31]Range Page'!#REF!</definedName>
    <definedName name="Medevac.STTA.day">'[31]Range Page'!#REF!</definedName>
    <definedName name="Medevac.STTA.month">'[31]Range Page'!#REF!</definedName>
    <definedName name="MissionsInterieur">'[7]Base estimation'!$D$34</definedName>
    <definedName name="Mob_Bureau_PR">'[7]Base estimation'!$D$89</definedName>
    <definedName name="Mobilier_Standard">'[7]Base estimation'!$D$142</definedName>
    <definedName name="MonthIndex">[30]Definitions!$AC$7</definedName>
    <definedName name="MoreLess">'[4]Formating-source'!$E$2:$E$5</definedName>
    <definedName name="MoreLess1">#REF!</definedName>
    <definedName name="name">#REF!</definedName>
    <definedName name="nbEmpl">#REF!</definedName>
    <definedName name="NewOH">'[6]Range Page'!$A$2</definedName>
    <definedName name="nlgrate">#REF!</definedName>
    <definedName name="Number">'[4]Formating-source'!$P$2:$P$9</definedName>
    <definedName name="Number1">#REF!</definedName>
    <definedName name="Objective___SDAs">#REF!</definedName>
    <definedName name="Objective_1_SDA">#REF!</definedName>
    <definedName name="Objective_2_SDA">#REF!</definedName>
    <definedName name="Objective_3_SDA">#REF!</definedName>
    <definedName name="Objective_4_SDA">#REF!</definedName>
    <definedName name="Objective_5_SDA">#REF!</definedName>
    <definedName name="ObjectiveSDA">#REF!</definedName>
    <definedName name="OH">'[5]Country Budget x 6'!$E$503</definedName>
    <definedName name="OH_Rate">#REF!</definedName>
    <definedName name="Olivier">#REF!</definedName>
    <definedName name="options" localSheetId="20">'[10]Rapport Financier 1'!#REF!</definedName>
    <definedName name="options" localSheetId="5">[11]Budget_Detaille_AMI_AAP!#REF!</definedName>
    <definedName name="options" localSheetId="1">'[12]Rapport Financier 1'!#REF!</definedName>
    <definedName name="options" localSheetId="6">'VNG T5'!#REF!</definedName>
    <definedName name="options">'Rapport Financier 1'!#REF!</definedName>
    <definedName name="Ordi_Portable">'[7]Base estimation'!$D$49</definedName>
    <definedName name="Over_Head">'[5]Range Page'!$A$19</definedName>
    <definedName name="overhead">'[31]Range Page'!#REF!</definedName>
    <definedName name="Pair_Educ_Femme">'[7]Base estimation'!$D$231</definedName>
    <definedName name="Pair_Educ_Jeune">'[7]Base estimation'!$D$230</definedName>
    <definedName name="Pair_Educ_Minier">'[7]Base estimation'!$D$237</definedName>
    <definedName name="Pair_Educ_Pecheur">'[7]Base estimation'!$D$235</definedName>
    <definedName name="Pair_Educ_Prisonnier">'[7]Base estimation'!$D$233</definedName>
    <definedName name="Pair_Educ_PS">'[7]Base estimation'!$D$232</definedName>
    <definedName name="Pair_Educ_Transp">'[7]Base estimation'!$D$236</definedName>
    <definedName name="partners">'[16]Formating-source'!$G$3:$G$9</definedName>
    <definedName name="partners1">#REF!</definedName>
    <definedName name="PCR">#REF!</definedName>
    <definedName name="PCRR">#REF!</definedName>
    <definedName name="PEP">'[7]Base estimation'!$D$258</definedName>
    <definedName name="perctge">'[4]Formating-source'!$C$2:$C$12</definedName>
    <definedName name="perctge1">#REF!</definedName>
    <definedName name="Perctge2">'[4]Formating-source'!$D$2:$D$9</definedName>
    <definedName name="Perctge21">#REF!</definedName>
    <definedName name="Perd_consul_Inter">'[7]Base estimation'!$D$10</definedName>
    <definedName name="PerdAO">'[7]Base estimation'!$D$28</definedName>
    <definedName name="perdiem">'[31]Range Page'!#REF!</definedName>
    <definedName name="PerdSousRegion">'[7]Base estimation'!$D$23</definedName>
    <definedName name="PeriodNameList">[38]Lists!$E$1:$E$60</definedName>
    <definedName name="Phallus">'[7]Base estimation'!$D$187</definedName>
    <definedName name="Plaidoyer1">'[7]Base estimation'!#REF!</definedName>
    <definedName name="plIRPP">[39]Parametres!$C$23</definedName>
    <definedName name="Pointage">[39]Pointage!$A$3:$AP$103</definedName>
    <definedName name="PR_SDA">'[34]LFA_Programmatic Progress_1A'!#REF!</definedName>
    <definedName name="primetrans">#REF!</definedName>
    <definedName name="_xlnm.Print_Area" localSheetId="16">'Breakdown depenses Jan''Mar''22'!$B$3:$T$13</definedName>
    <definedName name="_xlnm.Print_Area" localSheetId="2">FACE!$A$1:$P$50</definedName>
    <definedName name="_xlnm.Print_Area" localSheetId="7">'FACE-Cumulé'!$A$1:$M$50</definedName>
    <definedName name="_xlnm.Print_Area" localSheetId="5">'Rapport Financier 2'!$A$2:$E$30</definedName>
    <definedName name="Processus_1">#REF!</definedName>
    <definedName name="Processus_2">#REF!</definedName>
    <definedName name="Processus_3">#REF!</definedName>
    <definedName name="Processus_4">#REF!</definedName>
    <definedName name="Processus_5">#REF!</definedName>
    <definedName name="Processus_6">#REF!</definedName>
    <definedName name="Processus_7">#REF!</definedName>
    <definedName name="Processus_8">#REF!</definedName>
    <definedName name="Processus_9">#REF!</definedName>
    <definedName name="Procure">'[5]Range Page'!$A$20</definedName>
    <definedName name="procurementcost">'[6]Range Page'!$A$22</definedName>
    <definedName name="ProjectCodeList">[38]Lists!$G$1:$G$38</definedName>
    <definedName name="ProjectspecificBank">[40]Sheet1!$A$1:$A$2</definedName>
    <definedName name="PS">[22]HIV!$F$5</definedName>
    <definedName name="PSA">'[31]Range Page'!#REF!</definedName>
    <definedName name="PSM">[1]HIV!$F$5</definedName>
    <definedName name="pyscnps">#REF!</definedName>
    <definedName name="pysfir">#REF!</definedName>
    <definedName name="pysirpp">#REF!</definedName>
    <definedName name="rate_SDP">'[14]Initial balance'!#REF!</definedName>
    <definedName name="ratetable">#REF!</definedName>
    <definedName name="RAV">[39]Parametres!$C$18</definedName>
    <definedName name="RDTs">'[4]Formating-source'!$N$2:$N$8</definedName>
    <definedName name="RDTs1">#REF!</definedName>
    <definedName name="redf">#REF!</definedName>
    <definedName name="ReprographieR">'[7]Base estimation'!$D$165</definedName>
    <definedName name="Resp_RCA">'[7]Base estimation'!$D$425</definedName>
    <definedName name="Resp_SE">'[7]Base estimation'!$D$426</definedName>
    <definedName name="Rwdta">#REF!</definedName>
    <definedName name="salbrut">#REF!</definedName>
    <definedName name="SALBRUTREEL">#REF!</definedName>
    <definedName name="salomon">#REF!</definedName>
    <definedName name="Scolarisation_OEV">'[7]Base estimation'!$D$207</definedName>
    <definedName name="SD">#REF!</definedName>
    <definedName name="SD_2">#REF!</definedName>
    <definedName name="SD_5">#REF!</definedName>
    <definedName name="SDA">#REF!</definedName>
    <definedName name="SDA_2">#REF!</definedName>
    <definedName name="SDA_5">#REF!</definedName>
    <definedName name="SDAList">[41]DPS!$A$2:$A$45</definedName>
    <definedName name="SDAList_2">#REF!</definedName>
    <definedName name="SDF">#REF!</definedName>
    <definedName name="Secret_Recep">'[7]Base estimation'!$D$431</definedName>
    <definedName name="SelectedProject">#REF!</definedName>
    <definedName name="Session_Plaidoyer">'[7]Base estimation'!$D$244</definedName>
    <definedName name="SessionPlaidoyer">'[7]Base estimation'!#REF!</definedName>
    <definedName name="Socite_Gardien">'[7]Base estimation'!$D$457</definedName>
    <definedName name="Sources">#REF!</definedName>
    <definedName name="SourcesList">'[1]DPS_impact_source données'!$E$2:$E$17</definedName>
    <definedName name="SPMfee">#REF!</definedName>
    <definedName name="sssss">#REF!</definedName>
    <definedName name="staffcat1">#REF!</definedName>
    <definedName name="staffcat2">#REF!</definedName>
    <definedName name="staffcat3">#REF!</definedName>
    <definedName name="start">#REF!</definedName>
    <definedName name="StartYearSelected">'[30]Cover - Start here'!$B$9</definedName>
    <definedName name="StorageLevels">'[4]Formating-source'!$H$2:$H$5</definedName>
    <definedName name="StotDirCosts">#REF!</definedName>
    <definedName name="Stroragelevels1">#REF!</definedName>
    <definedName name="Subsides_sem1">'[8]Budget année1'!$P$47</definedName>
    <definedName name="Subsides_sem2">'[8]Budget année1'!$Q$47</definedName>
    <definedName name="Suivi">#REF!</definedName>
    <definedName name="SV_AUTO_CONN_CATALOG" hidden="1">"CORDAID_CD_BUK"</definedName>
    <definedName name="SV_AUTO_CONN_SERVER" hidden="1">"(local)"</definedName>
    <definedName name="SV_DBTYPE">"-1"</definedName>
    <definedName name="SV_ENCPT_AUTO_CONN_PASSWORD" hidden="1">"083096084083070"</definedName>
    <definedName name="SV_ENCPT_AUTO_CONN_USER" hidden="1">"095094088070084"</definedName>
    <definedName name="SV_ENCPT_EVOCOMMON_PASSWORD" hidden="1">"083096084083070"</definedName>
    <definedName name="SV_ENCPT_EVOCOMMON_USER" hidden="1">"095094088070084"</definedName>
    <definedName name="SV_ENCPT_LOGON_PWD" hidden="1">"078104085088070"</definedName>
    <definedName name="SV_ENCPT_LOGON_USER" hidden="1">"095094088070084"</definedName>
    <definedName name="SV_EVOCOMMON_CATALOG" hidden="1">"EvolutionCommon"</definedName>
    <definedName name="SV_EVOCOMMON_SERVER" hidden="1">"(local)"</definedName>
    <definedName name="SV_PAS_PastelCompanyPath" hidden="1">"C:\PASTEL07\LBV1"</definedName>
    <definedName name="SV_PAS_PastelDatabase" hidden="1">"PAS9LBV1"</definedName>
    <definedName name="SV_PAS_PervasiveServer" hidden="1">"ALEXLAP"</definedName>
    <definedName name="SV_REPORT_CODE">""</definedName>
    <definedName name="SV_REPORT_ID">"5"</definedName>
    <definedName name="SV_REPORT_NAME">"Project Cordaid 68-3"</definedName>
    <definedName name="SV_REPOSCODE">""</definedName>
    <definedName name="SV_SOLUTION_ID">"2"</definedName>
    <definedName name="SV_TENANT_CODE">""</definedName>
    <definedName name="Synthèse">#REF!</definedName>
    <definedName name="T">[1]HIV!$F$3</definedName>
    <definedName name="TAUXEURO">[42]BUDGET!$G$1</definedName>
    <definedName name="TAUXFBKIN">'[43]Repartition frais bancaires'!$C$12</definedName>
    <definedName name="TAUXFBPROV">'[43]Repartition frais bancaires'!$C$13</definedName>
    <definedName name="TauxUSD">'[44]Coûts unitaires'!#REF!</definedName>
    <definedName name="TB">[1]HIV!$A$2:$A$30</definedName>
    <definedName name="TBI">[1]HIV!$B$2:$B$8</definedName>
    <definedName name="TBII">[22]TB!$B$2:$B$5</definedName>
    <definedName name="tblChargDet">#REF!</definedName>
    <definedName name="TBOI">[22]TB!$D$2:$D$5</definedName>
    <definedName name="TBSDA">[22]TB!$A$2:$A$15</definedName>
    <definedName name="TBSDA2">[1]TB!$A$2:$A$15</definedName>
    <definedName name="TBSDA3">[1]Malaria!$A$2:$A$23</definedName>
    <definedName name="TBSource">[22]TB!$E$2:$E$25</definedName>
    <definedName name="TEST">'[34]LFA_Programmatic Progress_1A'!#REF!</definedName>
    <definedName name="Thana">#REF!</definedName>
    <definedName name="Thierry">#REF!</definedName>
    <definedName name="Timeframe">#REF!</definedName>
    <definedName name="ToPeriod">#REF!</definedName>
    <definedName name="ToPeriodName">#REF!</definedName>
    <definedName name="tot">#REF!</definedName>
    <definedName name="tot_admin">#REF!</definedName>
    <definedName name="tot_backstop">#REF!</definedName>
    <definedName name="tot_cons">#REF!</definedName>
    <definedName name="tot_dircosts">#REF!</definedName>
    <definedName name="tot_drugs">#REF!</definedName>
    <definedName name="tot_exp1">#REF!</definedName>
    <definedName name="tot_exp2">#REF!</definedName>
    <definedName name="tot_exp3">#REF!</definedName>
    <definedName name="tot_exp4">#REF!</definedName>
    <definedName name="tot_expat">#REF!</definedName>
    <definedName name="tot_freight">#REF!</definedName>
    <definedName name="tot_mohstaff">#REF!</definedName>
    <definedName name="tot_natstaff">#REF!</definedName>
    <definedName name="tot_nonmed">#REF!</definedName>
    <definedName name="tot_offequipm">#REF!</definedName>
    <definedName name="tot_rehab">#REF!</definedName>
    <definedName name="tot_supplies">#REF!</definedName>
    <definedName name="tot_train">#REF!</definedName>
    <definedName name="tot_transport">#REF!</definedName>
    <definedName name="tot_vehicles">#REF!</definedName>
    <definedName name="totAdmStaff">#REF!</definedName>
    <definedName name="total_cost">'[45]Worksheet 1 Project budget'!$E$56</definedName>
    <definedName name="total_cost_y1">'[45]Worksheet 1 Project budget'!$I$56</definedName>
    <definedName name="totalbrut">#REF!</definedName>
    <definedName name="totalded">#REF!</definedName>
    <definedName name="totalnet">#REF!</definedName>
    <definedName name="totback1">#REF!</definedName>
    <definedName name="totback2">#REF!</definedName>
    <definedName name="totcons1">#REF!</definedName>
    <definedName name="totcons2">#REF!</definedName>
    <definedName name="totcons3">#REF!</definedName>
    <definedName name="totcons4">#REF!</definedName>
    <definedName name="totcons5">#REF!</definedName>
    <definedName name="totcons6">#REF!</definedName>
    <definedName name="totMedStaff">#REF!</definedName>
    <definedName name="tots">#REF!</definedName>
    <definedName name="totSupStaff">#REF!</definedName>
    <definedName name="TrainAct1">#REF!</definedName>
    <definedName name="TrainAct10">#REF!</definedName>
    <definedName name="TrainAct11">#REF!</definedName>
    <definedName name="TrainAct2">#REF!</definedName>
    <definedName name="TrainAct3">#REF!</definedName>
    <definedName name="TrainAct4">#REF!</definedName>
    <definedName name="TrainAct5">#REF!</definedName>
    <definedName name="TrainAct6">#REF!</definedName>
    <definedName name="TrainAct7">#REF!</definedName>
    <definedName name="TrainAct8">#REF!</definedName>
    <definedName name="TrainAct9">#REF!</definedName>
    <definedName name="TransactionFilterHeadings">#REF!</definedName>
    <definedName name="Travaux_Reno">'[7]Base estimation'!$D$160</definedName>
    <definedName name="Travaux_Reno_Bat">'[7]Base estimation'!$D$159</definedName>
    <definedName name="TT">[1]VIH!#REF!</definedName>
    <definedName name="Tuberculosis">#REF!</definedName>
    <definedName name="txIRPP">[39]Parametres!$C$16</definedName>
    <definedName name="usdrate">#REF!</definedName>
    <definedName name="usinflation_yr2">'[6]Range Page'!$A$30</definedName>
    <definedName name="usinflation_yr3">'[6]Range Page'!$A$31</definedName>
    <definedName name="usinflation_yr4">'[31]Range Page'!#REF!</definedName>
    <definedName name="usinflation_yr5">'[31]Range Page'!#REF!</definedName>
    <definedName name="Vehicule">'[7]Base estimation'!$D$38</definedName>
    <definedName name="VgAO">'[7]Base estimation'!$D$27</definedName>
    <definedName name="VoyagesEH">'[7]Base estimation'!$D$29</definedName>
    <definedName name="XX">'[46]Rate tables'!$E$13</definedName>
    <definedName name="YesNo">'[4]Formating-source'!$A$2:$A$5</definedName>
    <definedName name="YesN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5" l="1"/>
  <c r="K21" i="5"/>
  <c r="K20" i="5"/>
  <c r="K19" i="5"/>
  <c r="K18" i="5"/>
  <c r="K17" i="5"/>
  <c r="K16" i="5"/>
  <c r="K15" i="5"/>
  <c r="K14" i="5"/>
  <c r="T198" i="24" l="1"/>
  <c r="T197" i="24"/>
  <c r="T186" i="24"/>
  <c r="U122" i="35"/>
  <c r="AE251" i="6" l="1"/>
  <c r="AE250" i="6"/>
  <c r="AE249" i="6"/>
  <c r="AE248" i="6"/>
  <c r="AE247" i="6"/>
  <c r="AE246" i="6"/>
  <c r="AE245" i="6"/>
  <c r="AE244" i="6"/>
  <c r="AE243" i="6"/>
  <c r="AE242" i="6"/>
  <c r="AE241" i="6"/>
  <c r="AE236" i="6"/>
  <c r="AE235" i="6"/>
  <c r="AE234" i="6"/>
  <c r="AE233" i="6"/>
  <c r="AE232" i="6"/>
  <c r="AE231" i="6"/>
  <c r="AE228" i="6"/>
  <c r="AE227" i="6"/>
  <c r="AE224" i="6"/>
  <c r="AE223" i="6"/>
  <c r="AE222" i="6"/>
  <c r="AE221" i="6"/>
  <c r="AE220" i="6"/>
  <c r="AE219" i="6"/>
  <c r="AE218" i="6"/>
  <c r="AE213" i="6"/>
  <c r="AE212" i="6"/>
  <c r="AE211" i="6"/>
  <c r="AE210" i="6"/>
  <c r="AE209" i="6"/>
  <c r="AE208" i="6"/>
  <c r="AE207" i="6"/>
  <c r="AE206" i="6"/>
  <c r="AE205" i="6"/>
  <c r="AE204" i="6"/>
  <c r="AE203" i="6"/>
  <c r="AE202" i="6"/>
  <c r="AE201" i="6"/>
  <c r="AE200" i="6"/>
  <c r="AE199" i="6"/>
  <c r="AE198" i="6"/>
  <c r="AE197" i="6"/>
  <c r="AE196" i="6"/>
  <c r="AE195" i="6"/>
  <c r="AE194" i="6"/>
  <c r="AE193" i="6"/>
  <c r="AE192" i="6"/>
  <c r="AE191" i="6"/>
  <c r="AE190" i="6"/>
  <c r="AE189" i="6"/>
  <c r="AE182" i="6"/>
  <c r="AE181" i="6"/>
  <c r="AE180" i="6"/>
  <c r="AE179" i="6"/>
  <c r="AE175" i="6"/>
  <c r="AE174" i="6"/>
  <c r="AE173" i="6"/>
  <c r="AE172" i="6"/>
  <c r="AE171" i="6"/>
  <c r="AE170" i="6"/>
  <c r="AE169" i="6"/>
  <c r="AE168" i="6"/>
  <c r="AE167" i="6"/>
  <c r="AE166" i="6"/>
  <c r="AE165" i="6"/>
  <c r="AE164" i="6"/>
  <c r="AE163" i="6"/>
  <c r="AE162" i="6"/>
  <c r="AE159" i="6"/>
  <c r="AE158" i="6"/>
  <c r="AE157" i="6"/>
  <c r="AE156" i="6"/>
  <c r="AE155" i="6"/>
  <c r="AE154" i="6"/>
  <c r="AE153" i="6"/>
  <c r="AE151" i="6"/>
  <c r="AE150" i="6"/>
  <c r="AE149" i="6"/>
  <c r="AE148" i="6"/>
  <c r="AE147" i="6"/>
  <c r="AE146" i="6"/>
  <c r="AE145" i="6"/>
  <c r="AE144" i="6"/>
  <c r="AE141" i="6"/>
  <c r="AE140" i="6"/>
  <c r="AE139" i="6"/>
  <c r="AE134" i="6"/>
  <c r="AE133" i="6"/>
  <c r="AE132" i="6"/>
  <c r="AE131" i="6"/>
  <c r="AE130" i="6"/>
  <c r="AE129" i="6"/>
  <c r="AE128" i="6"/>
  <c r="AE127" i="6"/>
  <c r="AE126" i="6"/>
  <c r="AE125" i="6"/>
  <c r="AE124" i="6"/>
  <c r="AE123" i="6"/>
  <c r="AE122" i="6"/>
  <c r="AE121" i="6"/>
  <c r="AE118" i="6"/>
  <c r="AE117" i="6"/>
  <c r="AE116" i="6"/>
  <c r="AE115" i="6"/>
  <c r="AE112" i="6"/>
  <c r="AE111" i="6"/>
  <c r="AE110" i="6"/>
  <c r="AE105" i="6"/>
  <c r="AE104" i="6"/>
  <c r="AE103" i="6"/>
  <c r="AE102" i="6"/>
  <c r="AE101" i="6"/>
  <c r="AE100" i="6"/>
  <c r="AE99" i="6"/>
  <c r="AE98" i="6"/>
  <c r="AE97" i="6"/>
  <c r="AE96" i="6"/>
  <c r="AE95" i="6"/>
  <c r="AE94" i="6"/>
  <c r="AE91" i="6"/>
  <c r="AE90" i="6"/>
  <c r="AE89" i="6"/>
  <c r="AE88" i="6"/>
  <c r="AE87" i="6"/>
  <c r="AE86" i="6"/>
  <c r="AE85" i="6"/>
  <c r="AE84" i="6"/>
  <c r="AE83" i="6"/>
  <c r="AE82" i="6"/>
  <c r="AE81" i="6"/>
  <c r="AE78" i="6"/>
  <c r="AE77" i="6"/>
  <c r="AE76" i="6"/>
  <c r="AE75" i="6"/>
  <c r="AE74" i="6"/>
  <c r="AE73" i="6"/>
  <c r="AE72" i="6"/>
  <c r="AE66" i="6"/>
  <c r="AE65" i="6"/>
  <c r="AE64" i="6"/>
  <c r="AE63" i="6"/>
  <c r="AE62" i="6"/>
  <c r="AE61" i="6"/>
  <c r="AE60" i="6"/>
  <c r="AE59" i="6"/>
  <c r="AE58" i="6"/>
  <c r="AE57" i="6"/>
  <c r="AE56" i="6"/>
  <c r="AE55" i="6"/>
  <c r="AE54" i="6"/>
  <c r="AE53" i="6"/>
  <c r="AE50" i="6"/>
  <c r="AE49" i="6"/>
  <c r="AE48" i="6"/>
  <c r="AE47" i="6"/>
  <c r="AE46" i="6"/>
  <c r="AE45" i="6"/>
  <c r="AE44" i="6"/>
  <c r="AE43" i="6"/>
  <c r="AE42" i="6"/>
  <c r="AE39" i="6"/>
  <c r="AE38" i="6"/>
  <c r="AE37" i="6"/>
  <c r="AE36" i="6"/>
  <c r="AE35" i="6"/>
  <c r="AE34" i="6"/>
  <c r="AE33" i="6"/>
  <c r="AE27" i="6"/>
  <c r="AE26" i="6"/>
  <c r="AE25" i="6"/>
  <c r="AE24" i="6"/>
  <c r="AE23" i="6"/>
  <c r="AE22" i="6"/>
  <c r="AE21" i="6"/>
  <c r="AE19" i="6"/>
  <c r="AE18" i="6"/>
  <c r="AE17" i="6"/>
  <c r="AE16" i="6"/>
  <c r="AE15" i="6"/>
  <c r="AE14" i="6"/>
  <c r="AE13" i="6"/>
  <c r="AE177" i="6" l="1"/>
  <c r="AE184" i="6"/>
  <c r="AE136" i="6"/>
  <c r="AE253" i="6"/>
  <c r="AE106" i="6"/>
  <c r="AE68" i="6"/>
  <c r="AE29" i="6"/>
  <c r="N26" i="5"/>
  <c r="K26" i="5"/>
  <c r="AN252" i="6"/>
  <c r="AN240" i="6"/>
  <c r="AN239" i="6"/>
  <c r="AN238" i="6"/>
  <c r="AN237" i="6"/>
  <c r="AN230" i="6"/>
  <c r="AN229" i="6"/>
  <c r="AN226" i="6"/>
  <c r="AN225" i="6"/>
  <c r="AN217" i="6"/>
  <c r="AN216" i="6"/>
  <c r="AN215" i="6"/>
  <c r="AN214" i="6"/>
  <c r="AN188" i="6"/>
  <c r="AN187" i="6"/>
  <c r="AN186" i="6"/>
  <c r="AN183" i="6"/>
  <c r="AN176" i="6"/>
  <c r="AN161" i="6"/>
  <c r="AN152" i="6"/>
  <c r="AN143" i="6"/>
  <c r="AN142" i="6"/>
  <c r="AN138" i="6"/>
  <c r="AN137" i="6"/>
  <c r="AN135" i="6"/>
  <c r="AN120" i="6"/>
  <c r="AN119" i="6"/>
  <c r="AN114" i="6"/>
  <c r="AN113" i="6"/>
  <c r="AN109" i="6"/>
  <c r="AN108" i="6"/>
  <c r="AN107" i="6"/>
  <c r="AN93" i="6"/>
  <c r="AN92" i="6"/>
  <c r="AN80" i="6"/>
  <c r="AN79" i="6"/>
  <c r="AN71" i="6"/>
  <c r="AN70" i="6"/>
  <c r="AN69" i="6"/>
  <c r="AN67" i="6"/>
  <c r="AN52" i="6"/>
  <c r="AN51" i="6"/>
  <c r="AN41" i="6"/>
  <c r="AN40" i="6"/>
  <c r="AN32" i="6"/>
  <c r="AN31" i="6"/>
  <c r="AN30" i="6"/>
  <c r="AN28" i="6"/>
  <c r="AN20" i="6"/>
  <c r="L26" i="5" l="1"/>
  <c r="AE185" i="6"/>
  <c r="AE254" i="6" s="1"/>
  <c r="I20" i="14"/>
  <c r="I19" i="14"/>
  <c r="I18" i="14"/>
  <c r="I17" i="14"/>
  <c r="I16" i="14"/>
  <c r="I15" i="14"/>
  <c r="I14" i="14"/>
  <c r="AE255" i="6" l="1"/>
  <c r="AE256" i="6" s="1"/>
  <c r="AE273" i="6"/>
  <c r="U75" i="34"/>
  <c r="U77" i="34" s="1"/>
  <c r="U200" i="33" s="1"/>
  <c r="U202" i="33" s="1"/>
  <c r="AD251" i="6"/>
  <c r="AD250" i="6"/>
  <c r="AD249" i="6"/>
  <c r="AD248" i="6"/>
  <c r="AD247" i="6"/>
  <c r="AD246" i="6"/>
  <c r="AD245" i="6"/>
  <c r="AD244" i="6"/>
  <c r="AD243" i="6"/>
  <c r="AD242" i="6"/>
  <c r="AD241" i="6"/>
  <c r="AD236" i="6"/>
  <c r="AD235" i="6"/>
  <c r="AD234" i="6"/>
  <c r="AD233" i="6"/>
  <c r="AD232" i="6"/>
  <c r="AD231" i="6"/>
  <c r="AD228" i="6"/>
  <c r="AD227" i="6"/>
  <c r="AD224" i="6"/>
  <c r="AD223" i="6"/>
  <c r="AD222" i="6"/>
  <c r="AD221" i="6"/>
  <c r="AD220" i="6"/>
  <c r="AD219" i="6"/>
  <c r="AD218"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2" i="6"/>
  <c r="AD181" i="6"/>
  <c r="AD180" i="6"/>
  <c r="AD179" i="6"/>
  <c r="AD175" i="6"/>
  <c r="AD174" i="6"/>
  <c r="AD173" i="6"/>
  <c r="AD172" i="6"/>
  <c r="AD171" i="6"/>
  <c r="AD170" i="6"/>
  <c r="AD169" i="6"/>
  <c r="AD168" i="6"/>
  <c r="AD167" i="6"/>
  <c r="AD166" i="6"/>
  <c r="AD165" i="6"/>
  <c r="AD164" i="6"/>
  <c r="AD163" i="6"/>
  <c r="AD162" i="6"/>
  <c r="AD159" i="6"/>
  <c r="AD158" i="6"/>
  <c r="AD157" i="6"/>
  <c r="AD156" i="6"/>
  <c r="AD155" i="6"/>
  <c r="AD154" i="6"/>
  <c r="AD153" i="6"/>
  <c r="AD151" i="6"/>
  <c r="AD150" i="6"/>
  <c r="AD149" i="6"/>
  <c r="AD148" i="6"/>
  <c r="AD147" i="6"/>
  <c r="AD146" i="6"/>
  <c r="AD145" i="6"/>
  <c r="AD144" i="6"/>
  <c r="AD141" i="6"/>
  <c r="AD140" i="6"/>
  <c r="AD139" i="6"/>
  <c r="AD134" i="6"/>
  <c r="AD133" i="6"/>
  <c r="AD132" i="6"/>
  <c r="AD131" i="6"/>
  <c r="AD130" i="6"/>
  <c r="AD129" i="6"/>
  <c r="AD128" i="6"/>
  <c r="AD127" i="6"/>
  <c r="AD126" i="6"/>
  <c r="AD125" i="6"/>
  <c r="AD124" i="6"/>
  <c r="AD123" i="6"/>
  <c r="AD122" i="6"/>
  <c r="AD121" i="6"/>
  <c r="AD118" i="6"/>
  <c r="AD117" i="6"/>
  <c r="AD116" i="6"/>
  <c r="AD115" i="6"/>
  <c r="AD112" i="6"/>
  <c r="AD111" i="6"/>
  <c r="AD110" i="6"/>
  <c r="AD105" i="6"/>
  <c r="AD104" i="6"/>
  <c r="AD103" i="6"/>
  <c r="AD102" i="6"/>
  <c r="AD101" i="6"/>
  <c r="AD100" i="6"/>
  <c r="AD99" i="6"/>
  <c r="AD98" i="6"/>
  <c r="AD97" i="6"/>
  <c r="AD96" i="6"/>
  <c r="AD95" i="6"/>
  <c r="AD94" i="6"/>
  <c r="AD91" i="6"/>
  <c r="AD90" i="6"/>
  <c r="AD89" i="6"/>
  <c r="AD88" i="6"/>
  <c r="AD87" i="6"/>
  <c r="AD86" i="6"/>
  <c r="AD85" i="6"/>
  <c r="AD84" i="6"/>
  <c r="AD83" i="6"/>
  <c r="AD82" i="6"/>
  <c r="AD81" i="6"/>
  <c r="AD78" i="6"/>
  <c r="AD77" i="6"/>
  <c r="AD76" i="6"/>
  <c r="AD75" i="6"/>
  <c r="AD74" i="6"/>
  <c r="AD73" i="6"/>
  <c r="AD72" i="6"/>
  <c r="AD66" i="6"/>
  <c r="AD65" i="6"/>
  <c r="AD64" i="6"/>
  <c r="AD63" i="6"/>
  <c r="AD62" i="6"/>
  <c r="AD61" i="6"/>
  <c r="AD60" i="6"/>
  <c r="AD59" i="6"/>
  <c r="AD58" i="6"/>
  <c r="AD57" i="6"/>
  <c r="AD56" i="6"/>
  <c r="AD55" i="6"/>
  <c r="AD54" i="6"/>
  <c r="AD53" i="6"/>
  <c r="AD50" i="6"/>
  <c r="AD49" i="6"/>
  <c r="AD48" i="6"/>
  <c r="AD47" i="6"/>
  <c r="AD46" i="6"/>
  <c r="AD45" i="6"/>
  <c r="AD44" i="6"/>
  <c r="AD43" i="6"/>
  <c r="AD42" i="6"/>
  <c r="AD39" i="6"/>
  <c r="AD38" i="6"/>
  <c r="AD37" i="6"/>
  <c r="AD36" i="6"/>
  <c r="AD35" i="6"/>
  <c r="AD34" i="6"/>
  <c r="AD33" i="6"/>
  <c r="AD27" i="6"/>
  <c r="AD26" i="6"/>
  <c r="AD25" i="6"/>
  <c r="AD24" i="6"/>
  <c r="AD23" i="6"/>
  <c r="AD22" i="6"/>
  <c r="AD21" i="6"/>
  <c r="AD19" i="6"/>
  <c r="AD18" i="6"/>
  <c r="AD17" i="6"/>
  <c r="AD16" i="6"/>
  <c r="AD15" i="6"/>
  <c r="AD14" i="6"/>
  <c r="AD13" i="6"/>
  <c r="U197" i="33"/>
  <c r="AC13" i="6"/>
  <c r="AC14" i="6"/>
  <c r="AC15" i="6"/>
  <c r="AC16" i="6"/>
  <c r="AC17" i="6"/>
  <c r="AC18" i="6"/>
  <c r="AC19" i="6"/>
  <c r="AC21" i="6"/>
  <c r="AC22" i="6"/>
  <c r="AC23" i="6"/>
  <c r="AC24" i="6"/>
  <c r="AC25" i="6"/>
  <c r="AC26" i="6"/>
  <c r="AC27" i="6"/>
  <c r="AC33" i="6"/>
  <c r="AC34" i="6"/>
  <c r="AC35" i="6"/>
  <c r="AC36" i="6"/>
  <c r="AC37" i="6"/>
  <c r="AC38" i="6"/>
  <c r="AC39" i="6"/>
  <c r="AC42" i="6"/>
  <c r="AC43" i="6"/>
  <c r="AC44" i="6"/>
  <c r="AC45" i="6"/>
  <c r="AC46" i="6"/>
  <c r="AC47" i="6"/>
  <c r="AC48" i="6"/>
  <c r="AC49" i="6"/>
  <c r="AC50" i="6"/>
  <c r="AC53" i="6"/>
  <c r="AC54" i="6"/>
  <c r="AE258" i="6" l="1"/>
  <c r="N24" i="16"/>
  <c r="AE259" i="6"/>
  <c r="N25" i="16"/>
  <c r="AD29" i="6"/>
  <c r="N23" i="16"/>
  <c r="N22" i="16"/>
  <c r="AD184" i="6"/>
  <c r="AD253" i="6"/>
  <c r="AD177" i="6"/>
  <c r="AD136" i="6"/>
  <c r="AD106" i="6"/>
  <c r="AD68" i="6"/>
  <c r="AC29" i="6"/>
  <c r="AE260" i="6" l="1"/>
  <c r="N26" i="16"/>
  <c r="AD185" i="6"/>
  <c r="AD254" i="6" s="1"/>
  <c r="AD255" i="6" s="1"/>
  <c r="AD256" i="6" s="1"/>
  <c r="AD259" i="6" s="1"/>
  <c r="AD258" i="6" l="1"/>
  <c r="AD260" i="6" s="1"/>
  <c r="AC246" i="6" l="1"/>
  <c r="I26" i="5"/>
  <c r="AC251" i="6" l="1"/>
  <c r="AC250" i="6"/>
  <c r="AC249" i="6"/>
  <c r="AC248" i="6"/>
  <c r="AC247" i="6"/>
  <c r="AC245" i="6"/>
  <c r="AC244" i="6"/>
  <c r="AC243" i="6"/>
  <c r="AC242" i="6"/>
  <c r="AC241" i="6"/>
  <c r="AC236" i="6"/>
  <c r="AC235" i="6"/>
  <c r="AC234" i="6"/>
  <c r="AC233" i="6"/>
  <c r="AC232" i="6"/>
  <c r="AC231" i="6"/>
  <c r="AC228" i="6"/>
  <c r="AC227" i="6"/>
  <c r="AC224" i="6"/>
  <c r="AC223" i="6"/>
  <c r="AC222" i="6"/>
  <c r="AC221" i="6"/>
  <c r="AC220" i="6"/>
  <c r="AC219" i="6"/>
  <c r="AC218" i="6"/>
  <c r="AC213" i="6"/>
  <c r="AC212" i="6"/>
  <c r="AC211" i="6"/>
  <c r="AC210" i="6"/>
  <c r="AC209" i="6"/>
  <c r="AC208" i="6"/>
  <c r="AC207" i="6"/>
  <c r="AC206" i="6"/>
  <c r="AC205" i="6"/>
  <c r="AC204" i="6"/>
  <c r="AC203" i="6"/>
  <c r="AC202" i="6"/>
  <c r="AC201" i="6"/>
  <c r="AC200" i="6"/>
  <c r="AC199" i="6"/>
  <c r="AC198" i="6"/>
  <c r="AC197" i="6"/>
  <c r="AC196" i="6"/>
  <c r="AC195" i="6"/>
  <c r="AC194" i="6"/>
  <c r="AC193" i="6"/>
  <c r="AC192" i="6"/>
  <c r="AC191" i="6"/>
  <c r="AC190" i="6"/>
  <c r="AC189" i="6"/>
  <c r="AC182" i="6"/>
  <c r="AC181" i="6"/>
  <c r="AC180" i="6"/>
  <c r="AC179" i="6"/>
  <c r="AC175" i="6"/>
  <c r="AC174" i="6"/>
  <c r="AC173" i="6"/>
  <c r="AC172" i="6"/>
  <c r="AC171" i="6"/>
  <c r="AC170" i="6"/>
  <c r="AC169" i="6"/>
  <c r="AC168" i="6"/>
  <c r="AC167" i="6"/>
  <c r="AC166" i="6"/>
  <c r="AC165" i="6"/>
  <c r="AC164" i="6"/>
  <c r="AC163" i="6"/>
  <c r="AC162" i="6"/>
  <c r="AC160" i="6"/>
  <c r="AN160" i="6" s="1"/>
  <c r="AC159" i="6"/>
  <c r="AC158" i="6"/>
  <c r="AC157" i="6"/>
  <c r="AC156" i="6"/>
  <c r="AC155" i="6"/>
  <c r="AC154" i="6"/>
  <c r="AC153" i="6"/>
  <c r="AC151" i="6"/>
  <c r="AC150" i="6"/>
  <c r="AC149" i="6"/>
  <c r="AC148" i="6"/>
  <c r="AC147" i="6"/>
  <c r="AC146" i="6"/>
  <c r="AC145" i="6"/>
  <c r="AC144" i="6"/>
  <c r="AC141" i="6"/>
  <c r="AC140" i="6"/>
  <c r="AC139" i="6"/>
  <c r="AC134" i="6"/>
  <c r="AC133" i="6"/>
  <c r="AC132" i="6"/>
  <c r="AC131" i="6"/>
  <c r="AC130" i="6"/>
  <c r="AC129" i="6"/>
  <c r="AC128" i="6"/>
  <c r="AC127" i="6"/>
  <c r="AC126" i="6"/>
  <c r="AC125" i="6"/>
  <c r="AC124" i="6"/>
  <c r="AC123" i="6"/>
  <c r="AC122" i="6"/>
  <c r="AC121" i="6"/>
  <c r="AC118" i="6"/>
  <c r="AC117" i="6"/>
  <c r="AC116" i="6"/>
  <c r="AC115" i="6"/>
  <c r="AC112" i="6"/>
  <c r="AC111" i="6"/>
  <c r="AC110" i="6"/>
  <c r="AC105" i="6"/>
  <c r="AC104" i="6"/>
  <c r="AC103" i="6"/>
  <c r="AC102" i="6"/>
  <c r="AC101" i="6"/>
  <c r="AC100" i="6"/>
  <c r="AC99" i="6"/>
  <c r="AC98" i="6"/>
  <c r="AC97" i="6"/>
  <c r="AC96" i="6"/>
  <c r="AC95" i="6"/>
  <c r="AC94" i="6"/>
  <c r="AC91" i="6"/>
  <c r="AC90" i="6"/>
  <c r="AC89" i="6"/>
  <c r="AC88" i="6"/>
  <c r="AC87" i="6"/>
  <c r="AC86" i="6"/>
  <c r="AC85" i="6"/>
  <c r="AC84" i="6"/>
  <c r="AC83" i="6"/>
  <c r="AC82" i="6"/>
  <c r="AC81" i="6"/>
  <c r="AC78" i="6"/>
  <c r="AC77" i="6"/>
  <c r="AC76" i="6"/>
  <c r="AC75" i="6"/>
  <c r="AC74" i="6"/>
  <c r="AC73" i="6"/>
  <c r="AC72" i="6"/>
  <c r="AC66" i="6"/>
  <c r="AC65" i="6"/>
  <c r="AC64" i="6"/>
  <c r="AC63" i="6"/>
  <c r="AC62" i="6"/>
  <c r="AC61" i="6"/>
  <c r="AC60" i="6"/>
  <c r="AC59" i="6"/>
  <c r="AC58" i="6"/>
  <c r="AC57" i="6"/>
  <c r="AC56" i="6"/>
  <c r="AC55" i="6"/>
  <c r="M22" i="16" l="1"/>
  <c r="R284" i="32"/>
  <c r="H17" i="16"/>
  <c r="I17" i="16"/>
  <c r="J17" i="16"/>
  <c r="K17" i="16"/>
  <c r="L17" i="16"/>
  <c r="M17" i="16"/>
  <c r="N17" i="16"/>
  <c r="G17" i="16"/>
  <c r="M25" i="16" l="1"/>
  <c r="AA251" i="6" l="1"/>
  <c r="AA250" i="6"/>
  <c r="AA249" i="6"/>
  <c r="AA248" i="6"/>
  <c r="AA247" i="6"/>
  <c r="AA246" i="6"/>
  <c r="AA245" i="6"/>
  <c r="AA244" i="6"/>
  <c r="AA243" i="6"/>
  <c r="AA242" i="6"/>
  <c r="AA241" i="6"/>
  <c r="AA236" i="6"/>
  <c r="AA235" i="6"/>
  <c r="AA234" i="6"/>
  <c r="AA233" i="6"/>
  <c r="AA232" i="6"/>
  <c r="AA231" i="6"/>
  <c r="AA228" i="6"/>
  <c r="AA227" i="6"/>
  <c r="AA224" i="6"/>
  <c r="AA223" i="6"/>
  <c r="AA222" i="6"/>
  <c r="AA221" i="6"/>
  <c r="AA220" i="6"/>
  <c r="AA219" i="6"/>
  <c r="AA218"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2" i="6"/>
  <c r="AA181" i="6"/>
  <c r="AA180" i="6"/>
  <c r="AA179" i="6"/>
  <c r="AA175" i="6"/>
  <c r="AA174" i="6"/>
  <c r="AA173" i="6"/>
  <c r="AA172" i="6"/>
  <c r="AA171" i="6"/>
  <c r="AA170" i="6"/>
  <c r="AA169" i="6"/>
  <c r="AA168" i="6"/>
  <c r="AA167" i="6"/>
  <c r="AA166" i="6"/>
  <c r="AA165" i="6"/>
  <c r="AA164" i="6"/>
  <c r="AA163" i="6"/>
  <c r="AA162" i="6"/>
  <c r="AA159" i="6"/>
  <c r="AA158" i="6"/>
  <c r="AA157" i="6"/>
  <c r="AA156" i="6"/>
  <c r="AA155" i="6"/>
  <c r="AA154" i="6"/>
  <c r="AA153" i="6"/>
  <c r="AA151" i="6"/>
  <c r="AA150" i="6"/>
  <c r="AA149" i="6"/>
  <c r="AA148" i="6"/>
  <c r="AA147" i="6"/>
  <c r="AA146" i="6"/>
  <c r="AA145" i="6"/>
  <c r="AA144" i="6"/>
  <c r="AA141" i="6"/>
  <c r="AA140" i="6"/>
  <c r="AA139" i="6"/>
  <c r="AA134" i="6"/>
  <c r="AA133" i="6"/>
  <c r="AA132" i="6"/>
  <c r="AA131" i="6"/>
  <c r="AA130" i="6"/>
  <c r="AA129" i="6"/>
  <c r="AA128" i="6"/>
  <c r="AA127" i="6"/>
  <c r="AA126" i="6"/>
  <c r="AA125" i="6"/>
  <c r="AA124" i="6"/>
  <c r="AA123" i="6"/>
  <c r="AA122" i="6"/>
  <c r="AA121" i="6"/>
  <c r="AA118" i="6"/>
  <c r="AA117" i="6"/>
  <c r="AA116" i="6"/>
  <c r="AA115" i="6"/>
  <c r="AA112" i="6"/>
  <c r="AA111" i="6"/>
  <c r="AA110" i="6"/>
  <c r="AA105" i="6"/>
  <c r="AA104" i="6"/>
  <c r="AA103" i="6"/>
  <c r="AA102" i="6"/>
  <c r="AA101" i="6"/>
  <c r="AA100" i="6"/>
  <c r="AA99" i="6"/>
  <c r="AA98" i="6"/>
  <c r="AA97" i="6"/>
  <c r="AA96" i="6"/>
  <c r="AA95" i="6"/>
  <c r="AA94" i="6"/>
  <c r="AA91" i="6"/>
  <c r="AA90" i="6"/>
  <c r="AA89" i="6"/>
  <c r="AA88" i="6"/>
  <c r="AA87" i="6"/>
  <c r="AA86" i="6"/>
  <c r="AA85" i="6"/>
  <c r="AA84" i="6"/>
  <c r="AA83" i="6"/>
  <c r="AA82" i="6"/>
  <c r="AA81" i="6"/>
  <c r="AA78" i="6"/>
  <c r="AA77" i="6"/>
  <c r="AA76" i="6"/>
  <c r="AA75" i="6"/>
  <c r="AA74" i="6"/>
  <c r="AA73" i="6"/>
  <c r="AA72" i="6"/>
  <c r="AA66" i="6"/>
  <c r="AA65" i="6"/>
  <c r="AA64" i="6"/>
  <c r="AA63" i="6"/>
  <c r="AA62" i="6"/>
  <c r="AA61" i="6"/>
  <c r="AA60" i="6"/>
  <c r="AA59" i="6"/>
  <c r="AA58" i="6"/>
  <c r="AA57" i="6"/>
  <c r="AA56" i="6"/>
  <c r="AA55" i="6"/>
  <c r="AA54" i="6"/>
  <c r="AA53" i="6"/>
  <c r="AA50" i="6"/>
  <c r="AA49" i="6"/>
  <c r="AA48" i="6"/>
  <c r="AA47" i="6"/>
  <c r="AA46" i="6"/>
  <c r="AA45" i="6"/>
  <c r="AA44" i="6"/>
  <c r="AA43" i="6"/>
  <c r="AA42" i="6"/>
  <c r="AA39" i="6"/>
  <c r="AA38" i="6"/>
  <c r="AA37" i="6"/>
  <c r="AA36" i="6"/>
  <c r="AA35" i="6"/>
  <c r="AA34" i="6"/>
  <c r="AA33" i="6"/>
  <c r="AA27" i="6"/>
  <c r="AA26" i="6"/>
  <c r="AA25" i="6"/>
  <c r="AA24" i="6"/>
  <c r="AA23" i="6"/>
  <c r="AA22" i="6"/>
  <c r="AA21" i="6"/>
  <c r="AA14" i="6"/>
  <c r="AA15" i="6"/>
  <c r="AA16" i="6"/>
  <c r="AA17" i="6"/>
  <c r="AA18" i="6"/>
  <c r="AA19" i="6"/>
  <c r="AA13" i="6"/>
  <c r="O45" i="6" l="1"/>
  <c r="AA29" i="6"/>
  <c r="AA68" i="6"/>
  <c r="AA106" i="6"/>
  <c r="AA136" i="6"/>
  <c r="AA177" i="6"/>
  <c r="AA184" i="6"/>
  <c r="AC184" i="6"/>
  <c r="AA253" i="6"/>
  <c r="AB160" i="6"/>
  <c r="AB151" i="6"/>
  <c r="AF151" i="6" s="1"/>
  <c r="AI121" i="6"/>
  <c r="AI122" i="6"/>
  <c r="AI123" i="6"/>
  <c r="AI124" i="6"/>
  <c r="AI125" i="6"/>
  <c r="AI126" i="6"/>
  <c r="AI127" i="6"/>
  <c r="AI128" i="6"/>
  <c r="AI129" i="6"/>
  <c r="AI130" i="6"/>
  <c r="AI131" i="6"/>
  <c r="AI132" i="6"/>
  <c r="AI133" i="6"/>
  <c r="AI134" i="6"/>
  <c r="AA185" i="6" l="1"/>
  <c r="AA254" i="6" l="1"/>
  <c r="AA255" i="6" s="1"/>
  <c r="Z251" i="6"/>
  <c r="AB251" i="6" s="1"/>
  <c r="Z250" i="6"/>
  <c r="AB250" i="6" s="1"/>
  <c r="Z249" i="6"/>
  <c r="AB249" i="6" s="1"/>
  <c r="Z248" i="6"/>
  <c r="AB248" i="6" s="1"/>
  <c r="Z247" i="6"/>
  <c r="AB247" i="6" s="1"/>
  <c r="Z246" i="6"/>
  <c r="AB246" i="6" s="1"/>
  <c r="Z245" i="6"/>
  <c r="AB245" i="6" s="1"/>
  <c r="Z244" i="6"/>
  <c r="AB244" i="6" s="1"/>
  <c r="Z243" i="6"/>
  <c r="AB243" i="6" s="1"/>
  <c r="Z242" i="6"/>
  <c r="AB242" i="6" s="1"/>
  <c r="Z241" i="6"/>
  <c r="AB241" i="6" s="1"/>
  <c r="Z236" i="6"/>
  <c r="AB236" i="6" s="1"/>
  <c r="Z235" i="6"/>
  <c r="AB235" i="6" s="1"/>
  <c r="Z234" i="6"/>
  <c r="AB234" i="6" s="1"/>
  <c r="Z233" i="6"/>
  <c r="AB233" i="6" s="1"/>
  <c r="Z232" i="6"/>
  <c r="AB232" i="6" s="1"/>
  <c r="Z231" i="6"/>
  <c r="AB231" i="6" s="1"/>
  <c r="Z228" i="6"/>
  <c r="AB228" i="6" s="1"/>
  <c r="Z227" i="6"/>
  <c r="AB227" i="6" s="1"/>
  <c r="Z224" i="6"/>
  <c r="AB224" i="6" s="1"/>
  <c r="Z223" i="6"/>
  <c r="AB223" i="6" s="1"/>
  <c r="Z222" i="6"/>
  <c r="AB222" i="6" s="1"/>
  <c r="Z221" i="6"/>
  <c r="AB221" i="6" s="1"/>
  <c r="Z220" i="6"/>
  <c r="AB220" i="6" s="1"/>
  <c r="Z219" i="6"/>
  <c r="AB219" i="6" s="1"/>
  <c r="Z218" i="6"/>
  <c r="AB218" i="6" s="1"/>
  <c r="Z213" i="6"/>
  <c r="AB213" i="6" s="1"/>
  <c r="Z212" i="6"/>
  <c r="AB212" i="6" s="1"/>
  <c r="Z211" i="6"/>
  <c r="AB211" i="6" s="1"/>
  <c r="Z210" i="6"/>
  <c r="AB210" i="6" s="1"/>
  <c r="Z209" i="6"/>
  <c r="AB209" i="6" s="1"/>
  <c r="Z208" i="6"/>
  <c r="AB208" i="6" s="1"/>
  <c r="Z207" i="6"/>
  <c r="AB207" i="6" s="1"/>
  <c r="Z206" i="6"/>
  <c r="AB206" i="6" s="1"/>
  <c r="Z205" i="6"/>
  <c r="AB205" i="6" s="1"/>
  <c r="Z204" i="6"/>
  <c r="AB204" i="6" s="1"/>
  <c r="Z203" i="6"/>
  <c r="AB203" i="6" s="1"/>
  <c r="Z202" i="6"/>
  <c r="AB202" i="6" s="1"/>
  <c r="Z201" i="6"/>
  <c r="AB201" i="6" s="1"/>
  <c r="Z200" i="6"/>
  <c r="AB200" i="6" s="1"/>
  <c r="Z199" i="6"/>
  <c r="AB199" i="6" s="1"/>
  <c r="Z198" i="6"/>
  <c r="AB198" i="6" s="1"/>
  <c r="Z197" i="6"/>
  <c r="AB197" i="6" s="1"/>
  <c r="Z196" i="6"/>
  <c r="AB196" i="6" s="1"/>
  <c r="Z195" i="6"/>
  <c r="AB195" i="6" s="1"/>
  <c r="Z194" i="6"/>
  <c r="AB194" i="6" s="1"/>
  <c r="Z193" i="6"/>
  <c r="AB193" i="6" s="1"/>
  <c r="Z192" i="6"/>
  <c r="AB192" i="6" s="1"/>
  <c r="Z191" i="6"/>
  <c r="AB191" i="6" s="1"/>
  <c r="Z190" i="6"/>
  <c r="AB190" i="6" s="1"/>
  <c r="Z189" i="6"/>
  <c r="AB189" i="6" s="1"/>
  <c r="Z182" i="6"/>
  <c r="AB182" i="6" s="1"/>
  <c r="Z181" i="6"/>
  <c r="AB181" i="6" s="1"/>
  <c r="Z180" i="6"/>
  <c r="AB180" i="6" s="1"/>
  <c r="Z179" i="6"/>
  <c r="AB179" i="6" s="1"/>
  <c r="Z175" i="6"/>
  <c r="AB175" i="6" s="1"/>
  <c r="Z174" i="6"/>
  <c r="AB174" i="6" s="1"/>
  <c r="Z173" i="6"/>
  <c r="AB173" i="6" s="1"/>
  <c r="Z172" i="6"/>
  <c r="AB172" i="6" s="1"/>
  <c r="Z171" i="6"/>
  <c r="AB171" i="6" s="1"/>
  <c r="Z170" i="6"/>
  <c r="AB170" i="6" s="1"/>
  <c r="Z169" i="6"/>
  <c r="AB169" i="6" s="1"/>
  <c r="Z168" i="6"/>
  <c r="AB168" i="6" s="1"/>
  <c r="Z167" i="6"/>
  <c r="AB167" i="6" s="1"/>
  <c r="Z166" i="6"/>
  <c r="AB166" i="6" s="1"/>
  <c r="Z165" i="6"/>
  <c r="AB165" i="6" s="1"/>
  <c r="Z164" i="6"/>
  <c r="AB164" i="6" s="1"/>
  <c r="Z163" i="6"/>
  <c r="AB163" i="6" s="1"/>
  <c r="Z162" i="6"/>
  <c r="AB162" i="6" s="1"/>
  <c r="Z159" i="6"/>
  <c r="AB159" i="6" s="1"/>
  <c r="Z158" i="6"/>
  <c r="AB158" i="6" s="1"/>
  <c r="Z157" i="6"/>
  <c r="AB157" i="6" s="1"/>
  <c r="Z156" i="6"/>
  <c r="AB156" i="6" s="1"/>
  <c r="Z155" i="6"/>
  <c r="AB155" i="6" s="1"/>
  <c r="Z154" i="6"/>
  <c r="AB154" i="6" s="1"/>
  <c r="Z153" i="6"/>
  <c r="AB153" i="6" s="1"/>
  <c r="Z150" i="6"/>
  <c r="AB150" i="6" s="1"/>
  <c r="Z149" i="6"/>
  <c r="AB149" i="6" s="1"/>
  <c r="Z148" i="6"/>
  <c r="AB148" i="6" s="1"/>
  <c r="Z147" i="6"/>
  <c r="AB147" i="6" s="1"/>
  <c r="Z146" i="6"/>
  <c r="AB146" i="6" s="1"/>
  <c r="Z145" i="6"/>
  <c r="AB145" i="6" s="1"/>
  <c r="Z144" i="6"/>
  <c r="AB144" i="6" s="1"/>
  <c r="Z141" i="6"/>
  <c r="AB141" i="6" s="1"/>
  <c r="Z140" i="6"/>
  <c r="AB140" i="6" s="1"/>
  <c r="Z139" i="6"/>
  <c r="AB139" i="6" s="1"/>
  <c r="Z134" i="6"/>
  <c r="AB134" i="6" s="1"/>
  <c r="Z133" i="6"/>
  <c r="AB133" i="6" s="1"/>
  <c r="Z132" i="6"/>
  <c r="AB132" i="6" s="1"/>
  <c r="Z131" i="6"/>
  <c r="AB131" i="6" s="1"/>
  <c r="Z130" i="6"/>
  <c r="AB130" i="6" s="1"/>
  <c r="Z129" i="6"/>
  <c r="AB129" i="6" s="1"/>
  <c r="Z128" i="6"/>
  <c r="AB128" i="6" s="1"/>
  <c r="Z127" i="6"/>
  <c r="AB127" i="6" s="1"/>
  <c r="Z126" i="6"/>
  <c r="AB126" i="6" s="1"/>
  <c r="Z125" i="6"/>
  <c r="AB125" i="6" s="1"/>
  <c r="Z124" i="6"/>
  <c r="AB124" i="6" s="1"/>
  <c r="Z123" i="6"/>
  <c r="AB123" i="6" s="1"/>
  <c r="Z122" i="6"/>
  <c r="AB122" i="6" s="1"/>
  <c r="Z121" i="6"/>
  <c r="AB121" i="6" s="1"/>
  <c r="Z118" i="6"/>
  <c r="AB118" i="6" s="1"/>
  <c r="Z117" i="6"/>
  <c r="AB117" i="6" s="1"/>
  <c r="Z116" i="6"/>
  <c r="AB116" i="6" s="1"/>
  <c r="Z115" i="6"/>
  <c r="AB115" i="6" s="1"/>
  <c r="Z112" i="6"/>
  <c r="AB112" i="6" s="1"/>
  <c r="Z111" i="6"/>
  <c r="AB111" i="6" s="1"/>
  <c r="Z110" i="6"/>
  <c r="AB110" i="6" s="1"/>
  <c r="Z105" i="6"/>
  <c r="AB105" i="6" s="1"/>
  <c r="Z104" i="6"/>
  <c r="AB104" i="6" s="1"/>
  <c r="Z103" i="6"/>
  <c r="AB103" i="6" s="1"/>
  <c r="Z102" i="6"/>
  <c r="AB102" i="6" s="1"/>
  <c r="Z101" i="6"/>
  <c r="AB101" i="6" s="1"/>
  <c r="Z100" i="6"/>
  <c r="AB100" i="6" s="1"/>
  <c r="Z99" i="6"/>
  <c r="AB99" i="6" s="1"/>
  <c r="Z98" i="6"/>
  <c r="AB98" i="6" s="1"/>
  <c r="Z97" i="6"/>
  <c r="AB97" i="6" s="1"/>
  <c r="Z96" i="6"/>
  <c r="AB96" i="6" s="1"/>
  <c r="Z95" i="6"/>
  <c r="AB95" i="6" s="1"/>
  <c r="Z94" i="6"/>
  <c r="AB94" i="6" s="1"/>
  <c r="Z91" i="6"/>
  <c r="AB91" i="6" s="1"/>
  <c r="Z90" i="6"/>
  <c r="AB90" i="6" s="1"/>
  <c r="Z89" i="6"/>
  <c r="AB89" i="6" s="1"/>
  <c r="Z88" i="6"/>
  <c r="AB88" i="6" s="1"/>
  <c r="Z87" i="6"/>
  <c r="AB87" i="6" s="1"/>
  <c r="Z86" i="6"/>
  <c r="AB86" i="6" s="1"/>
  <c r="Z85" i="6"/>
  <c r="AB85" i="6" s="1"/>
  <c r="Z84" i="6"/>
  <c r="AB84" i="6" s="1"/>
  <c r="Z83" i="6"/>
  <c r="AB83" i="6" s="1"/>
  <c r="Z82" i="6"/>
  <c r="AB82" i="6" s="1"/>
  <c r="Z81" i="6"/>
  <c r="AB81" i="6" s="1"/>
  <c r="Z78" i="6"/>
  <c r="AB78" i="6" s="1"/>
  <c r="Z77" i="6"/>
  <c r="AB77" i="6" s="1"/>
  <c r="Z76" i="6"/>
  <c r="AB76" i="6" s="1"/>
  <c r="Z75" i="6"/>
  <c r="AB75" i="6" s="1"/>
  <c r="Z74" i="6"/>
  <c r="AB74" i="6" s="1"/>
  <c r="Z73" i="6"/>
  <c r="AB73" i="6" s="1"/>
  <c r="Z72" i="6"/>
  <c r="AB72" i="6" s="1"/>
  <c r="Z66" i="6"/>
  <c r="AB66" i="6" s="1"/>
  <c r="Z65" i="6"/>
  <c r="AB65" i="6" s="1"/>
  <c r="Z64" i="6"/>
  <c r="AB64" i="6" s="1"/>
  <c r="Z63" i="6"/>
  <c r="AB63" i="6" s="1"/>
  <c r="Z62" i="6"/>
  <c r="AB62" i="6" s="1"/>
  <c r="Z61" i="6"/>
  <c r="AB61" i="6" s="1"/>
  <c r="Z60" i="6"/>
  <c r="AB60" i="6" s="1"/>
  <c r="Z59" i="6"/>
  <c r="AB59" i="6" s="1"/>
  <c r="Z58" i="6"/>
  <c r="AB58" i="6" s="1"/>
  <c r="Z57" i="6"/>
  <c r="AB57" i="6" s="1"/>
  <c r="Z56" i="6"/>
  <c r="AB56" i="6" s="1"/>
  <c r="Z55" i="6"/>
  <c r="AB55" i="6" s="1"/>
  <c r="Z54" i="6"/>
  <c r="AB54" i="6" s="1"/>
  <c r="Z53" i="6"/>
  <c r="AB53" i="6" s="1"/>
  <c r="Z50" i="6"/>
  <c r="AB50" i="6" s="1"/>
  <c r="Z49" i="6"/>
  <c r="AB49" i="6" s="1"/>
  <c r="Z48" i="6"/>
  <c r="AB48" i="6" s="1"/>
  <c r="Z47" i="6"/>
  <c r="AB47" i="6" s="1"/>
  <c r="Z46" i="6"/>
  <c r="AB46" i="6" s="1"/>
  <c r="Z45" i="6"/>
  <c r="AB45" i="6" s="1"/>
  <c r="Z44" i="6"/>
  <c r="AB44" i="6" s="1"/>
  <c r="Z43" i="6"/>
  <c r="AB43" i="6" s="1"/>
  <c r="Z42" i="6"/>
  <c r="AB42" i="6" s="1"/>
  <c r="Z39" i="6"/>
  <c r="AB39" i="6" s="1"/>
  <c r="Z38" i="6"/>
  <c r="AB38" i="6" s="1"/>
  <c r="Z37" i="6"/>
  <c r="AB37" i="6" s="1"/>
  <c r="Z36" i="6"/>
  <c r="AB36" i="6" s="1"/>
  <c r="Z35" i="6"/>
  <c r="AB35" i="6" s="1"/>
  <c r="Z34" i="6"/>
  <c r="AB34" i="6" s="1"/>
  <c r="Z33" i="6"/>
  <c r="AB33" i="6" s="1"/>
  <c r="Z27" i="6"/>
  <c r="AB27" i="6" s="1"/>
  <c r="Z26" i="6"/>
  <c r="AB26" i="6" s="1"/>
  <c r="Z25" i="6"/>
  <c r="AB25" i="6" s="1"/>
  <c r="Z24" i="6"/>
  <c r="AB24" i="6" s="1"/>
  <c r="Z23" i="6"/>
  <c r="AB23" i="6" s="1"/>
  <c r="Z22" i="6"/>
  <c r="AB22" i="6" s="1"/>
  <c r="Z21" i="6"/>
  <c r="AB21" i="6" s="1"/>
  <c r="Z19" i="6"/>
  <c r="AB19" i="6" s="1"/>
  <c r="Z18" i="6"/>
  <c r="AB18" i="6" s="1"/>
  <c r="Z17" i="6"/>
  <c r="AB17" i="6" s="1"/>
  <c r="Z16" i="6"/>
  <c r="AB16" i="6" s="1"/>
  <c r="Z15" i="6"/>
  <c r="AB15" i="6" s="1"/>
  <c r="Z14" i="6"/>
  <c r="AB14" i="6" s="1"/>
  <c r="Z13" i="6"/>
  <c r="AB13" i="6" s="1"/>
  <c r="AA256" i="6" l="1"/>
  <c r="AA259" i="6" s="1"/>
  <c r="R286" i="32"/>
  <c r="L25" i="16"/>
  <c r="AB177" i="6"/>
  <c r="AB253" i="6"/>
  <c r="AB29" i="6"/>
  <c r="AB184" i="6"/>
  <c r="AB106" i="6"/>
  <c r="AB136" i="6"/>
  <c r="AB68" i="6"/>
  <c r="Y23" i="6"/>
  <c r="Y58" i="6"/>
  <c r="Y102" i="6"/>
  <c r="Y125" i="6"/>
  <c r="Y13" i="6"/>
  <c r="Y14" i="6"/>
  <c r="Y15" i="6"/>
  <c r="Y16" i="6"/>
  <c r="Y17" i="6"/>
  <c r="Y18" i="6"/>
  <c r="Y19" i="6"/>
  <c r="Y21" i="6"/>
  <c r="AF21" i="6" s="1"/>
  <c r="Y22" i="6"/>
  <c r="Y24" i="6"/>
  <c r="Y25" i="6"/>
  <c r="Y26" i="6"/>
  <c r="Y27" i="6"/>
  <c r="Y33" i="6"/>
  <c r="Y34" i="6"/>
  <c r="AF34" i="6" s="1"/>
  <c r="Y35" i="6"/>
  <c r="AF35" i="6" s="1"/>
  <c r="Y36" i="6"/>
  <c r="Y37" i="6"/>
  <c r="Y38" i="6"/>
  <c r="Y39" i="6"/>
  <c r="Y42" i="6"/>
  <c r="Y43" i="6"/>
  <c r="Y44" i="6"/>
  <c r="AF44" i="6" s="1"/>
  <c r="Y45" i="6"/>
  <c r="AF45" i="6" s="1"/>
  <c r="Y46" i="6"/>
  <c r="Y47" i="6"/>
  <c r="Y48" i="6"/>
  <c r="Y49" i="6"/>
  <c r="Y50" i="6"/>
  <c r="Y53" i="6"/>
  <c r="Y54" i="6"/>
  <c r="AF54" i="6" s="1"/>
  <c r="Y55" i="6"/>
  <c r="AF55" i="6" s="1"/>
  <c r="Y56" i="6"/>
  <c r="Y57" i="6"/>
  <c r="Y59" i="6"/>
  <c r="Y60" i="6"/>
  <c r="Y61" i="6"/>
  <c r="Y62" i="6"/>
  <c r="Y63" i="6"/>
  <c r="AF63" i="6" s="1"/>
  <c r="Y64" i="6"/>
  <c r="Y65" i="6"/>
  <c r="Y66" i="6"/>
  <c r="Y72" i="6"/>
  <c r="Y73" i="6"/>
  <c r="Y74" i="6"/>
  <c r="Y75" i="6"/>
  <c r="Y76" i="6"/>
  <c r="AF76" i="6" s="1"/>
  <c r="Y77" i="6"/>
  <c r="Y78" i="6"/>
  <c r="Y81" i="6"/>
  <c r="Y82" i="6"/>
  <c r="Y83" i="6"/>
  <c r="Y84" i="6"/>
  <c r="Y85" i="6"/>
  <c r="Y86" i="6"/>
  <c r="AF86" i="6" s="1"/>
  <c r="Y87" i="6"/>
  <c r="Y88" i="6"/>
  <c r="Y89" i="6"/>
  <c r="Y90" i="6"/>
  <c r="Y91" i="6"/>
  <c r="Y94" i="6"/>
  <c r="Y95" i="6"/>
  <c r="Y96" i="6"/>
  <c r="AF96" i="6" s="1"/>
  <c r="Y97" i="6"/>
  <c r="Y98" i="6"/>
  <c r="Y99" i="6"/>
  <c r="Y100" i="6"/>
  <c r="Y101" i="6"/>
  <c r="Y103" i="6"/>
  <c r="Y104" i="6"/>
  <c r="Y105" i="6"/>
  <c r="Y110" i="6"/>
  <c r="Y111" i="6"/>
  <c r="Y112" i="6"/>
  <c r="Y115" i="6"/>
  <c r="Y116" i="6"/>
  <c r="Y117" i="6"/>
  <c r="Y118" i="6"/>
  <c r="Y121" i="6"/>
  <c r="Y122" i="6"/>
  <c r="Y123" i="6"/>
  <c r="Y124" i="6"/>
  <c r="Y126" i="6"/>
  <c r="Y127" i="6"/>
  <c r="Y128" i="6"/>
  <c r="Y129" i="6"/>
  <c r="Y130" i="6"/>
  <c r="Y131" i="6"/>
  <c r="Y132" i="6"/>
  <c r="Y133" i="6"/>
  <c r="Y134" i="6"/>
  <c r="Y139" i="6"/>
  <c r="Y140" i="6"/>
  <c r="Y141" i="6"/>
  <c r="Y144" i="6"/>
  <c r="Y145" i="6"/>
  <c r="Y146" i="6"/>
  <c r="Y147" i="6"/>
  <c r="Y148" i="6"/>
  <c r="Y149" i="6"/>
  <c r="Y150" i="6"/>
  <c r="Y153" i="6"/>
  <c r="Y154" i="6"/>
  <c r="Y155" i="6"/>
  <c r="AF155" i="6" s="1"/>
  <c r="Y156" i="6"/>
  <c r="Y157" i="6"/>
  <c r="Y158" i="6"/>
  <c r="Y159" i="6"/>
  <c r="Y162" i="6"/>
  <c r="Y163" i="6"/>
  <c r="Y164" i="6"/>
  <c r="Y165" i="6"/>
  <c r="AF165" i="6" s="1"/>
  <c r="Y166" i="6"/>
  <c r="Y167" i="6"/>
  <c r="Y168" i="6"/>
  <c r="Y169" i="6"/>
  <c r="Y170" i="6"/>
  <c r="Y171" i="6"/>
  <c r="Y172" i="6"/>
  <c r="Y173" i="6"/>
  <c r="Y174" i="6"/>
  <c r="Y175" i="6"/>
  <c r="Y179" i="6"/>
  <c r="Y180" i="6"/>
  <c r="Y181" i="6"/>
  <c r="Y182" i="6"/>
  <c r="Y189" i="6"/>
  <c r="Y190" i="6"/>
  <c r="Y191" i="6"/>
  <c r="Y192" i="6"/>
  <c r="Y193" i="6"/>
  <c r="Y194" i="6"/>
  <c r="Y195" i="6"/>
  <c r="Y196" i="6"/>
  <c r="Y197" i="6"/>
  <c r="Y198" i="6"/>
  <c r="AF198" i="6" s="1"/>
  <c r="Y199" i="6"/>
  <c r="Y200" i="6"/>
  <c r="Y201" i="6"/>
  <c r="Y202" i="6"/>
  <c r="Y203" i="6"/>
  <c r="Y204" i="6"/>
  <c r="Y205" i="6"/>
  <c r="Y206" i="6"/>
  <c r="AF206" i="6" s="1"/>
  <c r="Y207" i="6"/>
  <c r="Y208" i="6"/>
  <c r="Y209" i="6"/>
  <c r="Y210" i="6"/>
  <c r="Y211" i="6"/>
  <c r="Y212" i="6"/>
  <c r="Y213" i="6"/>
  <c r="Y218" i="6"/>
  <c r="Y219" i="6"/>
  <c r="Y220" i="6"/>
  <c r="Y221" i="6"/>
  <c r="Y222" i="6"/>
  <c r="Y223" i="6"/>
  <c r="Y224" i="6"/>
  <c r="Y227" i="6"/>
  <c r="Y228" i="6"/>
  <c r="AF228" i="6" s="1"/>
  <c r="Y231" i="6"/>
  <c r="Y232" i="6"/>
  <c r="Y233" i="6"/>
  <c r="Y234" i="6"/>
  <c r="Y235" i="6"/>
  <c r="Y236" i="6"/>
  <c r="Y241" i="6"/>
  <c r="Y242" i="6"/>
  <c r="Y243" i="6"/>
  <c r="Y244" i="6"/>
  <c r="Y245" i="6"/>
  <c r="Y246" i="6"/>
  <c r="Y247" i="6"/>
  <c r="Y248" i="6"/>
  <c r="Y249" i="6"/>
  <c r="Y250" i="6"/>
  <c r="AF250" i="6" s="1"/>
  <c r="Y251" i="6"/>
  <c r="D13" i="7"/>
  <c r="C13" i="7"/>
  <c r="V33" i="6"/>
  <c r="W251" i="6"/>
  <c r="W250" i="6"/>
  <c r="W249" i="6"/>
  <c r="W248" i="6"/>
  <c r="W247" i="6"/>
  <c r="W246" i="6"/>
  <c r="W245" i="6"/>
  <c r="W244" i="6"/>
  <c r="W243" i="6"/>
  <c r="W242" i="6"/>
  <c r="W241" i="6"/>
  <c r="W236" i="6"/>
  <c r="W235" i="6"/>
  <c r="W234" i="6"/>
  <c r="W233" i="6"/>
  <c r="W232" i="6"/>
  <c r="W231" i="6"/>
  <c r="W228" i="6"/>
  <c r="W227" i="6"/>
  <c r="W224" i="6"/>
  <c r="W223" i="6"/>
  <c r="W222" i="6"/>
  <c r="W221" i="6"/>
  <c r="W220" i="6"/>
  <c r="W219" i="6"/>
  <c r="W218"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2" i="6"/>
  <c r="W181" i="6"/>
  <c r="W180" i="6"/>
  <c r="W179" i="6"/>
  <c r="W175" i="6"/>
  <c r="W174" i="6"/>
  <c r="W173" i="6"/>
  <c r="W172" i="6"/>
  <c r="W171" i="6"/>
  <c r="W170" i="6"/>
  <c r="W169" i="6"/>
  <c r="W168" i="6"/>
  <c r="W167" i="6"/>
  <c r="W166" i="6"/>
  <c r="W165" i="6"/>
  <c r="W164" i="6"/>
  <c r="W163" i="6"/>
  <c r="W162" i="6"/>
  <c r="W159" i="6"/>
  <c r="W158" i="6"/>
  <c r="W157" i="6"/>
  <c r="W156" i="6"/>
  <c r="W155" i="6"/>
  <c r="W154" i="6"/>
  <c r="W153" i="6"/>
  <c r="W150" i="6"/>
  <c r="W149" i="6"/>
  <c r="W148" i="6"/>
  <c r="W147" i="6"/>
  <c r="W146" i="6"/>
  <c r="W145" i="6"/>
  <c r="W144" i="6"/>
  <c r="W141" i="6"/>
  <c r="W140" i="6"/>
  <c r="W139" i="6"/>
  <c r="W134" i="6"/>
  <c r="W133" i="6"/>
  <c r="W132" i="6"/>
  <c r="W131" i="6"/>
  <c r="W130" i="6"/>
  <c r="W129" i="6"/>
  <c r="W128" i="6"/>
  <c r="W127" i="6"/>
  <c r="W126" i="6"/>
  <c r="W125" i="6"/>
  <c r="W124" i="6"/>
  <c r="W123" i="6"/>
  <c r="W122" i="6"/>
  <c r="W121" i="6"/>
  <c r="W118" i="6"/>
  <c r="W117" i="6"/>
  <c r="W116" i="6"/>
  <c r="W115" i="6"/>
  <c r="W112" i="6"/>
  <c r="W111" i="6"/>
  <c r="W110" i="6"/>
  <c r="W105" i="6"/>
  <c r="W104" i="6"/>
  <c r="W103" i="6"/>
  <c r="W102" i="6"/>
  <c r="W101" i="6"/>
  <c r="W100" i="6"/>
  <c r="W99" i="6"/>
  <c r="W98" i="6"/>
  <c r="W97" i="6"/>
  <c r="W96" i="6"/>
  <c r="W95" i="6"/>
  <c r="W94" i="6"/>
  <c r="W91" i="6"/>
  <c r="W90" i="6"/>
  <c r="W89" i="6"/>
  <c r="W88" i="6"/>
  <c r="W87" i="6"/>
  <c r="W86" i="6"/>
  <c r="W85" i="6"/>
  <c r="W84" i="6"/>
  <c r="W83" i="6"/>
  <c r="W82" i="6"/>
  <c r="W81" i="6"/>
  <c r="W78" i="6"/>
  <c r="W77" i="6"/>
  <c r="W76" i="6"/>
  <c r="W75" i="6"/>
  <c r="W74" i="6"/>
  <c r="W73" i="6"/>
  <c r="W72" i="6"/>
  <c r="W66" i="6"/>
  <c r="W65" i="6"/>
  <c r="W64" i="6"/>
  <c r="W63" i="6"/>
  <c r="W62" i="6"/>
  <c r="W61" i="6"/>
  <c r="W60" i="6"/>
  <c r="W59" i="6"/>
  <c r="W58" i="6"/>
  <c r="W57" i="6"/>
  <c r="W56" i="6"/>
  <c r="W55" i="6"/>
  <c r="W54" i="6"/>
  <c r="W53" i="6"/>
  <c r="W50" i="6"/>
  <c r="W49" i="6"/>
  <c r="W48" i="6"/>
  <c r="W47" i="6"/>
  <c r="W46" i="6"/>
  <c r="W45" i="6"/>
  <c r="W44" i="6"/>
  <c r="W43" i="6"/>
  <c r="W42" i="6"/>
  <c r="W39" i="6"/>
  <c r="W38" i="6"/>
  <c r="W37" i="6"/>
  <c r="W36" i="6"/>
  <c r="W35" i="6"/>
  <c r="W34" i="6"/>
  <c r="W33" i="6"/>
  <c r="W27" i="6"/>
  <c r="W26" i="6"/>
  <c r="W25" i="6"/>
  <c r="W24" i="6"/>
  <c r="W23" i="6"/>
  <c r="W22" i="6"/>
  <c r="W21" i="6"/>
  <c r="W19" i="6"/>
  <c r="W18" i="6"/>
  <c r="W17" i="6"/>
  <c r="W16" i="6"/>
  <c r="W15" i="6"/>
  <c r="W14" i="6"/>
  <c r="W13" i="6"/>
  <c r="T239" i="29"/>
  <c r="T224" i="28"/>
  <c r="T238" i="28"/>
  <c r="AL263" i="6"/>
  <c r="J32" i="5"/>
  <c r="AI147" i="6"/>
  <c r="V251" i="6"/>
  <c r="V250" i="6"/>
  <c r="X250" i="6" s="1"/>
  <c r="V249" i="6"/>
  <c r="V248" i="6"/>
  <c r="V247" i="6"/>
  <c r="X247" i="6" s="1"/>
  <c r="V246" i="6"/>
  <c r="X246" i="6" s="1"/>
  <c r="V245" i="6"/>
  <c r="X245" i="6" s="1"/>
  <c r="V244" i="6"/>
  <c r="V243" i="6"/>
  <c r="V242" i="6"/>
  <c r="V241" i="6"/>
  <c r="V236" i="6"/>
  <c r="V235" i="6"/>
  <c r="X235" i="6" s="1"/>
  <c r="V234" i="6"/>
  <c r="X234" i="6" s="1"/>
  <c r="V233" i="6"/>
  <c r="X233" i="6" s="1"/>
  <c r="V232" i="6"/>
  <c r="V231" i="6"/>
  <c r="V228" i="6"/>
  <c r="X228" i="6" s="1"/>
  <c r="V227" i="6"/>
  <c r="V224" i="6"/>
  <c r="V223" i="6"/>
  <c r="X223" i="6" s="1"/>
  <c r="V222" i="6"/>
  <c r="X222" i="6" s="1"/>
  <c r="V221" i="6"/>
  <c r="X221" i="6" s="1"/>
  <c r="V220" i="6"/>
  <c r="V219" i="6"/>
  <c r="V218" i="6"/>
  <c r="V213" i="6"/>
  <c r="V212" i="6"/>
  <c r="V211" i="6"/>
  <c r="X211" i="6" s="1"/>
  <c r="V210" i="6"/>
  <c r="X210" i="6" s="1"/>
  <c r="V209" i="6"/>
  <c r="X209" i="6" s="1"/>
  <c r="V208" i="6"/>
  <c r="V207" i="6"/>
  <c r="V206" i="6"/>
  <c r="X206" i="6" s="1"/>
  <c r="V205" i="6"/>
  <c r="V204" i="6"/>
  <c r="V203" i="6"/>
  <c r="X203" i="6" s="1"/>
  <c r="V202" i="6"/>
  <c r="X202" i="6" s="1"/>
  <c r="V201" i="6"/>
  <c r="X201" i="6" s="1"/>
  <c r="V200" i="6"/>
  <c r="V199" i="6"/>
  <c r="X199" i="6" s="1"/>
  <c r="V198" i="6"/>
  <c r="X198" i="6" s="1"/>
  <c r="V197" i="6"/>
  <c r="V196" i="6"/>
  <c r="V195" i="6"/>
  <c r="X195" i="6" s="1"/>
  <c r="V194" i="6"/>
  <c r="V193" i="6"/>
  <c r="X193" i="6" s="1"/>
  <c r="V192" i="6"/>
  <c r="V191" i="6"/>
  <c r="V190" i="6"/>
  <c r="V189" i="6"/>
  <c r="V182" i="6"/>
  <c r="V181" i="6"/>
  <c r="X181" i="6" s="1"/>
  <c r="V180" i="6"/>
  <c r="X180" i="6" s="1"/>
  <c r="V179" i="6"/>
  <c r="V175" i="6"/>
  <c r="V174" i="6"/>
  <c r="X174" i="6" s="1"/>
  <c r="V173" i="6"/>
  <c r="V172" i="6"/>
  <c r="V171" i="6"/>
  <c r="V170" i="6"/>
  <c r="X170" i="6" s="1"/>
  <c r="V169" i="6"/>
  <c r="X169" i="6" s="1"/>
  <c r="V168" i="6"/>
  <c r="X168" i="6" s="1"/>
  <c r="V167" i="6"/>
  <c r="V166" i="6"/>
  <c r="X166" i="6" s="1"/>
  <c r="V165" i="6"/>
  <c r="X165" i="6" s="1"/>
  <c r="V164" i="6"/>
  <c r="V163" i="6"/>
  <c r="V162" i="6"/>
  <c r="X162" i="6" s="1"/>
  <c r="V159" i="6"/>
  <c r="X159" i="6" s="1"/>
  <c r="V158" i="6"/>
  <c r="X158" i="6" s="1"/>
  <c r="V157" i="6"/>
  <c r="V156" i="6"/>
  <c r="X156" i="6" s="1"/>
  <c r="V155" i="6"/>
  <c r="X155" i="6" s="1"/>
  <c r="V154" i="6"/>
  <c r="V153" i="6"/>
  <c r="V150" i="6"/>
  <c r="X150" i="6" s="1"/>
  <c r="V149" i="6"/>
  <c r="X149" i="6" s="1"/>
  <c r="V148" i="6"/>
  <c r="X148" i="6" s="1"/>
  <c r="V147" i="6"/>
  <c r="V146" i="6"/>
  <c r="V145" i="6"/>
  <c r="V144" i="6"/>
  <c r="V141" i="6"/>
  <c r="V140" i="6"/>
  <c r="X140" i="6" s="1"/>
  <c r="V139" i="6"/>
  <c r="X139" i="6" s="1"/>
  <c r="V134" i="6"/>
  <c r="V133" i="6"/>
  <c r="V132" i="6"/>
  <c r="X132" i="6" s="1"/>
  <c r="V131" i="6"/>
  <c r="V130" i="6"/>
  <c r="V129" i="6"/>
  <c r="V128" i="6"/>
  <c r="X128" i="6" s="1"/>
  <c r="V127" i="6"/>
  <c r="X127" i="6" s="1"/>
  <c r="V126" i="6"/>
  <c r="X126" i="6" s="1"/>
  <c r="V125" i="6"/>
  <c r="V124" i="6"/>
  <c r="X124" i="6" s="1"/>
  <c r="V123" i="6"/>
  <c r="X123" i="6" s="1"/>
  <c r="V122" i="6"/>
  <c r="V121" i="6"/>
  <c r="V118" i="6"/>
  <c r="X118" i="6" s="1"/>
  <c r="V117" i="6"/>
  <c r="X117" i="6" s="1"/>
  <c r="V116" i="6"/>
  <c r="X116" i="6" s="1"/>
  <c r="V115" i="6"/>
  <c r="V112" i="6"/>
  <c r="X112" i="6" s="1"/>
  <c r="V111" i="6"/>
  <c r="X111" i="6" s="1"/>
  <c r="V110" i="6"/>
  <c r="V105" i="6"/>
  <c r="V104" i="6"/>
  <c r="X104" i="6" s="1"/>
  <c r="V103" i="6"/>
  <c r="X103" i="6" s="1"/>
  <c r="V102" i="6"/>
  <c r="X102" i="6" s="1"/>
  <c r="V101" i="6"/>
  <c r="V100" i="6"/>
  <c r="V99" i="6"/>
  <c r="V98" i="6"/>
  <c r="V97" i="6"/>
  <c r="V96" i="6"/>
  <c r="X96" i="6" s="1"/>
  <c r="V95" i="6"/>
  <c r="X95" i="6" s="1"/>
  <c r="V94" i="6"/>
  <c r="X94" i="6" s="1"/>
  <c r="V91" i="6"/>
  <c r="V90" i="6"/>
  <c r="X90" i="6" s="1"/>
  <c r="V89" i="6"/>
  <c r="V88" i="6"/>
  <c r="V87" i="6"/>
  <c r="V86" i="6"/>
  <c r="X86" i="6" s="1"/>
  <c r="V85" i="6"/>
  <c r="X85" i="6" s="1"/>
  <c r="V84" i="6"/>
  <c r="X84" i="6" s="1"/>
  <c r="V83" i="6"/>
  <c r="V82" i="6"/>
  <c r="X82" i="6" s="1"/>
  <c r="V81" i="6"/>
  <c r="X81" i="6" s="1"/>
  <c r="V78" i="6"/>
  <c r="V77" i="6"/>
  <c r="V76" i="6"/>
  <c r="X76" i="6" s="1"/>
  <c r="V75" i="6"/>
  <c r="X75" i="6" s="1"/>
  <c r="V74" i="6"/>
  <c r="X74" i="6"/>
  <c r="V73" i="6"/>
  <c r="V72" i="6"/>
  <c r="X72" i="6" s="1"/>
  <c r="V66" i="6"/>
  <c r="X66" i="6" s="1"/>
  <c r="V65" i="6"/>
  <c r="V64" i="6"/>
  <c r="V63" i="6"/>
  <c r="X63" i="6" s="1"/>
  <c r="V62" i="6"/>
  <c r="X62" i="6" s="1"/>
  <c r="V61" i="6"/>
  <c r="X61" i="6" s="1"/>
  <c r="V60" i="6"/>
  <c r="V59" i="6"/>
  <c r="V58" i="6"/>
  <c r="V57" i="6"/>
  <c r="V56" i="6"/>
  <c r="V55" i="6"/>
  <c r="X55" i="6" s="1"/>
  <c r="V54" i="6"/>
  <c r="X54" i="6" s="1"/>
  <c r="V53" i="6"/>
  <c r="X53" i="6" s="1"/>
  <c r="V50" i="6"/>
  <c r="V49" i="6"/>
  <c r="X49" i="6" s="1"/>
  <c r="V48" i="6"/>
  <c r="V47" i="6"/>
  <c r="V46" i="6"/>
  <c r="V45" i="6"/>
  <c r="X45" i="6" s="1"/>
  <c r="V44" i="6"/>
  <c r="X44" i="6" s="1"/>
  <c r="V43" i="6"/>
  <c r="X43" i="6" s="1"/>
  <c r="V42" i="6"/>
  <c r="V39" i="6"/>
  <c r="X39" i="6" s="1"/>
  <c r="V38" i="6"/>
  <c r="X38" i="6" s="1"/>
  <c r="V37" i="6"/>
  <c r="V36" i="6"/>
  <c r="V35" i="6"/>
  <c r="X35" i="6" s="1"/>
  <c r="V34" i="6"/>
  <c r="X34" i="6" s="1"/>
  <c r="V27" i="6"/>
  <c r="V26" i="6"/>
  <c r="X26" i="6" s="1"/>
  <c r="V25" i="6"/>
  <c r="X25" i="6" s="1"/>
  <c r="V24" i="6"/>
  <c r="V23" i="6"/>
  <c r="V22" i="6"/>
  <c r="X22" i="6" s="1"/>
  <c r="V21" i="6"/>
  <c r="X21" i="6" s="1"/>
  <c r="V19" i="6"/>
  <c r="X19" i="6" s="1"/>
  <c r="V17" i="6"/>
  <c r="X17" i="6" s="1"/>
  <c r="V16" i="6"/>
  <c r="V15" i="6"/>
  <c r="V14" i="6"/>
  <c r="V13" i="6"/>
  <c r="X13" i="6" s="1"/>
  <c r="V18" i="6"/>
  <c r="J15" i="14"/>
  <c r="K15" i="14" s="1"/>
  <c r="I21" i="14"/>
  <c r="E25" i="12"/>
  <c r="E29" i="12" s="1"/>
  <c r="T195" i="25"/>
  <c r="U251" i="6"/>
  <c r="U250" i="6"/>
  <c r="U249" i="6"/>
  <c r="U248" i="6"/>
  <c r="U247" i="6"/>
  <c r="U246" i="6"/>
  <c r="U245" i="6"/>
  <c r="U244" i="6"/>
  <c r="U243" i="6"/>
  <c r="U242" i="6"/>
  <c r="U241" i="6"/>
  <c r="U236" i="6"/>
  <c r="U235" i="6"/>
  <c r="U234" i="6"/>
  <c r="U233" i="6"/>
  <c r="U232" i="6"/>
  <c r="U231" i="6"/>
  <c r="U228" i="6"/>
  <c r="U227" i="6"/>
  <c r="U224" i="6"/>
  <c r="U223" i="6"/>
  <c r="U222" i="6"/>
  <c r="U221" i="6"/>
  <c r="U220" i="6"/>
  <c r="U219" i="6"/>
  <c r="U218" i="6"/>
  <c r="U213" i="6"/>
  <c r="U212" i="6"/>
  <c r="U211" i="6"/>
  <c r="U210" i="6"/>
  <c r="U209" i="6"/>
  <c r="U208" i="6"/>
  <c r="U207" i="6"/>
  <c r="U206" i="6"/>
  <c r="U205" i="6"/>
  <c r="U204" i="6"/>
  <c r="U203" i="6"/>
  <c r="U202" i="6"/>
  <c r="U201" i="6"/>
  <c r="U200" i="6"/>
  <c r="U199" i="6"/>
  <c r="U198" i="6"/>
  <c r="U197" i="6"/>
  <c r="U196" i="6"/>
  <c r="U195" i="6"/>
  <c r="U194" i="6"/>
  <c r="U193" i="6"/>
  <c r="U192" i="6"/>
  <c r="U191" i="6"/>
  <c r="U190" i="6"/>
  <c r="U189" i="6"/>
  <c r="U182" i="6"/>
  <c r="U181" i="6"/>
  <c r="U180" i="6"/>
  <c r="U179" i="6"/>
  <c r="U175" i="6"/>
  <c r="U174" i="6"/>
  <c r="U173" i="6"/>
  <c r="U172" i="6"/>
  <c r="U171" i="6"/>
  <c r="U170" i="6"/>
  <c r="U169" i="6"/>
  <c r="U168" i="6"/>
  <c r="U167" i="6"/>
  <c r="U166" i="6"/>
  <c r="U165" i="6"/>
  <c r="U164" i="6"/>
  <c r="U163" i="6"/>
  <c r="U162" i="6"/>
  <c r="U159" i="6"/>
  <c r="U158" i="6"/>
  <c r="U157" i="6"/>
  <c r="U156" i="6"/>
  <c r="U155" i="6"/>
  <c r="U154" i="6"/>
  <c r="U153" i="6"/>
  <c r="U150" i="6"/>
  <c r="U149" i="6"/>
  <c r="U148" i="6"/>
  <c r="U147" i="6"/>
  <c r="U146" i="6"/>
  <c r="U145" i="6"/>
  <c r="U144" i="6"/>
  <c r="U141" i="6"/>
  <c r="U140" i="6"/>
  <c r="U139" i="6"/>
  <c r="U134" i="6"/>
  <c r="U133" i="6"/>
  <c r="U132" i="6"/>
  <c r="U131" i="6"/>
  <c r="U130" i="6"/>
  <c r="U129" i="6"/>
  <c r="U128" i="6"/>
  <c r="U127" i="6"/>
  <c r="U126" i="6"/>
  <c r="U125" i="6"/>
  <c r="U124" i="6"/>
  <c r="U123" i="6"/>
  <c r="U122" i="6"/>
  <c r="U121" i="6"/>
  <c r="U118" i="6"/>
  <c r="U117" i="6"/>
  <c r="U116" i="6"/>
  <c r="U115" i="6"/>
  <c r="U112" i="6"/>
  <c r="U111" i="6"/>
  <c r="U110" i="6"/>
  <c r="U105" i="6"/>
  <c r="U104" i="6"/>
  <c r="U103" i="6"/>
  <c r="U102" i="6"/>
  <c r="U101" i="6"/>
  <c r="U100" i="6"/>
  <c r="U99" i="6"/>
  <c r="U98" i="6"/>
  <c r="U97" i="6"/>
  <c r="U96" i="6"/>
  <c r="U95" i="6"/>
  <c r="U94" i="6"/>
  <c r="U91" i="6"/>
  <c r="U90" i="6"/>
  <c r="U89" i="6"/>
  <c r="U88" i="6"/>
  <c r="U87" i="6"/>
  <c r="U86" i="6"/>
  <c r="U85" i="6"/>
  <c r="U84" i="6"/>
  <c r="U83" i="6"/>
  <c r="U82" i="6"/>
  <c r="U81" i="6"/>
  <c r="U78" i="6"/>
  <c r="U77" i="6"/>
  <c r="U76" i="6"/>
  <c r="U75" i="6"/>
  <c r="U74" i="6"/>
  <c r="U73" i="6"/>
  <c r="U72" i="6"/>
  <c r="U66" i="6"/>
  <c r="U65" i="6"/>
  <c r="U64" i="6"/>
  <c r="U63" i="6"/>
  <c r="U62" i="6"/>
  <c r="U61" i="6"/>
  <c r="U60" i="6"/>
  <c r="U59" i="6"/>
  <c r="U58" i="6"/>
  <c r="U57" i="6"/>
  <c r="U56" i="6"/>
  <c r="U55" i="6"/>
  <c r="U54" i="6"/>
  <c r="U53" i="6"/>
  <c r="U50" i="6"/>
  <c r="U49" i="6"/>
  <c r="U48" i="6"/>
  <c r="U47" i="6"/>
  <c r="U46" i="6"/>
  <c r="U45" i="6"/>
  <c r="U44" i="6"/>
  <c r="U43" i="6"/>
  <c r="U42" i="6"/>
  <c r="U39" i="6"/>
  <c r="U38" i="6"/>
  <c r="U37" i="6"/>
  <c r="U36" i="6"/>
  <c r="U35" i="6"/>
  <c r="U34" i="6"/>
  <c r="U33" i="6"/>
  <c r="U27" i="6"/>
  <c r="U26" i="6"/>
  <c r="U25" i="6"/>
  <c r="U24" i="6"/>
  <c r="U23" i="6"/>
  <c r="U22" i="6"/>
  <c r="U21" i="6"/>
  <c r="U19" i="6"/>
  <c r="U18" i="6"/>
  <c r="U17" i="6"/>
  <c r="U16" i="6"/>
  <c r="U15" i="6"/>
  <c r="U14" i="6"/>
  <c r="U13" i="6"/>
  <c r="Z68" i="6"/>
  <c r="AC68" i="6"/>
  <c r="Z177" i="6"/>
  <c r="AC177" i="6"/>
  <c r="Z184" i="6"/>
  <c r="AI19" i="6"/>
  <c r="AI18" i="6"/>
  <c r="AI17" i="6"/>
  <c r="AI16" i="6"/>
  <c r="AI15" i="6"/>
  <c r="AI14" i="6"/>
  <c r="AI13" i="6"/>
  <c r="AI27" i="6"/>
  <c r="AI26" i="6"/>
  <c r="AI25" i="6"/>
  <c r="AI24" i="6"/>
  <c r="AI23" i="6"/>
  <c r="AI22" i="6"/>
  <c r="AI21" i="6"/>
  <c r="AI39" i="6"/>
  <c r="AI38" i="6"/>
  <c r="AI37" i="6"/>
  <c r="AI36" i="6"/>
  <c r="AI35" i="6"/>
  <c r="AI34" i="6"/>
  <c r="AI33" i="6"/>
  <c r="AI50" i="6"/>
  <c r="AI49" i="6"/>
  <c r="AI48" i="6"/>
  <c r="AI47" i="6"/>
  <c r="AI46" i="6"/>
  <c r="AI45" i="6"/>
  <c r="AI44" i="6"/>
  <c r="AI43" i="6"/>
  <c r="AI42" i="6"/>
  <c r="AI66" i="6"/>
  <c r="AI65" i="6"/>
  <c r="AI64" i="6"/>
  <c r="AI63" i="6"/>
  <c r="AI62" i="6"/>
  <c r="AI61" i="6"/>
  <c r="AI60" i="6"/>
  <c r="AI59" i="6"/>
  <c r="AI58" i="6"/>
  <c r="AI57" i="6"/>
  <c r="AI56" i="6"/>
  <c r="AI55" i="6"/>
  <c r="AI54" i="6"/>
  <c r="AI53" i="6"/>
  <c r="AI78" i="6"/>
  <c r="AI77" i="6"/>
  <c r="AI76" i="6"/>
  <c r="AI75" i="6"/>
  <c r="AI74" i="6"/>
  <c r="AI73" i="6"/>
  <c r="AI72" i="6"/>
  <c r="AI91" i="6"/>
  <c r="AI90" i="6"/>
  <c r="AI89" i="6"/>
  <c r="AI88" i="6"/>
  <c r="AI87" i="6"/>
  <c r="AI86" i="6"/>
  <c r="AI85" i="6"/>
  <c r="AI84" i="6"/>
  <c r="AI83" i="6"/>
  <c r="AI82" i="6"/>
  <c r="AI81" i="6"/>
  <c r="AI105" i="6"/>
  <c r="AI104" i="6"/>
  <c r="AI103" i="6"/>
  <c r="AI102" i="6"/>
  <c r="AI101" i="6"/>
  <c r="AI100" i="6"/>
  <c r="AI99" i="6"/>
  <c r="AI98" i="6"/>
  <c r="AI97" i="6"/>
  <c r="AI96" i="6"/>
  <c r="AI95" i="6"/>
  <c r="AI94" i="6"/>
  <c r="AI112" i="6"/>
  <c r="AI111" i="6"/>
  <c r="AI110" i="6"/>
  <c r="AI118" i="6"/>
  <c r="AI117" i="6"/>
  <c r="AI116" i="6"/>
  <c r="AI115" i="6"/>
  <c r="AI228" i="6"/>
  <c r="AI227" i="6"/>
  <c r="T184" i="6"/>
  <c r="T253" i="6"/>
  <c r="T177" i="6"/>
  <c r="I177" i="6"/>
  <c r="O105" i="6"/>
  <c r="P105" i="6" s="1"/>
  <c r="N105" i="6"/>
  <c r="M105" i="6"/>
  <c r="L105" i="6"/>
  <c r="K105" i="6"/>
  <c r="J105" i="6"/>
  <c r="T68" i="6"/>
  <c r="I68" i="6"/>
  <c r="O38" i="6"/>
  <c r="N38" i="6"/>
  <c r="M38" i="6"/>
  <c r="L38" i="6"/>
  <c r="K38" i="6"/>
  <c r="J38" i="6"/>
  <c r="O37" i="6"/>
  <c r="N37" i="6"/>
  <c r="M37" i="6"/>
  <c r="L37" i="6"/>
  <c r="K37" i="6"/>
  <c r="J37" i="6"/>
  <c r="O181" i="6"/>
  <c r="N181" i="6"/>
  <c r="M181" i="6"/>
  <c r="L181" i="6"/>
  <c r="K181" i="6"/>
  <c r="J181" i="6"/>
  <c r="O180" i="6"/>
  <c r="N180" i="6"/>
  <c r="M180" i="6"/>
  <c r="L180" i="6"/>
  <c r="K180" i="6"/>
  <c r="J180" i="6"/>
  <c r="AI180" i="6"/>
  <c r="O179" i="6"/>
  <c r="N179" i="6"/>
  <c r="M179" i="6"/>
  <c r="L179" i="6"/>
  <c r="K179" i="6"/>
  <c r="J179" i="6"/>
  <c r="AI179" i="6"/>
  <c r="AI156" i="6"/>
  <c r="O156" i="6"/>
  <c r="N156" i="6"/>
  <c r="M156" i="6"/>
  <c r="L156" i="6"/>
  <c r="K156" i="6"/>
  <c r="J156" i="6"/>
  <c r="O127" i="6"/>
  <c r="N127" i="6"/>
  <c r="M127" i="6"/>
  <c r="L127" i="6"/>
  <c r="K127" i="6"/>
  <c r="J127" i="6"/>
  <c r="O49" i="6"/>
  <c r="N49" i="6"/>
  <c r="M49" i="6"/>
  <c r="L49" i="6"/>
  <c r="K49" i="6"/>
  <c r="J49" i="6"/>
  <c r="AI251" i="6"/>
  <c r="AI250" i="6"/>
  <c r="AI249" i="6"/>
  <c r="AI248" i="6"/>
  <c r="AI247" i="6"/>
  <c r="AI246" i="6"/>
  <c r="AI245" i="6"/>
  <c r="AI244" i="6"/>
  <c r="AI243" i="6"/>
  <c r="AI242" i="6"/>
  <c r="AI241" i="6"/>
  <c r="AI236" i="6"/>
  <c r="AI235" i="6"/>
  <c r="AI234" i="6"/>
  <c r="AI233" i="6"/>
  <c r="AI232" i="6"/>
  <c r="AI231" i="6"/>
  <c r="AI224" i="6"/>
  <c r="AI223" i="6"/>
  <c r="AI222" i="6"/>
  <c r="AI221" i="6"/>
  <c r="AI220" i="6"/>
  <c r="AI219" i="6"/>
  <c r="AI218" i="6"/>
  <c r="AI213" i="6"/>
  <c r="AI212" i="6"/>
  <c r="AI211" i="6"/>
  <c r="AI210" i="6"/>
  <c r="AI209" i="6"/>
  <c r="AI208" i="6"/>
  <c r="AI207" i="6"/>
  <c r="AI206" i="6"/>
  <c r="AI205" i="6"/>
  <c r="AI204" i="6"/>
  <c r="AI203" i="6"/>
  <c r="AI202" i="6"/>
  <c r="AI201" i="6"/>
  <c r="AI200" i="6"/>
  <c r="AI199" i="6"/>
  <c r="AI198" i="6"/>
  <c r="AI197" i="6"/>
  <c r="AI196" i="6"/>
  <c r="AI195" i="6"/>
  <c r="AI194" i="6"/>
  <c r="AI193" i="6"/>
  <c r="AI192" i="6"/>
  <c r="AI191" i="6"/>
  <c r="AI190" i="6"/>
  <c r="AI189" i="6"/>
  <c r="AI175" i="6"/>
  <c r="AI174" i="6"/>
  <c r="AI173" i="6"/>
  <c r="AI172" i="6"/>
  <c r="AI171" i="6"/>
  <c r="AI170" i="6"/>
  <c r="AI169" i="6"/>
  <c r="AI168" i="6"/>
  <c r="AI167" i="6"/>
  <c r="AI166" i="6"/>
  <c r="AI165" i="6"/>
  <c r="AI164" i="6"/>
  <c r="AI163" i="6"/>
  <c r="AI162" i="6"/>
  <c r="AI160" i="6"/>
  <c r="AI159" i="6"/>
  <c r="AI158" i="6"/>
  <c r="AI157" i="6"/>
  <c r="AI155" i="6"/>
  <c r="AI154" i="6"/>
  <c r="AI153" i="6"/>
  <c r="AI151" i="6"/>
  <c r="AI150" i="6"/>
  <c r="AI149" i="6"/>
  <c r="AI148" i="6"/>
  <c r="AI146" i="6"/>
  <c r="AI145" i="6"/>
  <c r="AI144" i="6"/>
  <c r="AI141" i="6"/>
  <c r="AI140" i="6"/>
  <c r="AI139" i="6"/>
  <c r="AI135" i="6"/>
  <c r="Z106" i="6"/>
  <c r="AC253" i="6"/>
  <c r="AC136" i="6"/>
  <c r="Z136" i="6"/>
  <c r="T136" i="6"/>
  <c r="AC106" i="6"/>
  <c r="Z29" i="6"/>
  <c r="T29" i="6"/>
  <c r="O55" i="6"/>
  <c r="N55" i="6"/>
  <c r="M55" i="6"/>
  <c r="L55" i="6"/>
  <c r="K55" i="6"/>
  <c r="J55" i="6"/>
  <c r="O48" i="6"/>
  <c r="N48" i="6"/>
  <c r="M48" i="6"/>
  <c r="L48" i="6"/>
  <c r="K48" i="6"/>
  <c r="J48" i="6"/>
  <c r="O50" i="6"/>
  <c r="N50" i="6"/>
  <c r="M50" i="6"/>
  <c r="L50" i="6"/>
  <c r="K50" i="6"/>
  <c r="J50" i="6"/>
  <c r="T198" i="25"/>
  <c r="T199" i="25"/>
  <c r="AI181" i="6"/>
  <c r="T106" i="6"/>
  <c r="Q160" i="6"/>
  <c r="Q151" i="6"/>
  <c r="AJ151" i="6" s="1"/>
  <c r="O251" i="6"/>
  <c r="O250" i="6"/>
  <c r="O249" i="6"/>
  <c r="P249" i="6" s="1"/>
  <c r="O248" i="6"/>
  <c r="O247" i="6"/>
  <c r="O246" i="6"/>
  <c r="O245" i="6"/>
  <c r="O244" i="6"/>
  <c r="O243" i="6"/>
  <c r="O242" i="6"/>
  <c r="O236" i="6"/>
  <c r="O235" i="6"/>
  <c r="O234" i="6"/>
  <c r="O233" i="6"/>
  <c r="O232" i="6"/>
  <c r="O231" i="6"/>
  <c r="O230" i="6"/>
  <c r="O228" i="6"/>
  <c r="P228" i="6" s="1"/>
  <c r="O227" i="6"/>
  <c r="P227" i="6" s="1"/>
  <c r="O226" i="6"/>
  <c r="O224" i="6"/>
  <c r="O223" i="6"/>
  <c r="O222" i="6"/>
  <c r="O221" i="6"/>
  <c r="O220" i="6"/>
  <c r="O219" i="6"/>
  <c r="P219" i="6" s="1"/>
  <c r="O218" i="6"/>
  <c r="O217" i="6"/>
  <c r="O215" i="6"/>
  <c r="O213" i="6"/>
  <c r="O212" i="6"/>
  <c r="O211" i="6"/>
  <c r="O210" i="6"/>
  <c r="O209" i="6"/>
  <c r="P209" i="6" s="1"/>
  <c r="O208" i="6"/>
  <c r="P208" i="6" s="1"/>
  <c r="O207" i="6"/>
  <c r="O206" i="6"/>
  <c r="O205" i="6"/>
  <c r="O204" i="6"/>
  <c r="O203" i="6"/>
  <c r="O202" i="6"/>
  <c r="O201" i="6"/>
  <c r="P201" i="6" s="1"/>
  <c r="O200" i="6"/>
  <c r="O199" i="6"/>
  <c r="O197" i="6"/>
  <c r="O196" i="6"/>
  <c r="O195" i="6"/>
  <c r="O194" i="6"/>
  <c r="O193" i="6"/>
  <c r="O192" i="6"/>
  <c r="P192" i="6" s="1"/>
  <c r="O191" i="6"/>
  <c r="P191" i="6" s="1"/>
  <c r="O190" i="6"/>
  <c r="O189" i="6"/>
  <c r="O182" i="6"/>
  <c r="O175" i="6"/>
  <c r="O174" i="6"/>
  <c r="O173" i="6"/>
  <c r="O172" i="6"/>
  <c r="O171" i="6"/>
  <c r="O170" i="6"/>
  <c r="O169" i="6"/>
  <c r="O168" i="6"/>
  <c r="O167" i="6"/>
  <c r="O166" i="6"/>
  <c r="O165" i="6"/>
  <c r="O164" i="6"/>
  <c r="P164" i="6" s="1"/>
  <c r="O163" i="6"/>
  <c r="O162" i="6"/>
  <c r="O159" i="6"/>
  <c r="O158" i="6"/>
  <c r="O157" i="6"/>
  <c r="O155" i="6"/>
  <c r="O154" i="6"/>
  <c r="O153" i="6"/>
  <c r="P153" i="6" s="1"/>
  <c r="O150" i="6"/>
  <c r="O149" i="6"/>
  <c r="O148" i="6"/>
  <c r="O147" i="6"/>
  <c r="O146" i="6"/>
  <c r="O145" i="6"/>
  <c r="O144" i="6"/>
  <c r="O141" i="6"/>
  <c r="O140" i="6"/>
  <c r="O139" i="6"/>
  <c r="O134" i="6"/>
  <c r="O133" i="6"/>
  <c r="O132" i="6"/>
  <c r="O131" i="6"/>
  <c r="O130" i="6"/>
  <c r="O129" i="6"/>
  <c r="O128" i="6"/>
  <c r="O126" i="6"/>
  <c r="O125" i="6"/>
  <c r="O124" i="6"/>
  <c r="O123" i="6"/>
  <c r="O122" i="6"/>
  <c r="O121" i="6"/>
  <c r="O119" i="6"/>
  <c r="O118" i="6"/>
  <c r="O117" i="6"/>
  <c r="O116" i="6"/>
  <c r="O115" i="6"/>
  <c r="O112" i="6"/>
  <c r="O111" i="6"/>
  <c r="O110" i="6"/>
  <c r="O104" i="6"/>
  <c r="P104" i="6" s="1"/>
  <c r="O103" i="6"/>
  <c r="O102" i="6"/>
  <c r="O101" i="6"/>
  <c r="O100" i="6"/>
  <c r="O99" i="6"/>
  <c r="O98" i="6"/>
  <c r="O97" i="6"/>
  <c r="O96" i="6"/>
  <c r="O95" i="6"/>
  <c r="O94" i="6"/>
  <c r="O91" i="6"/>
  <c r="O90" i="6"/>
  <c r="O89" i="6"/>
  <c r="O88" i="6"/>
  <c r="O87" i="6"/>
  <c r="O86" i="6"/>
  <c r="O85" i="6"/>
  <c r="O84" i="6"/>
  <c r="O83" i="6"/>
  <c r="O82" i="6"/>
  <c r="O81" i="6"/>
  <c r="O78" i="6"/>
  <c r="O77" i="6"/>
  <c r="O76" i="6"/>
  <c r="P76" i="6" s="1"/>
  <c r="O75" i="6"/>
  <c r="O74" i="6"/>
  <c r="O73" i="6"/>
  <c r="O72" i="6"/>
  <c r="O66" i="6"/>
  <c r="O65" i="6"/>
  <c r="O64" i="6"/>
  <c r="O63" i="6"/>
  <c r="P63" i="6" s="1"/>
  <c r="O62" i="6"/>
  <c r="O61" i="6"/>
  <c r="O60" i="6"/>
  <c r="O59" i="6"/>
  <c r="O58" i="6"/>
  <c r="O57" i="6"/>
  <c r="O56" i="6"/>
  <c r="O54" i="6"/>
  <c r="P54" i="6" s="1"/>
  <c r="O53" i="6"/>
  <c r="O47" i="6"/>
  <c r="O46" i="6"/>
  <c r="O43" i="6"/>
  <c r="O42" i="6"/>
  <c r="O39" i="6"/>
  <c r="O36" i="6"/>
  <c r="O35" i="6"/>
  <c r="O34" i="6"/>
  <c r="O33" i="6"/>
  <c r="O27" i="6"/>
  <c r="O26" i="6"/>
  <c r="O25" i="6"/>
  <c r="O24" i="6"/>
  <c r="O23" i="6"/>
  <c r="O22" i="6"/>
  <c r="O21" i="6"/>
  <c r="O19" i="6"/>
  <c r="O18" i="6"/>
  <c r="O17" i="6"/>
  <c r="O16" i="6"/>
  <c r="O15" i="6"/>
  <c r="O14" i="6"/>
  <c r="O13" i="6"/>
  <c r="T160" i="21"/>
  <c r="T170" i="21"/>
  <c r="N251" i="6"/>
  <c r="P251" i="6" s="1"/>
  <c r="N250" i="6"/>
  <c r="N249" i="6"/>
  <c r="N248" i="6"/>
  <c r="N247" i="6"/>
  <c r="N246" i="6"/>
  <c r="N245" i="6"/>
  <c r="N244" i="6"/>
  <c r="N243" i="6"/>
  <c r="P243" i="6" s="1"/>
  <c r="N242" i="6"/>
  <c r="N241" i="6"/>
  <c r="N236" i="6"/>
  <c r="N235" i="6"/>
  <c r="N234" i="6"/>
  <c r="N233" i="6"/>
  <c r="N232" i="6"/>
  <c r="N231" i="6"/>
  <c r="N230" i="6"/>
  <c r="N228" i="6"/>
  <c r="N227" i="6"/>
  <c r="N226" i="6"/>
  <c r="N224" i="6"/>
  <c r="N223" i="6"/>
  <c r="N222" i="6"/>
  <c r="N221" i="6"/>
  <c r="N220" i="6"/>
  <c r="N219" i="6"/>
  <c r="N218" i="6"/>
  <c r="N217" i="6"/>
  <c r="N215"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2" i="6"/>
  <c r="N175" i="6"/>
  <c r="N174" i="6"/>
  <c r="N173" i="6"/>
  <c r="N172" i="6"/>
  <c r="N171" i="6"/>
  <c r="N170" i="6"/>
  <c r="N169" i="6"/>
  <c r="N168" i="6"/>
  <c r="N167" i="6"/>
  <c r="N166" i="6"/>
  <c r="N165" i="6"/>
  <c r="N164" i="6"/>
  <c r="N163" i="6"/>
  <c r="N162" i="6"/>
  <c r="N159" i="6"/>
  <c r="N158" i="6"/>
  <c r="N157" i="6"/>
  <c r="N155" i="6"/>
  <c r="N154" i="6"/>
  <c r="N153" i="6"/>
  <c r="N150" i="6"/>
  <c r="N149" i="6"/>
  <c r="N148" i="6"/>
  <c r="N147" i="6"/>
  <c r="N146" i="6"/>
  <c r="N145" i="6"/>
  <c r="N144" i="6"/>
  <c r="N141" i="6"/>
  <c r="N140" i="6"/>
  <c r="N139" i="6"/>
  <c r="N134" i="6"/>
  <c r="N133" i="6"/>
  <c r="N132" i="6"/>
  <c r="N131" i="6"/>
  <c r="N130" i="6"/>
  <c r="N129" i="6"/>
  <c r="N128" i="6"/>
  <c r="N126" i="6"/>
  <c r="N125" i="6"/>
  <c r="N124" i="6"/>
  <c r="N123" i="6"/>
  <c r="N122" i="6"/>
  <c r="N121" i="6"/>
  <c r="N119" i="6"/>
  <c r="N118" i="6"/>
  <c r="N117" i="6"/>
  <c r="N116" i="6"/>
  <c r="N115" i="6"/>
  <c r="N112" i="6"/>
  <c r="N111" i="6"/>
  <c r="N110" i="6"/>
  <c r="N104" i="6"/>
  <c r="N103" i="6"/>
  <c r="N102" i="6"/>
  <c r="N101" i="6"/>
  <c r="N100" i="6"/>
  <c r="N99" i="6"/>
  <c r="N98" i="6"/>
  <c r="N97" i="6"/>
  <c r="N96" i="6"/>
  <c r="N95" i="6"/>
  <c r="N94" i="6"/>
  <c r="N91" i="6"/>
  <c r="N90" i="6"/>
  <c r="N89" i="6"/>
  <c r="N88" i="6"/>
  <c r="N87" i="6"/>
  <c r="N86" i="6"/>
  <c r="N85" i="6"/>
  <c r="N84" i="6"/>
  <c r="N83" i="6"/>
  <c r="N82" i="6"/>
  <c r="N81" i="6"/>
  <c r="N78" i="6"/>
  <c r="N77" i="6"/>
  <c r="N76" i="6"/>
  <c r="N75" i="6"/>
  <c r="N74" i="6"/>
  <c r="N73" i="6"/>
  <c r="N72" i="6"/>
  <c r="N66" i="6"/>
  <c r="N65" i="6"/>
  <c r="N64" i="6"/>
  <c r="N63" i="6"/>
  <c r="N62" i="6"/>
  <c r="N61" i="6"/>
  <c r="N60" i="6"/>
  <c r="N59" i="6"/>
  <c r="N58" i="6"/>
  <c r="N57" i="6"/>
  <c r="N56" i="6"/>
  <c r="N54" i="6"/>
  <c r="N53" i="6"/>
  <c r="N47" i="6"/>
  <c r="N46" i="6"/>
  <c r="N45" i="6"/>
  <c r="P45" i="6" s="1"/>
  <c r="N44" i="6"/>
  <c r="N43" i="6"/>
  <c r="N42" i="6"/>
  <c r="N39" i="6"/>
  <c r="N36" i="6"/>
  <c r="N35" i="6"/>
  <c r="N34" i="6"/>
  <c r="N33" i="6"/>
  <c r="N27" i="6"/>
  <c r="N26" i="6"/>
  <c r="P26" i="6" s="1"/>
  <c r="N25" i="6"/>
  <c r="N24" i="6"/>
  <c r="N23" i="6"/>
  <c r="N22" i="6"/>
  <c r="N21" i="6"/>
  <c r="N19" i="6"/>
  <c r="N18" i="6"/>
  <c r="N17" i="6"/>
  <c r="N16" i="6"/>
  <c r="N15" i="6"/>
  <c r="N14" i="6"/>
  <c r="N13" i="6"/>
  <c r="T171" i="21"/>
  <c r="P248" i="6"/>
  <c r="P235" i="6"/>
  <c r="U246" i="23"/>
  <c r="U241" i="23"/>
  <c r="K241" i="23"/>
  <c r="J241" i="23"/>
  <c r="I241" i="23"/>
  <c r="O239" i="23"/>
  <c r="Q239" i="23"/>
  <c r="O238" i="23"/>
  <c r="P238" i="23"/>
  <c r="O237" i="23"/>
  <c r="Q237" i="23"/>
  <c r="O236" i="23"/>
  <c r="Q236" i="23"/>
  <c r="O235" i="23"/>
  <c r="O234" i="23"/>
  <c r="P234" i="23"/>
  <c r="O233" i="23"/>
  <c r="Q233" i="23"/>
  <c r="O232" i="23"/>
  <c r="Q232" i="23"/>
  <c r="O231" i="23"/>
  <c r="Q231" i="23"/>
  <c r="L230" i="23"/>
  <c r="O230" i="23"/>
  <c r="N229" i="23"/>
  <c r="O241" i="6"/>
  <c r="P241" i="6" s="1"/>
  <c r="L229" i="23"/>
  <c r="O224" i="23"/>
  <c r="O223" i="23"/>
  <c r="P223" i="23"/>
  <c r="O222" i="23"/>
  <c r="Q222" i="23"/>
  <c r="O221" i="23"/>
  <c r="Q221" i="23"/>
  <c r="O220" i="23"/>
  <c r="Q220" i="23"/>
  <c r="O219" i="23"/>
  <c r="O216" i="23"/>
  <c r="Q216" i="23"/>
  <c r="O215" i="23"/>
  <c r="Q215" i="23"/>
  <c r="O212" i="23"/>
  <c r="O211" i="23"/>
  <c r="P211" i="23"/>
  <c r="O210" i="23"/>
  <c r="Q210" i="23"/>
  <c r="O209" i="23"/>
  <c r="P209" i="23"/>
  <c r="O208" i="23"/>
  <c r="Q208" i="23"/>
  <c r="O207" i="23"/>
  <c r="O206" i="23"/>
  <c r="P206" i="23"/>
  <c r="O201" i="23"/>
  <c r="Q201" i="23"/>
  <c r="O200" i="23"/>
  <c r="Q200" i="23"/>
  <c r="O199" i="23"/>
  <c r="P199" i="23"/>
  <c r="O198" i="23"/>
  <c r="Q198" i="23"/>
  <c r="O197" i="23"/>
  <c r="Q197" i="23"/>
  <c r="O196" i="23"/>
  <c r="Q196" i="23"/>
  <c r="O195" i="23"/>
  <c r="O194" i="23"/>
  <c r="P194" i="23"/>
  <c r="O193" i="23"/>
  <c r="Q193" i="23"/>
  <c r="O192" i="23"/>
  <c r="Q192" i="23"/>
  <c r="O191" i="23"/>
  <c r="P191" i="23"/>
  <c r="O190" i="23"/>
  <c r="Q190" i="23"/>
  <c r="L189" i="23"/>
  <c r="O189" i="23"/>
  <c r="Q189" i="23"/>
  <c r="O188" i="23"/>
  <c r="Q188" i="23"/>
  <c r="O187" i="23"/>
  <c r="Q187" i="23"/>
  <c r="N186" i="23"/>
  <c r="M186" i="23"/>
  <c r="M241" i="23"/>
  <c r="L186" i="23"/>
  <c r="O185" i="23"/>
  <c r="P185" i="23"/>
  <c r="O184" i="23"/>
  <c r="Q184" i="23"/>
  <c r="O183" i="23"/>
  <c r="O182" i="23"/>
  <c r="Q182" i="23"/>
  <c r="O181" i="23"/>
  <c r="Q181" i="23"/>
  <c r="O180" i="23"/>
  <c r="Q180" i="23"/>
  <c r="O179" i="23"/>
  <c r="P179" i="23"/>
  <c r="O178" i="23"/>
  <c r="Q178" i="23"/>
  <c r="O177" i="23"/>
  <c r="P177" i="23"/>
  <c r="U172" i="23"/>
  <c r="N172" i="23"/>
  <c r="M172" i="23"/>
  <c r="L172" i="23"/>
  <c r="K172" i="23"/>
  <c r="J172" i="23"/>
  <c r="I172" i="23"/>
  <c r="O170" i="23"/>
  <c r="Q170" i="23"/>
  <c r="U168" i="23"/>
  <c r="N168" i="23"/>
  <c r="K168" i="23"/>
  <c r="J168" i="23"/>
  <c r="I168" i="23"/>
  <c r="O167" i="23"/>
  <c r="P167" i="23"/>
  <c r="O166" i="23"/>
  <c r="O165" i="23"/>
  <c r="Q165" i="23"/>
  <c r="O164" i="23"/>
  <c r="Q164" i="23"/>
  <c r="O163" i="23"/>
  <c r="Q163" i="23"/>
  <c r="O162" i="23"/>
  <c r="P162" i="23"/>
  <c r="M161" i="23"/>
  <c r="O160" i="23"/>
  <c r="Q160" i="23"/>
  <c r="O159" i="23"/>
  <c r="Q159" i="23"/>
  <c r="O158" i="23"/>
  <c r="Q158" i="23"/>
  <c r="O157" i="23"/>
  <c r="P157" i="23"/>
  <c r="O156" i="23"/>
  <c r="Q156" i="23"/>
  <c r="O155" i="23"/>
  <c r="Q155" i="23"/>
  <c r="O154" i="23"/>
  <c r="Q154" i="23"/>
  <c r="O153" i="23"/>
  <c r="O151" i="23"/>
  <c r="P151" i="23"/>
  <c r="O150" i="23"/>
  <c r="Q150" i="23"/>
  <c r="O149" i="23"/>
  <c r="O148" i="23"/>
  <c r="Q148" i="23"/>
  <c r="L147" i="23"/>
  <c r="O147" i="23"/>
  <c r="O146" i="23"/>
  <c r="P146" i="23"/>
  <c r="O145" i="23"/>
  <c r="Q145" i="23"/>
  <c r="O143" i="23"/>
  <c r="P143" i="23"/>
  <c r="O142" i="23"/>
  <c r="P142" i="23"/>
  <c r="O141" i="23"/>
  <c r="P141" i="23"/>
  <c r="O140" i="23"/>
  <c r="Q140" i="23"/>
  <c r="O139" i="23"/>
  <c r="P139" i="23"/>
  <c r="O138" i="23"/>
  <c r="P138" i="23"/>
  <c r="O137" i="23"/>
  <c r="Q137" i="23"/>
  <c r="O136" i="23"/>
  <c r="Q136" i="23"/>
  <c r="O134" i="23"/>
  <c r="P134" i="23"/>
  <c r="O133" i="23"/>
  <c r="Q133" i="23"/>
  <c r="O132" i="23"/>
  <c r="Q132" i="23"/>
  <c r="O131" i="23"/>
  <c r="Q131" i="23"/>
  <c r="Z128" i="23"/>
  <c r="Y128" i="23"/>
  <c r="X128" i="23"/>
  <c r="W128" i="23"/>
  <c r="V128" i="23"/>
  <c r="U128" i="23"/>
  <c r="T128" i="23"/>
  <c r="S128" i="23"/>
  <c r="R128" i="23"/>
  <c r="N128" i="23"/>
  <c r="L128" i="23"/>
  <c r="K128" i="23"/>
  <c r="J128" i="23"/>
  <c r="I128" i="23"/>
  <c r="O127" i="23"/>
  <c r="P127" i="23"/>
  <c r="O126" i="23"/>
  <c r="P126" i="23"/>
  <c r="O125" i="23"/>
  <c r="Q125" i="23"/>
  <c r="O124" i="23"/>
  <c r="P124" i="23"/>
  <c r="O123" i="23"/>
  <c r="Q123" i="23"/>
  <c r="O122" i="23"/>
  <c r="M121" i="23"/>
  <c r="O121" i="23"/>
  <c r="P121" i="23"/>
  <c r="O120" i="23"/>
  <c r="Q120" i="23"/>
  <c r="O119" i="23"/>
  <c r="Q119" i="23"/>
  <c r="O118" i="23"/>
  <c r="Q118" i="23"/>
  <c r="O117" i="23"/>
  <c r="O116" i="23"/>
  <c r="Q116" i="23"/>
  <c r="O115" i="23"/>
  <c r="Q115" i="23"/>
  <c r="O114" i="23"/>
  <c r="Q114" i="23"/>
  <c r="O112" i="23"/>
  <c r="P112" i="23"/>
  <c r="O111" i="23"/>
  <c r="Q111" i="23"/>
  <c r="M110" i="23"/>
  <c r="O109" i="23"/>
  <c r="Q109" i="23"/>
  <c r="O108" i="23"/>
  <c r="O106" i="23"/>
  <c r="P106" i="23"/>
  <c r="O105" i="23"/>
  <c r="Q105" i="23"/>
  <c r="O104" i="23"/>
  <c r="O103" i="23"/>
  <c r="P103" i="23"/>
  <c r="U99" i="23"/>
  <c r="N99" i="23"/>
  <c r="M99" i="23"/>
  <c r="K99" i="23"/>
  <c r="J99" i="23"/>
  <c r="I99" i="23"/>
  <c r="O98" i="23"/>
  <c r="P98" i="23"/>
  <c r="O97" i="23"/>
  <c r="Q97" i="23"/>
  <c r="O96" i="23"/>
  <c r="Q96" i="23"/>
  <c r="O95" i="23"/>
  <c r="O94" i="23"/>
  <c r="Q94" i="23"/>
  <c r="O93" i="23"/>
  <c r="Q93" i="23"/>
  <c r="L92" i="23"/>
  <c r="O92" i="23"/>
  <c r="Q92" i="23"/>
  <c r="O91" i="23"/>
  <c r="Q91" i="23"/>
  <c r="O90" i="23"/>
  <c r="P90" i="23"/>
  <c r="O89" i="23"/>
  <c r="P89" i="23"/>
  <c r="O88" i="23"/>
  <c r="P88" i="23"/>
  <c r="O87" i="23"/>
  <c r="Q87" i="23"/>
  <c r="O85" i="23"/>
  <c r="P85" i="23"/>
  <c r="O84" i="23"/>
  <c r="P84" i="23"/>
  <c r="O83" i="23"/>
  <c r="P83" i="23"/>
  <c r="O82" i="23"/>
  <c r="P82" i="23"/>
  <c r="O81" i="23"/>
  <c r="Q81" i="23"/>
  <c r="O80" i="23"/>
  <c r="Q80" i="23"/>
  <c r="O79" i="23"/>
  <c r="Q79" i="23"/>
  <c r="O78" i="23"/>
  <c r="P78" i="23"/>
  <c r="O77" i="23"/>
  <c r="Q77" i="23"/>
  <c r="O76" i="23"/>
  <c r="Q76" i="23"/>
  <c r="O75" i="23"/>
  <c r="P75" i="23"/>
  <c r="O74" i="23"/>
  <c r="Q74" i="23"/>
  <c r="O71" i="23"/>
  <c r="Q71" i="23"/>
  <c r="L70" i="23"/>
  <c r="O70" i="23"/>
  <c r="O69" i="23"/>
  <c r="Q69" i="23"/>
  <c r="O68" i="23"/>
  <c r="P68" i="23"/>
  <c r="O67" i="23"/>
  <c r="P67" i="23"/>
  <c r="O66" i="23"/>
  <c r="O65" i="23"/>
  <c r="Q65" i="23"/>
  <c r="U61" i="23"/>
  <c r="M61" i="23"/>
  <c r="K61" i="23"/>
  <c r="J61" i="23"/>
  <c r="I61" i="23"/>
  <c r="O59" i="23"/>
  <c r="O58" i="23"/>
  <c r="Q58" i="23"/>
  <c r="O57" i="23"/>
  <c r="Q57" i="23"/>
  <c r="O56" i="23"/>
  <c r="Q56" i="23"/>
  <c r="O55" i="23"/>
  <c r="P55" i="23"/>
  <c r="L54" i="23"/>
  <c r="O53" i="23"/>
  <c r="Q53" i="23"/>
  <c r="O52" i="23"/>
  <c r="Q52" i="23"/>
  <c r="O51" i="23"/>
  <c r="Q51" i="23"/>
  <c r="O50" i="23"/>
  <c r="P50" i="23"/>
  <c r="O49" i="23"/>
  <c r="Q49" i="23"/>
  <c r="O48" i="23"/>
  <c r="P48" i="23"/>
  <c r="O47" i="23"/>
  <c r="Q47" i="23"/>
  <c r="O44" i="23"/>
  <c r="O43" i="23"/>
  <c r="P43" i="23"/>
  <c r="O42" i="23"/>
  <c r="Q42" i="23"/>
  <c r="N41" i="23"/>
  <c r="O44" i="6"/>
  <c r="P44" i="6" s="1"/>
  <c r="O40" i="23"/>
  <c r="P40" i="23"/>
  <c r="O39" i="23"/>
  <c r="Q39" i="23"/>
  <c r="L37" i="23"/>
  <c r="O37" i="23"/>
  <c r="O36" i="23"/>
  <c r="P36" i="23"/>
  <c r="O35" i="23"/>
  <c r="Q35" i="23"/>
  <c r="O34" i="23"/>
  <c r="P34" i="23"/>
  <c r="O33" i="23"/>
  <c r="U29" i="23"/>
  <c r="N29" i="23"/>
  <c r="M29" i="23"/>
  <c r="K29" i="23"/>
  <c r="J29" i="23"/>
  <c r="I29" i="23"/>
  <c r="O28" i="23"/>
  <c r="P28" i="23"/>
  <c r="O27" i="23"/>
  <c r="Q27" i="23"/>
  <c r="O26" i="23"/>
  <c r="P26" i="23"/>
  <c r="O25" i="23"/>
  <c r="Q25" i="23"/>
  <c r="O24" i="23"/>
  <c r="O23" i="23"/>
  <c r="Q23" i="23"/>
  <c r="O22" i="23"/>
  <c r="P22" i="23"/>
  <c r="O21" i="23"/>
  <c r="Q21" i="23"/>
  <c r="L19" i="23"/>
  <c r="O19" i="23"/>
  <c r="O18" i="23"/>
  <c r="O17" i="23"/>
  <c r="Q17" i="23"/>
  <c r="O16" i="23"/>
  <c r="Q16" i="23"/>
  <c r="O15" i="23"/>
  <c r="Q15" i="23"/>
  <c r="O14" i="23"/>
  <c r="P14" i="23"/>
  <c r="O13" i="23"/>
  <c r="Q179" i="23"/>
  <c r="Q84" i="23"/>
  <c r="Q139" i="23"/>
  <c r="N61" i="23"/>
  <c r="N173" i="23"/>
  <c r="P132" i="23"/>
  <c r="M128" i="23"/>
  <c r="Q124" i="23"/>
  <c r="I173" i="23"/>
  <c r="I242" i="23"/>
  <c r="I243" i="23"/>
  <c r="I244" i="23"/>
  <c r="Q75" i="23"/>
  <c r="P160" i="23"/>
  <c r="Q185" i="23"/>
  <c r="P197" i="23"/>
  <c r="O186" i="23"/>
  <c r="Q186" i="23"/>
  <c r="Q68" i="23"/>
  <c r="P155" i="23"/>
  <c r="Q211" i="23"/>
  <c r="P79" i="23"/>
  <c r="Q234" i="23"/>
  <c r="Q40" i="23"/>
  <c r="P165" i="23"/>
  <c r="Q206" i="23"/>
  <c r="P37" i="23"/>
  <c r="Q37" i="23"/>
  <c r="P53" i="23"/>
  <c r="P58" i="23"/>
  <c r="P81" i="23"/>
  <c r="P97" i="23"/>
  <c r="P189" i="23"/>
  <c r="P221" i="23"/>
  <c r="Q48" i="23"/>
  <c r="Q157" i="23"/>
  <c r="Q162" i="23"/>
  <c r="Q194" i="23"/>
  <c r="J173" i="23"/>
  <c r="J242" i="23"/>
  <c r="Q177" i="23"/>
  <c r="N241" i="23"/>
  <c r="O198" i="6"/>
  <c r="U173" i="23"/>
  <c r="P71" i="23"/>
  <c r="Q89" i="23"/>
  <c r="Q103" i="23"/>
  <c r="Q126" i="23"/>
  <c r="K173" i="23"/>
  <c r="K242" i="23"/>
  <c r="Q34" i="23"/>
  <c r="L99" i="23"/>
  <c r="O229" i="23"/>
  <c r="Q229" i="23"/>
  <c r="L29" i="23"/>
  <c r="P170" i="23"/>
  <c r="P172" i="23"/>
  <c r="Q26" i="23"/>
  <c r="Q146" i="23"/>
  <c r="Q199" i="23"/>
  <c r="P136" i="23"/>
  <c r="P23" i="23"/>
  <c r="P94" i="23"/>
  <c r="O110" i="23"/>
  <c r="P116" i="23"/>
  <c r="P200" i="23"/>
  <c r="P216" i="23"/>
  <c r="P232" i="23"/>
  <c r="P237" i="23"/>
  <c r="P17" i="23"/>
  <c r="Q28" i="23"/>
  <c r="Q50" i="23"/>
  <c r="Q55" i="23"/>
  <c r="P148" i="23"/>
  <c r="L168" i="23"/>
  <c r="P187" i="23"/>
  <c r="Q191" i="23"/>
  <c r="Q209" i="23"/>
  <c r="Q223" i="23"/>
  <c r="Q14" i="23"/>
  <c r="P92" i="23"/>
  <c r="P119" i="23"/>
  <c r="O41" i="23"/>
  <c r="P41" i="23"/>
  <c r="P182" i="23"/>
  <c r="P65" i="23"/>
  <c r="Q141" i="23"/>
  <c r="Q147" i="23"/>
  <c r="P147" i="23"/>
  <c r="P15" i="23"/>
  <c r="P21" i="23"/>
  <c r="P66" i="23"/>
  <c r="O99" i="23"/>
  <c r="Q99" i="23"/>
  <c r="P114" i="23"/>
  <c r="P158" i="23"/>
  <c r="P35" i="23"/>
  <c r="P56" i="23"/>
  <c r="P163" i="23"/>
  <c r="P180" i="23"/>
  <c r="P192" i="23"/>
  <c r="Q219" i="23"/>
  <c r="P219" i="23"/>
  <c r="Q224" i="23"/>
  <c r="P224" i="23"/>
  <c r="Q149" i="23"/>
  <c r="P149" i="23"/>
  <c r="Q121" i="23"/>
  <c r="Q207" i="23"/>
  <c r="P207" i="23"/>
  <c r="Q212" i="23"/>
  <c r="P212" i="23"/>
  <c r="P230" i="23"/>
  <c r="Q230" i="23"/>
  <c r="Q235" i="23"/>
  <c r="P235" i="23"/>
  <c r="P108" i="23"/>
  <c r="Q108" i="23"/>
  <c r="P95" i="23"/>
  <c r="Q95" i="23"/>
  <c r="P18" i="23"/>
  <c r="Q18" i="23"/>
  <c r="Q24" i="23"/>
  <c r="P24" i="23"/>
  <c r="L61" i="23"/>
  <c r="O54" i="23"/>
  <c r="P69" i="23"/>
  <c r="P117" i="23"/>
  <c r="Q117" i="23"/>
  <c r="Q122" i="23"/>
  <c r="P122" i="23"/>
  <c r="M168" i="23"/>
  <c r="O161" i="23"/>
  <c r="P44" i="23"/>
  <c r="Q44" i="23"/>
  <c r="P153" i="23"/>
  <c r="Q153" i="23"/>
  <c r="P51" i="23"/>
  <c r="P104" i="23"/>
  <c r="Q104" i="23"/>
  <c r="O29" i="23"/>
  <c r="Q29" i="23"/>
  <c r="Q19" i="23"/>
  <c r="P19" i="23"/>
  <c r="P59" i="23"/>
  <c r="Q59" i="23"/>
  <c r="Q70" i="23"/>
  <c r="P70" i="23"/>
  <c r="P76" i="23"/>
  <c r="Q166" i="23"/>
  <c r="P166" i="23"/>
  <c r="O172" i="23"/>
  <c r="P183" i="23"/>
  <c r="Q183" i="23"/>
  <c r="Q195" i="23"/>
  <c r="P195" i="23"/>
  <c r="L241" i="23"/>
  <c r="P13" i="23"/>
  <c r="P27" i="23"/>
  <c r="P33" i="23"/>
  <c r="P39" i="23"/>
  <c r="P49" i="23"/>
  <c r="P74" i="23"/>
  <c r="P87" i="23"/>
  <c r="P120" i="23"/>
  <c r="P125" i="23"/>
  <c r="P133" i="23"/>
  <c r="P137" i="23"/>
  <c r="P140" i="23"/>
  <c r="P156" i="23"/>
  <c r="P178" i="23"/>
  <c r="P190" i="23"/>
  <c r="P198" i="23"/>
  <c r="P210" i="23"/>
  <c r="P222" i="23"/>
  <c r="P233" i="23"/>
  <c r="Q238" i="23"/>
  <c r="Q33" i="23"/>
  <c r="P52" i="23"/>
  <c r="P57" i="23"/>
  <c r="P77" i="23"/>
  <c r="P80" i="23"/>
  <c r="P93" i="23"/>
  <c r="P111" i="23"/>
  <c r="P115" i="23"/>
  <c r="P159" i="23"/>
  <c r="P164" i="23"/>
  <c r="P181" i="23"/>
  <c r="P188" i="23"/>
  <c r="P193" i="23"/>
  <c r="P201" i="23"/>
  <c r="P215" i="23"/>
  <c r="P236" i="23"/>
  <c r="P16" i="23"/>
  <c r="Q22" i="23"/>
  <c r="P25" i="23"/>
  <c r="Q36" i="23"/>
  <c r="P42" i="23"/>
  <c r="P47" i="23"/>
  <c r="P91" i="23"/>
  <c r="P96" i="23"/>
  <c r="P105" i="23"/>
  <c r="P109" i="23"/>
  <c r="P118" i="23"/>
  <c r="P123" i="23"/>
  <c r="P131" i="23"/>
  <c r="P145" i="23"/>
  <c r="P150" i="23"/>
  <c r="P154" i="23"/>
  <c r="P184" i="23"/>
  <c r="P196" i="23"/>
  <c r="P208" i="23"/>
  <c r="P220" i="23"/>
  <c r="P231" i="23"/>
  <c r="P239" i="23"/>
  <c r="Q13" i="23"/>
  <c r="P186" i="23"/>
  <c r="N242" i="23"/>
  <c r="N243" i="23"/>
  <c r="N244" i="23"/>
  <c r="Q41" i="23"/>
  <c r="O61" i="23"/>
  <c r="Q61" i="23"/>
  <c r="O241" i="23"/>
  <c r="Q241" i="23"/>
  <c r="L173" i="23"/>
  <c r="L242" i="23"/>
  <c r="P229" i="23"/>
  <c r="M173" i="23"/>
  <c r="M242" i="23"/>
  <c r="M243" i="23"/>
  <c r="M244" i="23"/>
  <c r="Q110" i="23"/>
  <c r="P110" i="23"/>
  <c r="P128" i="23"/>
  <c r="O128" i="23"/>
  <c r="Q128" i="23"/>
  <c r="P99" i="23"/>
  <c r="I247" i="23"/>
  <c r="I246" i="23"/>
  <c r="Q161" i="23"/>
  <c r="P161" i="23"/>
  <c r="P168" i="23"/>
  <c r="O168" i="23"/>
  <c r="Q168" i="23"/>
  <c r="K243" i="23"/>
  <c r="K244" i="23"/>
  <c r="J243" i="23"/>
  <c r="J244" i="23"/>
  <c r="P29" i="23"/>
  <c r="Q172" i="23"/>
  <c r="Q54" i="23"/>
  <c r="P54" i="23"/>
  <c r="P61" i="23"/>
  <c r="P241" i="23"/>
  <c r="I248" i="23"/>
  <c r="O173" i="23"/>
  <c r="Q173" i="23"/>
  <c r="P173" i="23"/>
  <c r="N247" i="23"/>
  <c r="N246" i="23"/>
  <c r="J247" i="23"/>
  <c r="J246" i="23"/>
  <c r="K246" i="23"/>
  <c r="K247" i="23"/>
  <c r="M247" i="23"/>
  <c r="M246" i="23"/>
  <c r="L243" i="23"/>
  <c r="L244" i="23"/>
  <c r="P242" i="23"/>
  <c r="P243" i="23"/>
  <c r="P244" i="23"/>
  <c r="P246" i="23"/>
  <c r="J248" i="23"/>
  <c r="K248" i="23"/>
  <c r="O242" i="23"/>
  <c r="Q242" i="23"/>
  <c r="N248" i="23"/>
  <c r="M248" i="23"/>
  <c r="L246" i="23"/>
  <c r="L247" i="23"/>
  <c r="P247" i="23"/>
  <c r="P248" i="23"/>
  <c r="O243" i="23"/>
  <c r="Q243" i="23"/>
  <c r="L248" i="23"/>
  <c r="O244" i="23"/>
  <c r="Q244" i="23"/>
  <c r="O247" i="23"/>
  <c r="Q247" i="23"/>
  <c r="O246" i="23"/>
  <c r="C5" i="7"/>
  <c r="T218" i="20"/>
  <c r="T215" i="20"/>
  <c r="T220" i="20"/>
  <c r="T223" i="20" s="1"/>
  <c r="Q246" i="23"/>
  <c r="O248" i="23"/>
  <c r="Q248" i="23"/>
  <c r="I26" i="14"/>
  <c r="O14" i="16"/>
  <c r="O15" i="16"/>
  <c r="C24" i="16" s="1"/>
  <c r="O16" i="16"/>
  <c r="O13" i="16"/>
  <c r="F17" i="16"/>
  <c r="AI182" i="6"/>
  <c r="I184" i="6"/>
  <c r="M251" i="6"/>
  <c r="M250" i="6"/>
  <c r="M249" i="6"/>
  <c r="M248" i="6"/>
  <c r="M247" i="6"/>
  <c r="M246" i="6"/>
  <c r="M245" i="6"/>
  <c r="M244" i="6"/>
  <c r="M243" i="6"/>
  <c r="M242" i="6"/>
  <c r="M241" i="6"/>
  <c r="M236" i="6"/>
  <c r="M235" i="6"/>
  <c r="M234" i="6"/>
  <c r="M233" i="6"/>
  <c r="M232" i="6"/>
  <c r="M231" i="6"/>
  <c r="M228" i="6"/>
  <c r="M227" i="6"/>
  <c r="M224" i="6"/>
  <c r="M223" i="6"/>
  <c r="M222" i="6"/>
  <c r="M221" i="6"/>
  <c r="M220" i="6"/>
  <c r="M219" i="6"/>
  <c r="M218"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2" i="6"/>
  <c r="M175" i="6"/>
  <c r="M174" i="6"/>
  <c r="M173" i="6"/>
  <c r="M172" i="6"/>
  <c r="M171" i="6"/>
  <c r="M170" i="6"/>
  <c r="M169" i="6"/>
  <c r="M168" i="6"/>
  <c r="M167" i="6"/>
  <c r="M166" i="6"/>
  <c r="M165" i="6"/>
  <c r="M164" i="6"/>
  <c r="M163" i="6"/>
  <c r="M162" i="6"/>
  <c r="M159" i="6"/>
  <c r="M158" i="6"/>
  <c r="M157" i="6"/>
  <c r="M155" i="6"/>
  <c r="M154" i="6"/>
  <c r="M153" i="6"/>
  <c r="M150" i="6"/>
  <c r="M149" i="6"/>
  <c r="M148" i="6"/>
  <c r="M147" i="6"/>
  <c r="M146" i="6"/>
  <c r="M145" i="6"/>
  <c r="M144" i="6"/>
  <c r="M141" i="6"/>
  <c r="M140" i="6"/>
  <c r="M139" i="6"/>
  <c r="M134" i="6"/>
  <c r="M133" i="6"/>
  <c r="M132" i="6"/>
  <c r="M131" i="6"/>
  <c r="M130" i="6"/>
  <c r="M129" i="6"/>
  <c r="M128" i="6"/>
  <c r="M126" i="6"/>
  <c r="M125" i="6"/>
  <c r="M124" i="6"/>
  <c r="M123" i="6"/>
  <c r="M122" i="6"/>
  <c r="M121" i="6"/>
  <c r="M119" i="6"/>
  <c r="M118" i="6"/>
  <c r="M117" i="6"/>
  <c r="M116" i="6"/>
  <c r="M115" i="6"/>
  <c r="M112" i="6"/>
  <c r="M111" i="6"/>
  <c r="M110" i="6"/>
  <c r="M104" i="6"/>
  <c r="M103" i="6"/>
  <c r="M102" i="6"/>
  <c r="M101" i="6"/>
  <c r="M100" i="6"/>
  <c r="M99" i="6"/>
  <c r="M98" i="6"/>
  <c r="M97" i="6"/>
  <c r="M96" i="6"/>
  <c r="M95" i="6"/>
  <c r="M94" i="6"/>
  <c r="M91" i="6"/>
  <c r="M90" i="6"/>
  <c r="M89" i="6"/>
  <c r="M88" i="6"/>
  <c r="M87" i="6"/>
  <c r="M86" i="6"/>
  <c r="M85" i="6"/>
  <c r="M84" i="6"/>
  <c r="M83" i="6"/>
  <c r="M82" i="6"/>
  <c r="M81" i="6"/>
  <c r="M78" i="6"/>
  <c r="M77" i="6"/>
  <c r="M76" i="6"/>
  <c r="M75" i="6"/>
  <c r="M74" i="6"/>
  <c r="M73" i="6"/>
  <c r="M72" i="6"/>
  <c r="M66" i="6"/>
  <c r="M65" i="6"/>
  <c r="M64" i="6"/>
  <c r="M63" i="6"/>
  <c r="M62" i="6"/>
  <c r="M61" i="6"/>
  <c r="M60" i="6"/>
  <c r="M59" i="6"/>
  <c r="M58" i="6"/>
  <c r="M57" i="6"/>
  <c r="M56" i="6"/>
  <c r="M54" i="6"/>
  <c r="M53" i="6"/>
  <c r="M47" i="6"/>
  <c r="M46" i="6"/>
  <c r="M45" i="6"/>
  <c r="M44" i="6"/>
  <c r="M43" i="6"/>
  <c r="M42" i="6"/>
  <c r="M39" i="6"/>
  <c r="M36" i="6"/>
  <c r="M35" i="6"/>
  <c r="M34" i="6"/>
  <c r="M33" i="6"/>
  <c r="M27" i="6"/>
  <c r="M26" i="6"/>
  <c r="M25" i="6"/>
  <c r="M24" i="6"/>
  <c r="M23" i="6"/>
  <c r="M22" i="6"/>
  <c r="M21" i="6"/>
  <c r="M19" i="6"/>
  <c r="M18" i="6"/>
  <c r="M17" i="6"/>
  <c r="M16" i="6"/>
  <c r="M15" i="6"/>
  <c r="M14" i="6"/>
  <c r="M13" i="6"/>
  <c r="L251" i="6"/>
  <c r="L250" i="6"/>
  <c r="L249" i="6"/>
  <c r="L248" i="6"/>
  <c r="L247" i="6"/>
  <c r="L246" i="6"/>
  <c r="L245" i="6"/>
  <c r="L244" i="6"/>
  <c r="L243" i="6"/>
  <c r="L242" i="6"/>
  <c r="L241" i="6"/>
  <c r="L236" i="6"/>
  <c r="L235" i="6"/>
  <c r="L234" i="6"/>
  <c r="L233" i="6"/>
  <c r="L232" i="6"/>
  <c r="L231" i="6"/>
  <c r="L228" i="6"/>
  <c r="L227" i="6"/>
  <c r="L224" i="6"/>
  <c r="L223" i="6"/>
  <c r="L222" i="6"/>
  <c r="L221" i="6"/>
  <c r="L220" i="6"/>
  <c r="L219" i="6"/>
  <c r="L218"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2" i="6"/>
  <c r="L175" i="6"/>
  <c r="L174" i="6"/>
  <c r="L173" i="6"/>
  <c r="L172" i="6"/>
  <c r="L171" i="6"/>
  <c r="L170" i="6"/>
  <c r="L169" i="6"/>
  <c r="L168" i="6"/>
  <c r="L167" i="6"/>
  <c r="L166" i="6"/>
  <c r="L165" i="6"/>
  <c r="L164" i="6"/>
  <c r="L163" i="6"/>
  <c r="L162" i="6"/>
  <c r="L159" i="6"/>
  <c r="L158" i="6"/>
  <c r="L157" i="6"/>
  <c r="L155" i="6"/>
  <c r="L154" i="6"/>
  <c r="L153" i="6"/>
  <c r="L150" i="6"/>
  <c r="L149" i="6"/>
  <c r="L148" i="6"/>
  <c r="L147" i="6"/>
  <c r="L146" i="6"/>
  <c r="L145" i="6"/>
  <c r="L144" i="6"/>
  <c r="L141" i="6"/>
  <c r="L140" i="6"/>
  <c r="L139" i="6"/>
  <c r="L134" i="6"/>
  <c r="L133" i="6"/>
  <c r="L132" i="6"/>
  <c r="L131" i="6"/>
  <c r="L130" i="6"/>
  <c r="L129" i="6"/>
  <c r="L128" i="6"/>
  <c r="L126" i="6"/>
  <c r="L125" i="6"/>
  <c r="L124" i="6"/>
  <c r="L123" i="6"/>
  <c r="L122" i="6"/>
  <c r="L121" i="6"/>
  <c r="L119" i="6"/>
  <c r="L118" i="6"/>
  <c r="L117" i="6"/>
  <c r="L116" i="6"/>
  <c r="L115" i="6"/>
  <c r="L112" i="6"/>
  <c r="L111" i="6"/>
  <c r="L110" i="6"/>
  <c r="L104" i="6"/>
  <c r="L103" i="6"/>
  <c r="L102" i="6"/>
  <c r="L101" i="6"/>
  <c r="L100" i="6"/>
  <c r="L99" i="6"/>
  <c r="L98" i="6"/>
  <c r="L97" i="6"/>
  <c r="L96" i="6"/>
  <c r="L95" i="6"/>
  <c r="L94" i="6"/>
  <c r="L91" i="6"/>
  <c r="L90" i="6"/>
  <c r="L89" i="6"/>
  <c r="L88" i="6"/>
  <c r="L87" i="6"/>
  <c r="L86" i="6"/>
  <c r="L85" i="6"/>
  <c r="L84" i="6"/>
  <c r="L83" i="6"/>
  <c r="L82" i="6"/>
  <c r="L81" i="6"/>
  <c r="L78" i="6"/>
  <c r="L77" i="6"/>
  <c r="L76" i="6"/>
  <c r="L75" i="6"/>
  <c r="L74" i="6"/>
  <c r="L73" i="6"/>
  <c r="L72" i="6"/>
  <c r="L66" i="6"/>
  <c r="L65" i="6"/>
  <c r="L64" i="6"/>
  <c r="L63" i="6"/>
  <c r="L62" i="6"/>
  <c r="L61" i="6"/>
  <c r="L60" i="6"/>
  <c r="L59" i="6"/>
  <c r="L58" i="6"/>
  <c r="L57" i="6"/>
  <c r="L56" i="6"/>
  <c r="L54" i="6"/>
  <c r="L53" i="6"/>
  <c r="L47" i="6"/>
  <c r="L46" i="6"/>
  <c r="L45" i="6"/>
  <c r="L44" i="6"/>
  <c r="L43" i="6"/>
  <c r="L42" i="6"/>
  <c r="L39" i="6"/>
  <c r="L36" i="6"/>
  <c r="L35" i="6"/>
  <c r="L34" i="6"/>
  <c r="L33" i="6"/>
  <c r="L27" i="6"/>
  <c r="L26" i="6"/>
  <c r="L25" i="6"/>
  <c r="L24" i="6"/>
  <c r="L23" i="6"/>
  <c r="L22" i="6"/>
  <c r="L21" i="6"/>
  <c r="L19" i="6"/>
  <c r="L18" i="6"/>
  <c r="L17" i="6"/>
  <c r="L16" i="6"/>
  <c r="L15" i="6"/>
  <c r="L14" i="6"/>
  <c r="L13" i="6"/>
  <c r="T210" i="17"/>
  <c r="T344" i="11"/>
  <c r="T342" i="11"/>
  <c r="T338" i="11"/>
  <c r="T335" i="11"/>
  <c r="T330" i="11"/>
  <c r="T328" i="11"/>
  <c r="T326" i="11"/>
  <c r="T315" i="11"/>
  <c r="T294" i="11"/>
  <c r="T268" i="11"/>
  <c r="T259" i="11"/>
  <c r="T256" i="11"/>
  <c r="T253" i="11"/>
  <c r="T251" i="11"/>
  <c r="T249" i="11"/>
  <c r="T247" i="11"/>
  <c r="T237" i="11"/>
  <c r="T234" i="11"/>
  <c r="T232" i="11"/>
  <c r="T230" i="11"/>
  <c r="T226" i="11"/>
  <c r="T224" i="11"/>
  <c r="T222" i="11"/>
  <c r="T220" i="11"/>
  <c r="T218" i="11"/>
  <c r="T216" i="11"/>
  <c r="T214" i="11"/>
  <c r="T212" i="11"/>
  <c r="T210" i="11"/>
  <c r="T208" i="11"/>
  <c r="T206" i="11"/>
  <c r="T203" i="11"/>
  <c r="T200" i="11"/>
  <c r="T197" i="11"/>
  <c r="T193" i="11"/>
  <c r="T189" i="11"/>
  <c r="T185" i="11"/>
  <c r="T182" i="11"/>
  <c r="T177" i="11"/>
  <c r="T173" i="11"/>
  <c r="T170" i="11"/>
  <c r="T168" i="11"/>
  <c r="T165" i="11"/>
  <c r="T162" i="11"/>
  <c r="T158" i="11"/>
  <c r="T154" i="11"/>
  <c r="T151" i="11"/>
  <c r="T149" i="11"/>
  <c r="T147" i="11"/>
  <c r="T144" i="11"/>
  <c r="T145" i="11"/>
  <c r="T143" i="11"/>
  <c r="T141" i="11"/>
  <c r="T139" i="11"/>
  <c r="T136" i="11"/>
  <c r="T132" i="11"/>
  <c r="T128" i="11"/>
  <c r="T124" i="11"/>
  <c r="T122" i="11"/>
  <c r="T120" i="11"/>
  <c r="T118" i="11"/>
  <c r="T116" i="11"/>
  <c r="T114" i="11"/>
  <c r="T112" i="11"/>
  <c r="T110" i="11"/>
  <c r="T108" i="11"/>
  <c r="T105" i="11"/>
  <c r="T101" i="11"/>
  <c r="T97" i="11"/>
  <c r="T91" i="11"/>
  <c r="T89" i="11"/>
  <c r="T87" i="11"/>
  <c r="T83" i="11"/>
  <c r="T81" i="11"/>
  <c r="T79" i="11"/>
  <c r="T77" i="11"/>
  <c r="T72" i="11"/>
  <c r="T70" i="11"/>
  <c r="T68" i="11"/>
  <c r="T65" i="11"/>
  <c r="T63" i="11"/>
  <c r="T59" i="11"/>
  <c r="T55" i="11"/>
  <c r="T50" i="11"/>
  <c r="T48" i="11"/>
  <c r="T46" i="11"/>
  <c r="T44" i="11"/>
  <c r="T41" i="11"/>
  <c r="T39" i="11"/>
  <c r="T31" i="11"/>
  <c r="T28" i="11"/>
  <c r="T22" i="11"/>
  <c r="T14" i="11"/>
  <c r="T12" i="11"/>
  <c r="T8" i="11"/>
  <c r="T6" i="11"/>
  <c r="T115" i="10"/>
  <c r="T345" i="11"/>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8" i="6"/>
  <c r="K219" i="6"/>
  <c r="K220" i="6"/>
  <c r="K221" i="6"/>
  <c r="K222" i="6"/>
  <c r="K223" i="6"/>
  <c r="K224" i="6"/>
  <c r="K227" i="6"/>
  <c r="K228" i="6"/>
  <c r="K231" i="6"/>
  <c r="K232" i="6"/>
  <c r="K233" i="6"/>
  <c r="K234" i="6"/>
  <c r="K235" i="6"/>
  <c r="K236" i="6"/>
  <c r="K241" i="6"/>
  <c r="K242" i="6"/>
  <c r="K243" i="6"/>
  <c r="K244" i="6"/>
  <c r="K245" i="6"/>
  <c r="K246" i="6"/>
  <c r="K247" i="6"/>
  <c r="K248" i="6"/>
  <c r="K249" i="6"/>
  <c r="K250" i="6"/>
  <c r="K251" i="6"/>
  <c r="K182" i="6"/>
  <c r="K139" i="6"/>
  <c r="K140" i="6"/>
  <c r="K141" i="6"/>
  <c r="K144" i="6"/>
  <c r="K145" i="6"/>
  <c r="K146" i="6"/>
  <c r="K147" i="6"/>
  <c r="K148" i="6"/>
  <c r="K149" i="6"/>
  <c r="K150" i="6"/>
  <c r="K153" i="6"/>
  <c r="K154" i="6"/>
  <c r="K155" i="6"/>
  <c r="K157" i="6"/>
  <c r="K158" i="6"/>
  <c r="K159" i="6"/>
  <c r="K162" i="6"/>
  <c r="K163" i="6"/>
  <c r="K164" i="6"/>
  <c r="K165" i="6"/>
  <c r="K166" i="6"/>
  <c r="K167" i="6"/>
  <c r="K168" i="6"/>
  <c r="K169" i="6"/>
  <c r="K170" i="6"/>
  <c r="K171" i="6"/>
  <c r="K172" i="6"/>
  <c r="K173" i="6"/>
  <c r="K174" i="6"/>
  <c r="K175" i="6"/>
  <c r="K110" i="6"/>
  <c r="K111" i="6"/>
  <c r="K112" i="6"/>
  <c r="K115" i="6"/>
  <c r="K116" i="6"/>
  <c r="K117" i="6"/>
  <c r="K118" i="6"/>
  <c r="K119" i="6"/>
  <c r="K121" i="6"/>
  <c r="K122" i="6"/>
  <c r="K123" i="6"/>
  <c r="K124" i="6"/>
  <c r="K125" i="6"/>
  <c r="K126" i="6"/>
  <c r="K128" i="6"/>
  <c r="K129" i="6"/>
  <c r="K130" i="6"/>
  <c r="K131" i="6"/>
  <c r="K132" i="6"/>
  <c r="K133" i="6"/>
  <c r="K134" i="6"/>
  <c r="K72" i="6"/>
  <c r="K73" i="6"/>
  <c r="K74" i="6"/>
  <c r="K75" i="6"/>
  <c r="K76" i="6"/>
  <c r="K77" i="6"/>
  <c r="K78" i="6"/>
  <c r="K81" i="6"/>
  <c r="K82" i="6"/>
  <c r="K83" i="6"/>
  <c r="K84" i="6"/>
  <c r="K85" i="6"/>
  <c r="K86" i="6"/>
  <c r="K87" i="6"/>
  <c r="K88" i="6"/>
  <c r="K89" i="6"/>
  <c r="K90" i="6"/>
  <c r="K91" i="6"/>
  <c r="K94" i="6"/>
  <c r="K95" i="6"/>
  <c r="K96" i="6"/>
  <c r="K97" i="6"/>
  <c r="K98" i="6"/>
  <c r="K99" i="6"/>
  <c r="K100" i="6"/>
  <c r="K101" i="6"/>
  <c r="K102" i="6"/>
  <c r="K103" i="6"/>
  <c r="K104" i="6"/>
  <c r="K33" i="6"/>
  <c r="K34" i="6"/>
  <c r="K35" i="6"/>
  <c r="K36" i="6"/>
  <c r="K39" i="6"/>
  <c r="K42" i="6"/>
  <c r="K43" i="6"/>
  <c r="K44" i="6"/>
  <c r="K45" i="6"/>
  <c r="K46" i="6"/>
  <c r="K47" i="6"/>
  <c r="K53" i="6"/>
  <c r="K54" i="6"/>
  <c r="K56" i="6"/>
  <c r="K57" i="6"/>
  <c r="K58" i="6"/>
  <c r="K59" i="6"/>
  <c r="K60" i="6"/>
  <c r="K61" i="6"/>
  <c r="K62" i="6"/>
  <c r="K63" i="6"/>
  <c r="K64" i="6"/>
  <c r="K65" i="6"/>
  <c r="K66" i="6"/>
  <c r="K13" i="6"/>
  <c r="K14" i="6"/>
  <c r="K15" i="6"/>
  <c r="K16" i="6"/>
  <c r="K17" i="6"/>
  <c r="K18" i="6"/>
  <c r="K19" i="6"/>
  <c r="K21" i="6"/>
  <c r="K22" i="6"/>
  <c r="K23" i="6"/>
  <c r="K24" i="6"/>
  <c r="K25" i="6"/>
  <c r="K26" i="6"/>
  <c r="K27" i="6"/>
  <c r="A24" i="16"/>
  <c r="M24" i="16" s="1"/>
  <c r="A23" i="16"/>
  <c r="M23" i="16" s="1"/>
  <c r="A22" i="16"/>
  <c r="E17" i="16"/>
  <c r="C17" i="16"/>
  <c r="B17" i="16"/>
  <c r="D16" i="16"/>
  <c r="D15" i="16"/>
  <c r="D14" i="16"/>
  <c r="P14" i="16" s="1"/>
  <c r="D13" i="16"/>
  <c r="P13" i="16" s="1"/>
  <c r="E32" i="14"/>
  <c r="L26" i="13"/>
  <c r="K26" i="13"/>
  <c r="J26" i="13"/>
  <c r="I26" i="13"/>
  <c r="H26" i="13"/>
  <c r="G26" i="13"/>
  <c r="M25" i="13"/>
  <c r="A25" i="13"/>
  <c r="M23" i="13"/>
  <c r="M22" i="13"/>
  <c r="A22" i="13"/>
  <c r="L16" i="13"/>
  <c r="K16" i="13"/>
  <c r="J16" i="13"/>
  <c r="I16" i="13"/>
  <c r="H16" i="13"/>
  <c r="G16" i="13"/>
  <c r="E16" i="13"/>
  <c r="B16" i="13"/>
  <c r="M15" i="13"/>
  <c r="N15" i="13"/>
  <c r="M14" i="13"/>
  <c r="O14" i="13"/>
  <c r="F16" i="13"/>
  <c r="M12" i="13"/>
  <c r="C22" i="13"/>
  <c r="D16" i="13"/>
  <c r="F26" i="13"/>
  <c r="E26" i="13"/>
  <c r="J251" i="6"/>
  <c r="J250" i="6"/>
  <c r="J249" i="6"/>
  <c r="J248" i="6"/>
  <c r="J247" i="6"/>
  <c r="J246" i="6"/>
  <c r="J245" i="6"/>
  <c r="J244" i="6"/>
  <c r="J243" i="6"/>
  <c r="J242" i="6"/>
  <c r="J241" i="6"/>
  <c r="J236" i="6"/>
  <c r="J235" i="6"/>
  <c r="J234" i="6"/>
  <c r="J233" i="6"/>
  <c r="J232" i="6"/>
  <c r="J231" i="6"/>
  <c r="J228" i="6"/>
  <c r="J227" i="6"/>
  <c r="J224" i="6"/>
  <c r="J223" i="6"/>
  <c r="J222" i="6"/>
  <c r="J221" i="6"/>
  <c r="J220" i="6"/>
  <c r="J219" i="6"/>
  <c r="J218"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2" i="6"/>
  <c r="J176" i="6"/>
  <c r="Q176" i="6" s="1"/>
  <c r="R176" i="6" s="1"/>
  <c r="J175" i="6"/>
  <c r="J174" i="6"/>
  <c r="J173" i="6"/>
  <c r="J172" i="6"/>
  <c r="J171" i="6"/>
  <c r="J170" i="6"/>
  <c r="J169" i="6"/>
  <c r="J168" i="6"/>
  <c r="J167" i="6"/>
  <c r="J166" i="6"/>
  <c r="J165" i="6"/>
  <c r="J164" i="6"/>
  <c r="J163" i="6"/>
  <c r="J162" i="6"/>
  <c r="J159" i="6"/>
  <c r="J158" i="6"/>
  <c r="J157" i="6"/>
  <c r="J155" i="6"/>
  <c r="J154" i="6"/>
  <c r="J153" i="6"/>
  <c r="J150" i="6"/>
  <c r="J149" i="6"/>
  <c r="J148" i="6"/>
  <c r="J147" i="6"/>
  <c r="J146" i="6"/>
  <c r="J145" i="6"/>
  <c r="J144" i="6"/>
  <c r="J142" i="6"/>
  <c r="Q142" i="6" s="1"/>
  <c r="R142" i="6" s="1"/>
  <c r="J141" i="6"/>
  <c r="J140" i="6"/>
  <c r="J139" i="6"/>
  <c r="J134" i="6"/>
  <c r="J133" i="6"/>
  <c r="J132" i="6"/>
  <c r="J131" i="6"/>
  <c r="J130" i="6"/>
  <c r="J129" i="6"/>
  <c r="J128" i="6"/>
  <c r="J126" i="6"/>
  <c r="J125" i="6"/>
  <c r="J124" i="6"/>
  <c r="J123" i="6"/>
  <c r="J122" i="6"/>
  <c r="J121" i="6"/>
  <c r="J119" i="6"/>
  <c r="J118" i="6"/>
  <c r="J117" i="6"/>
  <c r="J116" i="6"/>
  <c r="J115" i="6"/>
  <c r="J112" i="6"/>
  <c r="J111" i="6"/>
  <c r="J110" i="6"/>
  <c r="J104" i="6"/>
  <c r="J103" i="6"/>
  <c r="J102" i="6"/>
  <c r="J101" i="6"/>
  <c r="J100" i="6"/>
  <c r="J99" i="6"/>
  <c r="J98" i="6"/>
  <c r="J97" i="6"/>
  <c r="J96" i="6"/>
  <c r="J95" i="6"/>
  <c r="J94" i="6"/>
  <c r="J91" i="6"/>
  <c r="J90" i="6"/>
  <c r="J89" i="6"/>
  <c r="J88" i="6"/>
  <c r="J87" i="6"/>
  <c r="J86" i="6"/>
  <c r="J85" i="6"/>
  <c r="J84" i="6"/>
  <c r="J83" i="6"/>
  <c r="J82" i="6"/>
  <c r="J81" i="6"/>
  <c r="J78" i="6"/>
  <c r="J77" i="6"/>
  <c r="J76" i="6"/>
  <c r="J75" i="6"/>
  <c r="J74" i="6"/>
  <c r="J73" i="6"/>
  <c r="J72" i="6"/>
  <c r="J66" i="6"/>
  <c r="J65" i="6"/>
  <c r="J64" i="6"/>
  <c r="J63" i="6"/>
  <c r="J62" i="6"/>
  <c r="J61" i="6"/>
  <c r="J60" i="6"/>
  <c r="J59" i="6"/>
  <c r="J58" i="6"/>
  <c r="J57" i="6"/>
  <c r="J56" i="6"/>
  <c r="J54" i="6"/>
  <c r="J53" i="6"/>
  <c r="J51" i="6"/>
  <c r="J47" i="6"/>
  <c r="J46" i="6"/>
  <c r="J45" i="6"/>
  <c r="J44" i="6"/>
  <c r="J43" i="6"/>
  <c r="J42" i="6"/>
  <c r="J39" i="6"/>
  <c r="J36" i="6"/>
  <c r="J35" i="6"/>
  <c r="J34" i="6"/>
  <c r="J33" i="6"/>
  <c r="J27" i="6"/>
  <c r="J26" i="6"/>
  <c r="J25" i="6"/>
  <c r="J24" i="6"/>
  <c r="J23" i="6"/>
  <c r="J22" i="6"/>
  <c r="J21" i="6"/>
  <c r="J19" i="6"/>
  <c r="J18" i="6"/>
  <c r="J17" i="6"/>
  <c r="J16" i="6"/>
  <c r="J15" i="6"/>
  <c r="J14" i="6"/>
  <c r="J13" i="6"/>
  <c r="R160" i="6"/>
  <c r="Q105" i="6"/>
  <c r="R105" i="6" s="1"/>
  <c r="I136" i="6"/>
  <c r="AI136" i="6" s="1"/>
  <c r="I106" i="6"/>
  <c r="I29" i="6"/>
  <c r="I253" i="6"/>
  <c r="R151" i="6"/>
  <c r="P21" i="5"/>
  <c r="P20" i="5"/>
  <c r="P19" i="5"/>
  <c r="P18" i="5"/>
  <c r="P17" i="5"/>
  <c r="P16" i="5"/>
  <c r="P15" i="5"/>
  <c r="O26" i="5"/>
  <c r="P14" i="5"/>
  <c r="D41" i="7"/>
  <c r="C41" i="7"/>
  <c r="E40" i="7"/>
  <c r="E39" i="7"/>
  <c r="O22" i="13"/>
  <c r="O15" i="13"/>
  <c r="O12" i="13"/>
  <c r="C23" i="13"/>
  <c r="N23" i="13"/>
  <c r="N14" i="13"/>
  <c r="E41" i="7"/>
  <c r="M26" i="13"/>
  <c r="N22" i="13"/>
  <c r="C25" i="13"/>
  <c r="N12" i="13"/>
  <c r="M16" i="13"/>
  <c r="O16" i="13"/>
  <c r="C23" i="16"/>
  <c r="C22" i="16"/>
  <c r="N16" i="13"/>
  <c r="C26" i="13"/>
  <c r="O26" i="13"/>
  <c r="O23" i="13"/>
  <c r="O25" i="13"/>
  <c r="N25" i="13"/>
  <c r="N26" i="13"/>
  <c r="AK178" i="6"/>
  <c r="AN178" i="6" s="1"/>
  <c r="Z253" i="6"/>
  <c r="K184" i="6" l="1"/>
  <c r="X24" i="6"/>
  <c r="AF24" i="6" s="1"/>
  <c r="X78" i="6"/>
  <c r="X88" i="6"/>
  <c r="X98" i="6"/>
  <c r="X110" i="6"/>
  <c r="AF110" i="6" s="1"/>
  <c r="X122" i="6"/>
  <c r="X130" i="6"/>
  <c r="X154" i="6"/>
  <c r="AF154" i="6" s="1"/>
  <c r="X164" i="6"/>
  <c r="X172" i="6"/>
  <c r="X197" i="6"/>
  <c r="X205" i="6"/>
  <c r="X241" i="6"/>
  <c r="AF241" i="6" s="1"/>
  <c r="AF175" i="6"/>
  <c r="AH175" i="6" s="1"/>
  <c r="AF167" i="6"/>
  <c r="AF124" i="6"/>
  <c r="AH124" i="6" s="1"/>
  <c r="AF112" i="6"/>
  <c r="AF81" i="6"/>
  <c r="AG81" i="6" s="1"/>
  <c r="AF66" i="6"/>
  <c r="AF77" i="6"/>
  <c r="X15" i="6"/>
  <c r="AF199" i="6"/>
  <c r="AG199" i="6" s="1"/>
  <c r="AF191" i="6"/>
  <c r="AF174" i="6"/>
  <c r="AH174" i="6" s="1"/>
  <c r="AF166" i="6"/>
  <c r="AG166" i="6" s="1"/>
  <c r="AF156" i="6"/>
  <c r="AF132" i="6"/>
  <c r="AF123" i="6"/>
  <c r="AG123" i="6" s="1"/>
  <c r="AF111" i="6"/>
  <c r="AG111" i="6" s="1"/>
  <c r="AF98" i="6"/>
  <c r="AG98" i="6" s="1"/>
  <c r="AF88" i="6"/>
  <c r="AG88" i="6" s="1"/>
  <c r="AF78" i="6"/>
  <c r="AG78" i="6" s="1"/>
  <c r="AF65" i="6"/>
  <c r="AH65" i="6" s="1"/>
  <c r="AF22" i="6"/>
  <c r="AF13" i="6"/>
  <c r="P49" i="6"/>
  <c r="AF205" i="6"/>
  <c r="AG205" i="6" s="1"/>
  <c r="AF197" i="6"/>
  <c r="AH197" i="6" s="1"/>
  <c r="AF172" i="6"/>
  <c r="AG172" i="6" s="1"/>
  <c r="AF164" i="6"/>
  <c r="AF130" i="6"/>
  <c r="AG130" i="6" s="1"/>
  <c r="AF105" i="6"/>
  <c r="AF19" i="6"/>
  <c r="AG19" i="6" s="1"/>
  <c r="AF102" i="6"/>
  <c r="AG102" i="6" s="1"/>
  <c r="P193" i="6"/>
  <c r="AF204" i="6"/>
  <c r="AH204" i="6" s="1"/>
  <c r="AF118" i="6"/>
  <c r="AG118" i="6" s="1"/>
  <c r="AF104" i="6"/>
  <c r="AF95" i="6"/>
  <c r="AF85" i="6"/>
  <c r="AG85" i="6" s="1"/>
  <c r="AF75" i="6"/>
  <c r="AG75" i="6" s="1"/>
  <c r="AF62" i="6"/>
  <c r="AG62" i="6" s="1"/>
  <c r="AF53" i="6"/>
  <c r="AF43" i="6"/>
  <c r="AF33" i="6"/>
  <c r="AF247" i="6"/>
  <c r="AF235" i="6"/>
  <c r="AF223" i="6"/>
  <c r="AF211" i="6"/>
  <c r="AG211" i="6" s="1"/>
  <c r="AF203" i="6"/>
  <c r="AF195" i="6"/>
  <c r="AH195" i="6" s="1"/>
  <c r="AF181" i="6"/>
  <c r="AH181" i="6" s="1"/>
  <c r="AF170" i="6"/>
  <c r="AH170" i="6" s="1"/>
  <c r="AF162" i="6"/>
  <c r="AF150" i="6"/>
  <c r="AF140" i="6"/>
  <c r="AG140" i="6" s="1"/>
  <c r="AF128" i="6"/>
  <c r="AF117" i="6"/>
  <c r="AF103" i="6"/>
  <c r="AG103" i="6" s="1"/>
  <c r="AF94" i="6"/>
  <c r="AG94" i="6" s="1"/>
  <c r="AF84" i="6"/>
  <c r="AG84" i="6" s="1"/>
  <c r="AF74" i="6"/>
  <c r="AF61" i="6"/>
  <c r="AF42" i="6"/>
  <c r="AG42" i="6" s="1"/>
  <c r="AF17" i="6"/>
  <c r="AG17" i="6" s="1"/>
  <c r="J184" i="6"/>
  <c r="AF246" i="6"/>
  <c r="AF234" i="6"/>
  <c r="AH234" i="6" s="1"/>
  <c r="AF222" i="6"/>
  <c r="AF210" i="6"/>
  <c r="AH210" i="6" s="1"/>
  <c r="AF202" i="6"/>
  <c r="AF180" i="6"/>
  <c r="AG180" i="6" s="1"/>
  <c r="AF169" i="6"/>
  <c r="AF159" i="6"/>
  <c r="AG159" i="6" s="1"/>
  <c r="AF149" i="6"/>
  <c r="AG149" i="6" s="1"/>
  <c r="AF139" i="6"/>
  <c r="AF127" i="6"/>
  <c r="AG127" i="6" s="1"/>
  <c r="AF116" i="6"/>
  <c r="AH116" i="6" s="1"/>
  <c r="AF73" i="6"/>
  <c r="AF49" i="6"/>
  <c r="AG49" i="6" s="1"/>
  <c r="AF39" i="6"/>
  <c r="AG39" i="6" s="1"/>
  <c r="AF26" i="6"/>
  <c r="AG26" i="6" s="1"/>
  <c r="AF122" i="6"/>
  <c r="AG122" i="6" s="1"/>
  <c r="AF125" i="6"/>
  <c r="AI253" i="6"/>
  <c r="X37" i="6"/>
  <c r="AF37" i="6" s="1"/>
  <c r="X47" i="6"/>
  <c r="AF47" i="6" s="1"/>
  <c r="X65" i="6"/>
  <c r="X163" i="6"/>
  <c r="AF163" i="6" s="1"/>
  <c r="X182" i="6"/>
  <c r="AF182" i="6" s="1"/>
  <c r="AF245" i="6"/>
  <c r="AG245" i="6" s="1"/>
  <c r="AF233" i="6"/>
  <c r="AF221" i="6"/>
  <c r="AF209" i="6"/>
  <c r="AH209" i="6" s="1"/>
  <c r="AF201" i="6"/>
  <c r="AG201" i="6" s="1"/>
  <c r="AF193" i="6"/>
  <c r="AG193" i="6" s="1"/>
  <c r="AF168" i="6"/>
  <c r="AG168" i="6" s="1"/>
  <c r="AF158" i="6"/>
  <c r="AG158" i="6" s="1"/>
  <c r="AF148" i="6"/>
  <c r="AG148" i="6" s="1"/>
  <c r="AF126" i="6"/>
  <c r="AG126" i="6" s="1"/>
  <c r="AF90" i="6"/>
  <c r="AG90" i="6" s="1"/>
  <c r="AF82" i="6"/>
  <c r="AF72" i="6"/>
  <c r="AH72" i="6" s="1"/>
  <c r="AF59" i="6"/>
  <c r="AF38" i="6"/>
  <c r="AH38" i="6" s="1"/>
  <c r="AF25" i="6"/>
  <c r="AF15" i="6"/>
  <c r="P247" i="6"/>
  <c r="P206" i="6"/>
  <c r="P215" i="6"/>
  <c r="P224" i="6"/>
  <c r="Q224" i="6" s="1"/>
  <c r="R224" i="6" s="1"/>
  <c r="P234" i="6"/>
  <c r="P226" i="6"/>
  <c r="T195" i="24"/>
  <c r="P35" i="6"/>
  <c r="Q35" i="6" s="1"/>
  <c r="P139" i="6"/>
  <c r="Q139" i="6" s="1"/>
  <c r="P149" i="6"/>
  <c r="Q149" i="6" s="1"/>
  <c r="P162" i="6"/>
  <c r="Q162" i="6" s="1"/>
  <c r="AJ162" i="6" s="1"/>
  <c r="P170" i="6"/>
  <c r="Q170" i="6" s="1"/>
  <c r="R170" i="6" s="1"/>
  <c r="P190" i="6"/>
  <c r="Q190" i="6" s="1"/>
  <c r="S190" i="6" s="1"/>
  <c r="P199" i="6"/>
  <c r="Q199" i="6" s="1"/>
  <c r="P207" i="6"/>
  <c r="Q207" i="6" s="1"/>
  <c r="P217" i="6"/>
  <c r="P129" i="6"/>
  <c r="Q129" i="6" s="1"/>
  <c r="P141" i="6"/>
  <c r="Q141" i="6" s="1"/>
  <c r="P172" i="6"/>
  <c r="Q172" i="6" s="1"/>
  <c r="P200" i="6"/>
  <c r="Q200" i="6" s="1"/>
  <c r="P218" i="6"/>
  <c r="Q218" i="6" s="1"/>
  <c r="S218" i="6" s="1"/>
  <c r="P236" i="6"/>
  <c r="Q236" i="6" s="1"/>
  <c r="R236" i="6" s="1"/>
  <c r="P62" i="6"/>
  <c r="Q62" i="6" s="1"/>
  <c r="R62" i="6" s="1"/>
  <c r="P85" i="6"/>
  <c r="Q85" i="6" s="1"/>
  <c r="R85" i="6" s="1"/>
  <c r="P103" i="6"/>
  <c r="Q103" i="6" s="1"/>
  <c r="P118" i="6"/>
  <c r="Q118" i="6" s="1"/>
  <c r="P128" i="6"/>
  <c r="Q128" i="6" s="1"/>
  <c r="P140" i="6"/>
  <c r="Q140" i="6" s="1"/>
  <c r="P150" i="6"/>
  <c r="Q150" i="6" s="1"/>
  <c r="P163" i="6"/>
  <c r="Q163" i="6" s="1"/>
  <c r="R163" i="6" s="1"/>
  <c r="P171" i="6"/>
  <c r="Q171" i="6" s="1"/>
  <c r="R171" i="6" s="1"/>
  <c r="Q15" i="16"/>
  <c r="L22" i="16"/>
  <c r="L24" i="16"/>
  <c r="M26" i="16"/>
  <c r="Q16" i="16"/>
  <c r="L23" i="16"/>
  <c r="P37" i="6"/>
  <c r="Q37" i="6" s="1"/>
  <c r="S37" i="6" s="1"/>
  <c r="I22" i="16"/>
  <c r="X27" i="6"/>
  <c r="AF27" i="6" s="1"/>
  <c r="X42" i="6"/>
  <c r="X50" i="6"/>
  <c r="AF50" i="6" s="1"/>
  <c r="X60" i="6"/>
  <c r="AF60" i="6" s="1"/>
  <c r="X73" i="6"/>
  <c r="X83" i="6"/>
  <c r="AF83" i="6" s="1"/>
  <c r="AH83" i="6" s="1"/>
  <c r="X91" i="6"/>
  <c r="AF91" i="6" s="1"/>
  <c r="AH91" i="6" s="1"/>
  <c r="X101" i="6"/>
  <c r="AF101" i="6" s="1"/>
  <c r="AG101" i="6" s="1"/>
  <c r="X115" i="6"/>
  <c r="AF115" i="6" s="1"/>
  <c r="X125" i="6"/>
  <c r="X133" i="6"/>
  <c r="AF133" i="6" s="1"/>
  <c r="X147" i="6"/>
  <c r="AF147" i="6" s="1"/>
  <c r="X157" i="6"/>
  <c r="AF157" i="6" s="1"/>
  <c r="P155" i="6"/>
  <c r="Q155" i="6" s="1"/>
  <c r="S155" i="6" s="1"/>
  <c r="P242" i="6"/>
  <c r="Q242" i="6" s="1"/>
  <c r="R242" i="6" s="1"/>
  <c r="P250" i="6"/>
  <c r="P223" i="6"/>
  <c r="P233" i="6"/>
  <c r="Q233" i="6" s="1"/>
  <c r="X167" i="6"/>
  <c r="X175" i="6"/>
  <c r="X192" i="6"/>
  <c r="AF192" i="6" s="1"/>
  <c r="AH192" i="6" s="1"/>
  <c r="X200" i="6"/>
  <c r="AF200" i="6" s="1"/>
  <c r="AH200" i="6" s="1"/>
  <c r="X208" i="6"/>
  <c r="AF208" i="6" s="1"/>
  <c r="W184" i="6"/>
  <c r="X18" i="6"/>
  <c r="AF18" i="6" s="1"/>
  <c r="AG45" i="6"/>
  <c r="X220" i="6"/>
  <c r="AF220" i="6" s="1"/>
  <c r="X232" i="6"/>
  <c r="AF232" i="6" s="1"/>
  <c r="X244" i="6"/>
  <c r="AF244" i="6" s="1"/>
  <c r="AG76" i="6"/>
  <c r="AH104" i="6"/>
  <c r="AH203" i="6"/>
  <c r="AA258" i="6"/>
  <c r="AA260" i="6" s="1"/>
  <c r="P26" i="5"/>
  <c r="P17" i="6"/>
  <c r="Q17" i="6" s="1"/>
  <c r="R17" i="6" s="1"/>
  <c r="P43" i="6"/>
  <c r="Q43" i="6" s="1"/>
  <c r="R43" i="6" s="1"/>
  <c r="P246" i="6"/>
  <c r="Q246" i="6" s="1"/>
  <c r="S246" i="6" s="1"/>
  <c r="AG21" i="6"/>
  <c r="P198" i="6"/>
  <c r="Q198" i="6" s="1"/>
  <c r="AJ198" i="6" s="1"/>
  <c r="P181" i="6"/>
  <c r="Q181" i="6" s="1"/>
  <c r="S181" i="6" s="1"/>
  <c r="AI184" i="6"/>
  <c r="X204" i="6"/>
  <c r="P59" i="6"/>
  <c r="Q59" i="6" s="1"/>
  <c r="P72" i="6"/>
  <c r="P82" i="6"/>
  <c r="Q82" i="6" s="1"/>
  <c r="S82" i="6" s="1"/>
  <c r="P90" i="6"/>
  <c r="Q90" i="6" s="1"/>
  <c r="P100" i="6"/>
  <c r="P115" i="6"/>
  <c r="Q115" i="6" s="1"/>
  <c r="P124" i="6"/>
  <c r="Q124" i="6" s="1"/>
  <c r="AJ124" i="6" s="1"/>
  <c r="P133" i="6"/>
  <c r="Q133" i="6" s="1"/>
  <c r="P147" i="6"/>
  <c r="Q147" i="6" s="1"/>
  <c r="R147" i="6" s="1"/>
  <c r="P158" i="6"/>
  <c r="Q158" i="6" s="1"/>
  <c r="P168" i="6"/>
  <c r="Q168" i="6" s="1"/>
  <c r="S168" i="6" s="1"/>
  <c r="P196" i="6"/>
  <c r="Q196" i="6" s="1"/>
  <c r="R196" i="6" s="1"/>
  <c r="P48" i="6"/>
  <c r="Q48" i="6" s="1"/>
  <c r="I23" i="16"/>
  <c r="AH95" i="6"/>
  <c r="P75" i="6"/>
  <c r="Q75" i="6" s="1"/>
  <c r="R75" i="6" s="1"/>
  <c r="P95" i="6"/>
  <c r="Q95" i="6" s="1"/>
  <c r="R95" i="6" s="1"/>
  <c r="P156" i="6"/>
  <c r="Q156" i="6" s="1"/>
  <c r="R156" i="6" s="1"/>
  <c r="P179" i="6"/>
  <c r="Q179" i="6" s="1"/>
  <c r="X36" i="6"/>
  <c r="AF36" i="6" s="1"/>
  <c r="P22" i="6"/>
  <c r="Q22" i="6" s="1"/>
  <c r="S22" i="6" s="1"/>
  <c r="I24" i="16"/>
  <c r="X23" i="6"/>
  <c r="AF23" i="6" s="1"/>
  <c r="X236" i="6"/>
  <c r="AF236" i="6" s="1"/>
  <c r="X248" i="6"/>
  <c r="AF248" i="6" s="1"/>
  <c r="P56" i="6"/>
  <c r="Q56" i="6" s="1"/>
  <c r="R56" i="6" s="1"/>
  <c r="P64" i="6"/>
  <c r="Q64" i="6" s="1"/>
  <c r="S64" i="6" s="1"/>
  <c r="P77" i="6"/>
  <c r="Q77" i="6" s="1"/>
  <c r="P87" i="6"/>
  <c r="Q87" i="6" s="1"/>
  <c r="R87" i="6" s="1"/>
  <c r="P97" i="6"/>
  <c r="Q97" i="6" s="1"/>
  <c r="R97" i="6" s="1"/>
  <c r="P110" i="6"/>
  <c r="Q110" i="6" s="1"/>
  <c r="P121" i="6"/>
  <c r="Q121" i="6" s="1"/>
  <c r="P130" i="6"/>
  <c r="Q130" i="6" s="1"/>
  <c r="S130" i="6" s="1"/>
  <c r="P144" i="6"/>
  <c r="Q144" i="6" s="1"/>
  <c r="R144" i="6" s="1"/>
  <c r="P154" i="6"/>
  <c r="Q154" i="6" s="1"/>
  <c r="R154" i="6" s="1"/>
  <c r="P165" i="6"/>
  <c r="Q165" i="6" s="1"/>
  <c r="S165" i="6" s="1"/>
  <c r="P173" i="6"/>
  <c r="Q173" i="6" s="1"/>
  <c r="R173" i="6" s="1"/>
  <c r="P220" i="6"/>
  <c r="Q220" i="6" s="1"/>
  <c r="S220" i="6" s="1"/>
  <c r="P230" i="6"/>
  <c r="X14" i="6"/>
  <c r="AF14" i="6" s="1"/>
  <c r="X77" i="6"/>
  <c r="X87" i="6"/>
  <c r="AF87" i="6" s="1"/>
  <c r="X97" i="6"/>
  <c r="X33" i="6"/>
  <c r="P96" i="6"/>
  <c r="Q96" i="6" s="1"/>
  <c r="S96" i="6" s="1"/>
  <c r="P119" i="6"/>
  <c r="Q119" i="6" s="1"/>
  <c r="R119" i="6" s="1"/>
  <c r="P15" i="6"/>
  <c r="Q15" i="6" s="1"/>
  <c r="S15" i="6" s="1"/>
  <c r="P24" i="6"/>
  <c r="Q24" i="6" s="1"/>
  <c r="P57" i="6"/>
  <c r="Q57" i="6" s="1"/>
  <c r="R57" i="6" s="1"/>
  <c r="P65" i="6"/>
  <c r="Q65" i="6" s="1"/>
  <c r="P78" i="6"/>
  <c r="Q78" i="6" s="1"/>
  <c r="P88" i="6"/>
  <c r="Q88" i="6" s="1"/>
  <c r="R88" i="6" s="1"/>
  <c r="P98" i="6"/>
  <c r="Q98" i="6" s="1"/>
  <c r="R98" i="6" s="1"/>
  <c r="P111" i="6"/>
  <c r="Q111" i="6" s="1"/>
  <c r="R111" i="6" s="1"/>
  <c r="P122" i="6"/>
  <c r="Q122" i="6" s="1"/>
  <c r="P131" i="6"/>
  <c r="Q131" i="6" s="1"/>
  <c r="P145" i="6"/>
  <c r="Q145" i="6" s="1"/>
  <c r="R145" i="6" s="1"/>
  <c r="P166" i="6"/>
  <c r="Q166" i="6" s="1"/>
  <c r="P174" i="6"/>
  <c r="Q174" i="6" s="1"/>
  <c r="P194" i="6"/>
  <c r="Q194" i="6" s="1"/>
  <c r="X105" i="6"/>
  <c r="P16" i="6"/>
  <c r="Q16" i="6" s="1"/>
  <c r="P25" i="6"/>
  <c r="Q25" i="6" s="1"/>
  <c r="R25" i="6" s="1"/>
  <c r="P42" i="6"/>
  <c r="Q42" i="6" s="1"/>
  <c r="P66" i="6"/>
  <c r="Q66" i="6" s="1"/>
  <c r="P89" i="6"/>
  <c r="Q89" i="6" s="1"/>
  <c r="R89" i="6" s="1"/>
  <c r="P123" i="6"/>
  <c r="Q123" i="6" s="1"/>
  <c r="P146" i="6"/>
  <c r="Q146" i="6" s="1"/>
  <c r="R146" i="6" s="1"/>
  <c r="P167" i="6"/>
  <c r="Q167" i="6" s="1"/>
  <c r="S167" i="6" s="1"/>
  <c r="I25" i="16"/>
  <c r="U136" i="6"/>
  <c r="X129" i="6"/>
  <c r="AF129" i="6" s="1"/>
  <c r="X153" i="6"/>
  <c r="AF153" i="6" s="1"/>
  <c r="AI177" i="6"/>
  <c r="AI106" i="6"/>
  <c r="AI29" i="6"/>
  <c r="AH130" i="6"/>
  <c r="P202" i="6"/>
  <c r="Q202" i="6" s="1"/>
  <c r="P210" i="6"/>
  <c r="Q210" i="6" s="1"/>
  <c r="AJ210" i="6" s="1"/>
  <c r="P23" i="6"/>
  <c r="Q23" i="6" s="1"/>
  <c r="S23" i="6" s="1"/>
  <c r="P36" i="6"/>
  <c r="Q36" i="6" s="1"/>
  <c r="P21" i="6"/>
  <c r="Q21" i="6" s="1"/>
  <c r="R21" i="6" s="1"/>
  <c r="P34" i="6"/>
  <c r="P53" i="6"/>
  <c r="Q53" i="6" s="1"/>
  <c r="R53" i="6" s="1"/>
  <c r="P38" i="6"/>
  <c r="Q38" i="6" s="1"/>
  <c r="P102" i="6"/>
  <c r="Q102" i="6" s="1"/>
  <c r="P117" i="6"/>
  <c r="Q117" i="6" s="1"/>
  <c r="P126" i="6"/>
  <c r="Q126" i="6" s="1"/>
  <c r="Q208" i="6"/>
  <c r="R208" i="6" s="1"/>
  <c r="P58" i="6"/>
  <c r="Q58" i="6" s="1"/>
  <c r="P81" i="6"/>
  <c r="Q81" i="6" s="1"/>
  <c r="R81" i="6" s="1"/>
  <c r="P99" i="6"/>
  <c r="Q99" i="6" s="1"/>
  <c r="R99" i="6" s="1"/>
  <c r="P112" i="6"/>
  <c r="Q112" i="6" s="1"/>
  <c r="P132" i="6"/>
  <c r="Q132" i="6" s="1"/>
  <c r="P157" i="6"/>
  <c r="Q157" i="6" s="1"/>
  <c r="R157" i="6" s="1"/>
  <c r="P175" i="6"/>
  <c r="Q175" i="6" s="1"/>
  <c r="S175" i="6" s="1"/>
  <c r="P195" i="6"/>
  <c r="Q195" i="6" s="1"/>
  <c r="P203" i="6"/>
  <c r="Q203" i="6" s="1"/>
  <c r="R203" i="6" s="1"/>
  <c r="P211" i="6"/>
  <c r="Q211" i="6" s="1"/>
  <c r="P221" i="6"/>
  <c r="Q221" i="6" s="1"/>
  <c r="P231" i="6"/>
  <c r="Q231" i="6" s="1"/>
  <c r="S231" i="6" s="1"/>
  <c r="P39" i="6"/>
  <c r="Q39" i="6" s="1"/>
  <c r="P204" i="6"/>
  <c r="Q204" i="6" s="1"/>
  <c r="P212" i="6"/>
  <c r="Q212" i="6" s="1"/>
  <c r="P244" i="6"/>
  <c r="Q244" i="6" s="1"/>
  <c r="C25" i="16"/>
  <c r="O17" i="16"/>
  <c r="P16" i="16"/>
  <c r="AC185" i="6"/>
  <c r="AG74" i="6"/>
  <c r="AG63" i="6"/>
  <c r="AH96" i="6"/>
  <c r="K23" i="16"/>
  <c r="AH150" i="6"/>
  <c r="K22" i="16"/>
  <c r="K25" i="16"/>
  <c r="K24" i="16"/>
  <c r="AG35" i="6"/>
  <c r="Q250" i="6"/>
  <c r="R250" i="6" s="1"/>
  <c r="P86" i="6"/>
  <c r="Q86" i="6" s="1"/>
  <c r="N177" i="6"/>
  <c r="W177" i="6"/>
  <c r="C26" i="16"/>
  <c r="P15" i="16"/>
  <c r="Q14" i="16"/>
  <c r="Q13" i="16"/>
  <c r="D17" i="16"/>
  <c r="Q17" i="16" s="1"/>
  <c r="X194" i="6"/>
  <c r="AF194" i="6" s="1"/>
  <c r="Q206" i="6"/>
  <c r="R206" i="6" s="1"/>
  <c r="Q228" i="6"/>
  <c r="R228" i="6" s="1"/>
  <c r="Q193" i="6"/>
  <c r="AB185" i="6"/>
  <c r="AB254" i="6" s="1"/>
  <c r="AB255" i="6" s="1"/>
  <c r="K106" i="6"/>
  <c r="Q104" i="6"/>
  <c r="S104" i="6" s="1"/>
  <c r="Q227" i="6"/>
  <c r="S227" i="6" s="1"/>
  <c r="Q249" i="6"/>
  <c r="S249" i="6" s="1"/>
  <c r="M177" i="6"/>
  <c r="Q192" i="6"/>
  <c r="S192" i="6" s="1"/>
  <c r="Q223" i="6"/>
  <c r="S223" i="6" s="1"/>
  <c r="E25" i="16"/>
  <c r="Q153" i="6"/>
  <c r="R153" i="6" s="1"/>
  <c r="Q26" i="6"/>
  <c r="S26" i="6" s="1"/>
  <c r="L184" i="6"/>
  <c r="Q201" i="6"/>
  <c r="S201" i="6" s="1"/>
  <c r="Q235" i="6"/>
  <c r="S235" i="6" s="1"/>
  <c r="Q45" i="6"/>
  <c r="S45" i="6" s="1"/>
  <c r="P182" i="6"/>
  <c r="Q182" i="6" s="1"/>
  <c r="M184" i="6"/>
  <c r="Q247" i="6"/>
  <c r="S247" i="6" s="1"/>
  <c r="Y184" i="6"/>
  <c r="P14" i="6"/>
  <c r="Q14" i="6" s="1"/>
  <c r="Q209" i="6"/>
  <c r="S209" i="6" s="1"/>
  <c r="Q241" i="6"/>
  <c r="S241" i="6" s="1"/>
  <c r="Q49" i="6"/>
  <c r="R49" i="6" s="1"/>
  <c r="O184" i="6"/>
  <c r="P46" i="6"/>
  <c r="Q46" i="6" s="1"/>
  <c r="R46" i="6" s="1"/>
  <c r="P60" i="6"/>
  <c r="Q60" i="6" s="1"/>
  <c r="P83" i="6"/>
  <c r="Q83" i="6" s="1"/>
  <c r="R83" i="6" s="1"/>
  <c r="P91" i="6"/>
  <c r="Q91" i="6" s="1"/>
  <c r="P101" i="6"/>
  <c r="P116" i="6"/>
  <c r="Q116" i="6" s="1"/>
  <c r="P125" i="6"/>
  <c r="Q125" i="6" s="1"/>
  <c r="P134" i="6"/>
  <c r="Q134" i="6" s="1"/>
  <c r="P148" i="6"/>
  <c r="P159" i="6"/>
  <c r="Q159" i="6" s="1"/>
  <c r="P169" i="6"/>
  <c r="Q169" i="6" s="1"/>
  <c r="P197" i="6"/>
  <c r="Q197" i="6" s="1"/>
  <c r="AJ197" i="6" s="1"/>
  <c r="P13" i="6"/>
  <c r="Q13" i="6" s="1"/>
  <c r="P47" i="6"/>
  <c r="Q47" i="6" s="1"/>
  <c r="P61" i="6"/>
  <c r="Q61" i="6" s="1"/>
  <c r="P74" i="6"/>
  <c r="Q74" i="6" s="1"/>
  <c r="AJ74" i="6" s="1"/>
  <c r="P84" i="6"/>
  <c r="Q84" i="6" s="1"/>
  <c r="P94" i="6"/>
  <c r="Q94" i="6" s="1"/>
  <c r="AH63" i="6"/>
  <c r="J177" i="6"/>
  <c r="P19" i="6"/>
  <c r="Q19" i="6" s="1"/>
  <c r="R19" i="6" s="1"/>
  <c r="P33" i="6"/>
  <c r="Q33" i="6" s="1"/>
  <c r="R33" i="6" s="1"/>
  <c r="N184" i="6"/>
  <c r="P27" i="6"/>
  <c r="Q27" i="6" s="1"/>
  <c r="O68" i="6"/>
  <c r="O106" i="6"/>
  <c r="O136" i="6"/>
  <c r="O177" i="6"/>
  <c r="O253" i="6"/>
  <c r="P222" i="6"/>
  <c r="Q222" i="6" s="1"/>
  <c r="P232" i="6"/>
  <c r="Q232" i="6" s="1"/>
  <c r="P245" i="6"/>
  <c r="Q245" i="6" s="1"/>
  <c r="V106" i="6"/>
  <c r="P180" i="6"/>
  <c r="Q180" i="6" s="1"/>
  <c r="S105" i="6"/>
  <c r="N29" i="6"/>
  <c r="P205" i="6"/>
  <c r="Q205" i="6" s="1"/>
  <c r="P213" i="6"/>
  <c r="Q213" i="6" s="1"/>
  <c r="AH62" i="6"/>
  <c r="X46" i="6"/>
  <c r="AF46" i="6" s="1"/>
  <c r="X249" i="6"/>
  <c r="AF249" i="6" s="1"/>
  <c r="W136" i="6"/>
  <c r="W253" i="6"/>
  <c r="N136" i="6"/>
  <c r="J68" i="6"/>
  <c r="Q100" i="6"/>
  <c r="J136" i="6"/>
  <c r="E22" i="16"/>
  <c r="P55" i="6"/>
  <c r="Q55" i="6" s="1"/>
  <c r="R55" i="6" s="1"/>
  <c r="U184" i="6"/>
  <c r="U253" i="6"/>
  <c r="X56" i="6"/>
  <c r="AF56" i="6" s="1"/>
  <c r="X64" i="6"/>
  <c r="AF64" i="6" s="1"/>
  <c r="X121" i="6"/>
  <c r="AF121" i="6" s="1"/>
  <c r="X171" i="6"/>
  <c r="AF171" i="6" s="1"/>
  <c r="AG206" i="6"/>
  <c r="X212" i="6"/>
  <c r="AF212" i="6" s="1"/>
  <c r="X207" i="6"/>
  <c r="AF207" i="6" s="1"/>
  <c r="AG207" i="6" s="1"/>
  <c r="X219" i="6"/>
  <c r="AF219" i="6" s="1"/>
  <c r="X231" i="6"/>
  <c r="AF231" i="6" s="1"/>
  <c r="X243" i="6"/>
  <c r="AF243" i="6" s="1"/>
  <c r="X251" i="6"/>
  <c r="AF251" i="6" s="1"/>
  <c r="Q234" i="6"/>
  <c r="S234" i="6" s="1"/>
  <c r="Q76" i="6"/>
  <c r="AJ76" i="6" s="1"/>
  <c r="AK76" i="6" s="1"/>
  <c r="AN76" i="6" s="1"/>
  <c r="E23" i="16"/>
  <c r="U29" i="6"/>
  <c r="X57" i="6"/>
  <c r="AF57" i="6" s="1"/>
  <c r="X213" i="6"/>
  <c r="AF213" i="6" s="1"/>
  <c r="P73" i="6"/>
  <c r="Q73" i="6" s="1"/>
  <c r="R73" i="6" s="1"/>
  <c r="L106" i="6"/>
  <c r="M253" i="6"/>
  <c r="X189" i="6"/>
  <c r="AF189" i="6" s="1"/>
  <c r="X196" i="6"/>
  <c r="AF196" i="6" s="1"/>
  <c r="X224" i="6"/>
  <c r="AF224" i="6" s="1"/>
  <c r="D23" i="16"/>
  <c r="Q248" i="6"/>
  <c r="S248" i="6" s="1"/>
  <c r="K68" i="6"/>
  <c r="Q251" i="6"/>
  <c r="R251" i="6" s="1"/>
  <c r="Q243" i="6"/>
  <c r="R243" i="6" s="1"/>
  <c r="Q219" i="6"/>
  <c r="R219" i="6" s="1"/>
  <c r="Q191" i="6"/>
  <c r="L253" i="6"/>
  <c r="M68" i="6"/>
  <c r="M106" i="6"/>
  <c r="M136" i="6"/>
  <c r="G22" i="16"/>
  <c r="X227" i="6"/>
  <c r="AF227" i="6" s="1"/>
  <c r="E13" i="7"/>
  <c r="F24" i="16"/>
  <c r="Q54" i="6"/>
  <c r="R54" i="6" s="1"/>
  <c r="Q63" i="6"/>
  <c r="AJ63" i="6" s="1"/>
  <c r="AL63" i="6" s="1"/>
  <c r="Q164" i="6"/>
  <c r="R164" i="6" s="1"/>
  <c r="P50" i="6"/>
  <c r="Q50" i="6" s="1"/>
  <c r="X144" i="6"/>
  <c r="AF144" i="6" s="1"/>
  <c r="G24" i="16"/>
  <c r="J29" i="6"/>
  <c r="F25" i="16"/>
  <c r="K253" i="6"/>
  <c r="D25" i="16"/>
  <c r="K177" i="6"/>
  <c r="Q72" i="6"/>
  <c r="J106" i="6"/>
  <c r="K29" i="6"/>
  <c r="X16" i="6"/>
  <c r="AF16" i="6" s="1"/>
  <c r="V29" i="6"/>
  <c r="G25" i="16"/>
  <c r="U68" i="6"/>
  <c r="K136" i="6"/>
  <c r="L68" i="6"/>
  <c r="D24" i="16"/>
  <c r="D22" i="16"/>
  <c r="L29" i="6"/>
  <c r="F23" i="16"/>
  <c r="E24" i="16"/>
  <c r="L136" i="6"/>
  <c r="J253" i="6"/>
  <c r="M29" i="6"/>
  <c r="G23" i="16"/>
  <c r="F22" i="16"/>
  <c r="Q44" i="6"/>
  <c r="AJ44" i="6" s="1"/>
  <c r="AK44" i="6" s="1"/>
  <c r="AN44" i="6" s="1"/>
  <c r="N253" i="6"/>
  <c r="U177" i="6"/>
  <c r="X134" i="6"/>
  <c r="AF134" i="6" s="1"/>
  <c r="V136" i="6"/>
  <c r="N68" i="6"/>
  <c r="N106" i="6"/>
  <c r="U106" i="6"/>
  <c r="AH228" i="6"/>
  <c r="AG228" i="6"/>
  <c r="L177" i="6"/>
  <c r="P18" i="6"/>
  <c r="O29" i="6"/>
  <c r="AK151" i="6"/>
  <c r="AN151" i="6" s="1"/>
  <c r="X179" i="6"/>
  <c r="AF179" i="6" s="1"/>
  <c r="V184" i="6"/>
  <c r="AH74" i="6"/>
  <c r="AH112" i="6"/>
  <c r="X141" i="6"/>
  <c r="AF141" i="6" s="1"/>
  <c r="V177" i="6"/>
  <c r="W106" i="6"/>
  <c r="P127" i="6"/>
  <c r="Q127" i="6" s="1"/>
  <c r="V68" i="6"/>
  <c r="AG86" i="6"/>
  <c r="X48" i="6"/>
  <c r="AF48" i="6" s="1"/>
  <c r="X89" i="6"/>
  <c r="AF89" i="6" s="1"/>
  <c r="X131" i="6"/>
  <c r="AF131" i="6" s="1"/>
  <c r="X173" i="6"/>
  <c r="AF173" i="6" s="1"/>
  <c r="X242" i="6"/>
  <c r="AF242" i="6" s="1"/>
  <c r="AH198" i="6"/>
  <c r="AH34" i="6"/>
  <c r="V253" i="6"/>
  <c r="P189" i="6"/>
  <c r="X58" i="6"/>
  <c r="AF58" i="6" s="1"/>
  <c r="X99" i="6"/>
  <c r="AF99" i="6" s="1"/>
  <c r="X145" i="6"/>
  <c r="AF145" i="6" s="1"/>
  <c r="X190" i="6"/>
  <c r="AF190" i="6" s="1"/>
  <c r="X218" i="6"/>
  <c r="AF218" i="6" s="1"/>
  <c r="W68" i="6"/>
  <c r="X59" i="6"/>
  <c r="X100" i="6"/>
  <c r="AF100" i="6" s="1"/>
  <c r="X146" i="6"/>
  <c r="AF146" i="6" s="1"/>
  <c r="X191" i="6"/>
  <c r="W29" i="6"/>
  <c r="AI68" i="6"/>
  <c r="AH235" i="6"/>
  <c r="T185" i="6"/>
  <c r="T254" i="6" s="1"/>
  <c r="T255" i="6" s="1"/>
  <c r="I185" i="6"/>
  <c r="AH206" i="6"/>
  <c r="Z185" i="6"/>
  <c r="Z254" i="6" s="1"/>
  <c r="Z255" i="6" s="1"/>
  <c r="AG210" i="6"/>
  <c r="AG44" i="6"/>
  <c r="AH250" i="6"/>
  <c r="AG250" i="6"/>
  <c r="AG156" i="6"/>
  <c r="AG96" i="6"/>
  <c r="AH180" i="6"/>
  <c r="AH202" i="6"/>
  <c r="AG22" i="6"/>
  <c r="AG202" i="6"/>
  <c r="AG82" i="6"/>
  <c r="AH82" i="6"/>
  <c r="AG65" i="6"/>
  <c r="AG162" i="6"/>
  <c r="AH44" i="6"/>
  <c r="AH76" i="6"/>
  <c r="AG104" i="6"/>
  <c r="AG112" i="6"/>
  <c r="AH156" i="6"/>
  <c r="AH78" i="6"/>
  <c r="AG116" i="6"/>
  <c r="AG181" i="6"/>
  <c r="AH102" i="6"/>
  <c r="Y68" i="6"/>
  <c r="AG95" i="6"/>
  <c r="AH123" i="6"/>
  <c r="Y253" i="6"/>
  <c r="AG55" i="6"/>
  <c r="Y106" i="6"/>
  <c r="Y29" i="6"/>
  <c r="Y136" i="6"/>
  <c r="Y177" i="6"/>
  <c r="AH168" i="6"/>
  <c r="AG234" i="6" l="1"/>
  <c r="AJ94" i="6"/>
  <c r="AJ39" i="6"/>
  <c r="AK39" i="6" s="1"/>
  <c r="AN39" i="6" s="1"/>
  <c r="AH199" i="6"/>
  <c r="AH88" i="6"/>
  <c r="AH172" i="6"/>
  <c r="AH103" i="6"/>
  <c r="AJ122" i="6"/>
  <c r="AH26" i="6"/>
  <c r="AH122" i="6"/>
  <c r="AH127" i="6"/>
  <c r="AH149" i="6"/>
  <c r="AJ102" i="6"/>
  <c r="AK102" i="6" s="1"/>
  <c r="AN102" i="6" s="1"/>
  <c r="AJ103" i="6"/>
  <c r="AK103" i="6" s="1"/>
  <c r="AN103" i="6" s="1"/>
  <c r="AH245" i="6"/>
  <c r="AG170" i="6"/>
  <c r="AJ127" i="6"/>
  <c r="AJ172" i="6"/>
  <c r="AG174" i="6"/>
  <c r="AH158" i="6"/>
  <c r="AJ169" i="6"/>
  <c r="AK169" i="6" s="1"/>
  <c r="AN169" i="6" s="1"/>
  <c r="AG124" i="6"/>
  <c r="AH49" i="6"/>
  <c r="AJ166" i="6"/>
  <c r="AK166" i="6" s="1"/>
  <c r="AN166" i="6" s="1"/>
  <c r="AJ65" i="6"/>
  <c r="AK65" i="6" s="1"/>
  <c r="AN65" i="6" s="1"/>
  <c r="AH39" i="6"/>
  <c r="AH98" i="6"/>
  <c r="AH208" i="6"/>
  <c r="AG208" i="6"/>
  <c r="AH60" i="6"/>
  <c r="AG60" i="6"/>
  <c r="AH154" i="6"/>
  <c r="AG154" i="6"/>
  <c r="AG18" i="6"/>
  <c r="AH18" i="6"/>
  <c r="AG244" i="6"/>
  <c r="AH244" i="6"/>
  <c r="AH27" i="6"/>
  <c r="AG27" i="6"/>
  <c r="AG110" i="6"/>
  <c r="AH110" i="6"/>
  <c r="AG163" i="6"/>
  <c r="AH163" i="6"/>
  <c r="AH182" i="6"/>
  <c r="AG182" i="6"/>
  <c r="AH236" i="6"/>
  <c r="AG236" i="6"/>
  <c r="AH157" i="6"/>
  <c r="AG157" i="6"/>
  <c r="AJ110" i="6"/>
  <c r="AJ233" i="6"/>
  <c r="AL233" i="6" s="1"/>
  <c r="AJ128" i="6"/>
  <c r="AL128" i="6" s="1"/>
  <c r="AG197" i="6"/>
  <c r="AH118" i="6"/>
  <c r="AJ232" i="6"/>
  <c r="AK232" i="6" s="1"/>
  <c r="AN232" i="6" s="1"/>
  <c r="AG204" i="6"/>
  <c r="AJ207" i="6"/>
  <c r="AJ244" i="6"/>
  <c r="AL244" i="6" s="1"/>
  <c r="AH159" i="6"/>
  <c r="AF97" i="6"/>
  <c r="AG97" i="6" s="1"/>
  <c r="AG133" i="6"/>
  <c r="AH81" i="6"/>
  <c r="S224" i="6"/>
  <c r="H24" i="16"/>
  <c r="S153" i="6"/>
  <c r="R90" i="6"/>
  <c r="AJ90" i="6"/>
  <c r="AK90" i="6" s="1"/>
  <c r="AN90" i="6" s="1"/>
  <c r="R218" i="6"/>
  <c r="L26" i="16"/>
  <c r="AJ82" i="6"/>
  <c r="AL82" i="6" s="1"/>
  <c r="P17" i="16"/>
  <c r="R78" i="6"/>
  <c r="AJ78" i="6"/>
  <c r="AK78" i="6" s="1"/>
  <c r="AN78" i="6" s="1"/>
  <c r="J25" i="16"/>
  <c r="AH194" i="6"/>
  <c r="AG189" i="6"/>
  <c r="Q34" i="6"/>
  <c r="AJ34" i="6" s="1"/>
  <c r="AJ205" i="6"/>
  <c r="AL205" i="6" s="1"/>
  <c r="AG72" i="6"/>
  <c r="S49" i="6"/>
  <c r="AJ250" i="6"/>
  <c r="AL250" i="6" s="1"/>
  <c r="R22" i="6"/>
  <c r="AG231" i="6"/>
  <c r="AJ126" i="6"/>
  <c r="AL126" i="6" s="1"/>
  <c r="AH133" i="6"/>
  <c r="AC254" i="6"/>
  <c r="AH105" i="6"/>
  <c r="X184" i="6"/>
  <c r="X29" i="6"/>
  <c r="AH249" i="6"/>
  <c r="AJ84" i="6"/>
  <c r="AL84" i="6" s="1"/>
  <c r="AJ159" i="6"/>
  <c r="AL159" i="6" s="1"/>
  <c r="I26" i="16"/>
  <c r="AG24" i="6"/>
  <c r="AG33" i="6"/>
  <c r="AG37" i="6"/>
  <c r="AH45" i="6"/>
  <c r="AJ50" i="6"/>
  <c r="AK50" i="6" s="1"/>
  <c r="AN50" i="6" s="1"/>
  <c r="AG47" i="6"/>
  <c r="AG48" i="6"/>
  <c r="AH48" i="6"/>
  <c r="AG56" i="6"/>
  <c r="AF136" i="6"/>
  <c r="S16" i="6"/>
  <c r="R16" i="6"/>
  <c r="AH77" i="6"/>
  <c r="AG77" i="6"/>
  <c r="AH251" i="6"/>
  <c r="AG251" i="6"/>
  <c r="AG121" i="6"/>
  <c r="AG248" i="6"/>
  <c r="AH248" i="6"/>
  <c r="AJ153" i="6"/>
  <c r="AK153" i="6" s="1"/>
  <c r="AN153" i="6" s="1"/>
  <c r="AG153" i="6"/>
  <c r="AH23" i="6"/>
  <c r="AG23" i="6"/>
  <c r="AG129" i="6"/>
  <c r="AJ213" i="6"/>
  <c r="H22" i="16"/>
  <c r="X106" i="6"/>
  <c r="AJ131" i="6"/>
  <c r="AJ134" i="6"/>
  <c r="J22" i="16"/>
  <c r="J24" i="16"/>
  <c r="AG57" i="6"/>
  <c r="AJ77" i="6"/>
  <c r="AL77" i="6" s="1"/>
  <c r="N185" i="6"/>
  <c r="AJ174" i="6"/>
  <c r="AL174" i="6" s="1"/>
  <c r="J23" i="16"/>
  <c r="AJ121" i="6"/>
  <c r="AH57" i="6"/>
  <c r="AJ182" i="6"/>
  <c r="AK182" i="6" s="1"/>
  <c r="AN182" i="6" s="1"/>
  <c r="S144" i="6"/>
  <c r="S97" i="6"/>
  <c r="R91" i="6"/>
  <c r="S91" i="6"/>
  <c r="R221" i="6"/>
  <c r="S221" i="6"/>
  <c r="AJ75" i="6"/>
  <c r="AL75" i="6" s="1"/>
  <c r="AJ246" i="6"/>
  <c r="AK246" i="6" s="1"/>
  <c r="AN246" i="6" s="1"/>
  <c r="R181" i="6"/>
  <c r="R227" i="6"/>
  <c r="S33" i="6"/>
  <c r="AJ33" i="6"/>
  <c r="AJ89" i="6"/>
  <c r="AK89" i="6" s="1"/>
  <c r="AN89" i="6" s="1"/>
  <c r="AJ181" i="6"/>
  <c r="AL181" i="6" s="1"/>
  <c r="R37" i="6"/>
  <c r="S212" i="6"/>
  <c r="AJ212" i="6"/>
  <c r="AL212" i="6" s="1"/>
  <c r="S132" i="6"/>
  <c r="AJ132" i="6"/>
  <c r="AL132" i="6" s="1"/>
  <c r="R60" i="6"/>
  <c r="AJ60" i="6"/>
  <c r="AL60" i="6" s="1"/>
  <c r="S75" i="6"/>
  <c r="AJ118" i="6"/>
  <c r="AL118" i="6" s="1"/>
  <c r="S193" i="6"/>
  <c r="AJ193" i="6"/>
  <c r="AL193" i="6" s="1"/>
  <c r="R204" i="6"/>
  <c r="AJ204" i="6"/>
  <c r="R201" i="6"/>
  <c r="AJ201" i="6"/>
  <c r="AL201" i="6" s="1"/>
  <c r="R200" i="6"/>
  <c r="AJ200" i="6"/>
  <c r="AL200" i="6" s="1"/>
  <c r="R249" i="6"/>
  <c r="R167" i="6"/>
  <c r="S147" i="6"/>
  <c r="S250" i="6"/>
  <c r="R133" i="6"/>
  <c r="AJ133" i="6"/>
  <c r="S139" i="6"/>
  <c r="AJ139" i="6"/>
  <c r="AK139" i="6" s="1"/>
  <c r="AN139" i="6" s="1"/>
  <c r="S115" i="6"/>
  <c r="AJ115" i="6"/>
  <c r="R141" i="6"/>
  <c r="AJ141" i="6"/>
  <c r="AJ125" i="6"/>
  <c r="AL125" i="6" s="1"/>
  <c r="R211" i="6"/>
  <c r="AJ211" i="6"/>
  <c r="AL211" i="6" s="1"/>
  <c r="S206" i="6"/>
  <c r="AJ206" i="6"/>
  <c r="H23" i="16"/>
  <c r="AJ129" i="6"/>
  <c r="AK129" i="6" s="1"/>
  <c r="AN129" i="6" s="1"/>
  <c r="S112" i="6"/>
  <c r="AJ112" i="6"/>
  <c r="R191" i="6"/>
  <c r="AJ191" i="6"/>
  <c r="S117" i="6"/>
  <c r="AJ117" i="6"/>
  <c r="AL117" i="6" s="1"/>
  <c r="R209" i="6"/>
  <c r="AJ209" i="6"/>
  <c r="AK209" i="6" s="1"/>
  <c r="AN209" i="6" s="1"/>
  <c r="AJ157" i="6"/>
  <c r="AK157" i="6" s="1"/>
  <c r="AN157" i="6" s="1"/>
  <c r="AJ247" i="6"/>
  <c r="AL247" i="6" s="1"/>
  <c r="AJ234" i="6"/>
  <c r="AL234" i="6" s="1"/>
  <c r="P177" i="6"/>
  <c r="Q148" i="6"/>
  <c r="AJ148" i="6" s="1"/>
  <c r="AL148" i="6" s="1"/>
  <c r="S199" i="6"/>
  <c r="AJ199" i="6"/>
  <c r="AL199" i="6" s="1"/>
  <c r="AJ202" i="6"/>
  <c r="AK202" i="6" s="1"/>
  <c r="AN202" i="6" s="1"/>
  <c r="S145" i="6"/>
  <c r="S203" i="6"/>
  <c r="AJ203" i="6"/>
  <c r="AK203" i="6" s="1"/>
  <c r="AN203" i="6" s="1"/>
  <c r="R192" i="6"/>
  <c r="AJ192" i="6"/>
  <c r="AK192" i="6" s="1"/>
  <c r="AN192" i="6" s="1"/>
  <c r="R130" i="6"/>
  <c r="AJ130" i="6"/>
  <c r="AK130" i="6" s="1"/>
  <c r="AN130" i="6" s="1"/>
  <c r="S196" i="6"/>
  <c r="AJ196" i="6"/>
  <c r="AK196" i="6" s="1"/>
  <c r="AN196" i="6" s="1"/>
  <c r="AJ220" i="6"/>
  <c r="AL220" i="6" s="1"/>
  <c r="P106" i="6"/>
  <c r="AJ116" i="6"/>
  <c r="AK116" i="6" s="1"/>
  <c r="AN116" i="6" s="1"/>
  <c r="AJ228" i="6"/>
  <c r="AK228" i="6" s="1"/>
  <c r="AN228" i="6" s="1"/>
  <c r="S140" i="6"/>
  <c r="AJ140" i="6"/>
  <c r="AL140" i="6" s="1"/>
  <c r="R194" i="6"/>
  <c r="AJ194" i="6"/>
  <c r="S123" i="6"/>
  <c r="AJ123" i="6"/>
  <c r="AL123" i="6" s="1"/>
  <c r="AJ195" i="6"/>
  <c r="AL195" i="6" s="1"/>
  <c r="H25" i="16"/>
  <c r="S111" i="6"/>
  <c r="AJ111" i="6"/>
  <c r="R190" i="6"/>
  <c r="AJ190" i="6"/>
  <c r="S208" i="6"/>
  <c r="AJ208" i="6"/>
  <c r="AK208" i="6" s="1"/>
  <c r="AN208" i="6" s="1"/>
  <c r="AG150" i="6"/>
  <c r="AJ35" i="6"/>
  <c r="AL35" i="6" s="1"/>
  <c r="AJ150" i="6"/>
  <c r="AL150" i="6" s="1"/>
  <c r="Q101" i="6"/>
  <c r="S101" i="6" s="1"/>
  <c r="S228" i="6"/>
  <c r="S78" i="6"/>
  <c r="K26" i="16"/>
  <c r="R247" i="6"/>
  <c r="R193" i="6"/>
  <c r="R132" i="6"/>
  <c r="S88" i="6"/>
  <c r="AK162" i="6"/>
  <c r="AN162" i="6" s="1"/>
  <c r="S156" i="6"/>
  <c r="R117" i="6"/>
  <c r="R235" i="6"/>
  <c r="F26" i="16"/>
  <c r="AG194" i="6"/>
  <c r="AJ57" i="6"/>
  <c r="AL57" i="6" s="1"/>
  <c r="R15" i="6"/>
  <c r="S242" i="6"/>
  <c r="AJ95" i="6"/>
  <c r="AL95" i="6" s="1"/>
  <c r="AJ73" i="6"/>
  <c r="AJ15" i="6"/>
  <c r="AK15" i="6" s="1"/>
  <c r="AN15" i="6" s="1"/>
  <c r="AJ168" i="6"/>
  <c r="AK168" i="6" s="1"/>
  <c r="AN168" i="6" s="1"/>
  <c r="R199" i="6"/>
  <c r="AJ175" i="6"/>
  <c r="AK175" i="6" s="1"/>
  <c r="AN175" i="6" s="1"/>
  <c r="AJ23" i="6"/>
  <c r="AK23" i="6" s="1"/>
  <c r="AN23" i="6" s="1"/>
  <c r="S173" i="6"/>
  <c r="S141" i="6"/>
  <c r="R175" i="6"/>
  <c r="C15" i="7"/>
  <c r="R45" i="6"/>
  <c r="R168" i="6"/>
  <c r="S195" i="6"/>
  <c r="AJ85" i="6"/>
  <c r="AL85" i="6" s="1"/>
  <c r="AJ45" i="6"/>
  <c r="AL45" i="6" s="1"/>
  <c r="S81" i="6"/>
  <c r="M185" i="6"/>
  <c r="M254" i="6" s="1"/>
  <c r="M255" i="6" s="1"/>
  <c r="M256" i="6" s="1"/>
  <c r="E26" i="16"/>
  <c r="S182" i="6"/>
  <c r="R155" i="6"/>
  <c r="AJ25" i="6"/>
  <c r="AL25" i="6" s="1"/>
  <c r="S43" i="6"/>
  <c r="R231" i="6"/>
  <c r="AJ43" i="6"/>
  <c r="AK43" i="6" s="1"/>
  <c r="AN43" i="6" s="1"/>
  <c r="AJ149" i="6"/>
  <c r="AK149" i="6" s="1"/>
  <c r="AN149" i="6" s="1"/>
  <c r="AJ248" i="6"/>
  <c r="AK248" i="6" s="1"/>
  <c r="AN248" i="6" s="1"/>
  <c r="AJ104" i="6"/>
  <c r="AK104" i="6" s="1"/>
  <c r="AN104" i="6" s="1"/>
  <c r="S99" i="6"/>
  <c r="S154" i="6"/>
  <c r="S87" i="6"/>
  <c r="S233" i="6"/>
  <c r="AJ54" i="6"/>
  <c r="AK54" i="6" s="1"/>
  <c r="AN54" i="6" s="1"/>
  <c r="AJ53" i="6"/>
  <c r="R223" i="6"/>
  <c r="S157" i="6"/>
  <c r="AB256" i="6"/>
  <c r="S202" i="6"/>
  <c r="R182" i="6"/>
  <c r="R233" i="6"/>
  <c r="AJ55" i="6"/>
  <c r="AJ19" i="6"/>
  <c r="AL19" i="6" s="1"/>
  <c r="AJ22" i="6"/>
  <c r="AL22" i="6" s="1"/>
  <c r="S219" i="6"/>
  <c r="AJ144" i="6"/>
  <c r="AJ49" i="6"/>
  <c r="AL49" i="6" s="1"/>
  <c r="R248" i="6"/>
  <c r="R23" i="6"/>
  <c r="R234" i="6"/>
  <c r="S133" i="6"/>
  <c r="R195" i="6"/>
  <c r="S65" i="6"/>
  <c r="AJ21" i="6"/>
  <c r="AJ231" i="6"/>
  <c r="AJ46" i="6"/>
  <c r="S98" i="6"/>
  <c r="R104" i="6"/>
  <c r="AJ154" i="6"/>
  <c r="AL154" i="6" s="1"/>
  <c r="S55" i="6"/>
  <c r="S204" i="6"/>
  <c r="R26" i="6"/>
  <c r="R65" i="6"/>
  <c r="S194" i="6"/>
  <c r="R202" i="6"/>
  <c r="AJ156" i="6"/>
  <c r="R149" i="6"/>
  <c r="S21" i="6"/>
  <c r="S236" i="6"/>
  <c r="S57" i="6"/>
  <c r="R82" i="6"/>
  <c r="AJ251" i="6"/>
  <c r="AL251" i="6" s="1"/>
  <c r="AJ37" i="6"/>
  <c r="AK37" i="6" s="1"/>
  <c r="AN37" i="6" s="1"/>
  <c r="AJ96" i="6"/>
  <c r="AK96" i="6" s="1"/>
  <c r="AN96" i="6" s="1"/>
  <c r="S19" i="6"/>
  <c r="S149" i="6"/>
  <c r="R96" i="6"/>
  <c r="K185" i="6"/>
  <c r="K254" i="6" s="1"/>
  <c r="S211" i="6"/>
  <c r="S251" i="6"/>
  <c r="S54" i="6"/>
  <c r="R212" i="6"/>
  <c r="G26" i="16"/>
  <c r="R61" i="6"/>
  <c r="S61" i="6"/>
  <c r="S47" i="6"/>
  <c r="R47" i="6"/>
  <c r="AJ47" i="6"/>
  <c r="AK47" i="6" s="1"/>
  <c r="AN47" i="6" s="1"/>
  <c r="R13" i="6"/>
  <c r="S13" i="6"/>
  <c r="S197" i="6"/>
  <c r="R197" i="6"/>
  <c r="R121" i="6"/>
  <c r="S121" i="6"/>
  <c r="AJ170" i="6"/>
  <c r="AK170" i="6" s="1"/>
  <c r="AN170" i="6" s="1"/>
  <c r="P68" i="6"/>
  <c r="S164" i="6"/>
  <c r="S83" i="6"/>
  <c r="S200" i="6"/>
  <c r="R165" i="6"/>
  <c r="AJ56" i="6"/>
  <c r="AL56" i="6" s="1"/>
  <c r="R59" i="6"/>
  <c r="S59" i="6"/>
  <c r="P184" i="6"/>
  <c r="S191" i="6"/>
  <c r="R150" i="6"/>
  <c r="S243" i="6"/>
  <c r="S60" i="6"/>
  <c r="R123" i="6"/>
  <c r="R64" i="6"/>
  <c r="R112" i="6"/>
  <c r="R169" i="6"/>
  <c r="S169" i="6"/>
  <c r="R115" i="6"/>
  <c r="O185" i="6"/>
  <c r="O254" i="6" s="1"/>
  <c r="S53" i="6"/>
  <c r="R140" i="6"/>
  <c r="R139" i="6"/>
  <c r="R241" i="6"/>
  <c r="S170" i="6"/>
  <c r="AH232" i="6"/>
  <c r="AJ236" i="6"/>
  <c r="AG222" i="6"/>
  <c r="AK210" i="6"/>
  <c r="AN210" i="6" s="1"/>
  <c r="AH207" i="6"/>
  <c r="AG203" i="6"/>
  <c r="AG192" i="6"/>
  <c r="AL162" i="6"/>
  <c r="AG175" i="6"/>
  <c r="AH148" i="6"/>
  <c r="AG144" i="6"/>
  <c r="AH140" i="6"/>
  <c r="AG83" i="6"/>
  <c r="AJ83" i="6"/>
  <c r="AL83" i="6" s="1"/>
  <c r="AH90" i="6"/>
  <c r="AK63" i="6"/>
  <c r="AN63" i="6" s="1"/>
  <c r="AJ62" i="6"/>
  <c r="AL62" i="6" s="1"/>
  <c r="AG46" i="6"/>
  <c r="AG43" i="6"/>
  <c r="AG196" i="6"/>
  <c r="AH196" i="6"/>
  <c r="R213" i="6"/>
  <c r="S213" i="6"/>
  <c r="C18" i="7"/>
  <c r="R245" i="6"/>
  <c r="S245" i="6"/>
  <c r="S27" i="6"/>
  <c r="R27" i="6"/>
  <c r="AJ27" i="6"/>
  <c r="AJ171" i="6"/>
  <c r="AK171" i="6" s="1"/>
  <c r="AN171" i="6" s="1"/>
  <c r="AH171" i="6"/>
  <c r="AG171" i="6"/>
  <c r="AJ243" i="6"/>
  <c r="AG243" i="6"/>
  <c r="AH243" i="6"/>
  <c r="AG64" i="6"/>
  <c r="AJ64" i="6"/>
  <c r="AK64" i="6" s="1"/>
  <c r="AN64" i="6" s="1"/>
  <c r="AH64" i="6"/>
  <c r="S180" i="6"/>
  <c r="R180" i="6"/>
  <c r="AJ180" i="6"/>
  <c r="AJ218" i="6"/>
  <c r="AG224" i="6"/>
  <c r="AJ224" i="6"/>
  <c r="AL224" i="6" s="1"/>
  <c r="AH219" i="6"/>
  <c r="AG219" i="6"/>
  <c r="AJ219" i="6"/>
  <c r="J185" i="6"/>
  <c r="J254" i="6" s="1"/>
  <c r="C14" i="7"/>
  <c r="S163" i="6"/>
  <c r="S62" i="6"/>
  <c r="R246" i="6"/>
  <c r="AJ24" i="6"/>
  <c r="R24" i="6"/>
  <c r="R131" i="6"/>
  <c r="S131" i="6"/>
  <c r="R100" i="6"/>
  <c r="S100" i="6"/>
  <c r="AH125" i="6"/>
  <c r="AG125" i="6"/>
  <c r="S38" i="6"/>
  <c r="R38" i="6"/>
  <c r="AH211" i="6"/>
  <c r="AJ81" i="6"/>
  <c r="AJ163" i="6"/>
  <c r="AK163" i="6" s="1"/>
  <c r="AN163" i="6" s="1"/>
  <c r="AH86" i="6"/>
  <c r="AJ158" i="6"/>
  <c r="AL158" i="6" s="1"/>
  <c r="AG195" i="6"/>
  <c r="U185" i="6"/>
  <c r="U254" i="6" s="1"/>
  <c r="U255" i="6" s="1"/>
  <c r="U256" i="6" s="1"/>
  <c r="R220" i="6"/>
  <c r="S56" i="6"/>
  <c r="R76" i="6"/>
  <c r="S76" i="6"/>
  <c r="R39" i="6"/>
  <c r="S39" i="6"/>
  <c r="R50" i="6"/>
  <c r="S50" i="6"/>
  <c r="AJ26" i="6"/>
  <c r="AK26" i="6" s="1"/>
  <c r="AN26" i="6" s="1"/>
  <c r="AG249" i="6"/>
  <c r="AH169" i="6"/>
  <c r="AH233" i="6"/>
  <c r="AG232" i="6"/>
  <c r="AH193" i="6"/>
  <c r="AH246" i="6"/>
  <c r="AJ42" i="6"/>
  <c r="X136" i="6"/>
  <c r="X68" i="6"/>
  <c r="AJ245" i="6"/>
  <c r="R244" i="6"/>
  <c r="S244" i="6"/>
  <c r="AG54" i="6"/>
  <c r="S205" i="6"/>
  <c r="R205" i="6"/>
  <c r="W185" i="6"/>
  <c r="W254" i="6" s="1"/>
  <c r="W255" i="6" s="1"/>
  <c r="W256" i="6" s="1"/>
  <c r="AG165" i="6"/>
  <c r="AL197" i="6"/>
  <c r="AL76" i="6"/>
  <c r="AG233" i="6"/>
  <c r="AH189" i="6"/>
  <c r="AJ235" i="6"/>
  <c r="AK235" i="6" s="1"/>
  <c r="AN235" i="6" s="1"/>
  <c r="AG246" i="6"/>
  <c r="AF29" i="6"/>
  <c r="AH29" i="6" s="1"/>
  <c r="S172" i="6"/>
  <c r="R172" i="6"/>
  <c r="S166" i="6"/>
  <c r="R166" i="6"/>
  <c r="AH50" i="6"/>
  <c r="AG198" i="6"/>
  <c r="AH212" i="6"/>
  <c r="AG212" i="6"/>
  <c r="D26" i="16"/>
  <c r="S171" i="6"/>
  <c r="S63" i="6"/>
  <c r="R63" i="6"/>
  <c r="S118" i="6"/>
  <c r="R118" i="6"/>
  <c r="S126" i="6"/>
  <c r="R126" i="6"/>
  <c r="R162" i="6"/>
  <c r="S162" i="6"/>
  <c r="S110" i="6"/>
  <c r="R110" i="6"/>
  <c r="V185" i="6"/>
  <c r="V254" i="6" s="1"/>
  <c r="R174" i="6"/>
  <c r="S174" i="6"/>
  <c r="AH14" i="6"/>
  <c r="AG14" i="6"/>
  <c r="AJ100" i="6"/>
  <c r="AK100" i="6" s="1"/>
  <c r="AN100" i="6" s="1"/>
  <c r="AG100" i="6"/>
  <c r="AH100" i="6"/>
  <c r="AG191" i="6"/>
  <c r="AH191" i="6"/>
  <c r="AH99" i="6"/>
  <c r="AG99" i="6"/>
  <c r="AJ99" i="6"/>
  <c r="AL99" i="6" s="1"/>
  <c r="AJ59" i="6"/>
  <c r="AL59" i="6" s="1"/>
  <c r="AH59" i="6"/>
  <c r="AG59" i="6"/>
  <c r="AJ242" i="6"/>
  <c r="AH242" i="6"/>
  <c r="AG242" i="6"/>
  <c r="AJ173" i="6"/>
  <c r="AG173" i="6"/>
  <c r="AH173" i="6"/>
  <c r="AK127" i="6"/>
  <c r="AN127" i="6" s="1"/>
  <c r="AL127" i="6"/>
  <c r="AG134" i="6"/>
  <c r="AH134" i="6"/>
  <c r="AH131" i="6"/>
  <c r="AG131" i="6"/>
  <c r="AK74" i="6"/>
  <c r="AN74" i="6" s="1"/>
  <c r="AL74" i="6"/>
  <c r="AG87" i="6"/>
  <c r="AH87" i="6"/>
  <c r="AH128" i="6"/>
  <c r="AG128" i="6"/>
  <c r="S124" i="6"/>
  <c r="R124" i="6"/>
  <c r="S198" i="6"/>
  <c r="R198" i="6"/>
  <c r="P136" i="6"/>
  <c r="S128" i="6"/>
  <c r="R128" i="6"/>
  <c r="AG36" i="6"/>
  <c r="R134" i="6"/>
  <c r="S134" i="6"/>
  <c r="R158" i="6"/>
  <c r="S158" i="6"/>
  <c r="AJ221" i="6"/>
  <c r="AL221" i="6" s="1"/>
  <c r="AJ36" i="6"/>
  <c r="R36" i="6"/>
  <c r="S36" i="6"/>
  <c r="AL44" i="6"/>
  <c r="AG38" i="6"/>
  <c r="AG91" i="6"/>
  <c r="AG213" i="6"/>
  <c r="AG25" i="6"/>
  <c r="AG221" i="6"/>
  <c r="AG220" i="6"/>
  <c r="AH15" i="6"/>
  <c r="AG218" i="6"/>
  <c r="AG169" i="6"/>
  <c r="AJ61" i="6"/>
  <c r="AH61" i="6"/>
  <c r="AH155" i="6"/>
  <c r="AG155" i="6"/>
  <c r="AG89" i="6"/>
  <c r="AH89" i="6"/>
  <c r="AJ14" i="6"/>
  <c r="R14" i="6"/>
  <c r="S14" i="6"/>
  <c r="S77" i="6"/>
  <c r="R77" i="6"/>
  <c r="S35" i="6"/>
  <c r="R35" i="6"/>
  <c r="S116" i="6"/>
  <c r="R116" i="6"/>
  <c r="AG146" i="6"/>
  <c r="AH146" i="6"/>
  <c r="Q18" i="6"/>
  <c r="P29" i="6"/>
  <c r="R207" i="6"/>
  <c r="S207" i="6"/>
  <c r="S48" i="6"/>
  <c r="R48" i="6"/>
  <c r="S122" i="6"/>
  <c r="R122" i="6"/>
  <c r="R72" i="6"/>
  <c r="S72" i="6"/>
  <c r="AH231" i="6"/>
  <c r="AJ249" i="6"/>
  <c r="AL249" i="6" s="1"/>
  <c r="AH53" i="6"/>
  <c r="AG200" i="6"/>
  <c r="AJ222" i="6"/>
  <c r="AG247" i="6"/>
  <c r="AH247" i="6"/>
  <c r="N254" i="6"/>
  <c r="S129" i="6"/>
  <c r="R129" i="6"/>
  <c r="AJ155" i="6"/>
  <c r="S102" i="6"/>
  <c r="R102" i="6"/>
  <c r="AJ58" i="6"/>
  <c r="AH58" i="6"/>
  <c r="AG58" i="6"/>
  <c r="AJ66" i="6"/>
  <c r="AG66" i="6"/>
  <c r="AG34" i="6"/>
  <c r="S127" i="6"/>
  <c r="R127" i="6"/>
  <c r="L185" i="6"/>
  <c r="L254" i="6" s="1"/>
  <c r="R125" i="6"/>
  <c r="S125" i="6"/>
  <c r="AH126" i="6"/>
  <c r="AH205" i="6"/>
  <c r="AG73" i="6"/>
  <c r="AJ38" i="6"/>
  <c r="AK38" i="6" s="1"/>
  <c r="AN38" i="6" s="1"/>
  <c r="AJ91" i="6"/>
  <c r="AK91" i="6" s="1"/>
  <c r="AN91" i="6" s="1"/>
  <c r="AF184" i="6"/>
  <c r="AG15" i="6"/>
  <c r="AG235" i="6"/>
  <c r="AH66" i="6"/>
  <c r="AG209" i="6"/>
  <c r="AJ98" i="6"/>
  <c r="AK98" i="6" s="1"/>
  <c r="AN98" i="6" s="1"/>
  <c r="AG117" i="6"/>
  <c r="AJ17" i="6"/>
  <c r="AG61" i="6"/>
  <c r="AJ165" i="6"/>
  <c r="AH213" i="6"/>
  <c r="AG53" i="6"/>
  <c r="AJ86" i="6"/>
  <c r="AK86" i="6" s="1"/>
  <c r="AN86" i="6" s="1"/>
  <c r="AJ88" i="6"/>
  <c r="AG139" i="6"/>
  <c r="AJ105" i="6"/>
  <c r="AG105" i="6"/>
  <c r="AJ164" i="6"/>
  <c r="AG164" i="6"/>
  <c r="S58" i="6"/>
  <c r="R58" i="6"/>
  <c r="C16" i="7"/>
  <c r="R86" i="6"/>
  <c r="S86" i="6"/>
  <c r="S94" i="6"/>
  <c r="R94" i="6"/>
  <c r="AJ87" i="6"/>
  <c r="AF253" i="6"/>
  <c r="X253" i="6"/>
  <c r="Q189" i="6"/>
  <c r="P253" i="6"/>
  <c r="X177" i="6"/>
  <c r="AF177" i="6"/>
  <c r="S179" i="6"/>
  <c r="R179" i="6"/>
  <c r="Q184" i="6"/>
  <c r="AJ13" i="6"/>
  <c r="AG13" i="6"/>
  <c r="R103" i="6"/>
  <c r="S103" i="6"/>
  <c r="R42" i="6"/>
  <c r="S42" i="6"/>
  <c r="R84" i="6"/>
  <c r="S84" i="6"/>
  <c r="S66" i="6"/>
  <c r="R66" i="6"/>
  <c r="S222" i="6"/>
  <c r="R222" i="6"/>
  <c r="Q136" i="6"/>
  <c r="AF68" i="6"/>
  <c r="AH68" i="6" s="1"/>
  <c r="AJ72" i="6"/>
  <c r="AJ48" i="6"/>
  <c r="AK48" i="6" s="1"/>
  <c r="AN48" i="6" s="1"/>
  <c r="AG50" i="6"/>
  <c r="AJ146" i="6"/>
  <c r="AL146" i="6" s="1"/>
  <c r="AG132" i="6"/>
  <c r="AH132" i="6"/>
  <c r="AG115" i="6"/>
  <c r="AH115" i="6"/>
  <c r="R44" i="6"/>
  <c r="S44" i="6"/>
  <c r="S210" i="6"/>
  <c r="R210" i="6"/>
  <c r="R74" i="6"/>
  <c r="S74" i="6"/>
  <c r="S159" i="6"/>
  <c r="R159" i="6"/>
  <c r="S232" i="6"/>
  <c r="R232" i="6"/>
  <c r="T256" i="6"/>
  <c r="T259" i="6" s="1"/>
  <c r="AI185" i="6"/>
  <c r="AI254" i="6" s="1"/>
  <c r="AI255" i="6" s="1"/>
  <c r="AI256" i="6" s="1"/>
  <c r="AI259" i="6" s="1"/>
  <c r="I254" i="6"/>
  <c r="I255" i="6" s="1"/>
  <c r="Z256" i="6"/>
  <c r="Z259" i="6" s="1"/>
  <c r="Y185" i="6"/>
  <c r="Y254" i="6" s="1"/>
  <c r="AK94" i="6"/>
  <c r="AN94" i="6" s="1"/>
  <c r="AL94" i="6"/>
  <c r="AK172" i="6"/>
  <c r="AN172" i="6" s="1"/>
  <c r="AL172" i="6"/>
  <c r="AJ179" i="6"/>
  <c r="AK198" i="6"/>
  <c r="AN198" i="6" s="1"/>
  <c r="AL198" i="6"/>
  <c r="AJ145" i="6"/>
  <c r="AG145" i="6"/>
  <c r="AJ227" i="6"/>
  <c r="AL227" i="6" s="1"/>
  <c r="D15" i="7"/>
  <c r="AG227" i="6"/>
  <c r="D12" i="7"/>
  <c r="AH167" i="6"/>
  <c r="AG167" i="6"/>
  <c r="AJ167" i="6"/>
  <c r="D16" i="7"/>
  <c r="AG147" i="6"/>
  <c r="AH147" i="6"/>
  <c r="AJ147" i="6"/>
  <c r="AJ223" i="6"/>
  <c r="AG223" i="6"/>
  <c r="D14" i="7"/>
  <c r="AG16" i="6"/>
  <c r="AJ16" i="6"/>
  <c r="AH16" i="6"/>
  <c r="D18" i="7"/>
  <c r="AH241" i="6"/>
  <c r="AJ241" i="6"/>
  <c r="AG241" i="6"/>
  <c r="AO79" i="6" l="1"/>
  <c r="AL232" i="6"/>
  <c r="AL39" i="6"/>
  <c r="AO119" i="6"/>
  <c r="AO92" i="6"/>
  <c r="AO28" i="6"/>
  <c r="AO135" i="6"/>
  <c r="AK110" i="6"/>
  <c r="AN110" i="6" s="1"/>
  <c r="AO113" i="6"/>
  <c r="AO51" i="6"/>
  <c r="AL33" i="6"/>
  <c r="AO40" i="6"/>
  <c r="AL53" i="6"/>
  <c r="AO67" i="6"/>
  <c r="AL103" i="6"/>
  <c r="AH97" i="6"/>
  <c r="AL169" i="6"/>
  <c r="AL102" i="6"/>
  <c r="D17" i="7"/>
  <c r="D19" i="7" s="1"/>
  <c r="AL65" i="6"/>
  <c r="AJ97" i="6"/>
  <c r="AK97" i="6" s="1"/>
  <c r="AN97" i="6" s="1"/>
  <c r="AF106" i="6"/>
  <c r="AF185" i="6" s="1"/>
  <c r="AL110" i="6"/>
  <c r="AK233" i="6"/>
  <c r="AN233" i="6" s="1"/>
  <c r="AK244" i="6"/>
  <c r="AN244" i="6" s="1"/>
  <c r="O25" i="16"/>
  <c r="AL90" i="6"/>
  <c r="O255" i="6"/>
  <c r="O256" i="6" s="1"/>
  <c r="T200" i="24"/>
  <c r="Q68" i="6"/>
  <c r="S68" i="6" s="1"/>
  <c r="P24" i="16"/>
  <c r="S34" i="6"/>
  <c r="R34" i="6"/>
  <c r="R68" i="6" s="1"/>
  <c r="AK82" i="6"/>
  <c r="AN82" i="6" s="1"/>
  <c r="R101" i="6"/>
  <c r="R106" i="6" s="1"/>
  <c r="P23" i="16"/>
  <c r="P22" i="16"/>
  <c r="AL78" i="6"/>
  <c r="O24" i="16"/>
  <c r="Q24" i="16" s="1"/>
  <c r="O23" i="16"/>
  <c r="P25" i="16"/>
  <c r="O22" i="16"/>
  <c r="AK250" i="6"/>
  <c r="AN250" i="6" s="1"/>
  <c r="J26" i="16"/>
  <c r="AK159" i="6"/>
  <c r="AN159" i="6" s="1"/>
  <c r="AK84" i="6"/>
  <c r="AN84" i="6" s="1"/>
  <c r="AC255" i="6"/>
  <c r="AK174" i="6"/>
  <c r="AN174" i="6" s="1"/>
  <c r="AL202" i="6"/>
  <c r="AK77" i="6"/>
  <c r="AN77" i="6" s="1"/>
  <c r="AK33" i="6"/>
  <c r="AN33" i="6" s="1"/>
  <c r="AL50" i="6"/>
  <c r="AL182" i="6"/>
  <c r="AL130" i="6"/>
  <c r="AL246" i="6"/>
  <c r="AK193" i="6"/>
  <c r="AN193" i="6" s="1"/>
  <c r="AL129" i="6"/>
  <c r="AL139" i="6"/>
  <c r="AL116" i="6"/>
  <c r="AL97" i="6"/>
  <c r="AL157" i="6"/>
  <c r="AK60" i="6"/>
  <c r="AN60" i="6" s="1"/>
  <c r="AK234" i="6"/>
  <c r="AN234" i="6" s="1"/>
  <c r="AK75" i="6"/>
  <c r="AN75" i="6" s="1"/>
  <c r="AK220" i="6"/>
  <c r="AN220" i="6" s="1"/>
  <c r="AK125" i="6"/>
  <c r="AN125" i="6" s="1"/>
  <c r="AK118" i="6"/>
  <c r="AN118" i="6" s="1"/>
  <c r="AK35" i="6"/>
  <c r="AN35" i="6" s="1"/>
  <c r="AK247" i="6"/>
  <c r="AN247" i="6" s="1"/>
  <c r="T221" i="20"/>
  <c r="AK181" i="6"/>
  <c r="AN181" i="6" s="1"/>
  <c r="AJ184" i="6"/>
  <c r="AK184" i="6" s="1"/>
  <c r="AN184" i="6" s="1"/>
  <c r="AJ101" i="6"/>
  <c r="AK101" i="6" s="1"/>
  <c r="AN101" i="6" s="1"/>
  <c r="AK195" i="6"/>
  <c r="AN195" i="6" s="1"/>
  <c r="AL228" i="6"/>
  <c r="Q106" i="6"/>
  <c r="S106" i="6" s="1"/>
  <c r="S136" i="6"/>
  <c r="AJ136" i="6"/>
  <c r="AL136" i="6" s="1"/>
  <c r="H26" i="16"/>
  <c r="AL208" i="6"/>
  <c r="P185" i="6"/>
  <c r="P254" i="6" s="1"/>
  <c r="Q177" i="6"/>
  <c r="S177" i="6" s="1"/>
  <c r="R148" i="6"/>
  <c r="R177" i="6" s="1"/>
  <c r="E15" i="7"/>
  <c r="S148" i="6"/>
  <c r="AK117" i="6"/>
  <c r="AN117" i="6" s="1"/>
  <c r="C12" i="7"/>
  <c r="E12" i="7" s="1"/>
  <c r="AJ189" i="6"/>
  <c r="AK150" i="6"/>
  <c r="AN150" i="6" s="1"/>
  <c r="AK132" i="6"/>
  <c r="AN132" i="6" s="1"/>
  <c r="AK85" i="6"/>
  <c r="AN85" i="6" s="1"/>
  <c r="AK212" i="6"/>
  <c r="AN212" i="6" s="1"/>
  <c r="AK45" i="6"/>
  <c r="AN45" i="6" s="1"/>
  <c r="AL248" i="6"/>
  <c r="AL15" i="6"/>
  <c r="AK231" i="6"/>
  <c r="AN231" i="6" s="1"/>
  <c r="AK21" i="6"/>
  <c r="AN21" i="6" s="1"/>
  <c r="AK53" i="6"/>
  <c r="AN53" i="6" s="1"/>
  <c r="AK121" i="6"/>
  <c r="AN121" i="6" s="1"/>
  <c r="AK115" i="6"/>
  <c r="AN115" i="6" s="1"/>
  <c r="AL72" i="6"/>
  <c r="AK42" i="6"/>
  <c r="AN42" i="6" s="1"/>
  <c r="AL81" i="6"/>
  <c r="AK73" i="6"/>
  <c r="AN73" i="6" s="1"/>
  <c r="AK99" i="6"/>
  <c r="AN99" i="6" s="1"/>
  <c r="AL104" i="6"/>
  <c r="AK95" i="6"/>
  <c r="AN95" i="6" s="1"/>
  <c r="AK83" i="6"/>
  <c r="AN83" i="6" s="1"/>
  <c r="AL168" i="6"/>
  <c r="AK57" i="6"/>
  <c r="AN57" i="6" s="1"/>
  <c r="AL175" i="6"/>
  <c r="AK25" i="6"/>
  <c r="AN25" i="6" s="1"/>
  <c r="AL23" i="6"/>
  <c r="AK211" i="6"/>
  <c r="AN211" i="6" s="1"/>
  <c r="AL115" i="6"/>
  <c r="AL21" i="6"/>
  <c r="AL149" i="6"/>
  <c r="AK205" i="6"/>
  <c r="AN205" i="6" s="1"/>
  <c r="AL170" i="6"/>
  <c r="AK154" i="6"/>
  <c r="AN154" i="6" s="1"/>
  <c r="AK46" i="6"/>
  <c r="AN46" i="6" s="1"/>
  <c r="AK55" i="6"/>
  <c r="AN55" i="6" s="1"/>
  <c r="AK49" i="6"/>
  <c r="AN49" i="6" s="1"/>
  <c r="AB258" i="6"/>
  <c r="AB259" i="6"/>
  <c r="AK19" i="6"/>
  <c r="AN19" i="6" s="1"/>
  <c r="AH136" i="6"/>
  <c r="AL235" i="6"/>
  <c r="AL231" i="6"/>
  <c r="AL171" i="6"/>
  <c r="AK251" i="6"/>
  <c r="AN251" i="6" s="1"/>
  <c r="AK249" i="6"/>
  <c r="AN249" i="6" s="1"/>
  <c r="AK200" i="6"/>
  <c r="AN200" i="6" s="1"/>
  <c r="AL203" i="6"/>
  <c r="AK224" i="6"/>
  <c r="AN224" i="6" s="1"/>
  <c r="V255" i="6"/>
  <c r="V256" i="6" s="1"/>
  <c r="V259" i="6" s="1"/>
  <c r="V270" i="6"/>
  <c r="AK199" i="6"/>
  <c r="AN199" i="6" s="1"/>
  <c r="AK221" i="6"/>
  <c r="AN221" i="6" s="1"/>
  <c r="AK140" i="6"/>
  <c r="AN140" i="6" s="1"/>
  <c r="AL64" i="6"/>
  <c r="AL204" i="6"/>
  <c r="AK204" i="6"/>
  <c r="AN204" i="6" s="1"/>
  <c r="AL194" i="6"/>
  <c r="AK194" i="6"/>
  <c r="AN194" i="6" s="1"/>
  <c r="AK133" i="6"/>
  <c r="AN133" i="6" s="1"/>
  <c r="AL133" i="6"/>
  <c r="AK156" i="6"/>
  <c r="AN156" i="6" s="1"/>
  <c r="AL156" i="6"/>
  <c r="AK62" i="6"/>
  <c r="AN62" i="6" s="1"/>
  <c r="AK56" i="6"/>
  <c r="AN56" i="6" s="1"/>
  <c r="AK126" i="6"/>
  <c r="AN126" i="6" s="1"/>
  <c r="AK22" i="6"/>
  <c r="AN22" i="6" s="1"/>
  <c r="AK123" i="6"/>
  <c r="AN123" i="6" s="1"/>
  <c r="AK59" i="6"/>
  <c r="AN59" i="6" s="1"/>
  <c r="AL37" i="6"/>
  <c r="AL163" i="6"/>
  <c r="R184" i="6"/>
  <c r="AL96" i="6"/>
  <c r="AK144" i="6"/>
  <c r="AN144" i="6" s="1"/>
  <c r="AL144" i="6"/>
  <c r="AL121" i="6"/>
  <c r="AK146" i="6"/>
  <c r="AN146" i="6" s="1"/>
  <c r="AL112" i="6"/>
  <c r="AK112" i="6"/>
  <c r="AN112" i="6" s="1"/>
  <c r="K46" i="7"/>
  <c r="AL26" i="6"/>
  <c r="E14" i="7"/>
  <c r="E18" i="7"/>
  <c r="E16" i="7"/>
  <c r="E30" i="7"/>
  <c r="E31" i="7" s="1"/>
  <c r="E32" i="7" s="1"/>
  <c r="AK148" i="6"/>
  <c r="AN148" i="6" s="1"/>
  <c r="AK128" i="6"/>
  <c r="AN128" i="6" s="1"/>
  <c r="AL100" i="6"/>
  <c r="AL91" i="6"/>
  <c r="AG106" i="6"/>
  <c r="AL42" i="6"/>
  <c r="AL236" i="6"/>
  <c r="AK236" i="6"/>
  <c r="AN236" i="6" s="1"/>
  <c r="AL196" i="6"/>
  <c r="AL210" i="6"/>
  <c r="AL192" i="6"/>
  <c r="AG179" i="6"/>
  <c r="AG184" i="6" s="1"/>
  <c r="AH179" i="6"/>
  <c r="AK158" i="6"/>
  <c r="AN158" i="6" s="1"/>
  <c r="AK81" i="6"/>
  <c r="AN81" i="6" s="1"/>
  <c r="AH106" i="6"/>
  <c r="AL38" i="6"/>
  <c r="AK197" i="6"/>
  <c r="AN197" i="6" s="1"/>
  <c r="AL48" i="6"/>
  <c r="AL86" i="6"/>
  <c r="G30" i="7"/>
  <c r="G31" i="7" s="1"/>
  <c r="G32" i="7" s="1"/>
  <c r="X185" i="6"/>
  <c r="X254" i="6" s="1"/>
  <c r="AK213" i="6"/>
  <c r="AN213" i="6" s="1"/>
  <c r="AL213" i="6"/>
  <c r="AK206" i="6"/>
  <c r="AN206" i="6" s="1"/>
  <c r="AL206" i="6"/>
  <c r="AK218" i="6"/>
  <c r="AN218" i="6" s="1"/>
  <c r="AL218" i="6"/>
  <c r="AK245" i="6"/>
  <c r="AN245" i="6" s="1"/>
  <c r="AL245" i="6"/>
  <c r="AK219" i="6"/>
  <c r="AN219" i="6" s="1"/>
  <c r="AL219" i="6"/>
  <c r="AL180" i="6"/>
  <c r="AK180" i="6"/>
  <c r="AN180" i="6" s="1"/>
  <c r="AL243" i="6"/>
  <c r="AK243" i="6"/>
  <c r="AN243" i="6" s="1"/>
  <c r="AK27" i="6"/>
  <c r="AN27" i="6" s="1"/>
  <c r="AL27" i="6"/>
  <c r="R136" i="6"/>
  <c r="AG68" i="6"/>
  <c r="AK201" i="6"/>
  <c r="AN201" i="6" s="1"/>
  <c r="AG136" i="6"/>
  <c r="AK24" i="6"/>
  <c r="AN24" i="6" s="1"/>
  <c r="O258" i="6"/>
  <c r="O259" i="6"/>
  <c r="U259" i="6"/>
  <c r="U258" i="6"/>
  <c r="T224" i="20"/>
  <c r="T216" i="20"/>
  <c r="M259" i="6"/>
  <c r="M258" i="6"/>
  <c r="AL87" i="6"/>
  <c r="AK87" i="6"/>
  <c r="AN87" i="6" s="1"/>
  <c r="AK88" i="6"/>
  <c r="AN88" i="6" s="1"/>
  <c r="AL88" i="6"/>
  <c r="G45" i="7"/>
  <c r="I46" i="7"/>
  <c r="AL98" i="6"/>
  <c r="L255" i="6"/>
  <c r="L256" i="6" s="1"/>
  <c r="T212" i="17"/>
  <c r="AK222" i="6"/>
  <c r="AN222" i="6" s="1"/>
  <c r="AL222" i="6"/>
  <c r="AL36" i="6"/>
  <c r="AK36" i="6"/>
  <c r="AN36" i="6" s="1"/>
  <c r="F30" i="7"/>
  <c r="F31" i="7" s="1"/>
  <c r="F32" i="7" s="1"/>
  <c r="S189" i="6"/>
  <c r="Q253" i="6"/>
  <c r="AJ253" i="6" s="1"/>
  <c r="R189" i="6"/>
  <c r="R253" i="6" s="1"/>
  <c r="AL58" i="6"/>
  <c r="AK58" i="6"/>
  <c r="AN58" i="6" s="1"/>
  <c r="U170" i="21"/>
  <c r="N255" i="6"/>
  <c r="N256" i="6" s="1"/>
  <c r="AL124" i="6"/>
  <c r="AK124" i="6"/>
  <c r="AN124" i="6" s="1"/>
  <c r="AG29" i="6"/>
  <c r="AK13" i="6"/>
  <c r="AN13" i="6" s="1"/>
  <c r="AL13" i="6"/>
  <c r="AK164" i="6"/>
  <c r="AN164" i="6" s="1"/>
  <c r="AK17" i="6"/>
  <c r="AN17" i="6" s="1"/>
  <c r="AL17" i="6"/>
  <c r="T347" i="11"/>
  <c r="K255" i="6"/>
  <c r="K256" i="6" s="1"/>
  <c r="J255" i="6"/>
  <c r="J256" i="6" s="1"/>
  <c r="AL242" i="6"/>
  <c r="AK242" i="6"/>
  <c r="AN242" i="6" s="1"/>
  <c r="AK165" i="6"/>
  <c r="AN165" i="6" s="1"/>
  <c r="S184" i="6"/>
  <c r="AG190" i="6"/>
  <c r="AG253" i="6" s="1"/>
  <c r="AH190" i="6"/>
  <c r="AL122" i="6"/>
  <c r="AK122" i="6"/>
  <c r="AN122" i="6" s="1"/>
  <c r="R18" i="6"/>
  <c r="R29" i="6" s="1"/>
  <c r="C17" i="7"/>
  <c r="AJ18" i="6"/>
  <c r="C45" i="7" s="1"/>
  <c r="AL14" i="6"/>
  <c r="AK14" i="6"/>
  <c r="AN14" i="6" s="1"/>
  <c r="AK134" i="6"/>
  <c r="AN134" i="6" s="1"/>
  <c r="AL134" i="6"/>
  <c r="AK173" i="6"/>
  <c r="AN173" i="6" s="1"/>
  <c r="AL173" i="6"/>
  <c r="AK191" i="6"/>
  <c r="AN191" i="6" s="1"/>
  <c r="AL191" i="6"/>
  <c r="K45" i="7"/>
  <c r="Q29" i="6"/>
  <c r="AK105" i="6"/>
  <c r="AN105" i="6" s="1"/>
  <c r="AL105" i="6"/>
  <c r="AK34" i="6"/>
  <c r="AN34" i="6" s="1"/>
  <c r="AL34" i="6"/>
  <c r="AL207" i="6"/>
  <c r="AK207" i="6"/>
  <c r="AN207" i="6" s="1"/>
  <c r="W258" i="6"/>
  <c r="W259" i="6"/>
  <c r="AK131" i="6"/>
  <c r="AN131" i="6" s="1"/>
  <c r="AL131" i="6"/>
  <c r="AL209" i="6"/>
  <c r="AK72" i="6"/>
  <c r="AN72" i="6" s="1"/>
  <c r="G46" i="7"/>
  <c r="AL61" i="6"/>
  <c r="AK61" i="6"/>
  <c r="AN61" i="6" s="1"/>
  <c r="I45" i="7"/>
  <c r="AG141" i="6"/>
  <c r="AG177" i="6" s="1"/>
  <c r="AH141" i="6"/>
  <c r="AK66" i="6"/>
  <c r="AN66" i="6" s="1"/>
  <c r="AL66" i="6"/>
  <c r="AL155" i="6"/>
  <c r="AK155" i="6"/>
  <c r="AN155" i="6" s="1"/>
  <c r="AK111" i="6"/>
  <c r="AN111" i="6" s="1"/>
  <c r="T258" i="6"/>
  <c r="T260" i="6" s="1"/>
  <c r="AI258" i="6"/>
  <c r="AI260" i="6" s="1"/>
  <c r="I256" i="6"/>
  <c r="Z258" i="6"/>
  <c r="Z260" i="6" s="1"/>
  <c r="AH184" i="6"/>
  <c r="AL179" i="6"/>
  <c r="AK179" i="6"/>
  <c r="AN179" i="6" s="1"/>
  <c r="J20" i="14"/>
  <c r="K20" i="14" s="1"/>
  <c r="AL241" i="6"/>
  <c r="AK241" i="6"/>
  <c r="AN241" i="6" s="1"/>
  <c r="E46" i="7"/>
  <c r="AK147" i="6"/>
  <c r="AN147" i="6" s="1"/>
  <c r="AL147" i="6"/>
  <c r="J18" i="14"/>
  <c r="K18" i="14" s="1"/>
  <c r="AK227" i="6"/>
  <c r="J17" i="14"/>
  <c r="K17" i="14" s="1"/>
  <c r="J26" i="5"/>
  <c r="AH177" i="6"/>
  <c r="Y255" i="6"/>
  <c r="Y256" i="6" s="1"/>
  <c r="J16" i="14"/>
  <c r="K16" i="14" s="1"/>
  <c r="AL223" i="6"/>
  <c r="AK223" i="6"/>
  <c r="AN223" i="6" s="1"/>
  <c r="AK167" i="6"/>
  <c r="AN167" i="6" s="1"/>
  <c r="AL167" i="6"/>
  <c r="AL16" i="6"/>
  <c r="AK16" i="6"/>
  <c r="AN16" i="6" s="1"/>
  <c r="AH253" i="6"/>
  <c r="AL145" i="6"/>
  <c r="AK145" i="6"/>
  <c r="AN145" i="6" s="1"/>
  <c r="Q25" i="16" l="1"/>
  <c r="AO106" i="6"/>
  <c r="AO20" i="6"/>
  <c r="E17" i="7"/>
  <c r="AJ68" i="6"/>
  <c r="AK68" i="6" s="1"/>
  <c r="AN68" i="6" s="1"/>
  <c r="P26" i="16"/>
  <c r="Q23" i="16"/>
  <c r="Q22" i="16"/>
  <c r="AM229" i="6"/>
  <c r="AN227" i="6"/>
  <c r="AC256" i="6"/>
  <c r="AM119" i="6"/>
  <c r="AJ106" i="6"/>
  <c r="AL106" i="6" s="1"/>
  <c r="AL101" i="6"/>
  <c r="AK136" i="6"/>
  <c r="AN136" i="6" s="1"/>
  <c r="Q185" i="6"/>
  <c r="S185" i="6" s="1"/>
  <c r="O26" i="16"/>
  <c r="AJ177" i="6"/>
  <c r="AL177" i="6" s="1"/>
  <c r="AF254" i="6"/>
  <c r="AF255" i="6" s="1"/>
  <c r="AH255" i="6" s="1"/>
  <c r="AM79" i="6"/>
  <c r="AM237" i="6"/>
  <c r="AM40" i="6"/>
  <c r="AM51" i="6"/>
  <c r="J14" i="14"/>
  <c r="K14" i="14" s="1"/>
  <c r="AM105" i="6"/>
  <c r="W260" i="6"/>
  <c r="M260" i="6"/>
  <c r="AM28" i="6"/>
  <c r="V258" i="6"/>
  <c r="V260" i="6" s="1"/>
  <c r="K47" i="7"/>
  <c r="K48" i="7" s="1"/>
  <c r="L47" i="7" s="1"/>
  <c r="AB260" i="6"/>
  <c r="AM135" i="6"/>
  <c r="AM113" i="6"/>
  <c r="AM161" i="6"/>
  <c r="U260" i="6"/>
  <c r="AM225" i="6"/>
  <c r="O260" i="6"/>
  <c r="AM152" i="6"/>
  <c r="C30" i="7"/>
  <c r="C31" i="7" s="1"/>
  <c r="AM183" i="6"/>
  <c r="AM252" i="6"/>
  <c r="AM92" i="6"/>
  <c r="AG185" i="6"/>
  <c r="AG254" i="6" s="1"/>
  <c r="AG255" i="6" s="1"/>
  <c r="AG256" i="6" s="1"/>
  <c r="G47" i="7"/>
  <c r="G48" i="7" s="1"/>
  <c r="H47" i="7" s="1"/>
  <c r="I47" i="7"/>
  <c r="I48" i="7" s="1"/>
  <c r="AM67" i="6"/>
  <c r="K258" i="6"/>
  <c r="K259" i="6"/>
  <c r="J258" i="6"/>
  <c r="J259" i="6"/>
  <c r="R185" i="6"/>
  <c r="R254" i="6" s="1"/>
  <c r="L258" i="6"/>
  <c r="L259" i="6"/>
  <c r="U171" i="21"/>
  <c r="N258" i="6"/>
  <c r="N259" i="6"/>
  <c r="AM176" i="6"/>
  <c r="C19" i="7"/>
  <c r="X255" i="6"/>
  <c r="X256" i="6" s="1"/>
  <c r="V2" i="6" s="1"/>
  <c r="X2" i="6" s="1"/>
  <c r="AK18" i="6"/>
  <c r="AL18" i="6"/>
  <c r="D30" i="7"/>
  <c r="D31" i="7" s="1"/>
  <c r="D32" i="7" s="1"/>
  <c r="D33" i="7" s="1"/>
  <c r="E45" i="7"/>
  <c r="E47" i="7" s="1"/>
  <c r="E48" i="7" s="1"/>
  <c r="AL141" i="6"/>
  <c r="AK141" i="6"/>
  <c r="AK189" i="6"/>
  <c r="AN189" i="6" s="1"/>
  <c r="AL189" i="6"/>
  <c r="C46" i="7"/>
  <c r="C47" i="7" s="1"/>
  <c r="C48" i="7" s="1"/>
  <c r="S253" i="6"/>
  <c r="S29" i="6"/>
  <c r="AJ29" i="6"/>
  <c r="AK190" i="6"/>
  <c r="AN190" i="6" s="1"/>
  <c r="AL190" i="6"/>
  <c r="J19" i="14"/>
  <c r="K19" i="14" s="1"/>
  <c r="P255" i="6"/>
  <c r="P256" i="6" s="1"/>
  <c r="I259" i="6"/>
  <c r="I258" i="6"/>
  <c r="AL184" i="6"/>
  <c r="F33" i="7"/>
  <c r="F34" i="7"/>
  <c r="G33" i="7"/>
  <c r="G34" i="7"/>
  <c r="AH185" i="6"/>
  <c r="E19" i="7"/>
  <c r="D20" i="7"/>
  <c r="AK253" i="6"/>
  <c r="AN253" i="6" s="1"/>
  <c r="AL253" i="6"/>
  <c r="E33" i="7"/>
  <c r="E34" i="7"/>
  <c r="Y258" i="6"/>
  <c r="Y259" i="6"/>
  <c r="Q254" i="6" l="1"/>
  <c r="S254" i="6" s="1"/>
  <c r="AL68" i="6"/>
  <c r="Q26" i="16"/>
  <c r="AM20" i="6"/>
  <c r="AM29" i="6" s="1"/>
  <c r="AN18" i="6"/>
  <c r="AM142" i="6"/>
  <c r="AN141" i="6"/>
  <c r="AC259" i="6"/>
  <c r="AC258" i="6"/>
  <c r="AK177" i="6"/>
  <c r="AN177" i="6" s="1"/>
  <c r="AH254" i="6"/>
  <c r="AK106" i="6"/>
  <c r="AN106" i="6" s="1"/>
  <c r="AJ185" i="6"/>
  <c r="AK185" i="6" s="1"/>
  <c r="AN185" i="6" s="1"/>
  <c r="AM69" i="6"/>
  <c r="AM107" i="6"/>
  <c r="AM136" i="6"/>
  <c r="J260" i="6"/>
  <c r="AM214" i="6"/>
  <c r="Y260" i="6"/>
  <c r="N260" i="6"/>
  <c r="K260" i="6"/>
  <c r="L260" i="6"/>
  <c r="AL29" i="6"/>
  <c r="AK29" i="6"/>
  <c r="AN29" i="6" s="1"/>
  <c r="C20" i="7"/>
  <c r="C21" i="7" s="1"/>
  <c r="C22" i="7" s="1"/>
  <c r="C23" i="7" s="1"/>
  <c r="R255" i="6"/>
  <c r="R256" i="6" s="1"/>
  <c r="D34" i="7"/>
  <c r="D35" i="7" s="1"/>
  <c r="J21" i="14"/>
  <c r="J26" i="14" s="1"/>
  <c r="H31" i="7"/>
  <c r="P258" i="6"/>
  <c r="P259" i="6"/>
  <c r="X259" i="6"/>
  <c r="X258" i="6"/>
  <c r="H30" i="7"/>
  <c r="I260" i="6"/>
  <c r="E35" i="7"/>
  <c r="AF256" i="6"/>
  <c r="F35" i="7"/>
  <c r="G35" i="7"/>
  <c r="AG258" i="6"/>
  <c r="AG259" i="6"/>
  <c r="D46" i="7"/>
  <c r="D45" i="7"/>
  <c r="F45" i="7"/>
  <c r="F46" i="7"/>
  <c r="J45" i="7"/>
  <c r="J46" i="7"/>
  <c r="D21" i="7"/>
  <c r="H46" i="7"/>
  <c r="H45" i="7"/>
  <c r="C32" i="7"/>
  <c r="J47" i="7"/>
  <c r="F47" i="7"/>
  <c r="L46" i="7"/>
  <c r="L45" i="7"/>
  <c r="D47" i="7"/>
  <c r="K21" i="14"/>
  <c r="K26" i="14" s="1"/>
  <c r="AC260" i="6" l="1"/>
  <c r="Q255" i="6"/>
  <c r="S255" i="6" s="1"/>
  <c r="AJ254" i="6"/>
  <c r="AJ255" i="6" s="1"/>
  <c r="AJ256" i="6" s="1"/>
  <c r="AL185" i="6"/>
  <c r="X260" i="6"/>
  <c r="E20" i="7"/>
  <c r="E21" i="7" s="1"/>
  <c r="E22" i="7" s="1"/>
  <c r="E23" i="7" s="1"/>
  <c r="H32" i="7"/>
  <c r="P260" i="6"/>
  <c r="R259" i="6"/>
  <c r="R258" i="6"/>
  <c r="L48" i="7"/>
  <c r="AH256" i="6"/>
  <c r="AF259" i="6"/>
  <c r="AH259" i="6" s="1"/>
  <c r="AF258" i="6"/>
  <c r="AH258" i="6" s="1"/>
  <c r="H48" i="7"/>
  <c r="AG260" i="6"/>
  <c r="J48" i="7"/>
  <c r="D22" i="7"/>
  <c r="D23" i="7" s="1"/>
  <c r="F48" i="7"/>
  <c r="D48" i="7"/>
  <c r="C33" i="7"/>
  <c r="H33" i="7" s="1"/>
  <c r="C34" i="7"/>
  <c r="H34" i="7" s="1"/>
  <c r="AJ259" i="6" l="1"/>
  <c r="AL259" i="6" s="1"/>
  <c r="E30" i="12"/>
  <c r="AL256" i="6"/>
  <c r="AJ258" i="6"/>
  <c r="AL258" i="6" s="1"/>
  <c r="AL255" i="6"/>
  <c r="AK255" i="6"/>
  <c r="AN255" i="6" s="1"/>
  <c r="AL254" i="6"/>
  <c r="AJ264" i="6"/>
  <c r="AJ265" i="6" s="1"/>
  <c r="AL265" i="6" s="1"/>
  <c r="AL266" i="6" s="1"/>
  <c r="AK254" i="6"/>
  <c r="AN254" i="6" s="1"/>
  <c r="AK256" i="6"/>
  <c r="AN256" i="6" s="1"/>
  <c r="Q256" i="6"/>
  <c r="S256" i="6" s="1"/>
  <c r="R260" i="6"/>
  <c r="Q259" i="6"/>
  <c r="S259" i="6" s="1"/>
  <c r="Q258" i="6"/>
  <c r="S258" i="6" s="1"/>
  <c r="AF260" i="6"/>
  <c r="AH260" i="6" s="1"/>
  <c r="C35" i="7"/>
  <c r="H35" i="7" s="1"/>
  <c r="F13" i="7"/>
  <c r="F17" i="7"/>
  <c r="F16" i="7"/>
  <c r="F15" i="7"/>
  <c r="F14" i="7"/>
  <c r="F18" i="7"/>
  <c r="F12" i="7"/>
  <c r="F19" i="7"/>
  <c r="F21" i="7"/>
  <c r="AJ260" i="6" l="1"/>
  <c r="AL260" i="6" s="1"/>
  <c r="AK259" i="6"/>
  <c r="E32" i="12"/>
  <c r="AK258" i="6"/>
  <c r="AJ266" i="6"/>
  <c r="Q260" i="6"/>
  <c r="S260" i="6" s="1"/>
  <c r="AK26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tc={C8B8FEA0-6D04-4232-97F6-491CEF8634DF}</author>
    <author>tc={1907C70C-2BDB-449A-A597-FB2727365676}</author>
    <author>tc={D6E0BC24-3009-4647-96D1-24517037C274}</author>
  </authors>
  <commentList>
    <comment ref="F12" authorId="0" shapeId="0" xr:uid="{C8B8FEA0-6D04-4232-97F6-491CEF8634DF}">
      <text>
        <t>[Threaded comment]
Your version of Excel allows you to read this threaded comment; however, any edits to it will get removed if the file is opened in a newer version of Excel. Learn more: https://go.microsoft.com/fwlink/?linkid=870924
Comment:
    Ce montant ne peut dépasser 20 % du budget total sans dérogation.</t>
      </text>
    </comment>
    <comment ref="F18" authorId="1" shapeId="0" xr:uid="{1907C70C-2BDB-449A-A597-FB2727365676}">
      <text>
        <t>[Threaded comment]
Your version of Excel allows you to read this threaded comment; however, any edits to it will get removed if the file is opened in a newer version of Excel. Learn more: https://go.microsoft.com/fwlink/?linkid=870924
Comment:
    Ce montant ne peut dépasser 10 % du budget total.</t>
      </text>
    </comment>
    <comment ref="B22" authorId="2" shapeId="0" xr:uid="{D6E0BC24-3009-4647-96D1-24517037C274}">
      <text>
        <t>[Threaded comment]
Your version of Excel allows you to read this threaded comment; however, any edits to it will get removed if the file is opened in a newer version of Excel. Learn more: https://go.microsoft.com/fwlink/?linkid=870924
Comment:
    Ceci ne s'applique qu'aux les Organisations Participantes non-Nations Unies (PNUNO)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tc={9079C893-5422-4870-9F6C-1CF72F247B0D}</author>
  </authors>
  <commentList>
    <comment ref="L231" authorId="0" shapeId="0" xr:uid="{9079C893-5422-4870-9F6C-1CF72F247B0D}">
      <text>
        <t>[Threaded comment]
Your version of Excel allows you to read this threaded comment; however, any edits to it will get removed if the file is opened in a newer version of Excel. Learn more: https://go.microsoft.com/fwlink/?linkid=870924
Comment:
    LE GENERATEUR EST 6,5 KVA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Bahizi</author>
  </authors>
  <commentList>
    <comment ref="H221" authorId="0" shapeId="0" xr:uid="{8723E935-8DD6-4AD6-91AB-E58715051DF9}">
      <text>
        <r>
          <rPr>
            <b/>
            <sz val="9"/>
            <color indexed="81"/>
            <rFont val="Tahoma"/>
            <family val="2"/>
          </rPr>
          <t>Christian Bahizi:</t>
        </r>
        <r>
          <rPr>
            <sz val="9"/>
            <color indexed="81"/>
            <rFont val="Tahoma"/>
            <family val="2"/>
          </rPr>
          <t xml:space="preserve">
ACT-044465 - Imputation Initiale du GO</t>
        </r>
      </text>
    </comment>
    <comment ref="H222" authorId="0" shapeId="0" xr:uid="{4E81156E-601E-49FF-9800-154844ACE281}">
      <text>
        <r>
          <rPr>
            <b/>
            <sz val="9"/>
            <color indexed="81"/>
            <rFont val="Tahoma"/>
            <family val="2"/>
          </rPr>
          <t>Christian Bahizi:</t>
        </r>
        <r>
          <rPr>
            <sz val="9"/>
            <color indexed="81"/>
            <rFont val="Tahoma"/>
            <family val="2"/>
          </rPr>
          <t xml:space="preserve">
ACT-047213- imputation Initiale du GO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Bahizi</author>
  </authors>
  <commentList>
    <comment ref="H222" authorId="0" shapeId="0" xr:uid="{AAF904DF-75D2-4E21-9BE4-78B1F51690FE}">
      <text>
        <r>
          <rPr>
            <b/>
            <sz val="9"/>
            <color indexed="81"/>
            <rFont val="Tahoma"/>
            <family val="2"/>
          </rPr>
          <t>Christian Bahizi:</t>
        </r>
        <r>
          <rPr>
            <sz val="9"/>
            <color indexed="81"/>
            <rFont val="Tahoma"/>
            <family val="2"/>
          </rPr>
          <t xml:space="preserve">
ACT-044465 - Imputation Initiale du GO</t>
        </r>
      </text>
    </comment>
    <comment ref="H223" authorId="0" shapeId="0" xr:uid="{D8106CCA-24C9-4C39-B8BD-74AC997A1AC4}">
      <text>
        <r>
          <rPr>
            <b/>
            <sz val="9"/>
            <color indexed="81"/>
            <rFont val="Tahoma"/>
            <family val="2"/>
          </rPr>
          <t>Christian Bahizi:</t>
        </r>
        <r>
          <rPr>
            <sz val="9"/>
            <color indexed="81"/>
            <rFont val="Tahoma"/>
            <family val="2"/>
          </rPr>
          <t xml:space="preserve">
ACT-047213- imputation Initiale du GO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Bahizi</author>
  </authors>
  <commentList>
    <comment ref="H222" authorId="0" shapeId="0" xr:uid="{CAA43841-F72F-408B-BF72-ABCAAF5525D8}">
      <text>
        <r>
          <rPr>
            <b/>
            <sz val="9"/>
            <color indexed="81"/>
            <rFont val="Tahoma"/>
            <family val="2"/>
          </rPr>
          <t>Christian Bahizi:</t>
        </r>
        <r>
          <rPr>
            <sz val="9"/>
            <color indexed="81"/>
            <rFont val="Tahoma"/>
            <family val="2"/>
          </rPr>
          <t xml:space="preserve">
ACT-044465 - Imputation Initiale du GO</t>
        </r>
      </text>
    </comment>
    <comment ref="H223" authorId="0" shapeId="0" xr:uid="{820BB805-2AC0-4054-9FBE-E15F94C835F4}">
      <text>
        <r>
          <rPr>
            <b/>
            <sz val="9"/>
            <color indexed="81"/>
            <rFont val="Tahoma"/>
            <family val="2"/>
          </rPr>
          <t>Christian Bahizi:</t>
        </r>
        <r>
          <rPr>
            <sz val="9"/>
            <color indexed="81"/>
            <rFont val="Tahoma"/>
            <family val="2"/>
          </rPr>
          <t xml:space="preserve">
ACT-047213- imputation Initiale du GO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Bahizi</author>
  </authors>
  <commentList>
    <comment ref="H222" authorId="0" shapeId="0" xr:uid="{9DB975BB-F2C1-4E10-B9B2-67AA8D0B137E}">
      <text>
        <r>
          <rPr>
            <b/>
            <sz val="9"/>
            <color indexed="81"/>
            <rFont val="Tahoma"/>
            <family val="2"/>
          </rPr>
          <t>Christian Bahizi:</t>
        </r>
        <r>
          <rPr>
            <sz val="9"/>
            <color indexed="81"/>
            <rFont val="Tahoma"/>
            <family val="2"/>
          </rPr>
          <t xml:space="preserve">
ACT-044465 - Imputation Initiale du GO</t>
        </r>
      </text>
    </comment>
    <comment ref="H223" authorId="0" shapeId="0" xr:uid="{15E847A2-372B-4188-901E-07767F7DE719}">
      <text>
        <r>
          <rPr>
            <b/>
            <sz val="9"/>
            <color indexed="81"/>
            <rFont val="Tahoma"/>
            <family val="2"/>
          </rPr>
          <t>Christian Bahizi:</t>
        </r>
        <r>
          <rPr>
            <sz val="9"/>
            <color indexed="81"/>
            <rFont val="Tahoma"/>
            <family val="2"/>
          </rPr>
          <t xml:space="preserve">
ACT-047213- imputation Initiale du GO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tc={39E02CA5-DE1A-4C96-81D8-0F1C0C4A01C3}</author>
    <author>tc={914FE84B-757A-43D9-9ABC-24D36B508F8B}</author>
    <author>tc={9BD42291-9553-4198-B550-1F489D8A097A}</author>
    <author>Christian Bahizi</author>
  </authors>
  <commentList>
    <comment ref="I199" authorId="0" shapeId="0" xr:uid="{39E02CA5-DE1A-4C96-81D8-0F1C0C4A01C3}">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0" authorId="1" shapeId="0" xr:uid="{914FE84B-757A-43D9-9ABC-24D36B508F8B}">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1" authorId="2" shapeId="0" xr:uid="{9BD42291-9553-4198-B550-1F489D8A097A}">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H205" authorId="3" shapeId="0" xr:uid="{D5DC0AA9-55A4-45A7-AD32-D691537D3FF2}">
      <text>
        <r>
          <rPr>
            <b/>
            <sz val="9"/>
            <color indexed="81"/>
            <rFont val="Tahoma"/>
            <family val="2"/>
          </rPr>
          <t>Christian Bahizi:</t>
        </r>
        <r>
          <rPr>
            <sz val="9"/>
            <color indexed="81"/>
            <rFont val="Tahoma"/>
            <family val="2"/>
          </rPr>
          <t xml:space="preserve">
ACT-044465 - Imputation Initiale du GO</t>
        </r>
      </text>
    </comment>
    <comment ref="H206" authorId="3" shapeId="0" xr:uid="{3B82B244-2576-4186-9C4C-224A1D713ADE}">
      <text>
        <r>
          <rPr>
            <b/>
            <sz val="9"/>
            <color indexed="81"/>
            <rFont val="Tahoma"/>
            <family val="2"/>
          </rPr>
          <t>Christian Bahizi:</t>
        </r>
        <r>
          <rPr>
            <sz val="9"/>
            <color indexed="81"/>
            <rFont val="Tahoma"/>
            <family val="2"/>
          </rPr>
          <t xml:space="preserve">
ACT-047213- imputation Initiale du GO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tc={A0BA3C6A-4B1A-4AB8-B917-8F7840A02ABE}</author>
    <author>Etienne Mushagalusa</author>
    <author>tc={36081248-A597-4F48-AEC0-694EC8BE437F}</author>
    <author>tc={0ED898DC-001B-48D9-8514-0D080F9BE05C}</author>
    <author>tc={7C46C1B1-60AD-444D-BA3E-485BD0BFBF72}</author>
    <author>Christian Bahizi</author>
  </authors>
  <commentList>
    <comment ref="I142" authorId="0" shapeId="0" xr:uid="{A0BA3C6A-4B1A-4AB8-B917-8F7840A02ABE}">
      <text>
        <t>[Threaded comment]
Your version of Excel allows you to read this threaded comment; however, any edits to it will get removed if the file is opened in a newer version of Excel. Learn more: https://go.microsoft.com/fwlink/?linkid=870924
Comment:
    A charger la ligne CDR-003104 au lieu de la ligne du partenaire GASAP</t>
      </text>
    </comment>
    <comment ref="M142" authorId="1" shapeId="0" xr:uid="{7065588C-CC48-4EBB-9590-70BCED9E3C3C}">
      <text>
        <r>
          <rPr>
            <b/>
            <sz val="11"/>
            <color indexed="81"/>
            <rFont val="Tahoma"/>
            <family val="2"/>
          </rPr>
          <t>Etienne Mushagalusa:</t>
        </r>
        <r>
          <rPr>
            <sz val="11"/>
            <color indexed="81"/>
            <rFont val="Tahoma"/>
            <family val="2"/>
          </rPr>
          <t xml:space="preserve">
Dépense de CORDAID chargée sur la ligne du partenaire GASAP</t>
        </r>
      </text>
    </comment>
    <comment ref="I199" authorId="2" shapeId="0" xr:uid="{36081248-A597-4F48-AEC0-694EC8BE437F}">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0" authorId="3" shapeId="0" xr:uid="{0ED898DC-001B-48D9-8514-0D080F9BE05C}">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1" authorId="4" shapeId="0" xr:uid="{7C46C1B1-60AD-444D-BA3E-485BD0BFBF72}">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H205" authorId="5" shapeId="0" xr:uid="{B9A84694-CE25-4FB5-BD68-5B188150F7C4}">
      <text>
        <r>
          <rPr>
            <b/>
            <sz val="9"/>
            <color indexed="81"/>
            <rFont val="Tahoma"/>
            <family val="2"/>
          </rPr>
          <t>Christian Bahizi:</t>
        </r>
        <r>
          <rPr>
            <sz val="9"/>
            <color indexed="81"/>
            <rFont val="Tahoma"/>
            <family val="2"/>
          </rPr>
          <t xml:space="preserve">
ACT-044465 - Imputation Initiale du GO</t>
        </r>
      </text>
    </comment>
    <comment ref="H206" authorId="5" shapeId="0" xr:uid="{DF6FEEBF-1C9B-4E8D-967E-1DB1D665FBE5}">
      <text>
        <r>
          <rPr>
            <b/>
            <sz val="9"/>
            <color indexed="81"/>
            <rFont val="Tahoma"/>
            <family val="2"/>
          </rPr>
          <t>Christian Bahizi:</t>
        </r>
        <r>
          <rPr>
            <sz val="9"/>
            <color indexed="81"/>
            <rFont val="Tahoma"/>
            <family val="2"/>
          </rPr>
          <t xml:space="preserve">
ACT-047213- imputation Initiale du GO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tc={ACF955BC-9502-4868-9B99-25DC7C25AD31}</author>
    <author>tc={FCFF7784-1943-4201-A7F6-34E4EC803ABA}</author>
    <author>tc={8282768A-C273-4B36-A6B9-DD84CAFC99E5}</author>
    <author>tc={639E1EAA-C5F6-476C-8929-855B6EF06EFB}</author>
    <author>Christian Bahizi</author>
  </authors>
  <commentList>
    <comment ref="I142" authorId="0" shapeId="0" xr:uid="{ACF955BC-9502-4868-9B99-25DC7C25AD31}">
      <text>
        <t>[Threaded comment]
Your version of Excel allows you to read this threaded comment; however, any edits to it will get removed if the file is opened in a newer version of Excel. Learn more: https://go.microsoft.com/fwlink/?linkid=870924
Comment:
    A charger la ligne CDR-003104 au lieu de la ligne du partenaire GASAP</t>
      </text>
    </comment>
    <comment ref="I199" authorId="1" shapeId="0" xr:uid="{FCFF7784-1943-4201-A7F6-34E4EC803ABA}">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0" authorId="2" shapeId="0" xr:uid="{8282768A-C273-4B36-A6B9-DD84CAFC99E5}">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1" authorId="3" shapeId="0" xr:uid="{639E1EAA-C5F6-476C-8929-855B6EF06EFB}">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H205" authorId="4" shapeId="0" xr:uid="{92375F31-5204-4293-9A70-C87ECCCEC303}">
      <text>
        <r>
          <rPr>
            <b/>
            <sz val="9"/>
            <color indexed="81"/>
            <rFont val="Tahoma"/>
            <family val="2"/>
          </rPr>
          <t>Christian Bahizi:</t>
        </r>
        <r>
          <rPr>
            <sz val="9"/>
            <color indexed="81"/>
            <rFont val="Tahoma"/>
            <family val="2"/>
          </rPr>
          <t xml:space="preserve">
ACT-044465 - Imputation Initiale du GO</t>
        </r>
      </text>
    </comment>
    <comment ref="H206" authorId="4" shapeId="0" xr:uid="{ABBFF472-3053-4824-A2C5-0A284B1BE56C}">
      <text>
        <r>
          <rPr>
            <b/>
            <sz val="9"/>
            <color indexed="81"/>
            <rFont val="Tahoma"/>
            <family val="2"/>
          </rPr>
          <t>Christian Bahizi:</t>
        </r>
        <r>
          <rPr>
            <sz val="9"/>
            <color indexed="81"/>
            <rFont val="Tahoma"/>
            <family val="2"/>
          </rPr>
          <t xml:space="preserve">
ACT-047213- imputation Initiale du GO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tc={39257DDC-6B83-4BA4-9FE8-CF42326D224A}</author>
    <author>tc={F4525C18-1810-4FA1-A856-D8601C7AC73D}</author>
    <author>tc={25D3E4BD-F3D2-4180-8C09-A5459C82CA4A}</author>
    <author>tc={65B9BF95-DAD9-46FE-82A6-C29FFFEA756F}</author>
    <author>Christian Bahizi</author>
  </authors>
  <commentList>
    <comment ref="I147" authorId="0" shapeId="0" xr:uid="{39257DDC-6B83-4BA4-9FE8-CF42326D224A}">
      <text>
        <t>[Threaded comment]
Your version of Excel allows you to read this threaded comment; however, any edits to it will get removed if the file is opened in a newer version of Excel. Learn more: https://go.microsoft.com/fwlink/?linkid=870924
Comment:
    A charger la ligne CDR-003104 au lieu de la ligne du partenaire GASAP</t>
      </text>
    </comment>
    <comment ref="I204" authorId="1" shapeId="0" xr:uid="{F4525C18-1810-4FA1-A856-D8601C7AC73D}">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5" authorId="2" shapeId="0" xr:uid="{25D3E4BD-F3D2-4180-8C09-A5459C82CA4A}">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I206" authorId="3" shapeId="0" xr:uid="{65B9BF95-DAD9-46FE-82A6-C29FFFEA756F}">
      <text>
        <t>[Threaded comment]
Your version of Excel allows you to read this threaded comment; however, any edits to it will get removed if the file is opened in a newer version of Excel. Learn more: https://go.microsoft.com/fwlink/?linkid=870924
Comment:
    Au siège ils ont mal imputer avec la ligne ACT-047213</t>
      </text>
    </comment>
    <comment ref="H210" authorId="4" shapeId="0" xr:uid="{355B7804-B2C5-4983-BED9-07D6FBA2096B}">
      <text>
        <r>
          <rPr>
            <b/>
            <sz val="9"/>
            <color indexed="81"/>
            <rFont val="Tahoma"/>
            <family val="2"/>
          </rPr>
          <t>Christian Bahizi:</t>
        </r>
        <r>
          <rPr>
            <sz val="9"/>
            <color indexed="81"/>
            <rFont val="Tahoma"/>
            <family val="2"/>
          </rPr>
          <t xml:space="preserve">
ACT-044465 - Imputation Initiale du GO</t>
        </r>
      </text>
    </comment>
    <comment ref="H211" authorId="4" shapeId="0" xr:uid="{69284CED-03C6-4610-845A-0F35BD059AC3}">
      <text>
        <r>
          <rPr>
            <b/>
            <sz val="9"/>
            <color indexed="81"/>
            <rFont val="Tahoma"/>
            <family val="2"/>
          </rPr>
          <t>Christian Bahizi:</t>
        </r>
        <r>
          <rPr>
            <sz val="9"/>
            <color indexed="81"/>
            <rFont val="Tahoma"/>
            <family val="2"/>
          </rPr>
          <t xml:space="preserve">
ACT-047213- imputation Initiale du GO</t>
        </r>
      </text>
    </comment>
  </commentList>
</comments>
</file>

<file path=xl/sharedStrings.xml><?xml version="1.0" encoding="utf-8"?>
<sst xmlns="http://schemas.openxmlformats.org/spreadsheetml/2006/main" count="51876" uniqueCount="6489">
  <si>
    <t xml:space="preserve">PROJECT NAME </t>
  </si>
  <si>
    <t xml:space="preserve">Current date  </t>
  </si>
  <si>
    <t>Outputs</t>
  </si>
  <si>
    <t>Activities</t>
  </si>
  <si>
    <t>Dead-line</t>
  </si>
  <si>
    <t>April</t>
  </si>
  <si>
    <t>May</t>
  </si>
  <si>
    <t>June</t>
  </si>
  <si>
    <t>July</t>
  </si>
  <si>
    <t>Implementing Partner</t>
  </si>
  <si>
    <t>Project Outcome</t>
  </si>
  <si>
    <t xml:space="preserve">Outcome 1 </t>
  </si>
  <si>
    <t>Output 1.1</t>
  </si>
  <si>
    <t>Output 1.2</t>
  </si>
  <si>
    <t>Output 1.3</t>
  </si>
  <si>
    <t xml:space="preserve">Outcome 2 </t>
  </si>
  <si>
    <t>Output 2.1</t>
  </si>
  <si>
    <t>Output 2.2</t>
  </si>
  <si>
    <t>Output 2.3</t>
  </si>
  <si>
    <t>Activity 1.1a</t>
  </si>
  <si>
    <t>Activity 1.1b</t>
  </si>
  <si>
    <t>Activity 1.1c</t>
  </si>
  <si>
    <t>Activity 1.1d</t>
  </si>
  <si>
    <t>Activity 1.2a</t>
  </si>
  <si>
    <t>Activity 1.2b</t>
  </si>
  <si>
    <t>Activity 1.2c</t>
  </si>
  <si>
    <t>Activity 1.2d</t>
  </si>
  <si>
    <t>Activity 1.3a</t>
  </si>
  <si>
    <t>Activity 1.3b</t>
  </si>
  <si>
    <t>Activity 1.3c</t>
  </si>
  <si>
    <t>Activity 1.3d</t>
  </si>
  <si>
    <t>Activity 2.1a</t>
  </si>
  <si>
    <t>Activity 2.1b</t>
  </si>
  <si>
    <t>Activity 2.1c</t>
  </si>
  <si>
    <t>Activity 2.1d</t>
  </si>
  <si>
    <t>Activity 2.2a</t>
  </si>
  <si>
    <t>Activity 2.2b</t>
  </si>
  <si>
    <t>Activity 2.2c</t>
  </si>
  <si>
    <t>Activity 2.2d</t>
  </si>
  <si>
    <t>Activity 2.3a</t>
  </si>
  <si>
    <t>Activity 2.3b</t>
  </si>
  <si>
    <t>Activity 2.3c</t>
  </si>
  <si>
    <t>Activity 2.3d</t>
  </si>
  <si>
    <t>Jan</t>
  </si>
  <si>
    <t>Feb</t>
  </si>
  <si>
    <t>Mar</t>
  </si>
  <si>
    <t>Aug</t>
  </si>
  <si>
    <t>Sept</t>
  </si>
  <si>
    <t>Oct</t>
  </si>
  <si>
    <t>Nov</t>
  </si>
  <si>
    <t>CONSORTIUM PARTNERS</t>
  </si>
  <si>
    <r>
      <t xml:space="preserve">Activity 1.1a - </t>
    </r>
    <r>
      <rPr>
        <i/>
        <sz val="12"/>
        <color theme="1"/>
        <rFont val="Calibri"/>
        <family val="2"/>
        <scheme val="minor"/>
      </rPr>
      <t xml:space="preserve">Name of activity </t>
    </r>
  </si>
  <si>
    <r>
      <t xml:space="preserve">Activity 1.1b - </t>
    </r>
    <r>
      <rPr>
        <i/>
        <sz val="12"/>
        <color theme="1"/>
        <rFont val="Calibri"/>
        <family val="2"/>
        <scheme val="minor"/>
      </rPr>
      <t xml:space="preserve">Name of activity </t>
    </r>
  </si>
  <si>
    <r>
      <t xml:space="preserve">Activity 1.1c - </t>
    </r>
    <r>
      <rPr>
        <i/>
        <sz val="12"/>
        <color theme="1"/>
        <rFont val="Calibri"/>
        <family val="2"/>
        <scheme val="minor"/>
      </rPr>
      <t xml:space="preserve">Name of activity </t>
    </r>
  </si>
  <si>
    <r>
      <t xml:space="preserve">Activity 1.1d - </t>
    </r>
    <r>
      <rPr>
        <i/>
        <sz val="12"/>
        <color theme="1"/>
        <rFont val="Calibri"/>
        <family val="2"/>
        <scheme val="minor"/>
      </rPr>
      <t xml:space="preserve">Name of activity </t>
    </r>
  </si>
  <si>
    <t xml:space="preserve">YEAR 1 </t>
  </si>
  <si>
    <t>YEAR 2</t>
  </si>
  <si>
    <t xml:space="preserve">STATUS: </t>
  </si>
  <si>
    <t xml:space="preserve"> ON TRACK</t>
  </si>
  <si>
    <t>COMPLETED</t>
  </si>
  <si>
    <t>DELAY</t>
  </si>
  <si>
    <t>C</t>
  </si>
  <si>
    <t>C1</t>
  </si>
  <si>
    <t>Contacts of responsible Officer</t>
  </si>
  <si>
    <t>ONGOING ON TRACK</t>
  </si>
  <si>
    <t>DEADLINE</t>
  </si>
  <si>
    <t>ONGOING WITH DELAYS</t>
  </si>
  <si>
    <t>STATUS</t>
  </si>
  <si>
    <t>(surely the activity will be completed according to the work plan)</t>
  </si>
  <si>
    <t>(the activity risk not be completed according to the work plan)</t>
  </si>
  <si>
    <t>Activity is finished</t>
  </si>
  <si>
    <t>COMMENTS, only if the activity has delays</t>
  </si>
  <si>
    <t>X</t>
  </si>
  <si>
    <t>name of responsible iP</t>
  </si>
  <si>
    <t>Write Contacts of responsible Officer</t>
  </si>
  <si>
    <t xml:space="preserve">MONTH </t>
  </si>
  <si>
    <t xml:space="preserve">IP Reponsable for each activity </t>
  </si>
  <si>
    <t xml:space="preserve">Write the name of the IP for the specific activity </t>
  </si>
  <si>
    <t>Autorisation de financement et confirmation des dépenses</t>
  </si>
  <si>
    <t>Organisme des NU</t>
  </si>
  <si>
    <t>PNUD</t>
  </si>
  <si>
    <t>Date:</t>
  </si>
  <si>
    <t>Pays</t>
  </si>
  <si>
    <t>RDC</t>
  </si>
  <si>
    <t>Type de demande</t>
  </si>
  <si>
    <t>Code et titre du programme</t>
  </si>
  <si>
    <t>Remise directe d'espèces (DCT)</t>
  </si>
  <si>
    <t>Code et titre du projet</t>
  </si>
  <si>
    <t>Remboursement</t>
  </si>
  <si>
    <t>Responsable(s)</t>
  </si>
  <si>
    <t>Paiement direct</t>
  </si>
  <si>
    <t>Partenaire d'exécution</t>
  </si>
  <si>
    <t xml:space="preserve">RAPPORT </t>
  </si>
  <si>
    <t>DEMANDES / AUTORISATIONS</t>
  </si>
  <si>
    <t>Description de l'activité d'après l'AWP et durée</t>
  </si>
  <si>
    <t>Codage pour le PNUD, le FNUAP</t>
  </si>
  <si>
    <t>Montant autorisé</t>
  </si>
  <si>
    <t>Dépenses effectives au titre du projet</t>
  </si>
  <si>
    <t>Dépenses acceptées par l'organisme</t>
  </si>
  <si>
    <t>Solde</t>
  </si>
  <si>
    <t>Nouvelle période comptable et montant demandé</t>
  </si>
  <si>
    <t>Montant autorisé non versé</t>
  </si>
  <si>
    <t>A</t>
  </si>
  <si>
    <t>B</t>
  </si>
  <si>
    <t>D = A - C</t>
  </si>
  <si>
    <t>E</t>
  </si>
  <si>
    <t>F</t>
  </si>
  <si>
    <t>G = D + F</t>
  </si>
  <si>
    <t>Total</t>
  </si>
  <si>
    <t>CONFIRMATION</t>
  </si>
  <si>
    <t>Le soussigné, responsable autorisé du partenaire d'exécution susmentionné, confirme que :</t>
  </si>
  <si>
    <t>La demande de financement ci-dessus représente des estimations de dépenses conformes à l'AWP et aux estimations détaillées de coûts jointes en annexe</t>
  </si>
  <si>
    <t>Les dépenses effectives pour la période mentionnée ici ont été effectuées conformément à l'AWP et aux estimations détaillées de coûts précédemment approuvées. Au besoin, les documents comptables détaillés concernant ces dépenses sont disponibles sur demande.</t>
  </si>
  <si>
    <t>Nom :</t>
  </si>
  <si>
    <t>Titre :</t>
  </si>
  <si>
    <t xml:space="preserve"> </t>
  </si>
  <si>
    <t xml:space="preserve"> A NOTER:</t>
  </si>
  <si>
    <t>*</t>
  </si>
  <si>
    <t>Les cases en jaune sont à remplir par l'organisme des NU et les autres cases par l'homologue.</t>
  </si>
  <si>
    <t>A L'USAGE DE L'ORGANISME DES NU UNIQUEMENT :</t>
  </si>
  <si>
    <t>POUR TOUS LES ORGANISMES</t>
  </si>
  <si>
    <t>A L'USAGE DE L'UNICEF UNIQUEMENT</t>
  </si>
  <si>
    <t>A L'USAGE DU FNUAP UNIQUEMENT</t>
  </si>
  <si>
    <t>Approuvé par :</t>
  </si>
  <si>
    <t>Frais à imputer sur le compte</t>
  </si>
  <si>
    <t>Informations sur le règlement :</t>
  </si>
  <si>
    <t xml:space="preserve">Nouveau décaissement de fonds </t>
  </si>
  <si>
    <r>
      <t xml:space="preserve">Ref.CAG; Ref </t>
    </r>
    <r>
      <rPr>
        <u/>
        <sz val="9"/>
        <rFont val="Arial Narrow"/>
        <family val="2"/>
      </rPr>
      <t>CRQ; Ref. Bordereau</t>
    </r>
  </si>
  <si>
    <r>
      <t>Ref.CAG;Ref.</t>
    </r>
    <r>
      <rPr>
        <u/>
        <sz val="9"/>
        <rFont val="Arial Narrow"/>
        <family val="2"/>
      </rPr>
      <t>CRQ, JV</t>
    </r>
  </si>
  <si>
    <t>CRQ CAG GL:</t>
  </si>
  <si>
    <t xml:space="preserve">  Activité 1</t>
  </si>
  <si>
    <t xml:space="preserve">  Formation (762010)</t>
  </si>
  <si>
    <t xml:space="preserve">Montant DCT </t>
  </si>
  <si>
    <t xml:space="preserve">  Frais de voyages (762020)</t>
  </si>
  <si>
    <t xml:space="preserve">  Activité 2</t>
  </si>
  <si>
    <t>_____________________________________________________</t>
  </si>
  <si>
    <t xml:space="preserve">  Réunions,conférences (762030)</t>
  </si>
  <si>
    <t>Moins :</t>
  </si>
  <si>
    <t xml:space="preserve">  Salaires, dépenses d'appui (761030)</t>
  </si>
  <si>
    <t xml:space="preserve">   </t>
  </si>
  <si>
    <t xml:space="preserve">  Constr - Loc.proj. (761040)</t>
  </si>
  <si>
    <t xml:space="preserve">   Montant du règlement</t>
  </si>
  <si>
    <t xml:space="preserve">  Autres CAG (761010)</t>
  </si>
  <si>
    <t xml:space="preserve">Ref CAG (Cash Assistance to Government): No de référence pour le transfert de fonds en espèces aux partenaires d'exécution </t>
  </si>
  <si>
    <t>Ref CRQ (Cash Requisition): No de référence pour les fonds bloqués en vue d'activités spécifiques</t>
  </si>
  <si>
    <t>CAG GL (Cash Assistance to Government General Ledger): No de référence pour les différentes catégories de dépenses</t>
  </si>
  <si>
    <t>Constr - Loc. Proj = Construction de locaux au titre des projets</t>
  </si>
  <si>
    <t xml:space="preserve">Fonds de Coherence pour la Stabilisation: Budget par Activité </t>
  </si>
  <si>
    <t>DEPENSES</t>
  </si>
  <si>
    <t>CATEGORIES DE DEPENSE*</t>
  </si>
  <si>
    <t>Organisation Lead</t>
  </si>
  <si>
    <t>Quantite</t>
  </si>
  <si>
    <t>Cout Unitaire</t>
  </si>
  <si>
    <t>Duree/           Frequence</t>
  </si>
  <si>
    <t xml:space="preserve"> Budget Année 1</t>
  </si>
  <si>
    <t>Budget Année 2</t>
  </si>
  <si>
    <t>BUDGET TOTAL</t>
  </si>
  <si>
    <t>% du Budget Genre</t>
  </si>
  <si>
    <t>% Budget liee au genre ***</t>
  </si>
  <si>
    <t>Budget Narrative</t>
  </si>
  <si>
    <t xml:space="preserve">COUTS DIRECTS LIES AUX ACTIVITES </t>
  </si>
  <si>
    <t>RESULTAT 1.1</t>
  </si>
  <si>
    <t>RESULTAT 1.2</t>
  </si>
  <si>
    <t>RESULTAT 1.3</t>
  </si>
  <si>
    <t>Sous-total Objective Specifique 1</t>
  </si>
  <si>
    <t>RESULTAT 2.1</t>
  </si>
  <si>
    <t>RESULTAT 2.2</t>
  </si>
  <si>
    <t>RESULTAT 2.3</t>
  </si>
  <si>
    <t>Sous-total Objective Specifique 2</t>
  </si>
  <si>
    <t>RESULTAT 3.1</t>
  </si>
  <si>
    <t>RESULTAT 3.2</t>
  </si>
  <si>
    <t>RESULTAT 3.3</t>
  </si>
  <si>
    <t>Sous-total Objective Specifique 3</t>
  </si>
  <si>
    <t>SOUS-TOTAL COUTS DIRECTS LIES AUX ACTIVITES (au minimum 60% du budget total)</t>
  </si>
  <si>
    <t xml:space="preserve">COUTS DIRECTS DE SOUTIEN </t>
  </si>
  <si>
    <t xml:space="preserve"> 1) Personnel et autres employés (lies au soutien)</t>
  </si>
  <si>
    <t xml:space="preserve"> 2) Fournitures, produits de base, materiels (lies au soutien)</t>
  </si>
  <si>
    <t>3) Equipements et mobilier (lies au soutien)</t>
  </si>
  <si>
    <t xml:space="preserve"> 4) Services Contractuels (lies au soutien)</t>
  </si>
  <si>
    <t>5) Frais de deplacement (lies au soutien)</t>
  </si>
  <si>
    <t xml:space="preserve"> 6) Transferts et subventions (lies au soutien)</t>
  </si>
  <si>
    <t>7) Frais généraux de fonctionnement et autres couts directs (lies au soutien)</t>
  </si>
  <si>
    <t>SOUS-TOTAL COUTS DIRECTS DE SOUTIEN (ne peuvent représentés plus de 35% du budget total)</t>
  </si>
  <si>
    <t>Cout Total Programme</t>
  </si>
  <si>
    <t>Year 1</t>
  </si>
  <si>
    <t>Year 2</t>
  </si>
  <si>
    <t>Couts Indirects (7%)**</t>
  </si>
  <si>
    <t>Total Global</t>
  </si>
  <si>
    <t>Budget programmatique: Budget total/1.07</t>
  </si>
  <si>
    <t>SGG:  budget total/1.07*0.07</t>
  </si>
  <si>
    <t>Fonds de Coherence pour la Stabilisation: Budget par Categorie de Dépense*</t>
  </si>
  <si>
    <t>CATEGORY</t>
  </si>
  <si>
    <t>Annee 1</t>
  </si>
  <si>
    <t>Annee 2</t>
  </si>
  <si>
    <t xml:space="preserve">Total </t>
  </si>
  <si>
    <t>% Total Budget</t>
  </si>
  <si>
    <t>Personnel et autres employés</t>
  </si>
  <si>
    <t>Fournitures, produits de base, materiels</t>
  </si>
  <si>
    <t>Equipements et mobilier</t>
  </si>
  <si>
    <t>Services Contractuels</t>
  </si>
  <si>
    <t>Frais de deplacement</t>
  </si>
  <si>
    <t>Transferts et subventions</t>
  </si>
  <si>
    <t>Frais generaux de fonctionnement et autres couts directs</t>
  </si>
  <si>
    <t xml:space="preserve">Total des Couts liés au Programme </t>
  </si>
  <si>
    <t>Couts total pour PUNO/PNUNO</t>
  </si>
  <si>
    <t xml:space="preserve">Couts GMS 8% pour Agent de Gestion </t>
  </si>
  <si>
    <t>GRAND TOTAL</t>
  </si>
  <si>
    <t>* A completer par les agences des Nations Unies. Voir la note explicative sur l’élaboration d’un budget à soumettre au Fonds de Cohérence pour la Stabilisation.</t>
  </si>
  <si>
    <t>PNUNOs</t>
  </si>
  <si>
    <t>PMO</t>
  </si>
  <si>
    <t>TOTAL</t>
  </si>
  <si>
    <t xml:space="preserve">Couts programmatique </t>
  </si>
  <si>
    <t xml:space="preserve">Couts indirect </t>
  </si>
  <si>
    <t>Total PNUNOs</t>
  </si>
  <si>
    <t>Cout GMS AG (PNUD) 7%</t>
  </si>
  <si>
    <t xml:space="preserve">Cout d'audit 1% </t>
  </si>
  <si>
    <t>PUNO</t>
  </si>
  <si>
    <t>Programme cost</t>
  </si>
  <si>
    <t>Indirect cost</t>
  </si>
  <si>
    <t xml:space="preserve">Total PUNO </t>
  </si>
  <si>
    <t xml:space="preserve">Budget Detaille trois catégories de dépenses </t>
  </si>
  <si>
    <t>%</t>
  </si>
  <si>
    <r>
      <t xml:space="preserve">SOUS-TOTAL COUTS DIRECTS LIES AUX ACTIVITES </t>
    </r>
    <r>
      <rPr>
        <sz val="11"/>
        <color rgb="FFFF0000"/>
        <rFont val="Times New Roman"/>
        <family val="1"/>
      </rPr>
      <t>(au minimum 60% du budget total)</t>
    </r>
  </si>
  <si>
    <r>
      <t xml:space="preserve">SOUS-TOTAL COUTS DIRECTS DE SOUTIEN </t>
    </r>
    <r>
      <rPr>
        <sz val="11"/>
        <color rgb="FFFF0000"/>
        <rFont val="Times New Roman"/>
        <family val="1"/>
      </rPr>
      <t>(ne peuvent représentés plus de 35% du budget total)</t>
    </r>
  </si>
  <si>
    <r>
      <t xml:space="preserve">Cout GMS </t>
    </r>
    <r>
      <rPr>
        <sz val="11"/>
        <color rgb="FFFF0000"/>
        <rFont val="Times New Roman"/>
        <family val="1"/>
      </rPr>
      <t>7%</t>
    </r>
  </si>
  <si>
    <t>Instructions</t>
  </si>
  <si>
    <t xml:space="preserve">Rapport Mensuel </t>
  </si>
  <si>
    <t>Les instructions relatives au rapport de suivi mensuel se trouvent dans les procédures opérationnelles standard jointes au dossier. L'outil doit être remis au cours de la phase de lancement du projet et est mis à jour par le chef de file du consortium le 7 de chaque mois et envoyé à l'équipe ME, au gestionnaire du fonds fiduciaire et à la province ST.</t>
  </si>
  <si>
    <t xml:space="preserve">Catégorie </t>
  </si>
  <si>
    <t xml:space="preserve">Commentaires </t>
  </si>
  <si>
    <t>Le septième de chaque mois</t>
  </si>
  <si>
    <t xml:space="preserve">Les PNUNOs soumettent les formulaires FACE d'abord au début du projet et ensuite après avoir dépensé 80% de la tranche précédente. Toutefois, ce délai est de 30 jours maximum après la fin du trimestre </t>
  </si>
  <si>
    <t xml:space="preserve">Après avoir dépensé 80 % de la tranche précédente, mais au plus tard 30 jours après la fin du trimestre </t>
  </si>
  <si>
    <t>Rapport Trimestrielle (demande de paiment pour les PNUNOs)</t>
  </si>
  <si>
    <t>Ce rapport narratif doit décrire comment, pendant la période considérée votre projet a contribué à la réalisation de produits (outputs) qui ont collectivement contribué à la réalisation des résultats convenus (outcomes). Afin d’étayer les informations contenues dans ce rapport, veuillez joindre toute information complémentaire pertinente en annexe, y compris toute photographie, rapport d’évaluation et étude menée/publiée dans le cadre de votre projet. Conformément au manuel des opérations du FCS, le rapportage des projets financés à travers du FCS ont pour objectif de permettre la vérification des résultats et la « redevabilité du FCS à l’égard de ses bénéficiaires et de ses donateurs de façon transparente et efficace. Les rapports narratifs doivent être soumis au ST et à la Cellule FCS selon les délais indiqués dans le manuel de opérations du FCS. Les rapports mettront notamment en relief les résultats atteints au niveau des projets, les déviations et leurs causes, les problèmes et défis rencontrés, les pistes de solutions et toute stratégie ou plan d'atténuation des risques observés. Le rapport annuel correspond au deuxième rapport semestriel, dans lequel la présentation des données fait référence non seulement au dernier semestre, mais aussi à toute l’année.</t>
  </si>
  <si>
    <t>Rapport Semestrielle_Annuel_Final Narrative</t>
  </si>
  <si>
    <t>Rapport Mensuel</t>
  </si>
  <si>
    <t>Rapport Trimestrielle</t>
  </si>
  <si>
    <t>Rapport Semestriel_Annuel_Final</t>
  </si>
  <si>
    <t>Le budget du projet avec deux onglets doit être joint en annexe pour compléter cette partie du rapport. Le premier onglet reprend le budget détaillé de l’ensemble du projet avec deux colonnes supplémentaires ; La première colonne supplémentaire montre la dépense réelle, et la deuxième colonne supplémentaire fournit le pourcentage de la dépense selon le budget prévu. Dans la colonne narrative du budget détaillé, le partenaire fournira des explications seulement au niveau des résultats, pour expliquer la variation entre les dépenses réelles et les dépenses prévues.</t>
  </si>
  <si>
    <t xml:space="preserve">Rapport Semestrielle_Annuel_Final Financier </t>
  </si>
  <si>
    <t xml:space="preserve">Rapport Semestriel_Annuel_Final Cadre Logique </t>
  </si>
  <si>
    <t xml:space="preserve">Le modèle pour ce rapport se trouve dans le modèle narratif </t>
  </si>
  <si>
    <t xml:space="preserve">Attentes de rapportage FCS </t>
  </si>
  <si>
    <t>¨Produit</t>
  </si>
  <si>
    <t>NOM DU PROJET: ESPASK</t>
  </si>
  <si>
    <t>Duree: 30 mois</t>
  </si>
  <si>
    <t>PARTENAIRES DU CONSORTIUM: Cordaid, VNGI, GASAP, CDJP, SOFIBEF</t>
  </si>
  <si>
    <t>Periode: 01/10/2020 - 31/03/2023</t>
  </si>
  <si>
    <t>Objectif Specifique</t>
  </si>
  <si>
    <t>Partenaire de mise en oeuvre</t>
  </si>
  <si>
    <t>Produits</t>
  </si>
  <si>
    <t>Activites</t>
  </si>
  <si>
    <t>Partenaire respopnsable pour la mise en oeuvre d'activite</t>
  </si>
  <si>
    <t>Date debut</t>
  </si>
  <si>
    <t>Date fin</t>
  </si>
  <si>
    <t>Dec</t>
  </si>
  <si>
    <t>Fev</t>
  </si>
  <si>
    <t>Mars</t>
  </si>
  <si>
    <t>Avril</t>
  </si>
  <si>
    <t>Mai</t>
  </si>
  <si>
    <t>Juin</t>
  </si>
  <si>
    <t>Juillet</t>
  </si>
  <si>
    <t xml:space="preserve">Aout </t>
  </si>
  <si>
    <t xml:space="preserve">Sept </t>
  </si>
  <si>
    <t>OS 0</t>
  </si>
  <si>
    <t xml:space="preserve">Partenaire principal responsible pour la mise en oeuvre du produit </t>
  </si>
  <si>
    <t>Produit 0.1</t>
  </si>
  <si>
    <t xml:space="preserve">Activité 0.1.1 : Concertation avec le Secrétariat technique du FCS et élaboration des outils permettant d’effectuer l’identification des acquis, l’étude de base et l’analyse des conflits </t>
  </si>
  <si>
    <t>Cordaid</t>
  </si>
  <si>
    <t>Activité 0.1.2 : Mise à jour de la cartographie, des dynamiques de conflit sur le terrain et des analyses des projets de stabilisation en cours (production d’un rapport préliminaire)</t>
  </si>
  <si>
    <t>Activité 0.1.3 : Identification des exemples positifs de concertation intercommunautaire durant le conflit qui a embrasé les hauts plateaux d'Uvira, Fizi et Mwenga depuis le début de l'année 2019</t>
  </si>
  <si>
    <t>GASAP</t>
  </si>
  <si>
    <t>Activité 0.1.4 : Réalisation d’une étude de base</t>
  </si>
  <si>
    <t xml:space="preserve">Activité 0.1.5 : Partage et validation des résultats avec les parties prenantes, notamment le gouvernement Provincial, les partenaires techniques et stratégiques dont le Secrétariat technique du FCS et le STAREC </t>
  </si>
  <si>
    <t xml:space="preserve">Activité 0.1.6 : Production et diffusion du document final </t>
  </si>
  <si>
    <t>Produit 0.2</t>
  </si>
  <si>
    <t xml:space="preserve">Activité 0.2.1 : Adaptation de la stratégie du projet et intégration des résultats des études de base et phase de démarrage dans le projet </t>
  </si>
  <si>
    <t>Activité 0.2.2 : Elaboration des outils de gestion du programme, du cadre des résultats et des différentes stratégies</t>
  </si>
  <si>
    <t>OS 1</t>
  </si>
  <si>
    <t>Produit 1.1a</t>
  </si>
  <si>
    <t>Activité 1.1.1 : Formation des acteurs pertinents et membres des structures communautaires  en matière de résolution des conflits, la médiation, le dialogue démocratique et la mobilisation communautaire.</t>
  </si>
  <si>
    <t>Activité 1.1.2 : Sensibilisation et coaching des communautés sur la cohésion pacifique, la collaboration intra et interethnique et la paix sociale.</t>
  </si>
  <si>
    <t>Activité 1.1.3 : Renforcement des capacités des femmes et filles sur le rôle de la femme dans la résolution des conflits et l’accompagnement pratique.</t>
  </si>
  <si>
    <t>SOFIBEF</t>
  </si>
  <si>
    <t>Produit 1.1b</t>
  </si>
  <si>
    <t>Activité 1.1.4 : Elaboration et/ou mise à jour des plans d’action responsabilisant les acteurs pour la mise en œuvre effective des recommandations pertinentes des objectifs 2, 3 et 4.</t>
  </si>
  <si>
    <t>VNGI</t>
  </si>
  <si>
    <t>Activité 1.1.5 : Organisation de réunions de validation des plans d’action.</t>
  </si>
  <si>
    <t>Produit 1.2</t>
  </si>
  <si>
    <t xml:space="preserve">Activité 1.2.1 : Appui à la mise en place (ou à la redynamisation) d’un cadre de concertation, de dialogue et de résolution des conflits présidé par le Ministère provincial en charge de l’intérieur et la société civile </t>
  </si>
  <si>
    <t>Activité 1.2.2 : Actualisation de l’analyse des conflits réalisée pour l’objectif spécifique 0.</t>
  </si>
  <si>
    <t>Activité 1.2.3 : Organisation de séances de concertation, dialogues et de résolution/transformation des conflits intra et intercommunautaires en vu d’obtenir des engagements politiques et communautaires</t>
  </si>
  <si>
    <t xml:space="preserve">Activité 1.2.4 : Elaboration, impression et large diffusion des engagements pris et du processus de dialogue, y compris par des groupes WhatsApp, des journaux et des émissions radio interactives </t>
  </si>
  <si>
    <t>CDJP</t>
  </si>
  <si>
    <t>Activité 1.2.5 : Accompagnement technique de réalisation de certains engagements sous forme de mesures ou textes juridiques</t>
  </si>
  <si>
    <t>Activité 1.2.6: Lobbying et plaidoyer auprès des autorités nationales, provinciales et locales sur base du plan d’action</t>
  </si>
  <si>
    <t>Produit 1.3</t>
  </si>
  <si>
    <t xml:space="preserve">Activité 1.3.1 : Evaluation SWOT des mécanismes de redevabilité existants (cadres de suivi) et renforcement technique selon les résultats de l’évaluation </t>
  </si>
  <si>
    <t xml:space="preserve">Activité 1.3.2 : Soutien à l’organisation et la structuration de cadres de suivi et d’évaluation de la mise en œuvre et du niveau d’accomplissement des engagements/des actions </t>
  </si>
  <si>
    <t>Activité 1.3.3: Tribunes d’expression populaires pour recueillir les opinions et orientations communautaires et des autorités (et, si besoin, améliorer le dispositif)</t>
  </si>
  <si>
    <t>Activité 1.3.4 : Elaboration d’un mécanisme d’alerte et de rappel sur les engagements pris.</t>
  </si>
  <si>
    <t>OS 2</t>
  </si>
  <si>
    <t>Produit 2.1</t>
  </si>
  <si>
    <t xml:space="preserve">Activité 2.1.1 : Renforcement des capacités des ETD en matière de bonne gouvernance, de décentralisation, des droits et devoirs des ETD et des citoyens vis-à-vis de l’Etat, la gestion participative des ETD, les mécanismes de participation citoyenne, les mécanismes de reddition des comptes. </t>
  </si>
  <si>
    <t>GASAP &amp; VNGI</t>
  </si>
  <si>
    <t>Activité 2.1.2 : Renforcement des capacités des ETD et de l'administration territoriale sur la planification stratégique et l'approche de financement basé sur les performances/gestion axée sur les résultats et l’élaboration des PDL.</t>
  </si>
  <si>
    <t>Activité 2.1.3 : Accompagnement pratique des ETD et de l'administration territoriale dans la mise en œuvre des PDL et autres mesures de redevabilité, de participation et de transparence.</t>
  </si>
  <si>
    <t>Activité 2.1.4 : Elaboration et publication d’un document public sur les compétences des ETD, les services des ETD, les modalités d’accès, la qualité de ces services et le rôle de la société civile.</t>
  </si>
  <si>
    <t>Activité 2.1.5 : Benchmarking : processus de collecte et de mise en œuvre des bonnes pratiques liées à la mise en œuvre des recommandations des dialogues, des plans de développement et de prise compte du genre dans la gouvernance.</t>
  </si>
  <si>
    <t>Activité 2.1.6 : Diffusion de la nomenclature des taxes, les modes de recouvrement et de réclamation, la prévention et la dénonciation des abus dans le processus de recouvrement.</t>
  </si>
  <si>
    <t>Produit 2.2</t>
  </si>
  <si>
    <t>Activité 2.2.1 : Appui à l’élaboration/mise à jour ou l’amélioration des plans de développement local des ETD en impliquant les autorités locales, provinciales et  les communautés (les femmes, jeunes, leaders communautaire, confessions religieuses, etc.).</t>
  </si>
  <si>
    <t>Activité 2.2.2 : Appui à l’élaboration du budget participatif des ETD basé sur les priorités formulées dans les PDL avec les mêmes acteurs (avec la participation des communautés, autorités provinciales, etc.) et axés sur les besoins exprimés dans les dialogues et plans d’action de mise en œuvre des recommandations.</t>
  </si>
  <si>
    <t>Activité 2.2.3 : Formulation et validation des indicateurs de performance avec les ETD et administration territoriale, les associations des femmes, celles des jeunes et d'autres leaders communautaires.</t>
  </si>
  <si>
    <t>Activité 2.2.4 : Elaboration des contrats de performance et séance de signatures des contrats de performance.</t>
  </si>
  <si>
    <t>Activité 2.2.5 : Séances de révision et de validation de ces indicateurs selon le changement de contexte ou des nouveaux besoins.</t>
  </si>
  <si>
    <t>Activité 2.2.6 : Missions trimestrielles d'évaluation/vérification des performances par des experts vérificateurs, couplée au coaching.</t>
  </si>
  <si>
    <t>Activité 2.2.7 : Enquêtes de satisfaction communautaire de l'offre de service des ETD réalisée par les associations locales recrutées pour cette fin chaque semestre.</t>
  </si>
  <si>
    <t>Activité 2.2.8 : Paiement des subsides selon les résultats réalisés par les ETD et l'administration territoriale en tant que régulateurs</t>
  </si>
  <si>
    <t>Activité 2.2.9 : Séance de partage des résultats réalisés par les ETD avec les autorités provinciales et la communauté.</t>
  </si>
  <si>
    <t>Activité 2.2.10 : Appui au financement de certains projets issus des plans d’action des dialogues, des plans de développement et de sécurité en suivant la logique RBF et benchmarking.</t>
  </si>
  <si>
    <t>Activité 2.2.11 : Appui aux associations de femmes et des jeunes pour contribuer à la mobilisation des recettes fiscales des ETD.</t>
  </si>
  <si>
    <t>Produit 2.3</t>
  </si>
  <si>
    <t xml:space="preserve">Activité 2.3.1 : Renforcement de capacités des membres de la société civile, en particulier les organisations de femmes et de jeunes, en matière de bonne gouvernance, de décentralisation, de droits et devoirs des ETD, y compris des citoyens envers l’État </t>
  </si>
  <si>
    <t>Activité 2.3.2 : Evaluation des mécanismes de concertation existant / SWOT.</t>
  </si>
  <si>
    <t>Activité 2.3.3 : Renforcement technique adapté aux résultats de l’évaluation SWOT.</t>
  </si>
  <si>
    <t>Activité 2.3.4 : Appui à la tenue des mécanismes de concertation officiels existants entre les autorités des ETD et les communautés en vue d’assurer le suivi de la mise en œuvre du PDL et de l’utilisation optimale du budget participatif</t>
  </si>
  <si>
    <t>Activité 2.3.5 : Appui à l'organisation des CLSP (comité de sécurité élargi à la communauté - organisations de femmes et de jeunes, confessions religieuses) au niveau des ETD, orientés dans les questions de paix et de la sécurité.</t>
  </si>
  <si>
    <t>Activité 2.3.6 : Lobbying et plaidoyer auprès des autorités provinciales et nationales sur l’envoi régulier de la rétrocession due aux ETD concernées.</t>
  </si>
  <si>
    <t>OS 3</t>
  </si>
  <si>
    <t xml:space="preserve">Produit 3.1 </t>
  </si>
  <si>
    <t>Activité 3.1.1 : Ateliers d’identification et de documentation des besoins spécifiques des femmes et les jeunes filles en lien avec des enjeux liés aux conflits de pouvoir coutumier à la gouvernance et à la sécurité.</t>
  </si>
  <si>
    <t>Activité 3.1.2 : Elaboration des outils/guides pratiques d'information sur la participation au processus aux dialogues et d'élaboration des plans de développement à l'intention des femmes et des jeunes</t>
  </si>
  <si>
    <t>Activité 3.1.3 : Formation de femmes et jeunes filles sur le leadership féminin, le plaidoyer, la participation aux débats démocratiques, etc.</t>
  </si>
  <si>
    <t>Produit 3.2</t>
  </si>
  <si>
    <t>Activité 3.2.1 : Soutien à l’élaboration d’un plan d’action des femmes pour participer à la réalisation des objectifs 1,2 et 4a, son suivi, sa mise en œuvre et son évaluation périodique durant la mise en œuvre du projet.</t>
  </si>
  <si>
    <t>Activité 3.2.2 : Soutien à la participation physique des femmes et jeunes filles aux mécanismes de dialogue et d’élaboration des plans de développement</t>
  </si>
  <si>
    <t>Activité 3.2.3 : Séances pour les chefs coutumiers, représentants des autorités locales et autres autorités sur le genre et les résultats de développement et de stabilisation positifs qui ressortent d’une participation plus active des femmes dans les processus de stabilisation et de consolidation de la paix (en lien avec la résolution 1325).</t>
  </si>
  <si>
    <t>Activité 3.2.4 : Appui financier à la réalisation des activités dédiées aux organisations des femmes et des jeunes filles en application des engagements sous les objectifs 1, 2 et 4</t>
  </si>
  <si>
    <t>Produit 3.3</t>
  </si>
  <si>
    <t>Activité 3.3.1 : Documenter les normes sociales et les pratiques qui les accompagnent</t>
  </si>
  <si>
    <t>Activité 3.3.2 : Mettre en place des forums/espaces de discussions et d’analyse autour des normes sociales et les pratiques en fonction de leur impact sur le genre au sein des communautés</t>
  </si>
  <si>
    <t>Activité 3.3.3 : Produire des outils de sensibilisation adaptées aux normes dans les communautés</t>
  </si>
  <si>
    <t>Activité 3.3.4 : Sensibiliser les communautés sur les effets des normes sociales dans communautés et les changements nécessaires</t>
  </si>
  <si>
    <t>OS 4</t>
  </si>
  <si>
    <t>Produit 4.1</t>
  </si>
  <si>
    <t>Activité 4.1.1: Appui à la mise à jour et à l’élaboration des plans d’action de sécurité à travers des comités locaux élargis aux organisations communautaires dont les organisations des femmes et des jeunes filles et garçons.</t>
  </si>
  <si>
    <t xml:space="preserve">Activité 4.1.2 : Mise en œuvre des plans d’action de sécurité d’actions susceptibles de réduire les risques/menaces identifiés conjointement </t>
  </si>
  <si>
    <t>Activité 4.1.3 : Appui à l’organisation et à la tenue des conseils locaux élargies de sécurités pour évaluer le niveau de mise en œuvre des plans d’action de sécurité et autres engagements pris dans le cadre de l’objectif 1</t>
  </si>
  <si>
    <t>Produit 4.2</t>
  </si>
  <si>
    <t>Activité 4.2.1 : Formulation, révision et validation des indicateurs de performance avec la PNC et FARDC, les autorités locales, les OSC (dont féminines et des jeunes) y compris des indicateurs de lutte contre les exactions et tracasseries diverses.</t>
  </si>
  <si>
    <t>Activité 4.2.2 : Conduite de missions trimestrielles d'évaluation / vérification des performances par les vérificateurs attitrés (Cordaid) et la hiérarchie des services de sécurité concernés.</t>
  </si>
  <si>
    <t>Activité 4.2.3 : Conduite d'une enquête de satisfaction communautaire sur l'offre de service de sécurité réalisée par les associations locales recrutées pour cette fin (chaque semestre).</t>
  </si>
  <si>
    <t>Activité 4.2.4 : Versement des subsides suivant les termes des contrats de performance.</t>
  </si>
  <si>
    <t>Activité 4.2.5 : Organiser des séances de Partage des résultats avec les autorités provinciales et la communauté.</t>
  </si>
  <si>
    <t>Produit 4.3</t>
  </si>
  <si>
    <t>Activité 4.3.1 : Appui aux autorités provinciales et territoriales à établir des outils pratiques de mobilisation des forces de police et de l’armée par des autorités locales.</t>
  </si>
  <si>
    <t>Activité 4.3.2 : Formation des autorités coutumières en particulier les responsables des ETD sur les mécanismes pratiques pour mobiliser les forces de police ou de l’armée</t>
  </si>
  <si>
    <t>Activité 4.3.3 : Appui au benchmarking : mécanisme de collecte des informations, de comparaison, d’apprentissage et d’amélioration des bonnes pratiques de gouvernance sécuritaire en particulier dans la lutte contre les exactions et tracasseries diverses.</t>
  </si>
  <si>
    <t>Activité 4.3.4 : Renforcement des capacités des services de sécurité, autorités coutumières et OSC sur les droits humains (y compris les droits spécifiques des femmes et des enfants victimes de violences), les principes (3P et 3R), les mécanismes de prévention des violations des droits humains y compris les violences basées sur le genre, les extorsions, les tracasseries, la corruption, etc.</t>
  </si>
  <si>
    <t>Activité 4.3.5 : Appui aux services de la PNC et aux OSC (y compris des femmes et des jeunes) pour l'achat du matériel nécessaire à leur mission, en concertation avec la MONUSCO, UNPOL, le Gouvernement provincial et l’autorité nationale pertinente.</t>
  </si>
  <si>
    <t>Activité 4.3.6 : Monitoring de la situation sécuritaire par des OSC et organisations communautaires (y compris des femmes et des jeunes) en particulier en ce qui concerne les exactions et tracasseries diverses.</t>
  </si>
  <si>
    <t>Produit 4.4</t>
  </si>
  <si>
    <t>Activité 4.4.1 : Elaboration participative d'un document d’engagement à destination des autorités, basé sur le diagnostic partagé, les racines politiques des dysfonctionnements des services de sécurité, les besoins pratiques exprimés par les acteurs locaux (les femmes, les communautés, PNC, FARDC, etc.)</t>
  </si>
  <si>
    <t>Activité 4.4.2 : Lobbying et plaidoyer à Uvira, Bukavu et à Kinshasa en faveur de l’engagement politique des acteurs clés</t>
  </si>
  <si>
    <t>Activité 4.4.3 : Elaboration, impression et diffusion des documents d’engagement politique</t>
  </si>
  <si>
    <t>Activité 4.4.4 : Appui technique à la réalisation des engagements politiques notamment des instructions et mesures juridiques favorisant la gestion participative des ETD et de la sécurité (i.e. formalisation des bonnes pratiques)</t>
  </si>
  <si>
    <t>Activité 4.4.5 : Suivi et évaluation périodique de la mise en œuvre des engagements politiques</t>
  </si>
  <si>
    <t>Délais Cordaid - SSU</t>
  </si>
  <si>
    <t>•	31 janvier (annuel)
•	31 juillet (semestriel)
•	Rapport Final : 30 juin 2023</t>
  </si>
  <si>
    <t>00105010/COD-Fonds de Coherence pour la Stabilisation, I4S</t>
  </si>
  <si>
    <t>00124080/Ens pour la sécurité &amp; paix au Sud-Kivu</t>
  </si>
  <si>
    <t>Devise : USD</t>
  </si>
  <si>
    <t>1. Personnel et autres employés</t>
  </si>
  <si>
    <t>16005/30000/12577</t>
  </si>
  <si>
    <t>2. Fournitures, produits de base, Matériels</t>
  </si>
  <si>
    <t>3. Equipements, vehicules et mobilier</t>
  </si>
  <si>
    <t>4. Services contractuels</t>
  </si>
  <si>
    <t>5. Frais de deplacement</t>
  </si>
  <si>
    <t>6. Transferts et subventions</t>
  </si>
  <si>
    <t>7. Frais generaux de fonctionnement et autres couts directs</t>
  </si>
  <si>
    <t xml:space="preserve">   Couts Indirects 7%</t>
  </si>
  <si>
    <t>x</t>
  </si>
  <si>
    <t>Date de la demande :</t>
  </si>
  <si>
    <t>Company</t>
  </si>
  <si>
    <t>Fund Id</t>
  </si>
  <si>
    <t>Cost Center Id</t>
  </si>
  <si>
    <t>Cost Center</t>
  </si>
  <si>
    <t>Project Id</t>
  </si>
  <si>
    <t>Title</t>
  </si>
  <si>
    <t>Cost Type Id</t>
  </si>
  <si>
    <t>Project Activity Id</t>
  </si>
  <si>
    <t>Project Activity</t>
  </si>
  <si>
    <t>Date</t>
  </si>
  <si>
    <t>Voucher</t>
  </si>
  <si>
    <t>Description</t>
  </si>
  <si>
    <t>EmployeeName</t>
  </si>
  <si>
    <t>Quantity</t>
  </si>
  <si>
    <t>Cost Price</t>
  </si>
  <si>
    <t>Transaction Currency</t>
  </si>
  <si>
    <t>Amount Transaction currency</t>
  </si>
  <si>
    <t>Amount Accounting Currency</t>
  </si>
  <si>
    <t>Reporting Currency</t>
  </si>
  <si>
    <t>Amount Reporting Currency</t>
  </si>
  <si>
    <t>Posting Type</t>
  </si>
  <si>
    <t>Project Transaction Type</t>
  </si>
  <si>
    <t>Category Group</t>
  </si>
  <si>
    <t>ProjectCategoryId</t>
  </si>
  <si>
    <t>CreatedDatetime</t>
  </si>
  <si>
    <t>Cordaid Democratic Republic Congo</t>
  </si>
  <si>
    <t>FX0454</t>
  </si>
  <si>
    <t>T8041</t>
  </si>
  <si>
    <t>Cordaid DRC Bukavu</t>
  </si>
  <si>
    <t>200823</t>
  </si>
  <si>
    <t>Ensemble pour la Sécurité et la Paix au Sud-Kivu (ESPASK)</t>
  </si>
  <si>
    <t>DPC</t>
  </si>
  <si>
    <t>CDR-002968</t>
  </si>
  <si>
    <t>CDR 1.2.1: Appui à la mise en place (ou à la redynamisation)</t>
  </si>
  <si>
    <t>CDR-GJO-0021668</t>
  </si>
  <si>
    <t>Vhr461120_STATION IHUSI BKV:Consommat° Carburant Juil-Oct'20</t>
  </si>
  <si>
    <t>unknown</t>
  </si>
  <si>
    <t>USD</t>
  </si>
  <si>
    <t>Project - cost</t>
  </si>
  <si>
    <t>Expense</t>
  </si>
  <si>
    <t>Costs</t>
  </si>
  <si>
    <t>526</t>
  </si>
  <si>
    <t>CDR-002949</t>
  </si>
  <si>
    <t>CRD Activité 0.1.1 : Concertation avec le Secrétariat techni</t>
  </si>
  <si>
    <t>CDR-CHU-0021406</t>
  </si>
  <si>
    <t>BSC9158_DELPHIN: Jonction pour prendre Jéremie</t>
  </si>
  <si>
    <t>513</t>
  </si>
  <si>
    <t>T8042</t>
  </si>
  <si>
    <t>Cordaid DRC Goma</t>
  </si>
  <si>
    <t>CDR-003074</t>
  </si>
  <si>
    <t>CRD Administrateur East</t>
  </si>
  <si>
    <t>CDR-GGJO-0002237</t>
  </si>
  <si>
    <t>GMA641020: Salary&amp;benefit octobre 20_Bahizi-CS</t>
  </si>
  <si>
    <t>500</t>
  </si>
  <si>
    <t>CDR-GGJO-0002397</t>
  </si>
  <si>
    <t>GMA081120:Salaire&amp; benefit_Cba nov 20</t>
  </si>
  <si>
    <t>CDR-003111</t>
  </si>
  <si>
    <t>CRD Bureau: loyer, sécurité et assurance</t>
  </si>
  <si>
    <t>CDR-B780-0005058</t>
  </si>
  <si>
    <t>Vhr5026_Cq079996360_DPMER: IRL/RAS-2020 pour bureau Uvira</t>
  </si>
  <si>
    <t>515</t>
  </si>
  <si>
    <t>CDR-B851-0000009</t>
  </si>
  <si>
    <t>Vhr 3615_OV67023808_HDW UVIRA_Gardiennage Oct 2020</t>
  </si>
  <si>
    <t>516</t>
  </si>
  <si>
    <t>CDR-B851-0000020</t>
  </si>
  <si>
    <t>Vhr 3628_OV6703816_HDW_Paiement gardiennage-nov'20_Uvira</t>
  </si>
  <si>
    <t>CDR-B851-0000030</t>
  </si>
  <si>
    <t>Vhr 3635_OV67023822_HDW_Gardiennage bureau-déc'20</t>
  </si>
  <si>
    <t>CDR-003076</t>
  </si>
  <si>
    <t>CRD Chauffeur</t>
  </si>
  <si>
    <t>CDR-CHU-0021446</t>
  </si>
  <si>
    <t>BSC9177_NGOY MAKINDU:Prestat° Journalier chauffeur deéc 2020</t>
  </si>
  <si>
    <t>523</t>
  </si>
  <si>
    <t>T8040</t>
  </si>
  <si>
    <t>Cordaid DRC Kinshasa</t>
  </si>
  <si>
    <t>CDR-003112</t>
  </si>
  <si>
    <t>CRD Communication (phone, internet)</t>
  </si>
  <si>
    <t>CDR-B447-0002776</t>
  </si>
  <si>
    <t>Cq10059549. MEDIACONGO. Pyt Divers Appels d'offres /ESPAK</t>
  </si>
  <si>
    <t>525</t>
  </si>
  <si>
    <t>CDR-GGJO-0002294</t>
  </si>
  <si>
    <t>GMA1121020-Vhr3251-JESSY-Achat matériels instal bureau</t>
  </si>
  <si>
    <t>520</t>
  </si>
  <si>
    <t>CDR-GGJO-0002295</t>
  </si>
  <si>
    <t>GMA1131020-Vhr3251-JESSY-matériel installation panneau bur</t>
  </si>
  <si>
    <t>CDR-CHU-0020981</t>
  </si>
  <si>
    <t>BSC9124_Ets CHRISTIANA:Communication de Jean Jacque&amp;Alphonse</t>
  </si>
  <si>
    <t>528</t>
  </si>
  <si>
    <t>CDR-B851-0000023</t>
  </si>
  <si>
    <t>Vhr 3629_OV67023817_ETS AJYWA_3mois-Connex° internet-Uvira</t>
  </si>
  <si>
    <t>518</t>
  </si>
  <si>
    <t>CDR-002979</t>
  </si>
  <si>
    <t>CRD Conseiller technique</t>
  </si>
  <si>
    <t>CDR-GGJO-0002379</t>
  </si>
  <si>
    <t>GMA081120:Salaire&amp; benefit MAGEUZO nov 20</t>
  </si>
  <si>
    <t>CDR-GGJO-0002511</t>
  </si>
  <si>
    <t>GMA051220: Salaire &amp; benefit Mageuzo dec 20-OS1</t>
  </si>
  <si>
    <t>CDR-003014</t>
  </si>
  <si>
    <t>CDR-GGJO-0002380</t>
  </si>
  <si>
    <t>CDR-GGJO-0002512</t>
  </si>
  <si>
    <t>GMA051220: Salaire &amp; benefit MAGeuzo dec 20-OS2</t>
  </si>
  <si>
    <t>CDR-003028</t>
  </si>
  <si>
    <t>CDR-GGJO-0002381</t>
  </si>
  <si>
    <t>CDR-GGJO-0002513</t>
  </si>
  <si>
    <t>GMA051220: Salaire &amp; benefit MaGeuzo dec 20-OS3</t>
  </si>
  <si>
    <t>CDR-003059</t>
  </si>
  <si>
    <t>CDR-GGJO-0002382</t>
  </si>
  <si>
    <t>CDR-GGJO-0002514</t>
  </si>
  <si>
    <t>GMA051220: Salaire &amp; benefit MaGeuzo dec 20-OS4</t>
  </si>
  <si>
    <t>CDR-002958</t>
  </si>
  <si>
    <t>CRD Coordonnateur du projet</t>
  </si>
  <si>
    <t>CDR-B066-0000563</t>
  </si>
  <si>
    <t>Vhr3254-Ov60163703-JEREMIE-Contribut°Frais Scolair 2020-2021</t>
  </si>
  <si>
    <t>507</t>
  </si>
  <si>
    <t>CDR-002978</t>
  </si>
  <si>
    <t>CDR-GGJO-0002233</t>
  </si>
  <si>
    <t>GMA641020: Salary&amp;benefit octobre 20_Jeremie-OS 0</t>
  </si>
  <si>
    <t>CDR-GGJO-0002374</t>
  </si>
  <si>
    <t>GMA081120: Salaire &amp; Benefit jeremie nov 20</t>
  </si>
  <si>
    <t>CDR-GGJO-0002506</t>
  </si>
  <si>
    <t>GMA051220: salaire &amp; benefit jeremie dec 20-OS1</t>
  </si>
  <si>
    <t>CDR-003013</t>
  </si>
  <si>
    <t>CDR-GGJO-0002234</t>
  </si>
  <si>
    <t>GMA641020: Salary&amp;benefit octobre 20_Jeremie-OS 1</t>
  </si>
  <si>
    <t>CDR-GGJO-0002375</t>
  </si>
  <si>
    <t>CDR-GGJO-0002507</t>
  </si>
  <si>
    <t>GMA051220: salaire &amp; benefit jeremie dec 20-OS2</t>
  </si>
  <si>
    <t>CDR-003027</t>
  </si>
  <si>
    <t>CDR-GGJO-0002235</t>
  </si>
  <si>
    <t>GMA641020: Salary&amp;benefit octobre 20_Jeremie-OS 2</t>
  </si>
  <si>
    <t>CDR-GGJO-0002376</t>
  </si>
  <si>
    <t>CDR-GGJO-0002508</t>
  </si>
  <si>
    <t>GMA051220: Salaire &amp; benefit jeremie dec 20-OS3</t>
  </si>
  <si>
    <t>CDR-003058</t>
  </si>
  <si>
    <t>CDR-GGJO-0002236</t>
  </si>
  <si>
    <t>GMA641020: Salary&amp;benefit octobre 20_Jeremie-OS 3</t>
  </si>
  <si>
    <t>CDR-GGJO-0002377</t>
  </si>
  <si>
    <t>CDR-GGJO-0002509</t>
  </si>
  <si>
    <t>GMA051220: Salaire &amp; benefit jeremeie dec 20-OS4</t>
  </si>
  <si>
    <t>CDR-003070</t>
  </si>
  <si>
    <t>CDR-CHU-0020437</t>
  </si>
  <si>
    <t>BSC9044_JEREMIE: Rbst billet bateau+Taxe GOMA-BUKAVU</t>
  </si>
  <si>
    <t>512</t>
  </si>
  <si>
    <t>GMA641020: Salary&amp;benefit octobre 20_Jeremie-CS</t>
  </si>
  <si>
    <t>CDR-GGJO-0002378</t>
  </si>
  <si>
    <t>CDR-GGJO-0002510</t>
  </si>
  <si>
    <t>GMA051220: Salaire &amp; benefit jeremie dec 20-Soutien</t>
  </si>
  <si>
    <t>CDR-003067</t>
  </si>
  <si>
    <t>CRD Coûts d'évaluation et de suivi</t>
  </si>
  <si>
    <t>CDR-CHU-0020454</t>
  </si>
  <si>
    <t>BSC9051_JEREMIE: Perdiem Evaluat° des risques parten à UVIRA</t>
  </si>
  <si>
    <t>514</t>
  </si>
  <si>
    <t>CDR-CHU-0020455</t>
  </si>
  <si>
    <t>BSC9052_JEREMIE: Logem Evaluat° des risques Parten à UVIRA</t>
  </si>
  <si>
    <t>CDR-CHU-0020456</t>
  </si>
  <si>
    <t>BSC9053_SYLVA: SAFARI Chauffeur Jonction à UVIRA</t>
  </si>
  <si>
    <t>CDR-CHU-0020457</t>
  </si>
  <si>
    <t>BSC8054_Marie France: Logem Evaluat°Risques Parten à UVIRA</t>
  </si>
  <si>
    <t>CDR-CHU-0020513</t>
  </si>
  <si>
    <t>BSC9055_Marie France: Perdiem Evaluat°Risques Parten à UVIRA</t>
  </si>
  <si>
    <t>CDR-GGJO-0002296</t>
  </si>
  <si>
    <t>GMA1141020-Vhr295-JESSY-Frais de mission-BKV</t>
  </si>
  <si>
    <t>CDR-GJO-0021087</t>
  </si>
  <si>
    <t>Vhr061020_Vhr5024_CITO MF:Cmpt Perdiem+Lgt/Mission à Uvira</t>
  </si>
  <si>
    <t>CDR-GJO-0021090</t>
  </si>
  <si>
    <t>Vhr061020_BSC9054_CITO MF:Complement Perdiem+Lgt à Uvira</t>
  </si>
  <si>
    <t>CDR-CHU-0020983</t>
  </si>
  <si>
    <t>BSC9125_IHUSI BATEAU:Billet Retour Bkv-Goma de Jolien</t>
  </si>
  <si>
    <t>CDR-B780-0005139</t>
  </si>
  <si>
    <t>Vhr5068_Cq08867655_Ets CIMS: Fourn atelier Espask&amp; Fourn bur</t>
  </si>
  <si>
    <t>CDR-GGJO-0002430</t>
  </si>
  <si>
    <t>GMA141120-Vhr2691_JOLIEN_Just.Miss°Lancement offic. ESPASK</t>
  </si>
  <si>
    <t>CDR-GJO-0021554</t>
  </si>
  <si>
    <t>Vhr101120_Vhr061020_CITO MF:Cplt DSA à Uvira/Correction</t>
  </si>
  <si>
    <t>CDR-GJO-0021558</t>
  </si>
  <si>
    <t>Vhr141120_Vhr5043_GISELE SIFA:DSA Uvira/Lancemnt ESPASK</t>
  </si>
  <si>
    <t>CDR-GJO-0021559</t>
  </si>
  <si>
    <t>Vhr151120_Vhr5043_SYLVA:DSA Uvira/appui lancemnt ESPASK</t>
  </si>
  <si>
    <t>CDR-GJO-0021582</t>
  </si>
  <si>
    <t>Vhr381120_Vhr5043_GISELE:salle+Repas/At.Lancmt ESPASK Uvira</t>
  </si>
  <si>
    <t>530</t>
  </si>
  <si>
    <t>CDR-GJO-0021583</t>
  </si>
  <si>
    <t>Vhr391120_Vhr5050_GISELE:Repas+Transp Part/Lcmnt ESPASK Uvir</t>
  </si>
  <si>
    <t>522</t>
  </si>
  <si>
    <t>CDR-003104</t>
  </si>
  <si>
    <t>CRD Coûts logistiques + location de véhicule (Carburant, ent</t>
  </si>
  <si>
    <t>CDR-CHU-0021277</t>
  </si>
  <si>
    <t>BSC9085 _ NASIBU: Location véhicule pour courses en ville</t>
  </si>
  <si>
    <t>527</t>
  </si>
  <si>
    <t>CDR-CHU-0021287</t>
  </si>
  <si>
    <t>BSC9095 _ NASIBU: Location véhicule pour course en ville</t>
  </si>
  <si>
    <t>CDR-CHU-0021298</t>
  </si>
  <si>
    <t>BSC9104_ SYLVA: Safari jonction Kamanyola_ Mission Marie- Fr</t>
  </si>
  <si>
    <t>CDR-CHU-0021360</t>
  </si>
  <si>
    <t>BSC9106_ SYLVA: Safari jonction Kamanyola_ Mission JEREMIE</t>
  </si>
  <si>
    <t>CDR-CHU-0020966</t>
  </si>
  <si>
    <t>BSC9114_JL LUKOKO:SAFARI Jonction à Kamanyola avc Jolien</t>
  </si>
  <si>
    <t>CDR-CHU-0021113</t>
  </si>
  <si>
    <t>BSC 1882_ETS SILIMU_Expédit° mob 7509AB22 à Bukavu-P200636</t>
  </si>
  <si>
    <t>CDR-GJO-0021565</t>
  </si>
  <si>
    <t>Vhr211120_INNOCENT:Rodage groupe 2lectrogène/Bureau Uvira</t>
  </si>
  <si>
    <t>CDR-003099</t>
  </si>
  <si>
    <t>CRD Equipement ordinateurs + Bureau de travail pour le proje</t>
  </si>
  <si>
    <t>CDR-B780-0005079</t>
  </si>
  <si>
    <t>Vhr5037_Cq07999637_MAISON SALAMA: Achat 2 Imprima Canon 237</t>
  </si>
  <si>
    <t>CDR-CHU-0020970</t>
  </si>
  <si>
    <t>BSC9117_FIZI MEUBLES:Fabrication des étagières bureau d'Uvir</t>
  </si>
  <si>
    <t>CDR-B780-0005125</t>
  </si>
  <si>
    <t>Vhr5058_Ov67018563_FIZI MEUBLES:Tables+Chaise de Bureau Uvir</t>
  </si>
  <si>
    <t>CDR-B851-0000010</t>
  </si>
  <si>
    <t>Vhr 3616_Chq10110002_Ets MISERICRORDE!SEFORA_4 laptops</t>
  </si>
  <si>
    <t>CDR-002980</t>
  </si>
  <si>
    <t>CRD Field and MEAL officer</t>
  </si>
  <si>
    <t>CDR-B780-0005116</t>
  </si>
  <si>
    <t>Vhr5049_Cq08867642_SADIKI Alphonse: Frs d'installat° à Uvira</t>
  </si>
  <si>
    <t>CDR-GGJO-0002383</t>
  </si>
  <si>
    <t>GMA081120:Salaire&amp; benefit Sadiki nov 20</t>
  </si>
  <si>
    <t>CDR-GGJO-0002515</t>
  </si>
  <si>
    <t>GMA051220: Salaire &amp; benefit Sadiki dec 20-OS1</t>
  </si>
  <si>
    <t>CDR-003015</t>
  </si>
  <si>
    <t>CDR-GGJO-0002384</t>
  </si>
  <si>
    <t>CDR-GGJO-0002516</t>
  </si>
  <si>
    <t>GMA051220: Salaire &amp; benefit  Sadiki dec20-OS2</t>
  </si>
  <si>
    <t>CDR-003029</t>
  </si>
  <si>
    <t>CDR-GGJO-0002385</t>
  </si>
  <si>
    <t>CDR-GGJO-0002517</t>
  </si>
  <si>
    <t>GMA051220: Salaire &amp; benefit Sadiki dec 20-OS3</t>
  </si>
  <si>
    <t>CDR-003060</t>
  </si>
  <si>
    <t>CDR-GGJO-0002386</t>
  </si>
  <si>
    <t>CDR-GGJO-0002518</t>
  </si>
  <si>
    <t>GMA051220: Salaire &amp; benefit Sadiki dec 20-OS4</t>
  </si>
  <si>
    <t>CDR-003071</t>
  </si>
  <si>
    <t>CDR-CHU-0021132</t>
  </si>
  <si>
    <t>BSC 1902_INRB_Depistage covid-ALPHONSE SADIKI</t>
  </si>
  <si>
    <t>509</t>
  </si>
  <si>
    <t>CDR-GGJO-0002387</t>
  </si>
  <si>
    <t>CDR-GGJO-0002519</t>
  </si>
  <si>
    <t>GMA051220: Salaire &amp; benefit Sadiki dec 20-Soutien</t>
  </si>
  <si>
    <t>CDR-003072</t>
  </si>
  <si>
    <t>CRD Financial controller</t>
  </si>
  <si>
    <t>CDR-B066-0000565</t>
  </si>
  <si>
    <t>Vhr3254-Ov60163703-ZEPHYRI-Contribut°Frais Scolair 2020-2021</t>
  </si>
  <si>
    <t>CDR-GGJO-0002225</t>
  </si>
  <si>
    <t>GMA641020: Salary&amp;benefit octobre 20_Zephyrin</t>
  </si>
  <si>
    <t>CDR-B780-0005156</t>
  </si>
  <si>
    <t>Vhr5038_Ov_67018759_SKYBORNE HOSPITAL:Soins méd. Oct'20/ESPA</t>
  </si>
  <si>
    <t>CDR-GGJO-0002534</t>
  </si>
  <si>
    <t>GMA061220: Salaire-Gratification &amp; benefit_Zephyrin-dec 20</t>
  </si>
  <si>
    <t>CDR-003113</t>
  </si>
  <si>
    <t>CRD Fournitures bureau</t>
  </si>
  <si>
    <t>CDR-CHU-0020996</t>
  </si>
  <si>
    <t>BSC 1823_MSON REFERENCE_Impression Bons de retrait banque</t>
  </si>
  <si>
    <t>CDR-CHU-0021271</t>
  </si>
  <si>
    <t>BSC9077_MAISON SIM: Tampon automatique bur.Finances Uvira</t>
  </si>
  <si>
    <t>CDR-CHU-0021274</t>
  </si>
  <si>
    <t>BSC9082_ CIMS: 2 pendules bureau Uvira</t>
  </si>
  <si>
    <t>CDR-CHU-0021276</t>
  </si>
  <si>
    <t>BSC9084 _ HOSANA:Rallonges, caissette et tableaux blancs_Uv</t>
  </si>
  <si>
    <t>CDR-B780-0005105</t>
  </si>
  <si>
    <t>Vhr5042_Cq07999639_OASIS PRITING: Imprimé log+Fin bureau BKV</t>
  </si>
  <si>
    <t>CDR-CHU-0020967</t>
  </si>
  <si>
    <t>BSC9116_MAISON FAMILIA:Production des Brochures ESPASK</t>
  </si>
  <si>
    <t>519</t>
  </si>
  <si>
    <t>CDR-CHU-0020971</t>
  </si>
  <si>
    <t>BSC9118_LA BENEDICTION:Fourniture de Bureau à Uvira</t>
  </si>
  <si>
    <t>CDR-B780-0005113</t>
  </si>
  <si>
    <t>Vhr5056_Ov67018561_Ets KAMU:Produit de Nettoyage+Equipem</t>
  </si>
  <si>
    <t>CDR-B780-0005124</t>
  </si>
  <si>
    <t>CDR-003110</t>
  </si>
  <si>
    <t>CRD Frais bancaires</t>
  </si>
  <si>
    <t>CDR-B066-0000529</t>
  </si>
  <si>
    <t>Vhr 3292_RELEVE_BCDC_Frais bancaires oct'20</t>
  </si>
  <si>
    <t>CDR-B066-0000581</t>
  </si>
  <si>
    <t>Ext. Vhr 3292_GMA1081020_RELEVE_BCDC_Frais bancaires oct'20</t>
  </si>
  <si>
    <t>CDR-B066-0000588</t>
  </si>
  <si>
    <t>Rég. GMA1091020_RELEVE_BCDC_Frais bancaires oct'20</t>
  </si>
  <si>
    <t>CDR-B066-0000655</t>
  </si>
  <si>
    <t>Vhr 3350_RELEVE_BCDC_Bank costs nov'20</t>
  </si>
  <si>
    <t>CDR-B780-0005162</t>
  </si>
  <si>
    <t>Vhr071120_BCDC BKV:Frais Bancaire Nov'20/ESPASK</t>
  </si>
  <si>
    <t>CDR-B851-0000025</t>
  </si>
  <si>
    <t>Vhr 3630_RELEVE_BCDC_Charges bancaires-nov'20</t>
  </si>
  <si>
    <t>CDR-B851-0000027</t>
  </si>
  <si>
    <t>Vhr 3631_RELEVE_BCDC_Charges bancaires du 02.11.2020</t>
  </si>
  <si>
    <t>CDR-CHU-0021470</t>
  </si>
  <si>
    <t>BSC 1991_ETS VICTORYCOM_Frais de transfert pc JEREMIE</t>
  </si>
  <si>
    <t>CDR-B780-0005209</t>
  </si>
  <si>
    <t>Vhr5112_BCDC BKV:Frais bancaires déc'20/ESPASK</t>
  </si>
  <si>
    <t>CDR-B851-0000038</t>
  </si>
  <si>
    <t>Vhr 3643_BCDC: Frais bancaires mois de décembre 2020</t>
  </si>
  <si>
    <t>CDR-003075</t>
  </si>
  <si>
    <t>CRD General support staff</t>
  </si>
  <si>
    <t>CDR-GGJO-0002238</t>
  </si>
  <si>
    <t>GMA641020: Salary&amp;benefit octobre 20_Aimée-CS</t>
  </si>
  <si>
    <t>CDR-B851-0000012</t>
  </si>
  <si>
    <t>Vhr 3618_OV67023809_SADIKI_Contr. Frais scolaires 2020-2021</t>
  </si>
  <si>
    <t>CDR-B851-0000013</t>
  </si>
  <si>
    <t>Vhr 3618_OV67023809_MAGEUZO_Contr. Frais scolaires 2020-2021</t>
  </si>
  <si>
    <t>CDR-GGJO-0002398</t>
  </si>
  <si>
    <t>GMA081120:Salaire&amp; benefit_support ESPASK</t>
  </si>
  <si>
    <t>CDR-002972</t>
  </si>
  <si>
    <t>CDR-GGJO-0002396</t>
  </si>
  <si>
    <t>GMA081120:Salaire&amp; benefit_Zephyrin nov 20</t>
  </si>
  <si>
    <t>CDR-GJO-0021966</t>
  </si>
  <si>
    <t>Vhr031220_Vhr5043_JEREMIE:Mission à Uvira/At.interrne ESPASK</t>
  </si>
  <si>
    <t>CORDAID</t>
  </si>
  <si>
    <t>Activité 0.1.4 : Réalisation d’une étude de base (baseline)</t>
  </si>
  <si>
    <t>Activité 0.1.6 : Production et diffusion du document final</t>
  </si>
  <si>
    <t>Activité 0.1.7 : Contributions de VNG International aux activités de la phase de démarrage</t>
  </si>
  <si>
    <t>VNG International</t>
  </si>
  <si>
    <t>Activité 0.2.2 : Elaboration des outils de gestion du programme et du cadre des résultats et des différentes stratégies</t>
  </si>
  <si>
    <t>Coordonnateur du projet</t>
  </si>
  <si>
    <t>Conseiller technique</t>
  </si>
  <si>
    <t>Field and MEAL officer</t>
  </si>
  <si>
    <t xml:space="preserve">Expert en gouvernance sécuritaire et engagement politique </t>
  </si>
  <si>
    <t>Expert en gouvernance inclusive locale + point focal M&amp;E</t>
  </si>
  <si>
    <t>Activité 1.1.1 Formation des acteurs pertinents en matière de résolution des conflits, la médiation, le dialogue démocratique et la mobilisation communautaire.</t>
  </si>
  <si>
    <t>Activité 1.1.2 Sensibilisation et coaching des communautés sur la cohésion pacifique, la collaboration intra et interethnique et la paix sociale</t>
  </si>
  <si>
    <t>Activité 1.1.3: Renforcement des capacités des femmes et filles sur le rôle de la femme dans la résolution des conflits et l’accompagnement pratique.</t>
  </si>
  <si>
    <t>Activité 1.1.4: Elaboration et/ou mise à jour des plans d’action responsabilisant les acteurs pour la mise en œuvre effective des recommandations pertinentes des objectifs 2, 3 et 4.</t>
  </si>
  <si>
    <t>Activité 1.1.5 : Réunions de validation des plans d’action</t>
  </si>
  <si>
    <t xml:space="preserve">1.2.1: Appui à la mise en place (ou à la redynamisation) d’un cadre de concertation, de dialogue et de résolution des conflits présidé par le Ministère provincial en charge de l’intérieur et la société civile </t>
  </si>
  <si>
    <t>Activité 1.2.2: Actualisation régulière de l'analyse des conflits (issue de l'objectif spécifique 0)</t>
  </si>
  <si>
    <t>1.2.4: Elaboration, impression et large diffusion des engagements pris et du processus de dialogue, y compris par des groupes WhatsApp, des journaux, des émissions radio interactives et des relais communautaires</t>
  </si>
  <si>
    <t>Activité 1.2.6: Mener des actions de lobbying et plaidoyer auprès des autorités nationales, provinciales et locales sur base du plan d’action</t>
  </si>
  <si>
    <t xml:space="preserve">1.3.1: Evaluation SWOT des mécanismes de redevabilité existants (cadres de suivi) et renforcement technique selon les résultats de l’évaluation </t>
  </si>
  <si>
    <t xml:space="preserve">1.3.2: Soutien à l’organisation et la structuration de cadres de suivi et d’évaluation de la mise en œuvre et du niveau d’accomplissement des engagements/des actions </t>
  </si>
  <si>
    <t>1.3.3: Tribunes d’expression populaires pour recueillir les opinions et orientations communautaires et des autorités (et, si besoin, améliorer le dispositif)</t>
  </si>
  <si>
    <t>1.3.4: Elaboration d'un mécanisme d’alerte et de rappel sur les engagements pris</t>
  </si>
  <si>
    <t>Expert en gouvernance sécuritaire et engagement politique</t>
  </si>
  <si>
    <t>Assistance au projet</t>
  </si>
  <si>
    <t>Animateurs de terrain</t>
  </si>
  <si>
    <t>Directeur Exécutif</t>
  </si>
  <si>
    <t>Superviseur projet</t>
  </si>
  <si>
    <t xml:space="preserve">Activité 2.1.1 (bis) :  Renforcement des capacités des ETD en matière de bonne gouvernance, de décentralisation, des droits et devoirs des ETD et des citoyens vis-à-vis de l’Etat, la gestion participative des ETD, les mécanismes de participation citoyenne, les mécanismes de reddition des comptes. </t>
  </si>
  <si>
    <t>Activité 2.1.2 : Renforcement des capacités des ETD et de l'administration territoriale sur l'approche de financement basé sur les performances/gestion axée sur les résultats et l’élaboration des PDL.</t>
  </si>
  <si>
    <t>Activité 2.1.4: Elaboration et publication d’un document public sur les compétences des ETD, les services des ETD, les modalités d’accès, la qualité de ces services et le rôle de la société civile.</t>
  </si>
  <si>
    <t>Activité 2.2.1. Appuyer l’élaboration/mise à jour ou l’amélioration des plans de développement local des ETD  en impliquant les autorités locales, provinciales et la communautés (les femmes, jeunes, leaders communautaire, confessions religieuses,…)</t>
  </si>
  <si>
    <t>Activité 2.2.2. Appuyer l’élaboration du budget participatif des ETD basé sur les priorités formulées dans les PDL avec les mêmes acteurs (avec la participation des communautés, autorités provinciales,…)et axés sur les besoins exprimés dans les dialogues et plans d’action de mise en œuvre des recommandations.</t>
  </si>
  <si>
    <t xml:space="preserve">Activité 2.2.3. Formulation et validation des indicateurs de performance avec les ETD et administration territoriale, les associations des femmes, celles des jeunes et d'autres leaders communautaires </t>
  </si>
  <si>
    <t xml:space="preserve">Activité 2.2.4. Elaboration des contrats de performance et séance de signatures des contrats de performance </t>
  </si>
  <si>
    <t>Activité 2.2.5. Séances de révision et de validation de ces indicateurs selon le changement de contexte ou des nouveaux besoins</t>
  </si>
  <si>
    <t>Activité 2.2.6. Missions trimestrielles d'évaluation/vérification des performances par des experts vérificateurs, couplée au coaching</t>
  </si>
  <si>
    <t>Activité 2.2.7. Organiser des enquêtes de satisfaction communautaire de l'offre de service des ETD réalisée par les associations locales recrutées pour cette fin chaque semestre</t>
  </si>
  <si>
    <t xml:space="preserve">Activité 2.2.8. Paiement des subsides selon les résultats réalisés par les ETD et l'administration territoriale en tant que régulateurs </t>
  </si>
  <si>
    <t>Activité 2.2.9 : Séance de partage des résultats réalisés par les ETD avec les autorités provinciales et la communauté</t>
  </si>
  <si>
    <t>Activité 2.2.10 : Appui au financement de certains projets issus des dialogues, plans d’action, et plans de développement et de sécurité en suivant la logique RBF et benchmarking</t>
  </si>
  <si>
    <t>Activité 2.2.11 : Appui aux associations de femmes et des jeunes pour contribuer à la mobilisation des recettes fiscales des ETD</t>
  </si>
  <si>
    <t xml:space="preserve">Activité 2.3.1: Renforcement de capacités des membres de la société civile, en particulier les organisations de femmes et de jeunes, en matière de bonne gouvernance, de décentralisation, de droits et devoirs des ETD, y compris des citoyens envers l’État </t>
  </si>
  <si>
    <t>Activité 2.3.2 : Evaluation SWOT des mécanismes de concertation existants et renforcement technique en fonction des résultats</t>
  </si>
  <si>
    <t>Activité 2.3.3 : Appui à la tenue des mécanismes de concertation officiels existants entre les autorités des ETD et les communautés en vue  d’assurer le suivi de la mise en œuvre du PDL et de l’utilisation optimale du budget participatif</t>
  </si>
  <si>
    <t xml:space="preserve">Activité 2.3.4: Appui à l'organisation des CLSP (comités de sécurité élargi à la communauté : organisations de femmes et de jeunes, confessions religieuses…) au niveau des ETD </t>
  </si>
  <si>
    <t>Activité 2.3.5: Lobbying et plaidoyer auprès des autorités provinciales et nationales sur l’envoi régulier de la retrocession dues aux ETD concernées</t>
  </si>
  <si>
    <t>Activité 3.1.1 : Organiser des ateliers d’identification et de documentation des besoins spécifiques des femmes et les jeunes filles en lien avec des enjeux liés aux conflits de pouvoir coutumier á la gouvernance et à la sécurité.</t>
  </si>
  <si>
    <t>Activité 3.1.2 : Elaborer des outils/guides pratiques d'information sur la participation au processus aux dialogues et d'élaboration des plans de développement à l'intention des femmes et des jeunes filles</t>
  </si>
  <si>
    <t>Activité 3.1.3 : Formation de femmes et jeunes filles sur le leadership féminin, le plaidoyer, la participation aux débats démocratiques, etc.</t>
  </si>
  <si>
    <t>Activité 3.2.1 : Soutenir l’élaboration d’un plan d’action des femmes pour participer à la réalisation des objectifs 1,2 et 4, son suivi, sa mise en œuvre et son évaluation périodique durant la mise en œuvre du projet.</t>
  </si>
  <si>
    <t>Activité 3.2.2 : Soutenir la participation physique des femmes et jeunes filles aux mécanismes de dialogue et d’élaboration des plans de développement</t>
  </si>
  <si>
    <t>Activité 3.2.3 : Organiser des séances pour les chefs coutumiers, représentants des autorités locales et autres autorités sur le genre et les outcomes de développement et de stabilisation positifs qui ressortent d’une participation plus active des femmes dans les processus de stabilisation et de consolidation de la paix --&gt; lien avec la résolution 1325</t>
  </si>
  <si>
    <t>Activité 3.2.4 :Appuyer financièrement la réalisation des activités dédiées aux organisations des femmes et des jeunes filles</t>
  </si>
  <si>
    <t>Activité 3.3.1. Documenter les normes sociales et les pratiques qui les accompagnent</t>
  </si>
  <si>
    <t>Activité 3.3.2. Mettre en place des forums/espaces de discussions et d’analyse autour des normes sociales et les pratiques en fonction de leur impact sur le genre au sein des communautés</t>
  </si>
  <si>
    <t>Activité 3.3.3. Produire des outils de sensibilisation adaptées aux normes dans les communautés</t>
  </si>
  <si>
    <t>Activité 3.3.4. Sensibiliser les communautés sur les effets des normes sociales dans communautés et les changements nécessaires</t>
  </si>
  <si>
    <t>Chargé de projet</t>
  </si>
  <si>
    <t>Superviseur du projet</t>
  </si>
  <si>
    <t>Animateur au projet</t>
  </si>
  <si>
    <t>Activité 4.1.1: Appui à la mise à jour et à l’élaboration des plans d’action de sécurité à travers des comités locaux élargis aux organisations communautaires dont les organisations des femmes et des jeunes filles et garçons</t>
  </si>
  <si>
    <t xml:space="preserve">Activité 4.1.2 : Mise en œuvre des plans d’action de sécurité d’actions susceptibles de réduire les risques/menaces identifiés conjointement </t>
  </si>
  <si>
    <t>Activité 4.1.3 : Appui à l’organisation et à la tenue des conseils locaux élargies de sécurités pour évaluer le niveau de mise en œuvre des plans d’action de sécurité et autres engagements pris dans le cadre de l’objectif 1</t>
  </si>
  <si>
    <t xml:space="preserve">Activité 4.2.1. Formulation et validation des indicateurs de performance avec la PNC et FARDC, les autorités locales, les OSC (dont féminines et des jeunes) y compris des indicateurs de lutte contre les exactions et tracasseries diverses </t>
  </si>
  <si>
    <t>Activité 4.2.2. Elaboration des contrats de performance et séance de signatures des contrats de performance avec la Police, les FARDC,…</t>
  </si>
  <si>
    <t>Activité 4.2.3. Organiser des Séances de révision et de validation de ces indicateurs selon le changement de contexte ou des nouveaux besoins</t>
  </si>
  <si>
    <t>Activité 4.2.4. Missions trimestrielles d'évaluation/vérification des performances par des experts vérificateurs, couplée au coaching</t>
  </si>
  <si>
    <t>Activité 4.2.5. Organiser des Enquêtes de satisfaction communautaire sur l'offre de service de sécurité réalisée par les associations locales recrutées pour cette fin (chaque semestre)</t>
  </si>
  <si>
    <t xml:space="preserve">Activité 4.2.6. Paiement des subsides selon les résultats réalisés </t>
  </si>
  <si>
    <t>Activité 4.2.7 : Séance de partage des résultats réalisés avec les autorités Provinciaux et la communauté</t>
  </si>
  <si>
    <t xml:space="preserve">Activité 4.3.1 :  Appuyer les autorités provinciales et territoriales à établir des outils pratiques de mobilisation des forces de police et de l’armée par des autorités locales </t>
  </si>
  <si>
    <t>Activité 4.3.2 : Formation des autorités coutumières en particulier les responsables des ETD sur les mécanismes pratiques pour mobiliser les forces de police ou de l’armée </t>
  </si>
  <si>
    <t>Activité 4.3.3 : Appui au benchmarking : mécanisme de collecte des informations, de comparaison, d’apprentissage et d’amélioration des bonnes pratiques de gouvernance sécuritaire en particulier dans la lutte contre les exactions et tracasseries diverses</t>
  </si>
  <si>
    <t>Activité 4.3.4 :. Renforcement des capacités des services de sécurité, autorités coutumières et OSC sur les droits humains (y compris les droits spécifiques des femmes et des enfants victimes de violences), les principes (3P et 3R), les mécanismes de prévention des violations des droits humains y compris les violences basées sur le genre, les extorsions, les tracasseries, la corruption, etc.</t>
  </si>
  <si>
    <t>Activité 4.3.5 : Appui aux services de la PNC et aux OSC (y compris des femmes et des jeunes) pour l'achat du matériel nécessaire à leur mission, en concertation avec la MONUSCO, UNPOL, le Gouvernement provincial et l’autorité nationale pertinente</t>
  </si>
  <si>
    <t>Activité 4.3.6 : Monitoring de la situation sécuritaire par des OSC et organisations communautaires (y compris des femmes et des jeunes) en particulier en ce qui concerne les exactions et tracasseries diverses</t>
  </si>
  <si>
    <t>Coordinatrrice</t>
  </si>
  <si>
    <t>Chargé de Programme</t>
  </si>
  <si>
    <t>Coûts d'évaluation et de suivi (M&amp;E) et d'actualisation de l'analyse des conflits</t>
  </si>
  <si>
    <t>Coûts d'évaluation et de suivi</t>
  </si>
  <si>
    <t>Finance Controller GO</t>
  </si>
  <si>
    <t>Advisor GO</t>
  </si>
  <si>
    <t>Financial controller</t>
  </si>
  <si>
    <t>Program Director</t>
  </si>
  <si>
    <t>Administrateur East</t>
  </si>
  <si>
    <t>General support staff</t>
  </si>
  <si>
    <t>Chauffeur</t>
  </si>
  <si>
    <t>Finances, logistique &amp; administration</t>
  </si>
  <si>
    <t>Sounding board - Expert en redevabilité et responsabilité sociale</t>
  </si>
  <si>
    <t>Sounding board - Expert en gouvernance locale et genre</t>
  </si>
  <si>
    <t>Chargé d'Administration et Finance</t>
  </si>
  <si>
    <t>Comptable</t>
  </si>
  <si>
    <t>Caissière</t>
  </si>
  <si>
    <t>Comptable au Projet</t>
  </si>
  <si>
    <t>Assistant comptable</t>
  </si>
  <si>
    <t>Charges sociales</t>
  </si>
  <si>
    <t xml:space="preserve">Comptable </t>
  </si>
  <si>
    <t>Chef d'Antenne Minembwe</t>
  </si>
  <si>
    <t>Chef d'Antenne Uvira</t>
  </si>
  <si>
    <t>Sentinelle Minembwe</t>
  </si>
  <si>
    <t>Service sociale - Sesomo</t>
  </si>
  <si>
    <t xml:space="preserve">Soins de santé </t>
  </si>
  <si>
    <t>Frais de voyage, carburant, location/maintenance véhicule, etc.</t>
  </si>
  <si>
    <t>Coûts logistiques + location de véhicule (Carburant, entretien etc…)</t>
  </si>
  <si>
    <t>Frais de mission (intérieur et international)</t>
  </si>
  <si>
    <t>Frais de voyage, carburant, maintenance véhicule, etc.</t>
  </si>
  <si>
    <t>Entretien véhicule, carburant</t>
  </si>
  <si>
    <t>Frais bancaires</t>
  </si>
  <si>
    <t>Papeterie, télécommunications, Internet</t>
  </si>
  <si>
    <t>Bureau: loyer, sécurité et assurance</t>
  </si>
  <si>
    <t>Communication (phone, internet)</t>
  </si>
  <si>
    <t>Fournitures bureau</t>
  </si>
  <si>
    <t>Fournitures bureau, Communication (Phone, internet)</t>
  </si>
  <si>
    <t>Coût bureaux Minembwe</t>
  </si>
  <si>
    <t>Contribuer  loyer bureau  UVIRA</t>
  </si>
  <si>
    <t>TOTAL PNUNO</t>
  </si>
  <si>
    <t>CDR-002950</t>
  </si>
  <si>
    <t>CDR-002951</t>
  </si>
  <si>
    <t>CDR-002952</t>
  </si>
  <si>
    <t>CDR-002955</t>
  </si>
  <si>
    <t>CDR-002956</t>
  </si>
  <si>
    <t>CDR-002957</t>
  </si>
  <si>
    <t>CDR-002961</t>
  </si>
  <si>
    <t>CDR-002962</t>
  </si>
  <si>
    <t>CDR-002985</t>
  </si>
  <si>
    <t>CDR-002986</t>
  </si>
  <si>
    <t>CDR-003033</t>
  </si>
  <si>
    <t>CDR-003064</t>
  </si>
  <si>
    <t>CDR-003065</t>
  </si>
  <si>
    <t>CDR-003073</t>
  </si>
  <si>
    <t>CDR-003077</t>
  </si>
  <si>
    <t>CDR-003078</t>
  </si>
  <si>
    <t>CDR-003079</t>
  </si>
  <si>
    <t>CDR-003094</t>
  </si>
  <si>
    <t>CDJ Kit informatique</t>
  </si>
  <si>
    <t>CDR-003095</t>
  </si>
  <si>
    <t>GSP Kit informatique</t>
  </si>
  <si>
    <t>CDR-003096</t>
  </si>
  <si>
    <t>SFB Kit informatique</t>
  </si>
  <si>
    <t>CDR-003097</t>
  </si>
  <si>
    <t>VNG Générateur pour le projet</t>
  </si>
  <si>
    <t>CDR-003098</t>
  </si>
  <si>
    <t>VNG Équipement IT</t>
  </si>
  <si>
    <t>CDR-003100</t>
  </si>
  <si>
    <t>CRD Générateur pour le projet</t>
  </si>
  <si>
    <t>CDR-003101</t>
  </si>
  <si>
    <t>CDR-003103</t>
  </si>
  <si>
    <t>CDR-003108</t>
  </si>
  <si>
    <t>CDR-003109</t>
  </si>
  <si>
    <t>CDR-003114</t>
  </si>
  <si>
    <t>CDR-003115</t>
  </si>
  <si>
    <t>CDR-003116</t>
  </si>
  <si>
    <t>CDR-003117</t>
  </si>
  <si>
    <t>CDR-003118</t>
  </si>
  <si>
    <t>CDR-002963</t>
  </si>
  <si>
    <t>CDR-002964</t>
  </si>
  <si>
    <t>CDR-002965</t>
  </si>
  <si>
    <t>CDR-002966</t>
  </si>
  <si>
    <t>CDR-002967</t>
  </si>
  <si>
    <t>CDR-002969</t>
  </si>
  <si>
    <t>CDR-002970</t>
  </si>
  <si>
    <t>CDR-002971</t>
  </si>
  <si>
    <t>CDR-002973</t>
  </si>
  <si>
    <t>CDR-002974</t>
  </si>
  <si>
    <t>CDR-002975</t>
  </si>
  <si>
    <t>CDR-002976</t>
  </si>
  <si>
    <t>CDR-002977</t>
  </si>
  <si>
    <t>CDR-002981</t>
  </si>
  <si>
    <t>CDR-002982</t>
  </si>
  <si>
    <t>CDR-002983</t>
  </si>
  <si>
    <t>CDR-002984</t>
  </si>
  <si>
    <t>CDR-002987</t>
  </si>
  <si>
    <t>CDR-002989</t>
  </si>
  <si>
    <t>CDR-002990</t>
  </si>
  <si>
    <t>CDR-002991</t>
  </si>
  <si>
    <t>CDR-002992</t>
  </si>
  <si>
    <t>CDR-002993</t>
  </si>
  <si>
    <t>CDR-002994</t>
  </si>
  <si>
    <t>CDR-002995</t>
  </si>
  <si>
    <t>CDR-002996</t>
  </si>
  <si>
    <t>CDR-002997</t>
  </si>
  <si>
    <t>CDR-002999</t>
  </si>
  <si>
    <t>CDR-003000</t>
  </si>
  <si>
    <t>CDR-003001</t>
  </si>
  <si>
    <t>CDR-003002</t>
  </si>
  <si>
    <t>CDR-003003</t>
  </si>
  <si>
    <t>CDR-003004</t>
  </si>
  <si>
    <t>CDR-003005</t>
  </si>
  <si>
    <t>CDR-003006</t>
  </si>
  <si>
    <t>CDR-003007</t>
  </si>
  <si>
    <t>CDR-003008</t>
  </si>
  <si>
    <t>CDR-003009</t>
  </si>
  <si>
    <t>CDR-003010</t>
  </si>
  <si>
    <t>CDR-003011</t>
  </si>
  <si>
    <t>CDR-003012</t>
  </si>
  <si>
    <t>CDR-003016</t>
  </si>
  <si>
    <t>CDR-003017</t>
  </si>
  <si>
    <t>CDR-003018</t>
  </si>
  <si>
    <t>CDR-003019</t>
  </si>
  <si>
    <t>CDR-003020</t>
  </si>
  <si>
    <t>CDR-003021</t>
  </si>
  <si>
    <t>CDR-003022</t>
  </si>
  <si>
    <t>CDR-003023</t>
  </si>
  <si>
    <t>CDR-003024</t>
  </si>
  <si>
    <t>CDR-003025</t>
  </si>
  <si>
    <t>CDR-003026</t>
  </si>
  <si>
    <t>CDR-003030</t>
  </si>
  <si>
    <t>CDR-003031</t>
  </si>
  <si>
    <t>CDR-003032</t>
  </si>
  <si>
    <t>CDR-003035</t>
  </si>
  <si>
    <t>CDR-003036</t>
  </si>
  <si>
    <t>CDR-003037</t>
  </si>
  <si>
    <t>CDR-003038</t>
  </si>
  <si>
    <t>CDR-003039</t>
  </si>
  <si>
    <t>CDR-003040</t>
  </si>
  <si>
    <t>CDR-003041</t>
  </si>
  <si>
    <t>CDR-003043</t>
  </si>
  <si>
    <t>CDR-003044</t>
  </si>
  <si>
    <t>CDR-003045</t>
  </si>
  <si>
    <t>CDR-003046</t>
  </si>
  <si>
    <t>CDR-003047</t>
  </si>
  <si>
    <t>CDR-003048</t>
  </si>
  <si>
    <t>CDR-003049</t>
  </si>
  <si>
    <t>CDR-003050</t>
  </si>
  <si>
    <t>CDR-003051</t>
  </si>
  <si>
    <t>CDR-003052</t>
  </si>
  <si>
    <t>CDR-003053</t>
  </si>
  <si>
    <t>CDR-003054</t>
  </si>
  <si>
    <t>CDR-003055</t>
  </si>
  <si>
    <t>CDR-003056</t>
  </si>
  <si>
    <t>CDR-003057</t>
  </si>
  <si>
    <t>CDR-003061</t>
  </si>
  <si>
    <t>CDR-003062</t>
  </si>
  <si>
    <t>CDR-003063</t>
  </si>
  <si>
    <t>CDR-003066</t>
  </si>
  <si>
    <t>CDR-003080</t>
  </si>
  <si>
    <t>CDR-003081</t>
  </si>
  <si>
    <t>CDR-003082</t>
  </si>
  <si>
    <t>CDR-003083</t>
  </si>
  <si>
    <t>CDR-003084</t>
  </si>
  <si>
    <t>CDR-003085</t>
  </si>
  <si>
    <t>CDR-003086</t>
  </si>
  <si>
    <t>CDR-003087</t>
  </si>
  <si>
    <t>CDR-003088</t>
  </si>
  <si>
    <t>CDR-003089</t>
  </si>
  <si>
    <t>CDR-003090</t>
  </si>
  <si>
    <t>CDR-003091</t>
  </si>
  <si>
    <t>CDR-003092</t>
  </si>
  <si>
    <t>CDR-003102</t>
  </si>
  <si>
    <t>CDR-003105</t>
  </si>
  <si>
    <t>CDR-003106</t>
  </si>
  <si>
    <t>CDR-003107</t>
  </si>
  <si>
    <t>CDR-002998</t>
  </si>
  <si>
    <t>CDR-003042</t>
  </si>
  <si>
    <t>CDR-002953</t>
  </si>
  <si>
    <t>CDR-002954</t>
  </si>
  <si>
    <t>CDR-002960</t>
  </si>
  <si>
    <t>OBJECTIVE SPECIFIQUE 0:</t>
  </si>
  <si>
    <t>RESULTAT 0.1</t>
  </si>
  <si>
    <t>RESULTAT 0.2</t>
  </si>
  <si>
    <t>Sous-total Objective Specifique 0</t>
  </si>
  <si>
    <t>OBJECTIVE SPECIFIQUE 1</t>
  </si>
  <si>
    <t>OBJECTIVE SPECIFIQUE 2:</t>
  </si>
  <si>
    <t>OBJECTIVE SPECIFIQUE 3:</t>
  </si>
  <si>
    <t>OBJECTIVE SPECIFIQUE 4:</t>
  </si>
  <si>
    <t>RESULTAT 4.1</t>
  </si>
  <si>
    <t>RESULTAT 4.2</t>
  </si>
  <si>
    <t>RESULTAT 4.3</t>
  </si>
  <si>
    <t>RESULTAT 4.4</t>
  </si>
  <si>
    <t>Sous-total Objective Specifique 4</t>
  </si>
  <si>
    <t>Sous-total Couts d'évaluation et de Suivi</t>
  </si>
  <si>
    <t>Depenses</t>
  </si>
  <si>
    <t>Variance</t>
  </si>
  <si>
    <t>Trimestre 1</t>
  </si>
  <si>
    <t>Trimestre 2</t>
  </si>
  <si>
    <t>Trimestre 3</t>
  </si>
  <si>
    <t>trimestre 4</t>
  </si>
  <si>
    <t xml:space="preserve">Coût indirects 7% </t>
  </si>
  <si>
    <t>T8044</t>
  </si>
  <si>
    <t>Cordaid DRC Uvira office</t>
  </si>
  <si>
    <t>CDJ Activité 4.3.6 : Monitoring de la situation sécuritaire</t>
  </si>
  <si>
    <t>CDR-GJUVI-0000027</t>
  </si>
  <si>
    <t>UVI080321-CDJP-RF Monitoring secu. T2-Jan-Mars'21 P#200823</t>
  </si>
  <si>
    <t>535</t>
  </si>
  <si>
    <t>CDJ Animateurs de terrain</t>
  </si>
  <si>
    <t>UVI080321-CDJP-RF Sal Animateurs T2-Jan-Mars'21 P#200823</t>
  </si>
  <si>
    <t>CDJ Caissière</t>
  </si>
  <si>
    <t>UVI080321-CDJP-RF Sal caissiere T2-Jan-Mars'21 P#200823</t>
  </si>
  <si>
    <t>CDJ Chargé d'Administration et Finance</t>
  </si>
  <si>
    <t>UVI080321-CDJP-RF Sal Chargé Admin T2-Jan-Mars'21 P#200823</t>
  </si>
  <si>
    <t>CDJ Chargé de Programme</t>
  </si>
  <si>
    <t>CDR-GJUVI-0000021</t>
  </si>
  <si>
    <t>UVI040321_Vhr3633_CDJP:Salaire Charge  program Nov&amp;Dec 20 T1</t>
  </si>
  <si>
    <t>534</t>
  </si>
  <si>
    <t>UVI080321-CDJP-RF Sal Chargé prog T2-Jan-Mars'21 P#200823</t>
  </si>
  <si>
    <t>CDJ Chauffeur</t>
  </si>
  <si>
    <t>UVI080321-CDJP-RF Sal Chauffeur T2-Jan-Mars'21 P#200823</t>
  </si>
  <si>
    <t>CDJ Comptable</t>
  </si>
  <si>
    <t>UVI080321-CDJP-RF Sal Comptable T2-Jan-Mars'21 P#200823</t>
  </si>
  <si>
    <t>CDJ Coordinatrrice</t>
  </si>
  <si>
    <t>CDR-GJUVI-0000020</t>
  </si>
  <si>
    <t>UVI040321_Vhr3633_CDJP:Salaire Coordon. projet Nov&amp;Dec 20 T1</t>
  </si>
  <si>
    <t>UVI080321-CDJP-RF Sal Coordonatrice T2-Jan-Mars'21 P#200823</t>
  </si>
  <si>
    <t>CDJ Fournitures bureau, Communication (Phone, internet)</t>
  </si>
  <si>
    <t>CDR-GJUVI-0000018</t>
  </si>
  <si>
    <t>UVI040321_Vhr3633_CDJP:Communication Nov&amp;Dec 2020 T1</t>
  </si>
  <si>
    <t>CDR-GJUVI-0000019</t>
  </si>
  <si>
    <t>UVI040321_Vhr3633_CDJP:Ach Fournitures Bureau T1</t>
  </si>
  <si>
    <t>CDR-GJUVI-0000023</t>
  </si>
  <si>
    <t>UVI040321_Vhr3633_CDJP:Frais Bancaires T1</t>
  </si>
  <si>
    <t>UVI080321-CDJP-RF Fournitures T2-Jan-Mars'21 P#200823</t>
  </si>
  <si>
    <t>CDJ Frais de voyage, carburant, maintenance véhicule, etc.</t>
  </si>
  <si>
    <t>UVI080321-CDJP-RF Frais voyage T2-Jan-Mars'21 P#200823</t>
  </si>
  <si>
    <t>CDR-GJUVI-0000022</t>
  </si>
  <si>
    <t>UVI040321_Vhr3633_CDJP:Ach Kit Informatique  T1</t>
  </si>
  <si>
    <t>CDJ Soins de santé</t>
  </si>
  <si>
    <t>UVI080321-CDJP-RF soins santé T2-Jan-Mars'21 P#200823</t>
  </si>
  <si>
    <t>CDR-GJO-0021990</t>
  </si>
  <si>
    <t>Vhr 171220_STATION IHUSI: Alloc. Carburant nov'020 ESPASK</t>
  </si>
  <si>
    <t>CDR-GJO-0022005</t>
  </si>
  <si>
    <t>Vhr181220_Vhr5079_JEREMIE:Miss°à Uvira/Form.M&amp;E</t>
  </si>
  <si>
    <t>CDR-GJO-0023101</t>
  </si>
  <si>
    <t>Vhr100221_Vhr5079_SYLVA:Perdiem&amp; Logmt à Uvira</t>
  </si>
  <si>
    <t>CRD Activité 0.1.2 : Mise à jour de la cartographie, des dyn</t>
  </si>
  <si>
    <t>CDR-GGJO-0003080</t>
  </si>
  <si>
    <t>Gma710321-Vhr3665-AJEDI-KA-Acompte 60%-Carthographie 200823</t>
  </si>
  <si>
    <t>CRD Activité 0.1.4 : Réalisation d’une étude de base (baseli</t>
  </si>
  <si>
    <t>CDR-B851-0000067</t>
  </si>
  <si>
    <t>Vhr 3662_CHQ10110013_LISETTE_Format° baseline ESPASK</t>
  </si>
  <si>
    <t>CDR-CHU-0021855</t>
  </si>
  <si>
    <t>BEC 581_Vhr3662-LISETTE_Réliquat miss°-Uvira_Baseline ESPASK</t>
  </si>
  <si>
    <t>CDR-GGJO-0003073</t>
  </si>
  <si>
    <t>Gma700321-Vhr3665-AJEDI-KA-Acompte 60%-Baseline 200823</t>
  </si>
  <si>
    <t>CRD Activité 0.2.2 : Elaboration des outils de gestion du pr</t>
  </si>
  <si>
    <t>CDR-GJUVI-0000007</t>
  </si>
  <si>
    <t>UVI020321_Vhr3696_ETIENNE M.:Loc Salle Atelier Elabor Outil</t>
  </si>
  <si>
    <t>CDR-GJUVI-0000008</t>
  </si>
  <si>
    <t>UVI020321_Vhr3696_ETIENNE M.:Dejeuner Atelier Elabor Outil</t>
  </si>
  <si>
    <t>CDR-GJUVI-0000009</t>
  </si>
  <si>
    <t>UVI020321_Vhr3696_ETIENNE M.:Transport Atelier Elabor Outil</t>
  </si>
  <si>
    <t>CDR-GJUVI-0000010</t>
  </si>
  <si>
    <t>UVI020321_Vhr3696_ETIENNE M.:Perd&amp;Logm Atelier Elabor Outil</t>
  </si>
  <si>
    <t>CDR-GJUVI-0000011</t>
  </si>
  <si>
    <t>UVI020321_Vhr3696_ETIENNE M.:Fourniture Atelier Elabor Outil</t>
  </si>
  <si>
    <t>CDR-GJO-0023203</t>
  </si>
  <si>
    <t>Vhr060321_Vhr5174_JEREMIE:Miss°à Uvira du 15-24 Mars 2021</t>
  </si>
  <si>
    <t>CDR-GJO-0023220</t>
  </si>
  <si>
    <t>CRD Activité 1.1.1 Formation des acteurs pertinents en matiè</t>
  </si>
  <si>
    <t>CDR-GJO-0022270</t>
  </si>
  <si>
    <t>Media Congo Divers Appel d(Offres /ESPAK</t>
  </si>
  <si>
    <t>CDR-GGJO-0002958</t>
  </si>
  <si>
    <t>GMA 190321-Vhr5139-MAGEUZO Etienne-formation clés sur la rés</t>
  </si>
  <si>
    <t>CDR-GJUVI-0000001</t>
  </si>
  <si>
    <t>UVI010321_Vhr3697ETIENNE M.:Loc Salle Format Resolut° Confl</t>
  </si>
  <si>
    <t>CDR-GJUVI-0000002</t>
  </si>
  <si>
    <t>UVI010321_Vhr3697_ETIENNE M.:Dejeuner Format Resolut° Confl</t>
  </si>
  <si>
    <t>CDR-GJUVI-0000003</t>
  </si>
  <si>
    <t>UVI010321_Vhr3697_ETIENNE M.:Transport Format Resolut° Confl</t>
  </si>
  <si>
    <t>CDR-GJUVI-0000004</t>
  </si>
  <si>
    <t>UVI010321_Vhr3697_ETIENNE M.:Perd&amp;Logm Format Resolut° Confl</t>
  </si>
  <si>
    <t>CDR-GJUVI-0000005</t>
  </si>
  <si>
    <t>UVI010321_Vhr3697_ETIENNE M.:Fournitur Format Resolut° Confl</t>
  </si>
  <si>
    <t>CDR-GJUVI-0000006</t>
  </si>
  <si>
    <t>UVI010321_Vhr3697_ETIENNE M.:Module Format Resolut° Confl</t>
  </si>
  <si>
    <t>CRD Activité 2.1.2 : Renforcement des capacités des ETD et d</t>
  </si>
  <si>
    <t>CDR-GJO-0023093</t>
  </si>
  <si>
    <t>Vhr040221_BSC9225-9226_JEREMIE:Cplmt miss°Uvira 7-12 Fév'21</t>
  </si>
  <si>
    <t>CDR-GJO-0023094</t>
  </si>
  <si>
    <t>Vhr050221_Vhr3657_JEREMIE:Miss°Uvira 1-6 Fév21</t>
  </si>
  <si>
    <t>CDR-GJO-0023098</t>
  </si>
  <si>
    <t>Vhr030221_OLIVIER: Miss°Renforcemnt capacités staff /en RBF</t>
  </si>
  <si>
    <t>CDR-B851-0000090</t>
  </si>
  <si>
    <t>Vhr 3691_OV67023855_OLIVIER_Honoraires consultances-P200823</t>
  </si>
  <si>
    <t>CRD Activité 2.2.8. Paiement des subsides selon les résultat</t>
  </si>
  <si>
    <t>CDR-GGJO-0003064</t>
  </si>
  <si>
    <t>GMA640321_VHR3727_CHQ10110033_CIAT BIJOMBO_Av.Subs.T1'21-ESP</t>
  </si>
  <si>
    <t>533</t>
  </si>
  <si>
    <t>CDR-GGJO-0003065</t>
  </si>
  <si>
    <t>GMA640321_VHR3728_CHQ10110034_CHEF.BAVIRA_Av.Subs.T1'21-ESPA</t>
  </si>
  <si>
    <t>CDR-GGJO-0003066</t>
  </si>
  <si>
    <t>GMA640321_VHR3729_CHQ10110035_PLEINE RUZIZ_Av.Subs.T1'21-ESP</t>
  </si>
  <si>
    <t>CRD Activité 2.3.1: Renforcement de capacités des membres de</t>
  </si>
  <si>
    <t>CDR-CHU-0022445</t>
  </si>
  <si>
    <t>BSC9272_JEAN JACQUES:Locat°Sall+Generateur/Réunion Plaine Ru</t>
  </si>
  <si>
    <t>CDR-GGJO-0002961</t>
  </si>
  <si>
    <t>GMA 210321-Vhr3658/3659/3660/3661/5139-MAGEUZO-FormRBF UVIRA</t>
  </si>
  <si>
    <t>CRD Activité 4.2.2. Elaboration des contrats de performance</t>
  </si>
  <si>
    <t>CDR-GGJO-0002957</t>
  </si>
  <si>
    <t>GMA 180321-Vhr3694-Etienne MUSHAGALUSA-Atelier contr,RBF</t>
  </si>
  <si>
    <t>CDR-GGJO-0002755</t>
  </si>
  <si>
    <t>GMA070121: salary&amp;benefit janv'21_CBA</t>
  </si>
  <si>
    <t>CDR-GGJO-0002885</t>
  </si>
  <si>
    <t>GMA070221:salary &amp;Benefit févr'21_CBA</t>
  </si>
  <si>
    <t>CDR-GGJO-0002998</t>
  </si>
  <si>
    <t>GMA220321:salary &amp;benefit_CBA mars 21</t>
  </si>
  <si>
    <t>CDR-B066-0000789</t>
  </si>
  <si>
    <t>Vhr3426-Cq10110207-NESTOR-Loyer anticipatif Uvira-Jan-Mars21</t>
  </si>
  <si>
    <t>CDR-B851-0000049</t>
  </si>
  <si>
    <t>Vhr 3653_OV67023835_HDW-UVIRA_Gardiennage&amp;ménage bureau-Janv</t>
  </si>
  <si>
    <t>CDR-B851-0000059</t>
  </si>
  <si>
    <t>Vhr 3653_Ov67023835-HDW Uvira-Service Menage Dec'20-Jan'21</t>
  </si>
  <si>
    <t>CDR-CHU-0022074</t>
  </si>
  <si>
    <t>BSC9247_MAISON SIM_Tampon&amp;cartes services&amp;Vistes</t>
  </si>
  <si>
    <t>CDR-B851-0000086</t>
  </si>
  <si>
    <t>Vhr 3682_CHQ10110016_HDW-UVIRA_Security costs- fév'21</t>
  </si>
  <si>
    <t>CDR-B851-0000087</t>
  </si>
  <si>
    <t>Vhr 3682_CHQ10110016_HDW-UVIRA_Ménage bureau- fév'21</t>
  </si>
  <si>
    <t>CDR-CHU-0022447</t>
  </si>
  <si>
    <t>BSC9274_DECOR PLUS:Decoration logo VNGI sur le potail CRD UV</t>
  </si>
  <si>
    <t>CDR-GGJO-0002758</t>
  </si>
  <si>
    <t>GMA070121: salary&amp;benefit janv'21_Jimmy kativuma</t>
  </si>
  <si>
    <t>CDR-GGJO-0002887</t>
  </si>
  <si>
    <t>GMA070221:salary &amp;Benefit févr'21_JIMMY KATIVUMA</t>
  </si>
  <si>
    <t>CDR-GGJO-0003000</t>
  </si>
  <si>
    <t>GMA220321:salary &amp;benefit-Jimmy mars 21</t>
  </si>
  <si>
    <t>CDR-B780-0005236</t>
  </si>
  <si>
    <t>Vhr5121_Cq08867689_Ets CHRISTIAN:Communication Déc'20 &amp; Janv</t>
  </si>
  <si>
    <t>CDR-B851-0000051</t>
  </si>
  <si>
    <t>Vhr 3654_OV67023836_ETS AJYWA_Internet Bureau_Fév-Avr'21</t>
  </si>
  <si>
    <t>CDR-B851-0000107</t>
  </si>
  <si>
    <t>Vhr 3654_OV67023836_ETS AJYWA: Internet Uvira fév- avril'021</t>
  </si>
  <si>
    <t>521</t>
  </si>
  <si>
    <t>CDR-B780-0005264</t>
  </si>
  <si>
    <t>Vhr5138_Cq08867698_Ets CHRISTIANA:Communic° Staff Bkv&amp;Uvira</t>
  </si>
  <si>
    <t>CDR-CHU-0021831</t>
  </si>
  <si>
    <t>BSC 2120_ETS TOP QUALITY_Crédit de com. fev'21-ETIENNE&amp;JIMMY</t>
  </si>
  <si>
    <t>CDR-CHU-0022068</t>
  </si>
  <si>
    <t>BSC9244_Ets CHRISTIANA:Communication Février 2021</t>
  </si>
  <si>
    <t>CDR-B780-0005348</t>
  </si>
  <si>
    <t>Vhr5181_Cq08867719_Ets CHRISTIANA:Communicat°Mars'21</t>
  </si>
  <si>
    <t>CDR-GGJO-0002959</t>
  </si>
  <si>
    <t>GMA 200321-Vhr3655-J-JacquesMAGEUZO-Controle techn interne</t>
  </si>
  <si>
    <t>CDR-GGJO-0002727</t>
  </si>
  <si>
    <t>GMA070121: salary&amp;benefit janv'21_MAGEUZO</t>
  </si>
  <si>
    <t>CDR-GGJO-0002857</t>
  </si>
  <si>
    <t>GMA070221:salary &amp; benefit févr'21_MAGEUZO</t>
  </si>
  <si>
    <t>CDR-GGJO-0002965</t>
  </si>
  <si>
    <t>GMA220321:salary &amp;benefit jacques mars 21- 25% sur OS1</t>
  </si>
  <si>
    <t>CDR-GGJO-0002728</t>
  </si>
  <si>
    <t>CDR-GGJO-0002858</t>
  </si>
  <si>
    <t>CDR-GGJO-0002966</t>
  </si>
  <si>
    <t>GMA220321:salary &amp;benefit jacques mars 21- 45% sur OS2</t>
  </si>
  <si>
    <t>CDR-GGJO-0002729</t>
  </si>
  <si>
    <t>CDR-GGJO-0002859</t>
  </si>
  <si>
    <t>CDR-GGJO-0002967</t>
  </si>
  <si>
    <t>GMA220321:salary &amp;benefit jacques mars 21- 05% sur OS3</t>
  </si>
  <si>
    <t>CDR-GGJO-0002730</t>
  </si>
  <si>
    <t>CDR-GGJO-0002860</t>
  </si>
  <si>
    <t>CDR-GGJO-0002968</t>
  </si>
  <si>
    <t>GMA220321:salary &amp;benefit jacques mars 21- 25% sur OS4</t>
  </si>
  <si>
    <t>CDR-CHU-0021698</t>
  </si>
  <si>
    <t>BSC 2047_INRB_Rbrsement test covid19 pc JEREMIE</t>
  </si>
  <si>
    <t>CDR-B066-0000769</t>
  </si>
  <si>
    <t>Vhr3430-OV67023451-CIMAK NEW DEAL-Soins méd staff ESPAS12/20</t>
  </si>
  <si>
    <t>CDR-B066-0000775</t>
  </si>
  <si>
    <t>Vhr3431-OV67023452-CIMAK NEW DEAL-Soins méd staffESPASK/1120</t>
  </si>
  <si>
    <t>CDR-B066-0000782</t>
  </si>
  <si>
    <t>Vhr3433-OV67023453-CIMAK NEW DEAL-Soins médESPASK staff10/20</t>
  </si>
  <si>
    <t>CDR-GGJO-0002963</t>
  </si>
  <si>
    <t>GMA220321:salary &amp;benefit jeremie mars 21- 15% sur OS4</t>
  </si>
  <si>
    <t>CDR-GGJO-0002719</t>
  </si>
  <si>
    <t>GMA070121: salary&amp;benefit janv'21_jeremie</t>
  </si>
  <si>
    <t>CDR-GGJO-0002801</t>
  </si>
  <si>
    <t>GMA070221:salary &amp; benefit févr'21_Jeremie</t>
  </si>
  <si>
    <t>CDR-CHU-0022343</t>
  </si>
  <si>
    <t>BSC 2227 - NEW DEAL/CIMAK-Soins méd 02/21 -JEREMIE- ESPASK</t>
  </si>
  <si>
    <t>CDR-GGJO-0002956</t>
  </si>
  <si>
    <t>GMA220321:salary &amp;benefit jeremie mars 21- 20% sur OS1</t>
  </si>
  <si>
    <t>CDR-GGJO-0002723</t>
  </si>
  <si>
    <t>CDR-GGJO-0002853</t>
  </si>
  <si>
    <t>CDR-CHU-0022114</t>
  </si>
  <si>
    <t>BSC 2181_CIMAK_Soins médicaux-Jeremie ESPASK-Jan'21</t>
  </si>
  <si>
    <t>CDR-CHU-0022411</t>
  </si>
  <si>
    <t>BSC 2273_JEREMIE_Frais d'installat° à Uvira</t>
  </si>
  <si>
    <t>CDR-GGJO-0002960</t>
  </si>
  <si>
    <t>GMA220321:salary &amp;benefit jeremie mars 21- 40% sur OS2</t>
  </si>
  <si>
    <t>CDR-GGJO-0002724</t>
  </si>
  <si>
    <t>CDR-GGJO-0002854</t>
  </si>
  <si>
    <t>CDR-GGJO-0002962</t>
  </si>
  <si>
    <t>GMA220321:salary &amp;benefit jeremie mars 21- 5% sur OS3</t>
  </si>
  <si>
    <t>CDR-GGJO-0002725</t>
  </si>
  <si>
    <t>CDR-GGJO-0002855</t>
  </si>
  <si>
    <t>CDR-GGJO-0002726</t>
  </si>
  <si>
    <t>CDR-GGJO-0002856</t>
  </si>
  <si>
    <t>CDR-GGJO-0002964</t>
  </si>
  <si>
    <t>GMA220321:salary &amp;benefit jeremie mars 21- 20% sur Soutien</t>
  </si>
  <si>
    <t>CDR-GJO-0022415</t>
  </si>
  <si>
    <t>Vhr060121_Vhr1975_JJ MAGEUZO:Av-Fctionnemnt Bureau Uvira</t>
  </si>
  <si>
    <t>CDR-B780-0005259</t>
  </si>
  <si>
    <t>Vhr5136_Ov67018587_SINGRAL:Rép. Monte Vitre.&amp;Entretien Mob</t>
  </si>
  <si>
    <t>CDR-GJO-0022531</t>
  </si>
  <si>
    <t>Vhr010221_Vhr5143_ETIENNE M.:Logement a Bkv du 17-21 Fevr'21</t>
  </si>
  <si>
    <t>Vhr010221_Vhr5143_ETIENNE M.:Perdiem a Bkv du 17-22 Fevr'21</t>
  </si>
  <si>
    <t>CDR-CHU-0022422</t>
  </si>
  <si>
    <t>BSC9255_Ets SILIMU:Transport pneus de Goma à Bukavu</t>
  </si>
  <si>
    <t>CDR-GGJO-0002951</t>
  </si>
  <si>
    <t>GMA 130321-Vhr3320-STATION IHUSI-carburant12/20-01/21 ESPASK</t>
  </si>
  <si>
    <t>CDR-B780-0005365</t>
  </si>
  <si>
    <t>Vhr5188_Ov67018606_Ets RIME RTA:5pneus Goodrich 235/85R16</t>
  </si>
  <si>
    <t>CDR-GGJO-0003030</t>
  </si>
  <si>
    <t>GMA 220321-Vhr3646-J,Jacques MAGEUZO-Carburant- bureauUVIRA</t>
  </si>
  <si>
    <t>CDR-CHU-0022059</t>
  </si>
  <si>
    <t>BSC9235_PAPETERIE HOSANNA:mallette ordinateur de Etienne</t>
  </si>
  <si>
    <t>CDR-CHU-0022061</t>
  </si>
  <si>
    <t>BSC9237_AMANDA PHONE: Ondulaire mercurg 300 Smart7599</t>
  </si>
  <si>
    <t>CDR-B780-0005287</t>
  </si>
  <si>
    <t>Vhr5151_Cq08867707_Ets CIMS:Retroprojecteur&amp;Cartouche</t>
  </si>
  <si>
    <t>CDR-GJO-0022069</t>
  </si>
  <si>
    <t>Vhr291220_Vhr5052_SADIKI:Logement Uvira_ poste d'attache</t>
  </si>
  <si>
    <t>CDR-GGJO-0002731</t>
  </si>
  <si>
    <t>GmA070121: salary&amp;benefit janv'21_SADIKI</t>
  </si>
  <si>
    <t>CDR-GGJO-0002861</t>
  </si>
  <si>
    <t>GMA070221:salary &amp; benefit févr'21_SADIKI</t>
  </si>
  <si>
    <t>CDR-GGJO-0002969</t>
  </si>
  <si>
    <t>GMA220321:salary &amp;benefit SADIKI mars 21- 08% sur OS1</t>
  </si>
  <si>
    <t>CDR-GJO-0023218</t>
  </si>
  <si>
    <t>Vhr050321_BSC9192_JEAN JACQUES:Transp/Miss°plaine Ruzizi</t>
  </si>
  <si>
    <t>CDR-GGJO-0002732</t>
  </si>
  <si>
    <t>CDR-GGJO-0002862</t>
  </si>
  <si>
    <t>CDR-GGJO-0002970</t>
  </si>
  <si>
    <t>GMA220321:salary &amp;benefit SADIKI mars 21- 08% sur OS2</t>
  </si>
  <si>
    <t>CDR-GGJO-0002733</t>
  </si>
  <si>
    <t>CDR-GGJO-0002863</t>
  </si>
  <si>
    <t>CDR-GGJO-0002971</t>
  </si>
  <si>
    <t>GMA220321:salary &amp;benefit SADIKI mars 21- 03% sur OS3</t>
  </si>
  <si>
    <t>CDR-GGJO-0002734</t>
  </si>
  <si>
    <t>CDR-GGJO-0002864</t>
  </si>
  <si>
    <t>CDR-GGJO-0002973</t>
  </si>
  <si>
    <t>GMA220321:salary &amp;benefit SADIKI mars 21- 25% sur soutien</t>
  </si>
  <si>
    <t>CDR-GGJO-0002735</t>
  </si>
  <si>
    <t>CDR-GGJO-0002865</t>
  </si>
  <si>
    <t>CDR-GGJO-0002972</t>
  </si>
  <si>
    <t>GMA220321:salary &amp;benefit SADIKI mars 21- 08% sur OS4</t>
  </si>
  <si>
    <t>CDR-GGJO-0002884</t>
  </si>
  <si>
    <t>GMA070221:salary &amp; benefit févr'21_Etienne</t>
  </si>
  <si>
    <t>CDR-GGJO-0002997</t>
  </si>
  <si>
    <t>GMA220321:salary &amp;benefit_etienne mars 21</t>
  </si>
  <si>
    <t>CDR-GJO-0022416</t>
  </si>
  <si>
    <t>CDR-CHU-0022060</t>
  </si>
  <si>
    <t>BSC9236_MAISON SIM:Carte de service de Jean Jacques Mageuzo</t>
  </si>
  <si>
    <t>CDR-CHU-0022364</t>
  </si>
  <si>
    <t>BSC 2254_MWANA AFRICA_Impression carte service Celestin</t>
  </si>
  <si>
    <t>CDR-GGJO-0003009</t>
  </si>
  <si>
    <t>GMA 220321-Vhr3646-J,Jacques MAGEUZO-Consom bureauUVIRA</t>
  </si>
  <si>
    <t>CDR-B780-0005249</t>
  </si>
  <si>
    <t>Vhr5127_BCDC BKV:Frais bancaire mois de Janvier 2021/ESPASK</t>
  </si>
  <si>
    <t>CDR-B851-0000057</t>
  </si>
  <si>
    <t>GMA010121-RELEVE-BCDC-Frais bancaires - janvier 2020</t>
  </si>
  <si>
    <t>CDR-B066-0000889</t>
  </si>
  <si>
    <t>Vhr 4055_RELEVE_EQUITY-BCDC_Frais bancaires fév'21</t>
  </si>
  <si>
    <t>CDR-B851-0000100</t>
  </si>
  <si>
    <t>Vhr 3685_RELEVE_BCDC_Frais bancaires fév'21</t>
  </si>
  <si>
    <t>CDR-B066-0001025</t>
  </si>
  <si>
    <t>Vhr 4044_RELEVE_BCDC_Frais bancaires 03/21 ESPASK</t>
  </si>
  <si>
    <t>CDR-B780-0005371</t>
  </si>
  <si>
    <t>Vhr5190_BCDC BKV:Frais bancaire Mars 2021/ESPASK</t>
  </si>
  <si>
    <t>CDR-B851-0000121</t>
  </si>
  <si>
    <t>Vhr 3713_CRD ESPASK-ESPAD_RELEVES: Frais bancaires mars'21</t>
  </si>
  <si>
    <t>CDR-GGJO-0003031</t>
  </si>
  <si>
    <t>GMA 220321-Vhr3646-J,Jacques MAGEUZO-frais bancaires burUV,</t>
  </si>
  <si>
    <t>CDR-GGJO-0002757</t>
  </si>
  <si>
    <t>GMA070121: salary&amp;benefit janv'21_AIMEE</t>
  </si>
  <si>
    <t>CDR-GGJO-0002886</t>
  </si>
  <si>
    <t>GMA070221:salary &amp;benefit févr'21_AIMEE-JK-Innocen-Faustin</t>
  </si>
  <si>
    <t>CDR-GGJO-0002999</t>
  </si>
  <si>
    <t>GMA220321:salary &amp;benefit-Aimée MARS 21</t>
  </si>
  <si>
    <t>CDR-B780-0005242</t>
  </si>
  <si>
    <t>Vhr5123_Ov67018585_Ets MAKI:Generator 7KVA-Uvira office</t>
  </si>
  <si>
    <t>536</t>
  </si>
  <si>
    <t>GSP Charges sociales</t>
  </si>
  <si>
    <t>CDR-GJUVI-0000028</t>
  </si>
  <si>
    <t>UVI090321-GASAP-RF Charges sociale T1-Oct-Dec'20 P#200823</t>
  </si>
  <si>
    <t>GSP Coût bureaux Minembwe</t>
  </si>
  <si>
    <t>UVI090321-GASAP-RF loyer Minembwe. T1-Oct-Dec'20 P#200823</t>
  </si>
  <si>
    <t>GSP Directeur Exécutif</t>
  </si>
  <si>
    <t>UVI090321-GASAP-RF Sal Directeur exe. T1-Oct-Dec'20 P#200823</t>
  </si>
  <si>
    <t>GSP Entretien véhicule, carburant</t>
  </si>
  <si>
    <t>CDR-GGJO-0002627</t>
  </si>
  <si>
    <t>GMA421220-Vhr2631/3320-Station Ihusi-carbur T2 T3 20 ESPAK</t>
  </si>
  <si>
    <t>GSP Fournitures bureau, Communication (Phone, internet)</t>
  </si>
  <si>
    <t>UVI090321-GASAP-RF Fournitures T1-Oct-Dec'20 P#200823</t>
  </si>
  <si>
    <t>UVI090321-GASAP-RF Kit informatiT1-Oct-Dec'20 P#200823</t>
  </si>
  <si>
    <t>GSP Superviseur projet</t>
  </si>
  <si>
    <t>UVI090321-GASAP-RF Sal superviseurs T1-Oct-Dec'20 P#200823</t>
  </si>
  <si>
    <t>SFB Activité 1.1.3: Renforcement des capacités des femmes et</t>
  </si>
  <si>
    <t>CDR-GJUVI-0000024</t>
  </si>
  <si>
    <t>UVI070321_Vhr3672_SOFIBEF.:At sur Renfor Cap T2</t>
  </si>
  <si>
    <t>CDR-GJUVI-0000026</t>
  </si>
  <si>
    <t>UVI070321-SOFIBEF-RF Renforcem capa T2-Jan-Mars'21 P#200823</t>
  </si>
  <si>
    <t>SFB Activité 3.1.1 : Organiser des ateliers d’identification</t>
  </si>
  <si>
    <t>CDR-GJUVI-0000025</t>
  </si>
  <si>
    <t>UVI070321_Vhr3672_SOFIBEF.:At identific &amp; Document T2</t>
  </si>
  <si>
    <t>UVI070321-SOFIBEF-RF Organiser atel T2-Jan-Mars'21 P#200823</t>
  </si>
  <si>
    <t>SFB Activité 3.1.3 : Formation de femmes et jeunes filles su</t>
  </si>
  <si>
    <t>UVI070321-SOFIBEF-RF Formation femme T2-Jan-Mars'21 P#200823</t>
  </si>
  <si>
    <t>SFB Activité 3.2.1 : Soutenir l’élaboration d’un plan d’acti</t>
  </si>
  <si>
    <t>UVI070321-SOFIBEF-RF Soutenir Elab T2-Jan-Mars'21 P#200823</t>
  </si>
  <si>
    <t>SFB Activité 3.2.2 : Soutenir la participation physique des</t>
  </si>
  <si>
    <t>UVI070321-SOFIBEF-RF Soutenir Part T2-Jan-Mars'21 P#200823</t>
  </si>
  <si>
    <t>SFB Activité 3.2.4 :Appuyer financièrement la réalisation de</t>
  </si>
  <si>
    <t>UVI070321-SOFIBEF-RF Appui financier T2-Jan-Mars'21 P#200823</t>
  </si>
  <si>
    <t>SFB Activité 3.3.1. Documenter les normes sociales et les pr</t>
  </si>
  <si>
    <t>UVI070321-SOFIBEF-RF documenter norT2-Jan-Mars'21 P#200823</t>
  </si>
  <si>
    <t>SFB Activité 3.3.2. Mettre en place des forums/espaces de di</t>
  </si>
  <si>
    <t>UVI070321-SOFIBEF-RF Forum&amp;Espa Disc T2-Jan-Mars'21 P#200823</t>
  </si>
  <si>
    <t>SFB Activité 3.3.3. Produire des outils de sensibilisation a</t>
  </si>
  <si>
    <t>UVI070321-SOFIBEF-RF Outils sensib T2-Jan-Mars'21 P#200823</t>
  </si>
  <si>
    <t>SFB Activité 3.3.4. Sensibiliser les communautés sur les eff</t>
  </si>
  <si>
    <t>UVI070321-SOFIBEF-RF Sensibilise com T2-Jan-Mars'21 P#200823</t>
  </si>
  <si>
    <t>SFB Animateur au projet</t>
  </si>
  <si>
    <t>UVI070321-SOFIBEF-RF Sal animateur T2-Jan-Mars'21 P#200823</t>
  </si>
  <si>
    <t>SFB Chargé de projet</t>
  </si>
  <si>
    <t>CDR-GJUVI-0000016</t>
  </si>
  <si>
    <t>UVI030321_Vhr3634_SOFIBEF.:Salaire Chargé de projet T1</t>
  </si>
  <si>
    <t>UVI070321-SOFIBEF-RF Sal Chargé proj T2-Jan-Mars'21 P#200823</t>
  </si>
  <si>
    <t>SFB Comptable au Projet</t>
  </si>
  <si>
    <t>UVI070321-SOFIBEF-RF Sal comptable T2-Jan-Mars'21 P#200823</t>
  </si>
  <si>
    <t>SFB Contribuer  loyer bureau  UVIRA</t>
  </si>
  <si>
    <t>CDR-GJUVI-0000014</t>
  </si>
  <si>
    <t>UVI030321_Vhr3634_SOFIBEF.:Loyer (Oct-Dec 2020) T1</t>
  </si>
  <si>
    <t>CDR-GJUVI-0000015</t>
  </si>
  <si>
    <t>UVI030321_Vhr3634_SOFIBEF.:Frais Bancaires T1</t>
  </si>
  <si>
    <t>UVI070321-SOFIBEF-RF Loyer T2-Jan-Mars'21 P#200823</t>
  </si>
  <si>
    <t>SFB Entretien véhicule, carburant</t>
  </si>
  <si>
    <t>UVI070321-SOFIBEF-RF Entretien veh T2-Jan-Mars'21 P#200823</t>
  </si>
  <si>
    <t>SFB Fournitures bureau, Communication (Phone, internet)</t>
  </si>
  <si>
    <t>CDR-GJUVI-0000013</t>
  </si>
  <si>
    <t>Vhr030321_Vhr3634_SOFIBEF.:Ach Fournitures Bureau T1</t>
  </si>
  <si>
    <t>UVI070321-SOFIBEF-RF Fournitures T2-Jan-Mars'21 P#200823</t>
  </si>
  <si>
    <t>CDR-GJUVI-0000012</t>
  </si>
  <si>
    <t>Vhr030321_Vhr3634_SOFIBEF.:Ach Kit Informatique T1</t>
  </si>
  <si>
    <t>SFB Superviseur du projet</t>
  </si>
  <si>
    <t>UVI070321-SOFIBEF-RF Sal Superviseur T2-Jan-Mars'21 P#200823</t>
  </si>
  <si>
    <t>CDR-003122</t>
  </si>
  <si>
    <t>SOFIBEF OCA 7%</t>
  </si>
  <si>
    <t>CDR-GJUVI-0000017</t>
  </si>
  <si>
    <t>UVI070321_Vhr3634_SOFIBEF.:OCA 7% T1</t>
  </si>
  <si>
    <t>VNG 1.3.1: Evaluation SWOT des mécanismes de redevabilité ex</t>
  </si>
  <si>
    <t>CDR-GJUVI-0000060</t>
  </si>
  <si>
    <t>UVI060321-VNGI-RF Evaluation SWOT T2-Jan-Mars'21 P#200823</t>
  </si>
  <si>
    <t>VNG Activité 0.1.7 : Contributions de VNG International aux</t>
  </si>
  <si>
    <t>UVI060321-VNGI-RF Contribut°démar T2-Jan-Mars'21 P#200823</t>
  </si>
  <si>
    <t>VNG Activité 1.1.4: Elaboration et/ou mise à jour des plans</t>
  </si>
  <si>
    <t>UVI060321-VNGI-RF Elaborat°PAO T2-Jan-Mars'21 P#200823</t>
  </si>
  <si>
    <t>VNG Activité 2.1.3 : Accompagnement pratique des ETD et de l</t>
  </si>
  <si>
    <t>CDR-GJO-0023219</t>
  </si>
  <si>
    <t>Vhr050321_BSC9192_JEAN JACQUES:Perdiem/Miss°plaine Ruzizi</t>
  </si>
  <si>
    <t>VNG Activité 2.1.5 : Benchmarking : processus de collecte et</t>
  </si>
  <si>
    <t>UVI060321-VNGI-RF Benchmarking T2-Jan-Mars'21 P#200823</t>
  </si>
  <si>
    <t>VNG Activité 4.4.1 : Elaboration participative d'un document</t>
  </si>
  <si>
    <t>UVI060321-VNGI-RF Elaboration part T2-Jan-Mars'21 P#200823</t>
  </si>
  <si>
    <t>VNG Assistance au projet</t>
  </si>
  <si>
    <t>CDR-GJUVI-0000059</t>
  </si>
  <si>
    <t>UVI050321-VNGI-RF Assistance projet T1-Oct-Dec'20 P#200823</t>
  </si>
  <si>
    <t>UVI060321-VNGI-RF Assistance Proj T2-Jan-Mars'21 P#200823</t>
  </si>
  <si>
    <t>UVI060321-VNGI-RF Équipement IT T2-Jan-Mars'21 P#200823</t>
  </si>
  <si>
    <t>VNG Expert en gouvernance sécuritaire et engagement politiqu</t>
  </si>
  <si>
    <t>UVI050321-VNGI-RF Expert en gouv séc T1-Oct-Dec'20 P#200823</t>
  </si>
  <si>
    <t>UVI060321-VNGI-RF Expert gouv séc T2-Jan-Mars'21 P#200823</t>
  </si>
  <si>
    <t>UVI060321-VNGI-RF Expert en gouv sec T2-Jan-Mars'21 P#200823</t>
  </si>
  <si>
    <t>VNG Finances, logistique &amp; administration</t>
  </si>
  <si>
    <t>UVI050321-VNGI-RF Fin-log-admin T1-Oct-Dec'20 P#200823</t>
  </si>
  <si>
    <t>UVI060321-VNGI-RF Fin,Log,Admin T2-Jan-Mars'21 P#200823</t>
  </si>
  <si>
    <t>VNG Frais bancaires</t>
  </si>
  <si>
    <t>UVI050321-VNGI-RF Frais bancaires T1-Oct-Dec'20 P#200823</t>
  </si>
  <si>
    <t>UVI060321-VNGI-RF Frais bancaires T2-Jan-Mars'21 P#200823</t>
  </si>
  <si>
    <t>VNG Frais de voyage, carburant, location/maintenance véhicul</t>
  </si>
  <si>
    <t>UVI050321-VNGI-RF Frais de voyage T1-Oct-Dec'20 P#200823</t>
  </si>
  <si>
    <t>UVI060321-VNGI-RF Frais Voyages T2-Jan-Mars'21 P#200823</t>
  </si>
  <si>
    <t>VNG Papeterie, télécommunications, Internet</t>
  </si>
  <si>
    <t>UVI050321-VNGI-RF Papeterie-Telecom T1-Oct-Dec'20 P#200823</t>
  </si>
  <si>
    <t>UVI060321-VNGI-RF Papeterie-Telec T2-Jan-Mars'21 P#200823</t>
  </si>
  <si>
    <t>VNG Sounding board - Expert en gouvernance locale et genre</t>
  </si>
  <si>
    <t>UVI050321-VNGI-RF Expert en gouv loc T1-Oct-Dec'20 P#200823</t>
  </si>
  <si>
    <t>UVI060321-VNGI-RF Expert Gouv Loc T2-Jan-Mars'21 P#200823</t>
  </si>
  <si>
    <t>VNG Sounding board - Expert en redevabilité et responsabilit</t>
  </si>
  <si>
    <t>UVI050321-VNGI-RF Expert redev T1-Oct-Dec'20 P#200823</t>
  </si>
  <si>
    <t>UVI060321-VNGI-RF Expert redev T2-Jan-Mars'21 P#200823</t>
  </si>
  <si>
    <t>Cash Flow</t>
  </si>
  <si>
    <t>Project name:</t>
  </si>
  <si>
    <t>Activity number:</t>
  </si>
  <si>
    <t>Duration</t>
  </si>
  <si>
    <t>Reporting period:</t>
  </si>
  <si>
    <t>Coming period</t>
  </si>
  <si>
    <t>Currency:</t>
  </si>
  <si>
    <t>OPENING BALANCE:</t>
  </si>
  <si>
    <t>Balance of project funds at start of reporting period</t>
  </si>
  <si>
    <t>RECEIVED</t>
  </si>
  <si>
    <t>REVENUE:</t>
  </si>
  <si>
    <t>own contribution</t>
  </si>
  <si>
    <t xml:space="preserve">Interest/other income </t>
  </si>
  <si>
    <t>Incomes from PNUD - T1</t>
  </si>
  <si>
    <t>Incomes from PNUD - T2</t>
  </si>
  <si>
    <t>Incomes from PNUD - T3</t>
  </si>
  <si>
    <t>Incomes from PNUD - T4</t>
  </si>
  <si>
    <t>Total revenue during reporting period</t>
  </si>
  <si>
    <t>SUBTOTAL</t>
  </si>
  <si>
    <t>EXPENDITURE:</t>
  </si>
  <si>
    <t>Total expenditure during reporting period</t>
  </si>
  <si>
    <t>Total Advances partners</t>
  </si>
  <si>
    <t>CLOSING BALANCE:</t>
  </si>
  <si>
    <t>Balance of project funds at end of reporting period</t>
  </si>
  <si>
    <t>ESPASK</t>
  </si>
  <si>
    <t>01 October 2020 to 30 September 2022</t>
  </si>
  <si>
    <t>01 january 2021 - 31 march 2021</t>
  </si>
  <si>
    <t>01 april 2021 to 30 june 2021</t>
  </si>
  <si>
    <t>Rapport financier 2</t>
  </si>
  <si>
    <t>Rapport financier 1</t>
  </si>
  <si>
    <t>DRC - Follow up Patners</t>
  </si>
  <si>
    <t>Customer</t>
  </si>
  <si>
    <t>Contrat</t>
  </si>
  <si>
    <t>Decaissements</t>
  </si>
  <si>
    <t>Comments</t>
  </si>
  <si>
    <t>Contrat 1</t>
  </si>
  <si>
    <t>Avenant</t>
  </si>
  <si>
    <t>Trimestre1</t>
  </si>
  <si>
    <t>Trimestre2</t>
  </si>
  <si>
    <t>Trimestre3</t>
  </si>
  <si>
    <t>Trimestre4</t>
  </si>
  <si>
    <t>Trimestre5</t>
  </si>
  <si>
    <t>Trimestre6</t>
  </si>
  <si>
    <t>Trimestre7</t>
  </si>
  <si>
    <t>Trimestre8</t>
  </si>
  <si>
    <t>Expenditures</t>
  </si>
  <si>
    <t>Sylvain DUHAU</t>
  </si>
  <si>
    <t>Commentaires</t>
  </si>
  <si>
    <t>Donor:</t>
  </si>
  <si>
    <t>SSU - PNUD</t>
  </si>
  <si>
    <t xml:space="preserve">Fund : </t>
  </si>
  <si>
    <t xml:space="preserve">ID Project : </t>
  </si>
  <si>
    <t>Project Name:</t>
  </si>
  <si>
    <t>Coming period:</t>
  </si>
  <si>
    <t>Decaissement</t>
  </si>
  <si>
    <t>Variances</t>
  </si>
  <si>
    <t xml:space="preserve">Avenant
</t>
  </si>
  <si>
    <t>Tranche1</t>
  </si>
  <si>
    <t>Tranche2</t>
  </si>
  <si>
    <t>Situation de justifications des partenaires</t>
  </si>
  <si>
    <t>Disbursments to SSR</t>
  </si>
  <si>
    <t>Trimestre 4</t>
  </si>
  <si>
    <t>CDR-B780-0005157</t>
  </si>
  <si>
    <t>Vhr5068_CHQ8867655_Ets CIMS:Fournitures atelier ESPASK an</t>
  </si>
  <si>
    <t>CDR-B780-0005215</t>
  </si>
  <si>
    <t>Vhr5068_CHQ8867655_Ets CIMS:Fournitures atelier ESPASK</t>
  </si>
  <si>
    <t>CDR-B146-0000002</t>
  </si>
  <si>
    <t>Vhr001_Frais 5 Carnets OV et 5Carnets CHQ</t>
  </si>
  <si>
    <t>CDR-CUUVI-0000002</t>
  </si>
  <si>
    <t>BSC101_Carburant Fevrier et Mars 2021</t>
  </si>
  <si>
    <t>CDR-B851-0000123</t>
  </si>
  <si>
    <t>Vhr 3718_CHQ10110025_HDW-UVIRA_Security costs mar'21-Uvira</t>
  </si>
  <si>
    <t>CDR-CUUVI-0000003</t>
  </si>
  <si>
    <t>BSC102_Approvisionnement Eau Bur Uvira</t>
  </si>
  <si>
    <t>CDR-CHU-0022734</t>
  </si>
  <si>
    <t>BSC 2324_CADECO_Fraistransfert-30%Subs.T1'21-Partners ESPASK</t>
  </si>
  <si>
    <t>CDR-B780-0005396</t>
  </si>
  <si>
    <t>VHR5216_ETS CHRRISTINA_Communication Staff Avril 21</t>
  </si>
  <si>
    <t>CDR-B851-0000134</t>
  </si>
  <si>
    <t>Vhr 3738_3417ème BATAILLON SPECIAL-30% de1er tranche subside</t>
  </si>
  <si>
    <t>CDR-B851-0000135</t>
  </si>
  <si>
    <t>Vhr 3739_OV67023870_Bur,TERRITOIRE UVIRA_30% S/1er tranc,sub</t>
  </si>
  <si>
    <t>CRD Activité 2.2.6. Missions trimestrielles d'évaluation/vér</t>
  </si>
  <si>
    <t>CDR-CHU-0023079</t>
  </si>
  <si>
    <t>BSC9310_RVA_Taxe accès Tarmac Jeremie voyage Uvira</t>
  </si>
  <si>
    <t>CDR-GJUVI-0000047</t>
  </si>
  <si>
    <t>UVI010421_Vhr3731_ETIENNE M.:Impression Modules&amp;Calicot</t>
  </si>
  <si>
    <t>CDR-GJUVI-0000048</t>
  </si>
  <si>
    <t>UVI010421_Vhr3731_ETIENNE M.:Fournitures Formation</t>
  </si>
  <si>
    <t>CDR-GJUVI-0000049</t>
  </si>
  <si>
    <t>UVI010421_Vhr3731_ETIENNE M.:Remb Perd &amp; Log Uvira</t>
  </si>
  <si>
    <t>CDR-GJUVI-0000050</t>
  </si>
  <si>
    <t>UVI010421_Vhr3731_ETIENNE M.:Remb Transport Uvira</t>
  </si>
  <si>
    <t>CDR-GJUVI-0000051</t>
  </si>
  <si>
    <t>UVI010421_Vhr3731_ETIENNE M.:Loc Salle &amp; Restauration Uvira</t>
  </si>
  <si>
    <t>CDR-GJUVI-0000052</t>
  </si>
  <si>
    <t>UVI010421_Vhr3731_ETIENNE M.:Remb Perd &amp; Log Luvungi</t>
  </si>
  <si>
    <t>CDR-GJUVI-0000053</t>
  </si>
  <si>
    <t>UVI010421_Vhr3731_ETIENNE M.:Remb Transport Luvungi</t>
  </si>
  <si>
    <t>CDR-GJUVI-0000054</t>
  </si>
  <si>
    <t>UVI010421_Vhr3731_ETIENNE M.:Loc Salle &amp; Restauration Luvung</t>
  </si>
  <si>
    <t>CDR-GJUVI-0000055</t>
  </si>
  <si>
    <t>UVI010421_Vhr3731_ETIENNE M.:Frais Facilitateur Atelier</t>
  </si>
  <si>
    <t>CDR-GGJO-0003122</t>
  </si>
  <si>
    <t>GMA040421:salary &amp;benefit avril'21_Christian</t>
  </si>
  <si>
    <t>CDR-GGJO-0003124</t>
  </si>
  <si>
    <t>GMA040421:salary &amp;benefit avril'21_Jimmy</t>
  </si>
  <si>
    <t>CDR-GGJO-0003086</t>
  </si>
  <si>
    <t>GMA040421:salary&amp;benefit avril'21_Mageuzo</t>
  </si>
  <si>
    <t>CDR-GGJO-0003087</t>
  </si>
  <si>
    <t>CDR-GGJO-0003088</t>
  </si>
  <si>
    <t>CDR-GGJO-0003089</t>
  </si>
  <si>
    <t>CDR-GGJO-0003032</t>
  </si>
  <si>
    <t>GMA040421:salary&amp;benefit avril'21_jeremie</t>
  </si>
  <si>
    <t>CDR-GGJO-0003059</t>
  </si>
  <si>
    <t>CDR-GGJO-0003083</t>
  </si>
  <si>
    <t>CDR-GGJO-0003084</t>
  </si>
  <si>
    <t>CDR-CUUVI-0000004</t>
  </si>
  <si>
    <t>BSC103_Lavages Véhicules Avril, Achat Chambre à air</t>
  </si>
  <si>
    <t>CDR-GJO-0023498</t>
  </si>
  <si>
    <t>Vhr100421_STATION IHUSI_Liq Carburant Trim1&amp; Avrl21</t>
  </si>
  <si>
    <t>GMA040421:salary&amp;benefit avril'21_Sadiki</t>
  </si>
  <si>
    <t>CDR-GGJO-0003090</t>
  </si>
  <si>
    <t>CDR-GGJO-0003091</t>
  </si>
  <si>
    <t>CDR-GGJO-0003092</t>
  </si>
  <si>
    <t>CDR-GGJO-0003093</t>
  </si>
  <si>
    <t>CDR-GGJO-0003121</t>
  </si>
  <si>
    <t>GMA040421:salary &amp;benefit avril'21_Etienne</t>
  </si>
  <si>
    <t>CDR-B066-0001082</t>
  </si>
  <si>
    <t>Vhr 4154_Relevé_Frais bancaires Avril 2021_ EPSASK</t>
  </si>
  <si>
    <t>CDR-B066-0001095</t>
  </si>
  <si>
    <t>Ann Vhr 4154_Relevé_Frais bancaires Avril 2021_ESPASK</t>
  </si>
  <si>
    <t>CDR-B066-0001102</t>
  </si>
  <si>
    <t>Corr Vhr 4154_Relevé_Frais bancaires Avril 2021_ESPASK</t>
  </si>
  <si>
    <t>CDR-B146-0000003</t>
  </si>
  <si>
    <t>Vhr002_Frais Bancaires Févr à Avril 2021</t>
  </si>
  <si>
    <t>CDR-B780-0005433</t>
  </si>
  <si>
    <t>VHR5231_Frais bancaires Avril 2021</t>
  </si>
  <si>
    <t>CDR-B851-0000136</t>
  </si>
  <si>
    <t>GMA100421_RELEV_BCDC GOMA_Frais bancaires avril 2021 ESPASK</t>
  </si>
  <si>
    <t>CDR-B851-0000144</t>
  </si>
  <si>
    <t>GMA 130421_BCDC EQUITY_frais bancaires QP ESPASK</t>
  </si>
  <si>
    <t>CDR-CHU-0023066</t>
  </si>
  <si>
    <t>BSC 2367_SOFICOM GOMA_Frais de transfert fonds-atelier UVIR</t>
  </si>
  <si>
    <t>CDR-GGJO-0003123</t>
  </si>
  <si>
    <t>GMA040421:salary &amp;benefit avril'21_Aimée</t>
  </si>
  <si>
    <t>CRD Activité 0.1.5 : Partage et validation des résultats ave</t>
  </si>
  <si>
    <t>CDR-GJUVI-0000061</t>
  </si>
  <si>
    <t>UVI010521_Vhr3737_ETIENNE M.:Remb Transp At. de Restitit</t>
  </si>
  <si>
    <t>CDR-GJUVI-0000062</t>
  </si>
  <si>
    <t>UVI010521_Vhr3737_ETIENNE M.:Remb Perd &amp; Log At. de Restitit</t>
  </si>
  <si>
    <t>CDR-GJUVI-0000063</t>
  </si>
  <si>
    <t>UVI010521_Vhr3737_ETIENNE M.:Locat° sall&amp;Rest At. d Restitit</t>
  </si>
  <si>
    <t>CDR-GJUVI-0000056</t>
  </si>
  <si>
    <t>UVI010421_Vhr3731_ETIENNE M.:Log Jimmy, JJ &amp; Etienne</t>
  </si>
  <si>
    <t>531</t>
  </si>
  <si>
    <t>CDR-GJUVI-0000057</t>
  </si>
  <si>
    <t>UVI010421_Vhr3731_ETIENNE M.:Perdiem Jimmy, JJ &amp; Etienne</t>
  </si>
  <si>
    <t>CDR-GJUVI-0000058</t>
  </si>
  <si>
    <t>UVI010421_Vhr3731_ETIENNE M.:Transport Facilitateur</t>
  </si>
  <si>
    <t>CDR-CHU-0022954</t>
  </si>
  <si>
    <t>BSC9318_MAISON CALEB_ Achat coffre fort 100 kgs</t>
  </si>
  <si>
    <t>CDR-CHU-0023099</t>
  </si>
  <si>
    <t>BSC9329_MAISON ARTISTIQUE SIM_ Cachet bureau Uvira</t>
  </si>
  <si>
    <t>CDR-CUUVI-0000005</t>
  </si>
  <si>
    <t>BSC104__Crédit de communication Airtel Mai 21-Staff ESPASK</t>
  </si>
  <si>
    <t>CDR-CUUVI-0000007</t>
  </si>
  <si>
    <t>BSC105__Crédit de communication Vodacom Mai 21-Staff ESPASK</t>
  </si>
  <si>
    <t>CDR-B851-0000150</t>
  </si>
  <si>
    <t>Vhr 3744_CHQ10110043_NESTOR:Loyer bur.UVRA mai-juin21_ESPASK</t>
  </si>
  <si>
    <t>CDR-B851-0000151</t>
  </si>
  <si>
    <t>vhr 3745_CHQ10110044_HDW:GardiennageUvira avril'21_ESPASK</t>
  </si>
  <si>
    <t>CDR-B851-0000152</t>
  </si>
  <si>
    <t>Vhr 3746_CHQ10110045_AJIWA:iNTERNET Uvira mai-july ESPASK</t>
  </si>
  <si>
    <t>CDR-CHU-0023352</t>
  </si>
  <si>
    <t>BSC2049-CADECO-frais de dépot fonds partenaire</t>
  </si>
  <si>
    <t>CDR-CHU-0023353</t>
  </si>
  <si>
    <t>BSC2410-SOFICOM-Frais de transfert fonds atelierESPASK</t>
  </si>
  <si>
    <t>CDR-GJO-0023657</t>
  </si>
  <si>
    <t>Vhr040521_JEREMIE_Logement Bukavu</t>
  </si>
  <si>
    <t>CDR-GJO-0023656</t>
  </si>
  <si>
    <t>Vhr040521_JEREMIE_Perd Bukavu</t>
  </si>
  <si>
    <t>CDR-GJO-0023658</t>
  </si>
  <si>
    <t>Vhr050521_MAGEUZO_Perd Bukavu</t>
  </si>
  <si>
    <t>CDR-GJO-0023659</t>
  </si>
  <si>
    <t>Vhr050521_MAGEUZO_Log Bukavu</t>
  </si>
  <si>
    <t>CDR-B851-0000155</t>
  </si>
  <si>
    <t>Vhr 3750_ OV67023873_CHEF. BAFULIRU:30% subsides Tranche 1_</t>
  </si>
  <si>
    <t>CDR-B780-0005503</t>
  </si>
  <si>
    <t>VHR5254_HPGRB_Soins medicaux Avril 21 JEREMIE</t>
  </si>
  <si>
    <t>CDR-CHU-0023217</t>
  </si>
  <si>
    <t>BSC9360_PAPETERIE HOSANA_Achat fourniture de bureau</t>
  </si>
  <si>
    <t>CDR-CUUVI-0000016</t>
  </si>
  <si>
    <t>BSC110_JIMMY Approvisionnement Eau</t>
  </si>
  <si>
    <t>CRD Activité 2.2.11 : Appui aux associations de femmes et de</t>
  </si>
  <si>
    <t>CDR-GJUVI-0000067</t>
  </si>
  <si>
    <t>UVI030521_Vhr3736_ETIENNE:Atelier S/Mob d Recettes</t>
  </si>
  <si>
    <t>CDR-GJUVI-0000068</t>
  </si>
  <si>
    <t>UVI030521_Vhr3708_MAGEUZO_Atelier Suivi,coaching&amp;sensib.RBF</t>
  </si>
  <si>
    <t>VNG Activité 2.2.2. Appuyer l’élaboration du budget particip</t>
  </si>
  <si>
    <t>CDR-GJUVI-0000069</t>
  </si>
  <si>
    <t>UVI040521_Vhr3708_MAGEUZO_Atelier Suivi,coaching&amp;sensib.RBF</t>
  </si>
  <si>
    <t>CDR-B780-0005524</t>
  </si>
  <si>
    <t>VHR5260_ETS CHRISTIANA_Crédits de communication juin 21</t>
  </si>
  <si>
    <t>CDR-B851-0000157</t>
  </si>
  <si>
    <t>Vhr 3753_CHQ10110062_JEREMIE: frais de logement temporaire</t>
  </si>
  <si>
    <t>CDR-GJUVI-0000072</t>
  </si>
  <si>
    <t>UVI060521_Vhr 3748_ETIENE:Atelier Renf Cap ETD&amp;Elaborat° PDL</t>
  </si>
  <si>
    <t>CRD Activité 2.2.4. Elaboration des contrats de performance</t>
  </si>
  <si>
    <t>CDR-GJUVI-0000073</t>
  </si>
  <si>
    <t>CDR-GJUVI-0000070</t>
  </si>
  <si>
    <t>UVI050521_Vhr3716_SERGE_Atelier Coaching&amp;sensib.RBF Bkv</t>
  </si>
  <si>
    <t>CDR-GJUVI-0000074</t>
  </si>
  <si>
    <t>CDR-GGJO-0003227</t>
  </si>
  <si>
    <t>GM030521: salary&amp;benefit mai 21_Christian</t>
  </si>
  <si>
    <t>CDR-GGJO-0003229</t>
  </si>
  <si>
    <t>GM030521: salary&amp;benefit mai 21_jimmy</t>
  </si>
  <si>
    <t>CDR-GGJO-0003189</t>
  </si>
  <si>
    <t>GM030521: salary&amp;benefit mai 21_Mageuzo</t>
  </si>
  <si>
    <t>CDR-GGJO-0003190</t>
  </si>
  <si>
    <t>CDR-GGJO-0003191</t>
  </si>
  <si>
    <t>GM030521: salary&amp;benefit mai21_Mageuzo</t>
  </si>
  <si>
    <t>CDR-GGJO-0003192</t>
  </si>
  <si>
    <t>GM030521: salary&amp;benefit mai_Mageuzo</t>
  </si>
  <si>
    <t>CDR-GGJO-0003184</t>
  </si>
  <si>
    <t>GM030521: salary&amp;benefit mai 21_Jeremie</t>
  </si>
  <si>
    <t>CDR-GGJO-0003185</t>
  </si>
  <si>
    <t>CDR-GGJO-0003186</t>
  </si>
  <si>
    <t>CDR-GGJO-0003187</t>
  </si>
  <si>
    <t>CDR-GGJO-0003188</t>
  </si>
  <si>
    <t>CDR-CUUVI-0000018</t>
  </si>
  <si>
    <t>BSC114_JIMMY:Lavage Vehicule Mai et Ach cable connexion</t>
  </si>
  <si>
    <t>CDR-GGJO-0003193</t>
  </si>
  <si>
    <t>GM030521: salary&amp;benefit mai21_Sadiki</t>
  </si>
  <si>
    <t>CDR-GGJO-0003194</t>
  </si>
  <si>
    <t>GM030521: salary&amp;benefit mai_sadiki</t>
  </si>
  <si>
    <t>CDR-GGJO-0003195</t>
  </si>
  <si>
    <t>GM030521: salary&amp;benefit mai 21_Sadiki</t>
  </si>
  <si>
    <t>CDR-GGJO-0003196</t>
  </si>
  <si>
    <t>CDR-GGJO-0003197</t>
  </si>
  <si>
    <t>CDR-GGJO-0003226</t>
  </si>
  <si>
    <t>GM030521: salary&amp;benefit mai 21_Etienne</t>
  </si>
  <si>
    <t>CDR-B066-0001175</t>
  </si>
  <si>
    <t>GMA090521_RELEVE_BCDC_Frais bancaires Mai 21 ESPASK</t>
  </si>
  <si>
    <t>CDR-B146-0000004</t>
  </si>
  <si>
    <t>Vhr003_Frais bancaires Mai 2021</t>
  </si>
  <si>
    <t>CDR-B780-0005535</t>
  </si>
  <si>
    <t>VHR5264_Frais bancaire Mai 2021</t>
  </si>
  <si>
    <t>CDR-B851-0000158</t>
  </si>
  <si>
    <t>GMA070521_RELEVE: fRAIS BANCAIRES MAI'21 ESPASK</t>
  </si>
  <si>
    <t>CDR-GGJO-0003228</t>
  </si>
  <si>
    <t>GM030521: salary&amp;benefit mai 21_Aimée</t>
  </si>
  <si>
    <t>GSP Activité 0.1.3 : Identification des exemples positifs de</t>
  </si>
  <si>
    <t>CDR-GJUVI-0000075</t>
  </si>
  <si>
    <t>UVI070521_GASAP_RF T2_Identification des expmples positifs</t>
  </si>
  <si>
    <t>GSP Activité 1.1.2 Sensibilisation et coaching des communaut</t>
  </si>
  <si>
    <t>CDR-GJUVI-0000071</t>
  </si>
  <si>
    <t>UVI070521_GASAP_RF T2_Sensibilisation et Coaching</t>
  </si>
  <si>
    <t>GSP Animateurs de terrain</t>
  </si>
  <si>
    <t>CDR-GJUVI-0000076</t>
  </si>
  <si>
    <t>UVI070521_GASAP_RF T2_Salaire Animateurs Janvier-Mars 21</t>
  </si>
  <si>
    <t>GSP Assistant comptable</t>
  </si>
  <si>
    <t>CDR-GJUVI-0000079</t>
  </si>
  <si>
    <t>UVI070521_GASAP_RF T2_Salaire Ass Comptable Janv-Mars 21</t>
  </si>
  <si>
    <t>GSP Caissière</t>
  </si>
  <si>
    <t>CDR-GJUVI-0000082</t>
  </si>
  <si>
    <t>UVI070521_GASAP_RF T2_Salaire Caissiere Janv-Mars 21</t>
  </si>
  <si>
    <t>CDR-GJUVI-0000080</t>
  </si>
  <si>
    <t>UVI070521_GASAP_RF T2_Charges Sociales</t>
  </si>
  <si>
    <t>GSP Chef d'Antenne Minembwe</t>
  </si>
  <si>
    <t>CDR-GJUVI-0000083</t>
  </si>
  <si>
    <t>UVI070521_GASAP_RF T2_Salaire Chef entenne Minembwe</t>
  </si>
  <si>
    <t>GSP Chef d'Antenne Uvira</t>
  </si>
  <si>
    <t>CDR-GJUVI-0000084</t>
  </si>
  <si>
    <t>UVI070521_GASAP_RF T2_Salaire Chef Entenne Uvira</t>
  </si>
  <si>
    <t>GSP Comptable</t>
  </si>
  <si>
    <t>CDR-GJUVI-0000081</t>
  </si>
  <si>
    <t>UVI070521_GASAP_RF T2_Salaire  Comptable Janv-Mars 21</t>
  </si>
  <si>
    <t>CDR-GJUVI-0000087</t>
  </si>
  <si>
    <t>UVI070521_GASAP_RF T2_Loyer Bureau</t>
  </si>
  <si>
    <t>CDR-GJUVI-0000077</t>
  </si>
  <si>
    <t>UVI070521_GASAP_RF T2_Salaire Directeur Execut Janv-Mars 21</t>
  </si>
  <si>
    <t>CDR-GJUVI-0000086</t>
  </si>
  <si>
    <t>UVI070521_GASAP_RF T2_Fournitures Bureau</t>
  </si>
  <si>
    <t>GSP Sentinelle Minembwe</t>
  </si>
  <si>
    <t>CDR-GJUVI-0000085</t>
  </si>
  <si>
    <t>UVI070521_GASAP_RF T2_Salaire Sentinelle Minembwe</t>
  </si>
  <si>
    <t>CDR-GJUVI-0000078</t>
  </si>
  <si>
    <t>UVI070521_GASAP_RF T2_Salaire Sup projet Janvier-Mars 21</t>
  </si>
  <si>
    <t>CDJ Activité 4.3.4 :. Renforcement des capacités des service</t>
  </si>
  <si>
    <t>CDR-GJUVI-0000121</t>
  </si>
  <si>
    <t>UVI110621_CDJP:RF T3 Renforcement des capacite des service</t>
  </si>
  <si>
    <t>CDR-GJUVI-0000124</t>
  </si>
  <si>
    <t>UVI110621_CDJP:RF T3 Salaire Animateur de terrain</t>
  </si>
  <si>
    <t>CDR-GJUVI-0000127</t>
  </si>
  <si>
    <t>UVI110621_CDJP:RF T3 Salaire Caissiere</t>
  </si>
  <si>
    <t>CDR-GJUVI-0000125</t>
  </si>
  <si>
    <t>UVI110621_CDJP:RF T3 Salaire Charge d'Admin Fin</t>
  </si>
  <si>
    <t>CDR-GJUVI-0000123</t>
  </si>
  <si>
    <t>UVI110621_CDJP:RF T3 Salaire Charge programme</t>
  </si>
  <si>
    <t>CDR-GJUVI-0000128</t>
  </si>
  <si>
    <t>UVI110621_CDJP:RF T3 Salaire Chauffeur</t>
  </si>
  <si>
    <t>CDR-GJUVI-0000126</t>
  </si>
  <si>
    <t>UVI110621_CDJP:RF T3 Salaire Comptable</t>
  </si>
  <si>
    <t>CDR-GJUVI-0000122</t>
  </si>
  <si>
    <t>UVI110621_CDJP:RF T3 Salaire Coordinatrice</t>
  </si>
  <si>
    <t>CDR-GJUVI-0000120</t>
  </si>
  <si>
    <t>UVI040321_Vhr3633_CDJP:Frais Bancaires T2 ajout</t>
  </si>
  <si>
    <t>CDR-GJUVI-0000130</t>
  </si>
  <si>
    <t>UVI110621_CDJP:RF T3 Fournitures et autres</t>
  </si>
  <si>
    <t>CDR-GJUVI-0000129</t>
  </si>
  <si>
    <t>UVI110621_CDJP:RF T3 Soins Med</t>
  </si>
  <si>
    <t>CDR-B851-0000200</t>
  </si>
  <si>
    <t>Vhr3789_OV67023882_AJEDIKA: Solde étude de base P#ESPASK</t>
  </si>
  <si>
    <t>CDR-B851-0000201</t>
  </si>
  <si>
    <t>Vhr3790_OV67023883_AJEDIKA: Solde étude de base P#ESPASK</t>
  </si>
  <si>
    <t>CRD Activité 2.2.3. Formulation et validation des indicateur</t>
  </si>
  <si>
    <t>CDR-GJUVI-0000090</t>
  </si>
  <si>
    <t>UVI020621_BSC126_MAGEUZO: Logement Plaine</t>
  </si>
  <si>
    <t>CDR-GJUVI-0000091</t>
  </si>
  <si>
    <t>UVI020621_BSC126_MAGEUZO: Perdiem Plaine</t>
  </si>
  <si>
    <t>CDR-GGJO-0003388</t>
  </si>
  <si>
    <t>GMA590621-Vhr3772-EMILIE ABANABO-ms°RBF Uvira</t>
  </si>
  <si>
    <t>CDR-GJUVI-0000096</t>
  </si>
  <si>
    <t>UVI050621_Vhr3716_JEREMIE:Logm Bkv Coatching RBF</t>
  </si>
  <si>
    <t>CDR-GJUVI-0000097</t>
  </si>
  <si>
    <t>UVI050621_Vhr3716_JEREMIE:Perd Bkv Coatching RBF</t>
  </si>
  <si>
    <t>CRD Activité 4.2.4. Missions trimestrielles d'évaluation/vér</t>
  </si>
  <si>
    <t>CDR-CUUVI-0000048</t>
  </si>
  <si>
    <t>BSC134_JEAN LUC:Remb Logement Mis Bkv</t>
  </si>
  <si>
    <t>CDR-GJUVI-0000150</t>
  </si>
  <si>
    <t>UVI160621_BSC123,124,131,132_JEREMIE:Perd Verif RBF Bkv</t>
  </si>
  <si>
    <t>CDR-GJUVI-0000151</t>
  </si>
  <si>
    <t>UVI160621_BSC123,124,131,132_JEREMIE:Logm Verif RBF Bkv</t>
  </si>
  <si>
    <t>CDR-GGJO-0003308</t>
  </si>
  <si>
    <t>GM100621: salary &amp;benefit juin21_Christian</t>
  </si>
  <si>
    <t>CDR-B851-0000180</t>
  </si>
  <si>
    <t>Vhr3770-Ov67023910-HDW UVIRA:Gardiennage+cleaner mai'21</t>
  </si>
  <si>
    <t>CDR-B851-0000208</t>
  </si>
  <si>
    <t>Vhr3797_CHQ10110072_HDW UVIRA:Gardiennage&amp;Cleaner juin'21 ES</t>
  </si>
  <si>
    <t>CDR-GGJO-0003310</t>
  </si>
  <si>
    <t>GM100621: salary &amp;benefit juin21_jimmy</t>
  </si>
  <si>
    <t>CDR-CUUVI-0000053</t>
  </si>
  <si>
    <t>BSC138_HG KASENGA:Soins Med Epouse JIMMY Mai 2021</t>
  </si>
  <si>
    <t>CDR-CUUVI-0000032</t>
  </si>
  <si>
    <t>BSC120_JEAN LUC:Ach Credit Commun Jeremie &amp; Jimmy Juin 21</t>
  </si>
  <si>
    <t>CDR-CUUVI-0000044</t>
  </si>
  <si>
    <t>BSC130_Ets LAS:Communication Juillet 21 ESPASK Uvira</t>
  </si>
  <si>
    <t>CDR-B780-0005560</t>
  </si>
  <si>
    <t>Vhr5281_OV67018632_SKYBORNE: Soins Méd. Mai /ESPASK</t>
  </si>
  <si>
    <t>CDR-GGJO-0003265</t>
  </si>
  <si>
    <t>GM100621: salary &amp;benefit juin21_Jeremie</t>
  </si>
  <si>
    <t>CDR-GGJO-0003270</t>
  </si>
  <si>
    <t>GM100621: salary &amp;benefit juin21_Mageuzo</t>
  </si>
  <si>
    <t>CDR-GGJO-0003271</t>
  </si>
  <si>
    <t>CDR-CUUVI-0000054</t>
  </si>
  <si>
    <t>BSC138_HG KASENGA:Soins Med JEAN JACQUES Mai 2021</t>
  </si>
  <si>
    <t>CDR-GGJO-0003272</t>
  </si>
  <si>
    <t>CDR-GGJO-0003273</t>
  </si>
  <si>
    <t>CDR-B066-0001221</t>
  </si>
  <si>
    <t>Vhr4232chq10110358-CLAUDIA PARK log famille Jeremie a BKV</t>
  </si>
  <si>
    <t>CDR-GGJO-0003361</t>
  </si>
  <si>
    <t>GMA540621-Vhr4211-ROBERT FATAKI-DSA-famille staff ESPASK</t>
  </si>
  <si>
    <t>CDR-GGJO-0003400</t>
  </si>
  <si>
    <t>GMA500621-Vhr5258-ROMAIN SIMON-evacuation staff BKV-ESPASK</t>
  </si>
  <si>
    <t>CDR-GGJO-0003266</t>
  </si>
  <si>
    <t>CDR-GGJO-0003267</t>
  </si>
  <si>
    <t>CDR-GGJO-0003268</t>
  </si>
  <si>
    <t>CDR-GGJO-0003269</t>
  </si>
  <si>
    <t>CDR-GJUVI-0000089</t>
  </si>
  <si>
    <t>UVI010621_Vhr3752_ETIENNE:Etude semestrielle Juin 2021</t>
  </si>
  <si>
    <t>CDR-CUUVI-0000020</t>
  </si>
  <si>
    <t>BSC115_STATION UMOJA:Carburant Uvira Avril 2021</t>
  </si>
  <si>
    <t>CDR-CUUVI-0000024</t>
  </si>
  <si>
    <t>BSC116_STATION UMOJA:Carburant Uvira Mai 2021</t>
  </si>
  <si>
    <t>CDR-CUUVI-0000029</t>
  </si>
  <si>
    <t>BSC118_JEAN LUC:FAC REGIDESO Uvira Janvier a Mars 2021</t>
  </si>
  <si>
    <t>CDR-CUUVI-0000031</t>
  </si>
  <si>
    <t>BSC119_JEAN LUC:Achat Ventillteur et rallonge JEREMIE</t>
  </si>
  <si>
    <t>CDR-CUUVI-0000038</t>
  </si>
  <si>
    <t>BSC125_ETIENNE:Debouchage Toillette Exterieure</t>
  </si>
  <si>
    <t>CDR-GGJO-0003274</t>
  </si>
  <si>
    <t>GM100621: salary &amp;benefit juin21_sadiki</t>
  </si>
  <si>
    <t>CDR-GGJO-0003275</t>
  </si>
  <si>
    <t>CDR-GGJO-0003276</t>
  </si>
  <si>
    <t>CDR-GGJO-0003277</t>
  </si>
  <si>
    <t>CDR-GGJO-0003278</t>
  </si>
  <si>
    <t>CDR-GGJO-0003307</t>
  </si>
  <si>
    <t>GM100621: salary &amp;benefit juin21_Etienne</t>
  </si>
  <si>
    <t>CDR-CUUVI-0000055</t>
  </si>
  <si>
    <t>BSC138_HG KASENGA:Soins Med ETIENNE Mai 2021</t>
  </si>
  <si>
    <t>CDR-CUUVI-0000033</t>
  </si>
  <si>
    <t>BSC121_JEAN LUC:Achat fournitures bureau</t>
  </si>
  <si>
    <t>CDR-B851-0000195</t>
  </si>
  <si>
    <t>Vhr3784-chq10110069-Ets MISERICORDE-cartouche mai'21 ESPASK</t>
  </si>
  <si>
    <t>CDR-GJUVI-0000092</t>
  </si>
  <si>
    <t>UVI030621_BSC117_JEAN LUC:Fac SNEL Uvira 03&amp;04/2021</t>
  </si>
  <si>
    <t>517</t>
  </si>
  <si>
    <t>CDR-B146-0000006</t>
  </si>
  <si>
    <t>Vhr004_Frais bancaires TMB Uvira Juin 2021</t>
  </si>
  <si>
    <t>CDR-B780-0005647</t>
  </si>
  <si>
    <t>Vhr5320_BCDC FRAIS BANCAIRE JUIN 21</t>
  </si>
  <si>
    <t>CDR-B851-0000211</t>
  </si>
  <si>
    <t>Vhr3801_BCDC ESPAD ESPASK: Frais bancaires juin'21 P#ESPASK</t>
  </si>
  <si>
    <t>CDR-B066-0001311</t>
  </si>
  <si>
    <t>GMA280621_Relevé_BCDC-Frais bancaires Juin 2021 ESPASK</t>
  </si>
  <si>
    <t>CDR-GGJO-0003309</t>
  </si>
  <si>
    <t>GM100621: salary &amp;benefit juin21_Aimée</t>
  </si>
  <si>
    <t>GSP Activité 2.1.1 : Renforcement des capacités des ETD en m</t>
  </si>
  <si>
    <t>CDR-GJUVI-0000139</t>
  </si>
  <si>
    <t>UVI150621_Vhr3684_GASAP:T3 Renforcement des capacite</t>
  </si>
  <si>
    <t>CDR-GJUVI-0000136</t>
  </si>
  <si>
    <t>UVI150621_Vhr3684_GASAP:T3 Sal animateur terrain</t>
  </si>
  <si>
    <t>CDR-GJUVI-0000140</t>
  </si>
  <si>
    <t>UVI150621_Vhr3684_GASAP:T3 Sal Ass comptable</t>
  </si>
  <si>
    <t>CDR-GJUVI-0000143</t>
  </si>
  <si>
    <t>UVI150621_Vhr3684_GASAP:T3 Sal Caissiere</t>
  </si>
  <si>
    <t>CDR-GJUVI-0000141</t>
  </si>
  <si>
    <t>UVI150621_Vhr3684_GASAP:T3 Charges sociales</t>
  </si>
  <si>
    <t>CDR-GJUVI-0000144</t>
  </si>
  <si>
    <t>UVI150621_Vhr3684_GASAP:T3 Sal Chef antene Min</t>
  </si>
  <si>
    <t>CDR-GJUVI-0000145</t>
  </si>
  <si>
    <t>UVI150621_Vhr3684_GASAP:T3 Sal Chef antenne Uvira</t>
  </si>
  <si>
    <t>CDR-GJUVI-0000142</t>
  </si>
  <si>
    <t>UVI150621_Vhr3684_GASAP:T3 Sal Comptable</t>
  </si>
  <si>
    <t>CDR-GJUVI-0000137</t>
  </si>
  <si>
    <t>UVI150621_Vhr3684_GASAP:T3 Sal directeur executif</t>
  </si>
  <si>
    <t>CDR-GJUVI-0000147</t>
  </si>
  <si>
    <t>UVI150621_Vhr3684_GASAP:T3 Entretien Veh</t>
  </si>
  <si>
    <t>CDR-GJUVI-0000148</t>
  </si>
  <si>
    <t>UVI150621_Vhr3684_GASAP:T3 Fournitures</t>
  </si>
  <si>
    <t>CDR-GJUVI-0000146</t>
  </si>
  <si>
    <t>UVI150621_Vhr3684_GASAP:T3 Sal Sentinelle</t>
  </si>
  <si>
    <t>CDR-GJUVI-0000138</t>
  </si>
  <si>
    <t>UVI150621_Vhr3684_GASAP:T3 Sal Superviseur projet</t>
  </si>
  <si>
    <t>CDR-GJUVI-0000107</t>
  </si>
  <si>
    <t>UVI100621_Vhr3672_SOFIBEF:RF T3 Renforcement des cap</t>
  </si>
  <si>
    <t>CDR-GJUVI-0000108</t>
  </si>
  <si>
    <t>UVI100621_Vhr3672_SOFIBEF:RF T3 Atelier d'identif et de docu</t>
  </si>
  <si>
    <t>CDR-GJUVI-0000109</t>
  </si>
  <si>
    <t>UVI100621_Vhr3672_SOFIBEF:RF T3 Forrmation des femmes et Jeu</t>
  </si>
  <si>
    <t>CDR-GJUVI-0000110</t>
  </si>
  <si>
    <t>UVI100621_Vhr3672_SOFIBEF:RF T3 Soutenir la participation ph</t>
  </si>
  <si>
    <t>CDR-GJUVI-0000111</t>
  </si>
  <si>
    <t>UVI100621_Vhr3672_SOFIBEF:RF T3 Appui financier</t>
  </si>
  <si>
    <t>CDR-GJUVI-0000112</t>
  </si>
  <si>
    <t>UVI100621_Vhr3672_SOFIBEF:RF T3 Sensibiliser les communautes</t>
  </si>
  <si>
    <t>CDR-GJUVI-0000115</t>
  </si>
  <si>
    <t>UVI100621_Vhr3672_SOFIBEF:RF T3 Salaire Animateur projet</t>
  </si>
  <si>
    <t>CDR-GJUVI-0000113</t>
  </si>
  <si>
    <t>UVI100621_Vhr3672_SOFIBEF:RF T3 Salaire Charge projet</t>
  </si>
  <si>
    <t>CDR-GJUVI-0000116</t>
  </si>
  <si>
    <t>UVI100621_Vhr3672_SOFIBEF:RF T3 Salaire Comptable</t>
  </si>
  <si>
    <t>CDR-GJUVI-0000119</t>
  </si>
  <si>
    <t>UVI100621_Vhr3672_SOFIBEF:RF T3 Loyer Bur Uvira</t>
  </si>
  <si>
    <t>CDR-GJUVI-0000117</t>
  </si>
  <si>
    <t>UVI100621_Vhr3672_SOFIBEF:RF T3 Cout Logistique</t>
  </si>
  <si>
    <t>CDR-GJUVI-0000118</t>
  </si>
  <si>
    <t>UVI100621_Vhr3672_SOFIBEF:RF T3 Fournitures &amp; Autres</t>
  </si>
  <si>
    <t>CDR-GJUVI-0000114</t>
  </si>
  <si>
    <t>UVI100621_Vhr3672_SOFIBEF:RF T3 Salaire Superviseur projet</t>
  </si>
  <si>
    <t>GMA361220:Salaire&amp; benefit_Cba dec+Gratification 20</t>
  </si>
  <si>
    <t>GMA361220: Salary&amp;benefit Dec+gratification 20_Aimée-CS</t>
  </si>
  <si>
    <t>CRD Frais de mission (intérieur et international)</t>
  </si>
  <si>
    <t>Total CDR-002949</t>
  </si>
  <si>
    <t>Total CDR-002950</t>
  </si>
  <si>
    <t>Total CDR-002952</t>
  </si>
  <si>
    <t>Total CDR-002955</t>
  </si>
  <si>
    <t>Total CDR-002957</t>
  </si>
  <si>
    <t>Total CDR-002958</t>
  </si>
  <si>
    <t>Total CDR-002961</t>
  </si>
  <si>
    <t>Total CDR-002963</t>
  </si>
  <si>
    <t>CRD Service sociale - Sesomo</t>
  </si>
  <si>
    <t>Total CDR-003101</t>
  </si>
  <si>
    <t>Total CDR-002965</t>
  </si>
  <si>
    <t>Total CDR-002966</t>
  </si>
  <si>
    <t>Total CDR-002968</t>
  </si>
  <si>
    <t>Total CDR-002974</t>
  </si>
  <si>
    <t>Total CDR-002978</t>
  </si>
  <si>
    <t>Total CDR-002979</t>
  </si>
  <si>
    <t>Total CDR-002980</t>
  </si>
  <si>
    <t>Total CDR-002981</t>
  </si>
  <si>
    <t>Total CDR-002983</t>
  </si>
  <si>
    <t>Total CDR-002985</t>
  </si>
  <si>
    <t>Total CDR-002986</t>
  </si>
  <si>
    <t>Total CDR-002989</t>
  </si>
  <si>
    <t>Total CDR-002990</t>
  </si>
  <si>
    <t>Total CDR-002992</t>
  </si>
  <si>
    <t>Total CDR-002996</t>
  </si>
  <si>
    <t>Total CDR-003001</t>
  </si>
  <si>
    <t>Total CDR-003005</t>
  </si>
  <si>
    <t>Total CDR-003012</t>
  </si>
  <si>
    <t>Total CDR-003013</t>
  </si>
  <si>
    <t>Total CDR-003014</t>
  </si>
  <si>
    <t>Total CDR-003015</t>
  </si>
  <si>
    <t>Total CDR-003016</t>
  </si>
  <si>
    <t>Total CDR-003018</t>
  </si>
  <si>
    <t>Total CDR-003019</t>
  </si>
  <si>
    <t>Total CDR-003020</t>
  </si>
  <si>
    <t>Total CDR-003022</t>
  </si>
  <si>
    <t>Total CDR-003023</t>
  </si>
  <si>
    <t>Total CDR-003024</t>
  </si>
  <si>
    <t>Total CDR-003025</t>
  </si>
  <si>
    <t>Total CDR-003026</t>
  </si>
  <si>
    <t>Total CDR-003027</t>
  </si>
  <si>
    <t>Total CDR-003028</t>
  </si>
  <si>
    <t>Total CDR-003029</t>
  </si>
  <si>
    <t>Total CDR-003033</t>
  </si>
  <si>
    <t>Total CDR-003035</t>
  </si>
  <si>
    <t>Total CDR-003036</t>
  </si>
  <si>
    <t>Total CDR-003040</t>
  </si>
  <si>
    <t>Total CDR-003041</t>
  </si>
  <si>
    <t>Total CDR-003052</t>
  </si>
  <si>
    <t>Total CDR-003053</t>
  </si>
  <si>
    <t>Total CDR-003058</t>
  </si>
  <si>
    <t>Total CDR-003059</t>
  </si>
  <si>
    <t>Total CDR-003060</t>
  </si>
  <si>
    <t>Total CDR-003064</t>
  </si>
  <si>
    <t>Total CDR-003065</t>
  </si>
  <si>
    <t>Total CDR-003066</t>
  </si>
  <si>
    <t>Total CDR-003067</t>
  </si>
  <si>
    <t>Total CDR-003070</t>
  </si>
  <si>
    <t>Total CDR-003071</t>
  </si>
  <si>
    <t>Total CDR-003072</t>
  </si>
  <si>
    <t>Total CDR-003074</t>
  </si>
  <si>
    <t>Total CDR-003075</t>
  </si>
  <si>
    <t>Total CDR-003076</t>
  </si>
  <si>
    <t>Total CDR-003077</t>
  </si>
  <si>
    <t>Total CDR-003078</t>
  </si>
  <si>
    <t>Total CDR-003079</t>
  </si>
  <si>
    <t>Total CDR-003081</t>
  </si>
  <si>
    <t>Total CDR-003082</t>
  </si>
  <si>
    <t>Total CDR-003083</t>
  </si>
  <si>
    <t>Total CDR-003084</t>
  </si>
  <si>
    <t>Total CDR-003085</t>
  </si>
  <si>
    <t>Total CDR-003087</t>
  </si>
  <si>
    <t>Total CDR-003094</t>
  </si>
  <si>
    <t>Total CDR-003095</t>
  </si>
  <si>
    <t>Total CDR-003096</t>
  </si>
  <si>
    <t>Total CDR-003098</t>
  </si>
  <si>
    <t>Total CDR-003099</t>
  </si>
  <si>
    <t>Total CDR-003100</t>
  </si>
  <si>
    <t>Total CDR-003102</t>
  </si>
  <si>
    <t>Total CDR-003103</t>
  </si>
  <si>
    <t>Total CDR-003104</t>
  </si>
  <si>
    <t>Total CDR-003105</t>
  </si>
  <si>
    <t>Total CDR-003106</t>
  </si>
  <si>
    <t>Total CDR-003107</t>
  </si>
  <si>
    <t>Total CDR-003108</t>
  </si>
  <si>
    <t>Total CDR-003109</t>
  </si>
  <si>
    <t>Total CDR-003110</t>
  </si>
  <si>
    <t>Total CDR-003111</t>
  </si>
  <si>
    <t>Total CDR-003112</t>
  </si>
  <si>
    <t>Total CDR-003113</t>
  </si>
  <si>
    <t>Total CDR-003114</t>
  </si>
  <si>
    <t>Total CDR-003115</t>
  </si>
  <si>
    <t>Total CDR-003116</t>
  </si>
  <si>
    <t>Total CDR-003117</t>
  </si>
  <si>
    <t>Total CDR-003118</t>
  </si>
  <si>
    <t>Total CDR-003122</t>
  </si>
  <si>
    <t>Total général</t>
  </si>
  <si>
    <t>Vhr461120_STATION IHUSI BKV:Consommat° Carburant Oct'20</t>
  </si>
  <si>
    <t>VNG - Rapport financier 1</t>
  </si>
  <si>
    <t>October - december 2020</t>
  </si>
  <si>
    <t>January 2021 - March 2021</t>
  </si>
  <si>
    <t>trimestre 5</t>
  </si>
  <si>
    <t>CDR-GJUVI-0000158</t>
  </si>
  <si>
    <t>UVI040721_MAGEUZO:Remb Perdiem &amp; Log 26 au 28 mai 21</t>
  </si>
  <si>
    <t>CDR-GJUVI-0000216</t>
  </si>
  <si>
    <t>UVI160821_BSC111_JIMMY:Mission Luvungi 26 au 28/05/2021</t>
  </si>
  <si>
    <t>CDR-GGJO-0003749</t>
  </si>
  <si>
    <t>GMA480821_Vhr 4561_LISETTE: DSA à Uvira_ Suivi ESPASK Uvira</t>
  </si>
  <si>
    <t>CDR-GJUVI-0000160</t>
  </si>
  <si>
    <t>UVI060721_MAGEUZO:Remb Perdiem &amp; Logm du 14 au 19/05/2021</t>
  </si>
  <si>
    <t>CDR-GJUVI-0000198</t>
  </si>
  <si>
    <t>UVI020821_Vhr007_ROMAIN:At renforcement cap membre</t>
  </si>
  <si>
    <t>CDR-GJUVI-0000153</t>
  </si>
  <si>
    <t>UVI020721_Vhr3813_MAGEUZO:Perdiem plaine du 15 au 20/07/2021</t>
  </si>
  <si>
    <t>CDR-GJUVI-0000154</t>
  </si>
  <si>
    <t>CDR-GJUVI-0000155</t>
  </si>
  <si>
    <t>UVI020721_Vhr3813_MAGEUZO:Location salle &amp; Remb Transp</t>
  </si>
  <si>
    <t>CDR-GJUVI-0000159</t>
  </si>
  <si>
    <t>UVI050721_Vhr5297_MAGEUZO:Perdiem &amp; Log Bkv 17 au 24 juin21</t>
  </si>
  <si>
    <t>CDR-GJUVI-0000162</t>
  </si>
  <si>
    <t>UVI080721_Vhr5998_JIMMY:Perd &amp; Logm Bkv du 17 au 24/06/2021</t>
  </si>
  <si>
    <t>CDR-GJUVI-0000190</t>
  </si>
  <si>
    <t>UVI130721_BSC9297&amp;BSC9298_JEREMIE:Perd&amp;Log 9 au 14/7/21</t>
  </si>
  <si>
    <t>CDR-GJUVI-0000191</t>
  </si>
  <si>
    <t>UVI130721_Vhr3813_JEREMIE:Perd&amp;Log du 15 au 20/07/2021</t>
  </si>
  <si>
    <t>CDR-GJUVI-0000197</t>
  </si>
  <si>
    <t>CRD Activité 2.3.4: Appui à l'organisation des CLSP (comités</t>
  </si>
  <si>
    <t>CDR-GJUVI-0000135</t>
  </si>
  <si>
    <t>UVI010721_BSC139_MAGEUZO:Perdiem plaine du 8 au 10/07/2021</t>
  </si>
  <si>
    <t>CDR-GJUVI-0000152</t>
  </si>
  <si>
    <t>UVI010721_BSC139_MAGEUZO:Logement plaine du 8 au 10/07/2021</t>
  </si>
  <si>
    <t>CDR-GJUVI-0000156</t>
  </si>
  <si>
    <t>UVI030721_BSC155_MAGEUZO:Perdiem plaine du 22 au 23/07/2021</t>
  </si>
  <si>
    <t>CDR-GJUVI-0000157</t>
  </si>
  <si>
    <t>UVI030721_BSC155_MAGEUZO:Logement plaine du 22 au 23/07/2021</t>
  </si>
  <si>
    <t>CDR-GJUVI-0000161</t>
  </si>
  <si>
    <t>UVI070721_JIMMY:Remb Perdiem &amp; Logm Plaine 22 au 23/07/2021</t>
  </si>
  <si>
    <t>CDR-GJUVI-0000192</t>
  </si>
  <si>
    <t>UVI130721_JEREMIE:Remb Perd et Log du 8 au 10/07/2021</t>
  </si>
  <si>
    <t>CDR-GJUVI-0000193</t>
  </si>
  <si>
    <t>UVI140721_Vhr3805_ETIENNE:Appui à l'organisation des CLSP</t>
  </si>
  <si>
    <t>CDR-GJUVI-0000200</t>
  </si>
  <si>
    <t>CDR-GJUVI-0000217</t>
  </si>
  <si>
    <t>UVI170821_BSC145_JIMMY:Mission Luvungi 08 au 10/07/2021</t>
  </si>
  <si>
    <t>CDR-GGJO-0003675</t>
  </si>
  <si>
    <t>GMA010821: salary &amp; benefit aout'21_christian</t>
  </si>
  <si>
    <t>CDR-CHU-0024516</t>
  </si>
  <si>
    <t>BSC 9614_ SONAS: Asuurance du Mob 5062AE19</t>
  </si>
  <si>
    <t>CDR-CHU-0024517</t>
  </si>
  <si>
    <t>BSC 9615_ COMESA: Comesa pour Mob 5062 AE19</t>
  </si>
  <si>
    <t>CDR-CHU-0024446</t>
  </si>
  <si>
    <t>BSC2780-MAISON JOJO-Kit d'hubernation bureau uvira ESPASK</t>
  </si>
  <si>
    <t>CDR-GGJO-0003677</t>
  </si>
  <si>
    <t>GMA010821: salary &amp; benefit aout'21_Jimmy</t>
  </si>
  <si>
    <t>CDR-B902-0002457</t>
  </si>
  <si>
    <t>Vhr4538-Ov6056769-AJYWA TELECOM-Abon intern Uvira Aout oct21</t>
  </si>
  <si>
    <t>CDR-CUUVI-0000088</t>
  </si>
  <si>
    <t>BSC163_Ets LAS:Credit communication Aout 2021 ESPASK</t>
  </si>
  <si>
    <t>CDR-CUUVI-0000091</t>
  </si>
  <si>
    <t>BSC166_Ets LAS:Credit communication Aout 2021 CLARISSE</t>
  </si>
  <si>
    <t>CDR-CUUVI-0000095</t>
  </si>
  <si>
    <t>BSC168_ALPHONSE:Achat modem routeur Airtel</t>
  </si>
  <si>
    <t>CDR-CUUVI-0000098</t>
  </si>
  <si>
    <t>BSC170_ALPHONSE:Achat modem routeur Orange</t>
  </si>
  <si>
    <t>CDR-GGJO-0003636</t>
  </si>
  <si>
    <t>GMA010821: salary &amp; benefit aout'21_Mageuzo</t>
  </si>
  <si>
    <t>CDR-GGJO-0003637</t>
  </si>
  <si>
    <t>CDR-GGJO-0003638</t>
  </si>
  <si>
    <t>CDR-B780-0005671</t>
  </si>
  <si>
    <t>Vhr5326_OV67018640_Petite Clinique:Soins Méd. Juin/JEREMIE</t>
  </si>
  <si>
    <t>GMA010821: salary &amp; benefit aout'21_Jeremie</t>
  </si>
  <si>
    <t>CDR-CHU-0024424</t>
  </si>
  <si>
    <t>BSC2762-CIMAK-Soins med Jeremie ESPASK Juillet21</t>
  </si>
  <si>
    <t>CDR-CHU-0024430</t>
  </si>
  <si>
    <t>BSC2768-HEAL AFRICA-Soins med Jeremie ESPASK Juillet 21</t>
  </si>
  <si>
    <t>CDR-GJUVI-0000204</t>
  </si>
  <si>
    <t>UVI050821_Vhr3709_ALPHONSE:Frais de mission plaine ESPASK</t>
  </si>
  <si>
    <t>CDR-CHU-0024368</t>
  </si>
  <si>
    <t>BSC 9558_Grands Lacs Motors: Batterie 70A Mob 5062 AE/19</t>
  </si>
  <si>
    <t>CDR-GGJO-0003639</t>
  </si>
  <si>
    <t>GMA010821: salary &amp; benefit aout'21_Sadiki</t>
  </si>
  <si>
    <t>CDR-GGJO-0003640</t>
  </si>
  <si>
    <t>CDR-GGJO-0003641</t>
  </si>
  <si>
    <t>CDR-GGJO-0003642</t>
  </si>
  <si>
    <t>CDR-GGJO-0003643</t>
  </si>
  <si>
    <t>CDR-GGJO-0003674</t>
  </si>
  <si>
    <t>GMA010821: salary &amp; benefit aout'21_Etienne</t>
  </si>
  <si>
    <t>CDR-CUUVI-0000077</t>
  </si>
  <si>
    <t>BSC156_JIMMY:Approvisionnement Eau</t>
  </si>
  <si>
    <t>CDR-CUUVI-0000081</t>
  </si>
  <si>
    <t>BSC159_JIMMY:Achat 2 tableau bureau Jeremie</t>
  </si>
  <si>
    <t>CDR-CUUVI-0000086</t>
  </si>
  <si>
    <t>BSC162_JIMMY:Fac REGIDESO Avril, Mai et Juin 2021 Uvira</t>
  </si>
  <si>
    <t>CDR-CUUVI-0000094</t>
  </si>
  <si>
    <t>BSC167_JI]MMY:Achat serrure bureau Jeremie</t>
  </si>
  <si>
    <t>CDR-CUUVI-0000096</t>
  </si>
  <si>
    <t>BSC169_LA MERVEILLE:Casscroute Lundi</t>
  </si>
  <si>
    <t>CDR-CUUVI-0000104</t>
  </si>
  <si>
    <t>BSC175_JIMMY:Approvisionnement eau</t>
  </si>
  <si>
    <t>CDR-CHU-0024403</t>
  </si>
  <si>
    <t>BSC2747-Ets MISERIRCODE-Adaptateur machine Jeremie ESPASK</t>
  </si>
  <si>
    <t>CDR-B066-0001442</t>
  </si>
  <si>
    <t>Vhr0327_Relevé_Frais bancaires Août 2021 ESPASK</t>
  </si>
  <si>
    <t>CDR-B146-0000021</t>
  </si>
  <si>
    <t>Vhr013_TMB Uvira:Frais bancaires aout 2021</t>
  </si>
  <si>
    <t>CDR-B851-0000262</t>
  </si>
  <si>
    <t>Vhr 3832_ CRD V/C ESPASK-ESPAD: Frais bancaires aout'21</t>
  </si>
  <si>
    <t>CDR-B902-0002584</t>
  </si>
  <si>
    <t>Vhr4627_BCDC V/C CISPE: Frais bancaires aout'21</t>
  </si>
  <si>
    <t>CDR-004801</t>
  </si>
  <si>
    <t>CDR-GJUVI-0000207</t>
  </si>
  <si>
    <t>UVI090821_Vhr008_MAGEUZO:Frais de mission du 12 au 20/9/2021</t>
  </si>
  <si>
    <t>CDR-GJUVI-0000208</t>
  </si>
  <si>
    <t>UVI100821_ETIENNE:Remb Mission Goma du 14 au 21/08/2021</t>
  </si>
  <si>
    <t>CDR-GJUVI-0000209</t>
  </si>
  <si>
    <t>UVI110821_Vhr009_CLARISSE:Frais de mission 12 au 20/9/2021</t>
  </si>
  <si>
    <t>CDR-GJUVI-0000210</t>
  </si>
  <si>
    <t>UVI110821_BSC176_CLARISSE:Frais de mission 31/8 au 04/9/2021</t>
  </si>
  <si>
    <t>CDR-GJUVI-0000214</t>
  </si>
  <si>
    <t>UVI140821_MAGEUZO:Remb frais de mission a Luvungi</t>
  </si>
  <si>
    <t>CDR-GJUVI-0000215</t>
  </si>
  <si>
    <t>UVI150821_Vhr010_JEREMIE:Frais de mission Bukavu 12-27/08/21</t>
  </si>
  <si>
    <t>CDR-GJUVI-0000219</t>
  </si>
  <si>
    <t>UVI190821_JIMMY:Remb Mission Bkv du 19 au 20/07/2021</t>
  </si>
  <si>
    <t>CDR-GGJO-0003676</t>
  </si>
  <si>
    <t>GMA010821: salary &amp; benefit aout'21_Aimée</t>
  </si>
  <si>
    <t>CDR-GJUVI-0000188</t>
  </si>
  <si>
    <t>UVI150621_Vhr3684_GASAP:T3 Sal animateur terrain Correction</t>
  </si>
  <si>
    <t>CDR-GJUVI-0000189</t>
  </si>
  <si>
    <t>CRD Activité 0.2.1 : Adaptation de la stratégie du projet et</t>
  </si>
  <si>
    <t>CDR-CUUVI-0000062</t>
  </si>
  <si>
    <t>BSC146_LA MERVEILLE:Restauration Atelier Adaptat° Strategie</t>
  </si>
  <si>
    <t>CDR-CUUVI-0000073</t>
  </si>
  <si>
    <t>BSC153_ETIENNE P/C PAP BYOSE:Fournitures formation</t>
  </si>
  <si>
    <t>CDR-CHU-0023816</t>
  </si>
  <si>
    <t>BSC9433_CIZA: Paiem SAFARI Pr jonction à kamanyola</t>
  </si>
  <si>
    <t>CDR-GGJO-0003534</t>
  </si>
  <si>
    <t>GMA270721: salary &amp; benefit juill'21_Christian</t>
  </si>
  <si>
    <t>CDR-B851-0000228</t>
  </si>
  <si>
    <t>Vhr3814-Chq10110082-HDW-Gardiennage Uvira-ESPER</t>
  </si>
  <si>
    <t>CDR-B851-0000235</t>
  </si>
  <si>
    <t>Vhr3818-Ov67023894-NESTOR-loyer uvira juillet-sept'21 ESPASK</t>
  </si>
  <si>
    <t>CDR-GGJO-0003536</t>
  </si>
  <si>
    <t>GMA270721: salary &amp; benefit juill'21_Jimmy</t>
  </si>
  <si>
    <t>CDR-GGJO-0003484</t>
  </si>
  <si>
    <t>GMA270721: salary &amp; benefit juillet'21_Mageuzo</t>
  </si>
  <si>
    <t>CDR-GGJO-0003485</t>
  </si>
  <si>
    <t>CDR-GGJO-0003487</t>
  </si>
  <si>
    <t>CDR-GGJO-0003488</t>
  </si>
  <si>
    <t>CDR-GGJO-0003579</t>
  </si>
  <si>
    <t>GMA440721-Vhr4218-CIBEMBE LEMBA-Transp  staff volcano ESPASK</t>
  </si>
  <si>
    <t>CDR-CHU-0023789</t>
  </si>
  <si>
    <t>BSC2554- HEAL AFRICA-soins med Jeremie Mars 21</t>
  </si>
  <si>
    <t>CDR-CHU-0023790</t>
  </si>
  <si>
    <t>BSC2554- HEAL AFRICA-soins med Jeremie Mai 21</t>
  </si>
  <si>
    <t>CDR-CHU-0023791</t>
  </si>
  <si>
    <t>BSC2554- HEAL AFRICA-soins med Jeremie Juin 21</t>
  </si>
  <si>
    <t>CDR-CHU-0023852</t>
  </si>
  <si>
    <t>BSC2581-CIMAK-soins mde staff ESPASK JEREMIE mars</t>
  </si>
  <si>
    <t>CDR-GGJO-0003457</t>
  </si>
  <si>
    <t>GMA270721: salary &amp; benefit juillet'21_Jeremie</t>
  </si>
  <si>
    <t>CDR-GGJO-0003459</t>
  </si>
  <si>
    <t>CDR-GGJO-0003479</t>
  </si>
  <si>
    <t>CDR-GGJO-0003480</t>
  </si>
  <si>
    <t>CDR-B851-0000231</t>
  </si>
  <si>
    <t>Vhr3816-Ov67023893-CIMAK-soins med staff ESPASK Avril JEREMI</t>
  </si>
  <si>
    <t>CDR-GGJO-0003481</t>
  </si>
  <si>
    <t>CDR-CHU-0023817</t>
  </si>
  <si>
    <t>BSC9434_ GLM: Paiem Fact N°20-210208&amp;N°20-2101156 Mobil LC50</t>
  </si>
  <si>
    <t>CDR-B902-0002260</t>
  </si>
  <si>
    <t>Vhr4422-Ov60565218-SINGRAL AUTO:crick forestier</t>
  </si>
  <si>
    <t>CDR-B066-0001345</t>
  </si>
  <si>
    <t>Vhr4320-Ov67023602-SINGRAL AUTO-cable ESPASK</t>
  </si>
  <si>
    <t>CDR-GGJO-0003494</t>
  </si>
  <si>
    <t>GMA270721: salary &amp; benefit juillet'21_Sadiki</t>
  </si>
  <si>
    <t>CDR-GGJO-0003489</t>
  </si>
  <si>
    <t>CDR-GGJO-0003490</t>
  </si>
  <si>
    <t>CDR-GGJO-0003491</t>
  </si>
  <si>
    <t>CDR-B851-0000232</t>
  </si>
  <si>
    <t>Vhr3816-Ov67023893-CIMAK-soins med ESPASK Avril SADIKI-50%</t>
  </si>
  <si>
    <t>CDR-GGJO-0003495</t>
  </si>
  <si>
    <t>CDR-GGJO-0003533</t>
  </si>
  <si>
    <t>GMA270721: salary &amp; benefit juill'21_Etienne</t>
  </si>
  <si>
    <t>CDR-CUUVI-0000063</t>
  </si>
  <si>
    <t>BSC147_LA MERVEILLE:Casse Croute du Lundi</t>
  </si>
  <si>
    <t>CDR-CUUVI-0000066</t>
  </si>
  <si>
    <t>BSC149_JEAN LUC:Achat Cafeteria &amp; Produit de nettoyage</t>
  </si>
  <si>
    <t>CDR-CUUVI-0000069</t>
  </si>
  <si>
    <t>BSC150_JEAN LUC:Achat papier duplicateurs &amp; termos</t>
  </si>
  <si>
    <t>CDR-CUUVI-0000071</t>
  </si>
  <si>
    <t>BSC151_JEAN LUC:Achat Poubelle plastique et bidon vide</t>
  </si>
  <si>
    <t>CDR-CUUVI-0000074</t>
  </si>
  <si>
    <t>BSC154_ETIENNE P/C Test Covid Staff Uvira 07/2021</t>
  </si>
  <si>
    <t>CDR-CHU-0023724</t>
  </si>
  <si>
    <t>BSC2521-SOFICOM-Frais transfert argent Uvira</t>
  </si>
  <si>
    <t>CDR-B851-0000240</t>
  </si>
  <si>
    <t>Vhr3821-BCDC-Frais bancaire juillet 21 ESPASK</t>
  </si>
  <si>
    <t>CDR-B066-0001368</t>
  </si>
  <si>
    <t>Vhr4346_Relevé_Frais bancaire Juillet 2021 ESPASK</t>
  </si>
  <si>
    <t>CDR-B066-0001386</t>
  </si>
  <si>
    <t>Ann Vhr4346_Relevé_Frais bancaire Juillet 2021 ESPASK</t>
  </si>
  <si>
    <t>CDR-B066-0001393</t>
  </si>
  <si>
    <t>Corr Vhr4346_Relevé_Frais bancaire Juillet 2021 ESPASK</t>
  </si>
  <si>
    <t>CDR-B146-0000007</t>
  </si>
  <si>
    <t>Vhr005_Frais bancaires TMB Uvira Juillet 2021</t>
  </si>
  <si>
    <t>CDR-B902-0002468</t>
  </si>
  <si>
    <t>Vhr4521_CRD V/C CISPE: Frais bancaires juil'21_ESPASK</t>
  </si>
  <si>
    <t>CDR-GGJO-0003535</t>
  </si>
  <si>
    <t>GMA270721: salary &amp; benefit juill'21_Aimée</t>
  </si>
  <si>
    <t>CDR-GJUVI-0000241</t>
  </si>
  <si>
    <t>UVI180921_BSC128_ALPHONSE:Frais mission plaine Ruzizi</t>
  </si>
  <si>
    <t>CDR-GJUVI-0000242</t>
  </si>
  <si>
    <t>UVI190921_BSC136&amp;137_ALPHONSE:Fonds activités plaine Ruzizi</t>
  </si>
  <si>
    <t>CDR-GJUVI-0000236</t>
  </si>
  <si>
    <t>UVI140921_BSC210_MAGEUZO:Repas vérif.indicateurs RBF T2</t>
  </si>
  <si>
    <t>CDR-CUUVI-0000120</t>
  </si>
  <si>
    <t>BSC185_Admin.Ter.Uvi:Complèment subside T1</t>
  </si>
  <si>
    <t>CDR-GJUVI-0000233</t>
  </si>
  <si>
    <t>UVI110921_Vhr024_DANNY:Mission Lemera&amp;Luvin 21 au 24/09/2021</t>
  </si>
  <si>
    <t>CDR-GJUVI-0000234</t>
  </si>
  <si>
    <t>UVI120921_Vhr019_MAGEUZO:Mission Verification RBF T2</t>
  </si>
  <si>
    <t>CDR-GJUVI-0000235</t>
  </si>
  <si>
    <t>UVI130921_BSC199&amp;200_MAGEUZO:Mission Verification RBF T2</t>
  </si>
  <si>
    <t>CDR-GJUVI-0000237</t>
  </si>
  <si>
    <t>UVI140921_BSC199&amp;200_MAGEUZO:Repas vérif.indicateurs RBF T2</t>
  </si>
  <si>
    <t>CRD Activité 4.2.6. Paiement des subsides selon les résultat</t>
  </si>
  <si>
    <t>CDR-CUUVI-0000115</t>
  </si>
  <si>
    <t>BSC182_CIAT PLAINE RUZIZI:Paiement Solde Subsides T1</t>
  </si>
  <si>
    <t>CDR-B146-0000027</t>
  </si>
  <si>
    <t>Vhr015_Chq06614069_CLARISSE_Honoraire consultance Aout 21</t>
  </si>
  <si>
    <t>CDR-CHU-0024669</t>
  </si>
  <si>
    <t>BSC 9663_PNC/SK:Paiement Subsides T12021</t>
  </si>
  <si>
    <t>CDR-B359-0000731</t>
  </si>
  <si>
    <t>Vhr3135_OV67015313_DANNY KAKOZI_Subsides Mars-Mai MiniInt SK</t>
  </si>
  <si>
    <t>CDR-B359-0000739</t>
  </si>
  <si>
    <t>Vhr3135_OV67015313_DANNY KAKOZI_ MiniInt SK_Réserves payées</t>
  </si>
  <si>
    <t>CDR-GGJO-0003873</t>
  </si>
  <si>
    <t>GMA320921: Salaire &amp; benefit sept '21_Christian</t>
  </si>
  <si>
    <t>CDR-B146-0000025</t>
  </si>
  <si>
    <t>Vhr014_Chq06614068_HDW_Gardiennage&amp;Cleaner Aout 21 Uvira</t>
  </si>
  <si>
    <t>CDR-B146-0000035</t>
  </si>
  <si>
    <t>Vhr022_Chq06614076_HDW_Gardiennage&amp;Cleaner Sept 21 Uvira</t>
  </si>
  <si>
    <t>CDR-CUUVI-0000141</t>
  </si>
  <si>
    <t>BSC204_AMANI PAPY:Huile+MO vidange générateur</t>
  </si>
  <si>
    <t>CDR-B146-0000046</t>
  </si>
  <si>
    <t>Vhr027_OV3150111_HG KASENGA:Soins Med Enf Jimmy Juin 2021</t>
  </si>
  <si>
    <t>CDR-B146-0000049</t>
  </si>
  <si>
    <t>Vhr027_OV3150111_HG KASENGA:Soins Med Enf Jimmy Aout 2021</t>
  </si>
  <si>
    <t>CDR-GGJO-0003875</t>
  </si>
  <si>
    <t>GMA320921: Salaire &amp; benefit sept '21_Jimmy</t>
  </si>
  <si>
    <t>CDR-CUUVI-0000113</t>
  </si>
  <si>
    <t>BSC180_Ets LAS:Credit Comm Septembre 2021 ESPASK</t>
  </si>
  <si>
    <t>CDR-CUUVI-0000147</t>
  </si>
  <si>
    <t>BSC209_ETS LAS:Crédit communication octobre 2021</t>
  </si>
  <si>
    <t>CDR-GGJO-0003835</t>
  </si>
  <si>
    <t>GMA320921: salaire &amp; benefit sept'21_21 Mageuzo</t>
  </si>
  <si>
    <t>CDR-GGJO-0003836</t>
  </si>
  <si>
    <t>GMA320921: salaire &amp; benefit sept'21_21_Mageuzo</t>
  </si>
  <si>
    <t>CDR-GGJO-0003837</t>
  </si>
  <si>
    <t>CDR-B146-0000047</t>
  </si>
  <si>
    <t>Vhr027_OV3150111_HG KASENGA:Soins Med Mageuzo Juin 2021</t>
  </si>
  <si>
    <t>CDR-B146-0000048</t>
  </si>
  <si>
    <t>Vhr027_OV3150111_HG KASENGA:Soins Med Mageuzo Aout 2021</t>
  </si>
  <si>
    <t>CDR-GGJO-0003838</t>
  </si>
  <si>
    <t>CDR-GGJO-0003830</t>
  </si>
  <si>
    <t>GMA320921: salaire &amp; benefit sept'21_21 jeremie</t>
  </si>
  <si>
    <t>CDR-CHU-0024667</t>
  </si>
  <si>
    <t>BSC 9661_BISMOS GRAPHICS:Impress° Carte  visite pr Staff</t>
  </si>
  <si>
    <t>CDR-CHU-0024680</t>
  </si>
  <si>
    <t>BSC 9662_BLANDINE:Carte visite JEREMIE</t>
  </si>
  <si>
    <t>CDR-GGJO-0003831</t>
  </si>
  <si>
    <t>CDR-GGJO-0003832</t>
  </si>
  <si>
    <t>CDR-B146-0000045</t>
  </si>
  <si>
    <t>Vhr027_OV3150111_HG KASENGA:Soins Med Jeremie Juin 2021</t>
  </si>
  <si>
    <t>CDR-GGJO-0003833</t>
  </si>
  <si>
    <t>CDR-GGJO-0003834</t>
  </si>
  <si>
    <t>CDR-CHU-0024956</t>
  </si>
  <si>
    <t>BSC 9736_CIZA: Safari à luvungi Pr recuper jean Paul</t>
  </si>
  <si>
    <t>CDR-B902-0002574</t>
  </si>
  <si>
    <t>Vhr4631-Chq10660177-TUEPHARMA-Kit prem secour EST ESPASK</t>
  </si>
  <si>
    <t>CDR-B851-0000260</t>
  </si>
  <si>
    <t>Vhr3838_OV60619670_UNHAS_Appro compte UNHAS ESPASK</t>
  </si>
  <si>
    <t>CDR-CHU-0024755</t>
  </si>
  <si>
    <t>BSC2868-BATEAU-Frais transfert ecran&amp;suport ecran UVIRA</t>
  </si>
  <si>
    <t>CDR-B146-0000040</t>
  </si>
  <si>
    <t>Vhr026_Chq06614080_Ets UMOJA:Carburant Juin, Juillet&amp;Aout 21</t>
  </si>
  <si>
    <t>CDR-B780-0005925</t>
  </si>
  <si>
    <t>Vhr1284_Cq10668231_SINGRAL AUTO:Entretien Mob5062 AE19</t>
  </si>
  <si>
    <t>CDR-GJUVI-0000238</t>
  </si>
  <si>
    <t>UVI150921_BSC179_DJUMA:Frais lavage&amp;réparation pneu Mob.</t>
  </si>
  <si>
    <t>CDR-GGJO-0003839</t>
  </si>
  <si>
    <t>GMA320921: salaire &amp; benefit sept'21_21_Sadiki -50% ESPASK</t>
  </si>
  <si>
    <t>CDR-GGJO-0003840</t>
  </si>
  <si>
    <t>CDR-GGJO-0003841</t>
  </si>
  <si>
    <t>CDR-GGJO-0003842</t>
  </si>
  <si>
    <t>CDR-GGJO-0003843</t>
  </si>
  <si>
    <t>CDR-GGJO-0003872</t>
  </si>
  <si>
    <t>GMA320921: Salaire &amp; benefit sept '21_Etienne</t>
  </si>
  <si>
    <t>CDR-CHU-0024608</t>
  </si>
  <si>
    <t>BSC 9629_CIMS:Achat sac pour ordinateur Alphonse SADIKI</t>
  </si>
  <si>
    <t>CDR-CHU-0024948</t>
  </si>
  <si>
    <t>BSC2788-MSON REFERENCE-7 Payment vouchers-ESPAD ESPASK</t>
  </si>
  <si>
    <t>CDR-CUUVI-0000132</t>
  </si>
  <si>
    <t>BSC196_DANNY:Produits entretien bur.+Lait &amp; Sucre staff</t>
  </si>
  <si>
    <t>CDR-B447-0003764</t>
  </si>
  <si>
    <t>Ov60581084 GRADECO Pyt FactN°002/2021 Outils VisibilitéESPAK</t>
  </si>
  <si>
    <t>039</t>
  </si>
  <si>
    <t>CDR-CHU-0024931</t>
  </si>
  <si>
    <t>BSC 9725_CIMS:4 Pces achet payé pr partenaire ESPASK</t>
  </si>
  <si>
    <t>CDR-CUUVI-0000145</t>
  </si>
  <si>
    <t>BSC207_RESTO LA MERVEILLE:Pause café septembre 21</t>
  </si>
  <si>
    <t>CDR-B066-0001534</t>
  </si>
  <si>
    <t>Vhr0395_Relevé_Frais bancaires Septembre 2021 ESPASK</t>
  </si>
  <si>
    <t>CDR-B146-0000050</t>
  </si>
  <si>
    <t>Vhr030_TMB Uvira:Frais bancaires Septembre 2021</t>
  </si>
  <si>
    <t>CDR-B851-0000267</t>
  </si>
  <si>
    <t>GMA400921_RELEVE-EQUIT BCDC-frais bancairesESPASK</t>
  </si>
  <si>
    <t>CDR-B902-0002751</t>
  </si>
  <si>
    <t>Vhr 4737_RELEVE: Frais bancaires sept'21 ESPASK</t>
  </si>
  <si>
    <t>CDR-CUUVI-0000119</t>
  </si>
  <si>
    <t>BSC184_JIMMY:Remb Mission à Luvungi</t>
  </si>
  <si>
    <t>CDR-GJUVI-0000222</t>
  </si>
  <si>
    <t>UVI010921_BSC178_DANNY:Frais mission Luvungi</t>
  </si>
  <si>
    <t>CDR-GJUVI-0000223</t>
  </si>
  <si>
    <t>UVI030921_BSC9707_ALPHONSE:Frais mission Bukavu</t>
  </si>
  <si>
    <t>CDR-GJUVI-0000224</t>
  </si>
  <si>
    <t>UVI040921-BSC192-ALPHONSE:Frais mission Luvungi</t>
  </si>
  <si>
    <t>CDR-GJUVI-0000225</t>
  </si>
  <si>
    <t>UVI050921-BSC177_JEREMIE:Frais mission Luvungi+Lemera</t>
  </si>
  <si>
    <t>CDR-GJUVI-0000226</t>
  </si>
  <si>
    <t>UVI060921_BSC127_DJUMA:Frais mission Plaine Ruzizi</t>
  </si>
  <si>
    <t>CDR-GJUVI-0000227</t>
  </si>
  <si>
    <t>UVI070921_BSC9708_DJUMA:Frais mission Bukavu</t>
  </si>
  <si>
    <t>CDR-GJUVI-0000228</t>
  </si>
  <si>
    <t>UVI089021_BSC193_DJUMA:Frais mission Luvungi 14-17/09/21</t>
  </si>
  <si>
    <t>CDR-GJUVI-0000229</t>
  </si>
  <si>
    <t>UVI090921_DJUMA:Remb.frais mission Luvungi 15-17/07.21</t>
  </si>
  <si>
    <t>CDR-GJUVI-0000232</t>
  </si>
  <si>
    <t>UVI110921_Vhr024_DANNY:Mission Bukavu 17 au 21/09/2021</t>
  </si>
  <si>
    <t>CDR-GJUVI-0000239</t>
  </si>
  <si>
    <t>UVI160921_Vhr023-BSC9722_JEREMIE:Frais mission Bukavu-Goma</t>
  </si>
  <si>
    <t>CDR-GGJO-0003874</t>
  </si>
  <si>
    <t>GMA320921: Salaire &amp; benefit sept '21_AIMEE</t>
  </si>
  <si>
    <t>CDR-GJUVI-0000169</t>
  </si>
  <si>
    <t>UVI120721_RF T3 VNGI_Activite 1.3.1 Evaluation SWOT des meca</t>
  </si>
  <si>
    <t>CDR-GJUVI-0000166</t>
  </si>
  <si>
    <t>UVI120721_RF T3 VNGI_Activite 0.1.7 Contribution de VNG aux</t>
  </si>
  <si>
    <t>VNG Activité 1.1.5 : Réunions de validation des plans d’acti</t>
  </si>
  <si>
    <t>CDR-GJUVI-0000167</t>
  </si>
  <si>
    <t>UVI120721_RF T3 VNGI_Activite 1.1.5 Reunion de validation de</t>
  </si>
  <si>
    <t>VNG Activité 1.2.3 : Organisation de séances de concertation</t>
  </si>
  <si>
    <t>CDR-GJUVI-0000168</t>
  </si>
  <si>
    <t>UVI120721_RF T3 VNGI_Activite 1.2.3 Organisation des seance</t>
  </si>
  <si>
    <t>CDR-GJUVI-0000172</t>
  </si>
  <si>
    <t>UVI120721_RF T3 VNGI_Activite 2.1.5 Benchmaking : processus</t>
  </si>
  <si>
    <t>VNG Activité 2.2.1. Appuyer l’élaboration/mise à jour ou l’a</t>
  </si>
  <si>
    <t>CDR-GJUVI-0000173</t>
  </si>
  <si>
    <t>UVI120721_RF T3 VNGI_Activite 2.2.1 Appuyer l'elaboration</t>
  </si>
  <si>
    <t>VNG Activité 2.3.2 : Evaluation SWOT des mécanismes de conce</t>
  </si>
  <si>
    <t>CDR-GJUVI-0000174</t>
  </si>
  <si>
    <t>UVI120721_RF T3 VNGI_Activite 2.3.2 Evaluation SWOT des meca</t>
  </si>
  <si>
    <t>VNG Activité 2.3.3 : Appui à la tenue des mécanismes de conc</t>
  </si>
  <si>
    <t>CDR-GJUVI-0000175</t>
  </si>
  <si>
    <t>UVI120721_RF T3 VNGI_Activite 2.3.3 Appui a la tenue des mec</t>
  </si>
  <si>
    <t>VNG Activité 4.3.3 : Appui au benchmarking : mécanisme de co</t>
  </si>
  <si>
    <t>CDR-GJUVI-0000178</t>
  </si>
  <si>
    <t>UVI120721_RF T3 VNGI_Activite 4.3.3 Appuie aux Benchmaking</t>
  </si>
  <si>
    <t>CDR-GJUVI-0000171</t>
  </si>
  <si>
    <t>UVI120721_RF T3 VNGI_Assistance au projet</t>
  </si>
  <si>
    <t>CDR-GJUVI-0000177</t>
  </si>
  <si>
    <t>CDR-GJUVI-0000179</t>
  </si>
  <si>
    <t>VNG Chauffeur</t>
  </si>
  <si>
    <t>CDR-GJUVI-0000183</t>
  </si>
  <si>
    <t>UVI120721_RF T3 VNGI_Chauffeur</t>
  </si>
  <si>
    <t>CDR-GJUVI-0000170</t>
  </si>
  <si>
    <t>UVI120721_RF T3 VNGI_Expert en gouvernance securitaire</t>
  </si>
  <si>
    <t>CDR-GJUVI-0000176</t>
  </si>
  <si>
    <t>CDR-GJUVI-0000180</t>
  </si>
  <si>
    <t>UVI120721_RF T3 VNGI_Finance, Logistique &amp; Administration</t>
  </si>
  <si>
    <t>CDR-GJUVI-0000184</t>
  </si>
  <si>
    <t>UVI120721_RF T3 VNGI_Frais bancaires</t>
  </si>
  <si>
    <t>VNG International OCA 7%</t>
  </si>
  <si>
    <t>CDR-GJUVI-0000186</t>
  </si>
  <si>
    <t>UVI120721_RF T3 VNGI_OCA 7% T1</t>
  </si>
  <si>
    <t>CDR-GJUVI-0000187</t>
  </si>
  <si>
    <t>UVI120721_RF T3 VNGI_OCA 7% T2</t>
  </si>
  <si>
    <t>CDR-GJUVI-0000185</t>
  </si>
  <si>
    <t>UVI120721_RF T3 VNGI_Papeterie, telecomunication &amp; internet</t>
  </si>
  <si>
    <t>CDR-GJUVI-0000182</t>
  </si>
  <si>
    <t>UVI120721_RF T3 VNGI_Sounding board Expert en gouvernance</t>
  </si>
  <si>
    <t>CDR-GJUVI-0000181</t>
  </si>
  <si>
    <t>UVI120721_RF T3 VNGI_Sounding board Expert en redevabilite</t>
  </si>
  <si>
    <t>CDR-003119</t>
  </si>
  <si>
    <t>CDJ Activité 2.2.7. Organiser des enquêtes de satisfaction c</t>
  </si>
  <si>
    <t>CDR-GJUVI-0000312</t>
  </si>
  <si>
    <t>UVI211021_CDJP RF T4:2.2.7 Organiser des enquetes de satisfa</t>
  </si>
  <si>
    <t>CDJ Activité 4.2.5. Organiser des Enquêtes de satisfaction c</t>
  </si>
  <si>
    <t>CDR-GJUVI-0000313</t>
  </si>
  <si>
    <t>UVI211021_CDJP RF T4:4.2.5 Organiser des enquetes de satisfa</t>
  </si>
  <si>
    <t>CDR-GJUVI-0000314</t>
  </si>
  <si>
    <t>UVI211021_CDJP RF T4:4.3.6 Monitoring de la situation securi</t>
  </si>
  <si>
    <t>CDR-GJUVI-0000317</t>
  </si>
  <si>
    <t>UVI211021_CDJP RF T4:Animateurs terrain Jui-Sept 21</t>
  </si>
  <si>
    <t>CDR-GJUVI-0000320</t>
  </si>
  <si>
    <t>UVI211021_CDJP RF T4:Salaire Caissiere Jui-Sept 21</t>
  </si>
  <si>
    <t>CDR-GJUVI-0000318</t>
  </si>
  <si>
    <t>UVI211021_CDJP RF T4:Salaire Admin fin Juil-Sept 21</t>
  </si>
  <si>
    <t>CDR-GJUVI-0000321</t>
  </si>
  <si>
    <t>UVI211021_CDJP RF T4:Salaire Chauffeur Jui-Sept 21</t>
  </si>
  <si>
    <t>CDR-GJUVI-0000319</t>
  </si>
  <si>
    <t>UVI211021_CDJP RF T4:Salaire Comptable Jui-Sept 21</t>
  </si>
  <si>
    <t>CDR-GJUVI-0000315</t>
  </si>
  <si>
    <t>UVI211021_CDJP RF T4:Salaire Coordonatrice Jui-Sept 21</t>
  </si>
  <si>
    <t>CDR-GJUVI-0000316</t>
  </si>
  <si>
    <t>UVI211021_CDJP RF T4:Charge de programme Jui-Sept 21</t>
  </si>
  <si>
    <t>CDR-GJUVI-0000324</t>
  </si>
  <si>
    <t>UVI211021_CDJP RF T4:Fournitures bureau, communication</t>
  </si>
  <si>
    <t>CDR-GJUVI-0000323</t>
  </si>
  <si>
    <t>UVI211021_CDJP RF T4:Frais de voyage, carburant maintenance</t>
  </si>
  <si>
    <t>CDR-GJUVI-0000322</t>
  </si>
  <si>
    <t>UVI211021_CDJP RF T4:Soins de sante</t>
  </si>
  <si>
    <t>CDR-003121</t>
  </si>
  <si>
    <t>CDJP OCA 7%</t>
  </si>
  <si>
    <t>CDR-GJUVI-0000325</t>
  </si>
  <si>
    <t>UVI211021_CDJP RF T4:OCA 7% T3</t>
  </si>
  <si>
    <t>CRD Activité 0.1.6 : Production et diffusion du document fin</t>
  </si>
  <si>
    <t>CDR-B447-0003875</t>
  </si>
  <si>
    <t>Cq10498509 Quick Print Pyt Fact n°OCT00015/21 - Rap Baseline</t>
  </si>
  <si>
    <t>CDR-CUUVI-0000168</t>
  </si>
  <si>
    <t>BSC224_RESTO MERVEILLE:Repas+Pause café réunion coordination</t>
  </si>
  <si>
    <t>CDR-CUUVI-0000178</t>
  </si>
  <si>
    <t>BSC232_RESTAURANT LA CHARITE:Repas réunion coordination</t>
  </si>
  <si>
    <t>CDR-CUUVI-0000185</t>
  </si>
  <si>
    <t>BSC238_PAPETERIE BYOSE:Fournitures atelier évaluation plaine</t>
  </si>
  <si>
    <t>CDR-GJUVI-0000251</t>
  </si>
  <si>
    <t>UVI081021_Vhr043_ROMAIN:At. renforcement capacités/Ass.femme</t>
  </si>
  <si>
    <t>CDR-B146-0000060</t>
  </si>
  <si>
    <t>Vhr033_Chq06614086_CIAT LUVUNGI:Pyt av.30% subsides T1</t>
  </si>
  <si>
    <t>CDR-B146-0000061</t>
  </si>
  <si>
    <t>Vhr033_Chq06614086_CIAT SANGE:Pyt av.30% subsides T1</t>
  </si>
  <si>
    <t>CDR-B146-0000075</t>
  </si>
  <si>
    <t>Vhr045_Chq06614094_GISELE:Pyt Subside T2 MIN INTER</t>
  </si>
  <si>
    <t>CDR-B146-0000076</t>
  </si>
  <si>
    <t>Vhr045_Chq06614094_GISELE:Pyt Subside T2 CIAT PNC SK</t>
  </si>
  <si>
    <t>CDR-CUUVI-0000208</t>
  </si>
  <si>
    <t>BSC251_CIAT BIJOMBO:Paiement Subside T1</t>
  </si>
  <si>
    <t>CDR-GJUVI-0000252</t>
  </si>
  <si>
    <t>UVI081021_Vhr043_ROMAIN:At.renforcement capac./Membres Sociv</t>
  </si>
  <si>
    <t>CDR-CUUVI-0000198</t>
  </si>
  <si>
    <t>BSC245_DANNY:Achat fournitures formation</t>
  </si>
  <si>
    <t>CDR-GJUVI-0000253</t>
  </si>
  <si>
    <t>UVI091021_Vhr044_ROMAIN:Appui organisation CLSP/Chefferies</t>
  </si>
  <si>
    <t>CDR-GJUVI-0000254</t>
  </si>
  <si>
    <t>UVI101021_BSC243_DJUMA:Frais mission à Luvungi du 25-28/10</t>
  </si>
  <si>
    <t>CDR-GJUVI-0000255</t>
  </si>
  <si>
    <t>UVI111021_BSC246_ROMAIN:Frais mission à Luvungi du 26-28/10</t>
  </si>
  <si>
    <t>CDR-GJUVI-0000256</t>
  </si>
  <si>
    <t>UVI121021_BSC241_MAGEUZO:Frais mission Luvungi du 25-28/10</t>
  </si>
  <si>
    <t>CDR-GJUVI-0000257</t>
  </si>
  <si>
    <t>UVI131021_BSC242_CLARISSE:Frais mission Luvungi 25-28/10/21</t>
  </si>
  <si>
    <t>CDR-B146-0000056</t>
  </si>
  <si>
    <t>Vhr031_Chq06614083_CLARISSE M.:Honoraires septembre 2021</t>
  </si>
  <si>
    <t>CDR-B146-0000064</t>
  </si>
  <si>
    <t>Vhr036_Op3150113_CHEFFERIE BAFULIIRU:Pyt subsides T2</t>
  </si>
  <si>
    <t>CDR-B146-0000065</t>
  </si>
  <si>
    <t>Vhr037_0p3150114_TERRITOIRE UVIRA:Pyt subsides T2</t>
  </si>
  <si>
    <t>CDR-B146-0000066</t>
  </si>
  <si>
    <t>Vhr038_Chq06614087_CHEFFERIE BAVIRA:Pyt subsides T2</t>
  </si>
  <si>
    <t>CDR-B146-0000067</t>
  </si>
  <si>
    <t>Vhr039_Chq06614088_CIAT TER.PLAINE RUZIZI:Pyt subsides T2</t>
  </si>
  <si>
    <t>CDR-B146-0000068</t>
  </si>
  <si>
    <t>Vhr040_Chq06614089_CIAT BIJOMBO:Pyt subsides T2</t>
  </si>
  <si>
    <t>CDR-GGJO-0004056</t>
  </si>
  <si>
    <t>GMA221021: salary &amp;benefit octobre'21_christian</t>
  </si>
  <si>
    <t>CDR-GGJO-0004115</t>
  </si>
  <si>
    <t>GMA441021_Complément 14%Sesomo TVA mai'21_CBa</t>
  </si>
  <si>
    <t>CDR-B146-0000055</t>
  </si>
  <si>
    <t>Vhr029_Chq06614082_NESTOR:Loyer anticipatif UVIRA oct-déc.21</t>
  </si>
  <si>
    <t>CDR-B146-0000058</t>
  </si>
  <si>
    <t>Vhr032_Op3150112_DPMER:Pyt IRL période juillet-décembre 21</t>
  </si>
  <si>
    <t>CDR-B146-0000069</t>
  </si>
  <si>
    <t>Vhr041_Chq06614090_HDW:Pyt gardiennage octobre 2021</t>
  </si>
  <si>
    <t>CDR-GGJO-0004058</t>
  </si>
  <si>
    <t>GMA221021: salary &amp;benefit octobre'21_jimmy</t>
  </si>
  <si>
    <t>GMA441021_Complément 14%Sesomo TVA mai'21_Jimmy</t>
  </si>
  <si>
    <t>CDR-CUUVI-0000201</t>
  </si>
  <si>
    <t>BSC248_Ets LAS:Achat credit communication Nov 2021 Uvira</t>
  </si>
  <si>
    <t>CDR-GGJO-0004017</t>
  </si>
  <si>
    <t>GMA221021: salary &amp;benefit octobre '21_mageuzo-25%</t>
  </si>
  <si>
    <t>GMA441021_Complément 14%Sesomo TVA mai'21_MAGEUZO</t>
  </si>
  <si>
    <t>CDR-GGJO-0004018</t>
  </si>
  <si>
    <t>GMA221021: salary &amp;benefit octobre '21_Mageuzo-45%</t>
  </si>
  <si>
    <t>CDR-GGJO-0004019</t>
  </si>
  <si>
    <t>GMA221021: salary &amp;benefit octobre '21_Mageuzo-5%</t>
  </si>
  <si>
    <t>CDR-GGJO-0004020</t>
  </si>
  <si>
    <t>CDR-GGJO-0004012</t>
  </si>
  <si>
    <t>GMA221021: salary &amp;benefit octobre '21_Jeremie-20%</t>
  </si>
  <si>
    <t>GMA441021_Complément 14%Sesomo TVA mai'21_JEREMIE</t>
  </si>
  <si>
    <t>CDR-CHU-0025140</t>
  </si>
  <si>
    <t>BSC3060-CIMAK-Soins médicaux août'21-Famille JEREMIE</t>
  </si>
  <si>
    <t>CDR-CHU-0025344</t>
  </si>
  <si>
    <t>BSC3115-HEAL AFRICA-Soins med. sept'21-Famille JEREMIE</t>
  </si>
  <si>
    <t>CDR-CHU-0025388</t>
  </si>
  <si>
    <t>BSC3103-CIMAK-Soins méd. sept'21-Famille JEREMIE</t>
  </si>
  <si>
    <t>CDR-GGJO-0004013</t>
  </si>
  <si>
    <t>GMA221021: salary &amp;benefit octobre '21_Jeremie-40%</t>
  </si>
  <si>
    <t>CDR-GGJO-0004014</t>
  </si>
  <si>
    <t>GMA221021: salary &amp;benefit octobre '21_Jeremie-5%</t>
  </si>
  <si>
    <t>CDR-GGJO-0004015</t>
  </si>
  <si>
    <t>GMA221021: salary &amp;benefit octobre '21_Jeremie-15%</t>
  </si>
  <si>
    <t>CDR-GGJO-0004016</t>
  </si>
  <si>
    <t>CDR-CUUVI-0000157</t>
  </si>
  <si>
    <t>BSC218_RESTO LA MERVEILLE:Casse croute réunion coordination</t>
  </si>
  <si>
    <t>CDR-GJUVI-0000294</t>
  </si>
  <si>
    <t>UVI181021_BSC254_DANNY:Mission à Luvungi/Appui P-ESPASK</t>
  </si>
  <si>
    <t>CDR-GJUVI-0000296</t>
  </si>
  <si>
    <t>UVI191021_BSC253_ALPHONSE:Mission suivi activités à Luvungi</t>
  </si>
  <si>
    <t>CDR-CUUVI-0000158</t>
  </si>
  <si>
    <t>BSC219_BILALI ANDRE:Honoraire prestation chauffeur 10 jrs</t>
  </si>
  <si>
    <t>CDR-CUUVI-0000160</t>
  </si>
  <si>
    <t>BSC221_SNEL SA:Pyt facture énergie juillet&amp;août 2021</t>
  </si>
  <si>
    <t>CDR-CUUVI-0000163</t>
  </si>
  <si>
    <t>BSC222_ETS UMOJA NI NGUVU:Pyt facture carburant septembre 21</t>
  </si>
  <si>
    <t>CDR-CUUVI-0000172</t>
  </si>
  <si>
    <t>BSC228_ETS BENEDICTE:Produits entretien+Tasses+Verres</t>
  </si>
  <si>
    <t>CDR-CUUVI-0000180</t>
  </si>
  <si>
    <t>BSC233_AALEELWA:Forfait prestation jardinage du 15/09-14/10</t>
  </si>
  <si>
    <t>CDR-CUUVI-0000204</t>
  </si>
  <si>
    <t>BSC250_SNEL:Pyt facture septembre 2021</t>
  </si>
  <si>
    <t>CDR-GGJO-0004023</t>
  </si>
  <si>
    <t>GMA221021: salary &amp;benefit octobre '21_sadiki-2,5%-ESPASK</t>
  </si>
  <si>
    <t>CDR-GGJO-0004024</t>
  </si>
  <si>
    <t>GMA221021: salary &amp;benefit octobre '21_Sadiki-7,5%-ESPASK</t>
  </si>
  <si>
    <t>CDR-GGJO-0004021</t>
  </si>
  <si>
    <t>GMA441021_Complément 14%Sesomo TVA mai'21_SADIKI</t>
  </si>
  <si>
    <t>CDR-GGJO-0004022</t>
  </si>
  <si>
    <t>CDR-CHU-0025320</t>
  </si>
  <si>
    <t>BSC3126-HEAL AFRICA-50%Soins méd. Août'21-ALPHONSE</t>
  </si>
  <si>
    <t>CDR-GGJO-0004025</t>
  </si>
  <si>
    <t>GMA221021: salary &amp;benefit octobre '21_Sadiki-25%-ESPASK</t>
  </si>
  <si>
    <t>CDR-GGJO-0004055</t>
  </si>
  <si>
    <t>GMA221021: salary &amp;benefit octobre'21_Etienne</t>
  </si>
  <si>
    <t>GMA441021_Complément 14%Sesomo TVA mai'21_EM</t>
  </si>
  <si>
    <t>CDR-CHU-0025156</t>
  </si>
  <si>
    <t>BSC 9757_CIMS:Achat 5 pces cleaning expert laptop</t>
  </si>
  <si>
    <t>CDR-CHU-0025226</t>
  </si>
  <si>
    <t>BSC 9784_SERVICE TRAITEUR: Pause repas atelier ESPASK du 12</t>
  </si>
  <si>
    <t>CDR-CUUVI-0000189</t>
  </si>
  <si>
    <t>BSC240_ISABELLE:Prime stage mois d'octobre 2021</t>
  </si>
  <si>
    <t>CDR-CUUVI-0000195</t>
  </si>
  <si>
    <t>BSC244_REGIDESO:Pyt Fac Juillet &amp; Aout 2021</t>
  </si>
  <si>
    <t>CDR-CUUVI-0000197</t>
  </si>
  <si>
    <t>BSC244_DANNY:Achat fournitures bureau</t>
  </si>
  <si>
    <t>CDR-CUUVI-0000210</t>
  </si>
  <si>
    <t>BSC252_JONATHAN:Materiels installation panneau solaire Uvira</t>
  </si>
  <si>
    <t>CDR-B146-0000077</t>
  </si>
  <si>
    <t>Vhr046_TMB Uvira:Frais bancaires Octobre 2021</t>
  </si>
  <si>
    <t>CDR-B066-0001589</t>
  </si>
  <si>
    <t>Vhr0449_RELEVE_EQUITY BCDC_Frais bancaires 10/21 ESPASK</t>
  </si>
  <si>
    <t>CDR-B851-0000295</t>
  </si>
  <si>
    <t>Vhr3850_RELEVE_BCDC_EQUITY_Frais bancaires oct 2021</t>
  </si>
  <si>
    <t>CDR-GJO-0024687</t>
  </si>
  <si>
    <t>APU BC2128 Déplacement Goma&amp;BKV/CHARLOTTE</t>
  </si>
  <si>
    <t>CDR-GGJO-0004003</t>
  </si>
  <si>
    <t>GMA041021_Vhr4668_JEAN PAUL MUHIM_mission ESPASK-Audit UVIRA</t>
  </si>
  <si>
    <t>CDR-GGJO-0004005</t>
  </si>
  <si>
    <t>GMA051021_Vhr4634_INNOCENT BAKASOBYA_miss° UVIRA-ind-PF Log</t>
  </si>
  <si>
    <t>CDR-GJUVI-0000249</t>
  </si>
  <si>
    <t>UVI061021_Vhr034_JEREMIE:Frais mission Bukavu 09 au 15/09/21</t>
  </si>
  <si>
    <t>CDR-GJUVI-0000250</t>
  </si>
  <si>
    <t>UVI071021_Vhr035_CLARISSE:Frais mission bukavu 09 au18/09/21</t>
  </si>
  <si>
    <t>CDR-GGJO-0004085</t>
  </si>
  <si>
    <t>GMA131021_INNOCENT BAKASOBYA_Prologation missionUV-ESPER-ESP</t>
  </si>
  <si>
    <t>CDR-GGJO-0004149</t>
  </si>
  <si>
    <t>GMA531021_Vhr3849_BSC3092RACHEL ZAWADI_DSA mission UVIRA-BKV</t>
  </si>
  <si>
    <t>CDR-GGJO-0004057</t>
  </si>
  <si>
    <t>GMA221021: salary &amp;benefit octobre'21_Aimée</t>
  </si>
  <si>
    <t>GMA441021_Complément 14%Sesomo TVA mai'21_AM</t>
  </si>
  <si>
    <t>CDR-003120</t>
  </si>
  <si>
    <t>GASAP OCA 7%</t>
  </si>
  <si>
    <t>CDR-GJUVI-0000293</t>
  </si>
  <si>
    <t>UVI171021_GASAP RF T4:OCA T3 7%</t>
  </si>
  <si>
    <t>CDR-GJUVI-0000277</t>
  </si>
  <si>
    <t>UVI171021_GASAP RF T4:1.1.2 Sensibilisation&amp;Coaching des com</t>
  </si>
  <si>
    <t>CDR-GJUVI-0000281</t>
  </si>
  <si>
    <t>UVI171021_GASAP RF T4:2.1.1 Renforcement des capacites des E</t>
  </si>
  <si>
    <t>GSP Activité 2.1.6 : Diffusion de la nomenclature des taxes,</t>
  </si>
  <si>
    <t>CDR-GJUVI-0000282</t>
  </si>
  <si>
    <t>UVI171021_GASAP RF T4:2.1.6 Dffusion de la nomenclature des</t>
  </si>
  <si>
    <t>CDR-GJUVI-0000278</t>
  </si>
  <si>
    <t>UVI171021_GASAP RF T4:Salaire animateurs terrain</t>
  </si>
  <si>
    <t>CDR-GJUVI-0000283</t>
  </si>
  <si>
    <t>UVI171021_GASAP RF T4:Salaire Assistant copmptable</t>
  </si>
  <si>
    <t>CDR-GJUVI-0000286</t>
  </si>
  <si>
    <t>UVI171021_GASAP RF T4:Salaire Caissiere</t>
  </si>
  <si>
    <t>CDR-GJUVI-0000284</t>
  </si>
  <si>
    <t>UVI171021_GASAP RF T4:Charges sociales et frais bancaires</t>
  </si>
  <si>
    <t>CDR-GJUVI-0000287</t>
  </si>
  <si>
    <t>UVI171021_GASAP RF T4:Salaire Chef d'antenne</t>
  </si>
  <si>
    <t>CDR-GJUVI-0000288</t>
  </si>
  <si>
    <t>UVI171021_GASAP RF T4:Salaire chef de projet Uvira</t>
  </si>
  <si>
    <t>CDR-GJUVI-0000285</t>
  </si>
  <si>
    <t>UVI171021_GASAP RF T4:Salaire Comptable</t>
  </si>
  <si>
    <t>CDR-GJUVI-0000292</t>
  </si>
  <si>
    <t>UVI171021_GASAP RF T4: Cout bureau</t>
  </si>
  <si>
    <t>CDR-GJUVI-0000279</t>
  </si>
  <si>
    <t>UVI171021_GASAP RF T4:Salaire Directeur executif</t>
  </si>
  <si>
    <t>CDR-GJUVI-0000290</t>
  </si>
  <si>
    <t>UVI171021_GASAP RF T4:Achat assurance vehicule</t>
  </si>
  <si>
    <t>CDR-GJUVI-0000291</t>
  </si>
  <si>
    <t>UVI171021_GASAP RF T4:Fourniture &amp; communication</t>
  </si>
  <si>
    <t>CDR-GJUVI-0000289</t>
  </si>
  <si>
    <t>UVI171021_GASAP RF T4:Salaire Sentinelle Minembwe</t>
  </si>
  <si>
    <t>CDR-GJUVI-0000280</t>
  </si>
  <si>
    <t>UVI171021_GASAP RF T4:Salaire Superviseur projet</t>
  </si>
  <si>
    <t>CDR-GJUVI-0000297</t>
  </si>
  <si>
    <t>UVI201021_SOFIBEF RF T4:1.1.3 Renforcement des cap des femme</t>
  </si>
  <si>
    <t>CDR-GJUVI-0000299</t>
  </si>
  <si>
    <t>UVI201021-SOFIBEF-RF Renforcem capa T2-Jan-Mars'21 Correctio</t>
  </si>
  <si>
    <t>CDR-GJUVI-0000298</t>
  </si>
  <si>
    <t>UVI201021_SOFIBEF RF T4:3.1.1 Organiser des ateliers d'ident</t>
  </si>
  <si>
    <t>CDR-GJUVI-0000300</t>
  </si>
  <si>
    <t>UVI201021-SOFIBEF-RF Organiser atel T2-Jan-Mars'21 Correctio</t>
  </si>
  <si>
    <t>CDR-GJUVI-0000301</t>
  </si>
  <si>
    <t>UVI201021_SOFIBEF RF T4:3.1.3 Formation des fmes&amp;fille sur l</t>
  </si>
  <si>
    <t>CDR-GJUVI-0000302</t>
  </si>
  <si>
    <t>UVI201021_SOFIBEF RF T4:3.3.2 Mettre en place des forum</t>
  </si>
  <si>
    <t>CDR-GJUVI-0000303</t>
  </si>
  <si>
    <t>UVI201021_SOFIBEF RF T4:3.3.4 Sensibiliser les communaute</t>
  </si>
  <si>
    <t>CDR-GJUVI-0000306</t>
  </si>
  <si>
    <t>UVI201021_SOFIBEF RF T4:Salaire Animateur proj Juil-Sept 21</t>
  </si>
  <si>
    <t>CDR-GJUVI-0000304</t>
  </si>
  <si>
    <t>UVI201021_SOFIBEF RF T4:Salaire charge projet Juil-Sept 21</t>
  </si>
  <si>
    <t>CDR-GJUVI-0000307</t>
  </si>
  <si>
    <t>UVI201021_SOFIBEF RF T4:Salaire Comptable Juil-Sept 21</t>
  </si>
  <si>
    <t>CDR-GJUVI-0000310</t>
  </si>
  <si>
    <t>UVI201021_SOFIBEF RF T4:Loyer et frais bancaires</t>
  </si>
  <si>
    <t>CDR-GJUVI-0000308</t>
  </si>
  <si>
    <t>UVI201021_SOFIBEF RF T4:Entretien Mobile, carburant</t>
  </si>
  <si>
    <t>CDR-GJUVI-0000309</t>
  </si>
  <si>
    <t>UVI201021_SOFIBEF RF T4:Fournitures bureau</t>
  </si>
  <si>
    <t>CDR-GJUVI-0000305</t>
  </si>
  <si>
    <t>UVI201021_SOFIBEF RF T4:Salaire Supervis projet Juil-Sept 21</t>
  </si>
  <si>
    <t>CDR-GJUVI-0000311</t>
  </si>
  <si>
    <t>UVI201021_SOFIBEF RF T4:OCA 7% T3</t>
  </si>
  <si>
    <t>CDR-GJUVI-0000259</t>
  </si>
  <si>
    <t>UVI141021_RF T4 VNGI_2.1.3 Accompagnement pratique des ETD</t>
  </si>
  <si>
    <t>VNG Activité 2.1.4: Elaboration et publication d’un document</t>
  </si>
  <si>
    <t>CDR-GJUVI-0000260</t>
  </si>
  <si>
    <t>UVI141021_RF T4 VNGI_2.1.4 Elaboration et publication d'un d</t>
  </si>
  <si>
    <t>UVI141021_RF T4 VNGI_2.2.1 Appuyer l'elaboration/mise a jour</t>
  </si>
  <si>
    <t>CDR-GJUVI-0000261</t>
  </si>
  <si>
    <t>UVI141021_RF T4 VNGI_2.3.3 Appui a la tenue des mecanismes</t>
  </si>
  <si>
    <t>VNG Activité 3.2.3 : Organiser des séances pour les chefs co</t>
  </si>
  <si>
    <t>CDR-GJUVI-0000263</t>
  </si>
  <si>
    <t>UVI141021_RF T4 VNG_3.2.3 Organiser des s2ances pour les che</t>
  </si>
  <si>
    <t>CDR-GJUVI-0000266</t>
  </si>
  <si>
    <t>UVI141021_RF T4 VNG_4.3.3 Appui au benchmaking : mecanisme</t>
  </si>
  <si>
    <t>CDR-GJUVI-0000265</t>
  </si>
  <si>
    <t>UVI141021_RF T4 VNG_Assistant au projet</t>
  </si>
  <si>
    <t>VNG Expert en gouvernance inclusive locale + point focal M&amp;E</t>
  </si>
  <si>
    <t>CDR-GJUVI-0000262</t>
  </si>
  <si>
    <t>UVI141021_RF T4 VNGI_Expert en gouvernance inclusive</t>
  </si>
  <si>
    <t>CDR-GJUVI-0000264</t>
  </si>
  <si>
    <t>UVI141021_RF T4 VNG_Expert en gouvernance securitaire</t>
  </si>
  <si>
    <t>CDR-GJUVI-0000267</t>
  </si>
  <si>
    <t>CDR-GJUVI-0000268</t>
  </si>
  <si>
    <t>UVI141021_RF T4 VNG_Finance, logistique &amp; administration</t>
  </si>
  <si>
    <t>CDR-GJUVI-0000273</t>
  </si>
  <si>
    <t>UVI141021_RF T4 VNG_Frais bancaires</t>
  </si>
  <si>
    <t>CDR-GJUVI-0000272</t>
  </si>
  <si>
    <t>UVI141021_RF T4 VNG_Frais voyage,carburant,loc/maint veh</t>
  </si>
  <si>
    <t>CDR-GJUVI-0000271</t>
  </si>
  <si>
    <t>UVI141021_RF T4 VNG_Generateur projet</t>
  </si>
  <si>
    <t>CDR-GJUVI-0000276</t>
  </si>
  <si>
    <t>UVI141021_RF T4 VNG_OCA T3 7%</t>
  </si>
  <si>
    <t>CDR-GJUVI-0000274</t>
  </si>
  <si>
    <t>UVI141021_RF T4 VNG_Papeterie, telecom, Internet</t>
  </si>
  <si>
    <t>CDR-GJUVI-0000270</t>
  </si>
  <si>
    <t>UVI141021_RF T4 VNG_Sounding board-Expert en gouvernance</t>
  </si>
  <si>
    <t>CDR-GJUVI-0000269</t>
  </si>
  <si>
    <t>UVI141021_RF T4 VNG_Sounding board-Expert en redevabilite</t>
  </si>
  <si>
    <t>01 October 2020 to 30 mars 2023</t>
  </si>
  <si>
    <t>01 October 2021 - 31 October 2021</t>
  </si>
  <si>
    <t>01 November 2021 to 31 December 2021</t>
  </si>
  <si>
    <t>Tranche3</t>
  </si>
  <si>
    <t>Tranche4</t>
  </si>
  <si>
    <t>Tranche5</t>
  </si>
  <si>
    <t>Trimestre 5</t>
  </si>
  <si>
    <t>Fonds de Coherence pour la Stabilisation</t>
  </si>
  <si>
    <t>PLAN DE DECAISSEMENT DES DEPENSES DU 01 Octobre 2020 AU 31 MARS 2023</t>
  </si>
  <si>
    <t>Nom du partenaire :</t>
  </si>
  <si>
    <t>Projet :</t>
  </si>
  <si>
    <t>1. Plan de decaissement</t>
  </si>
  <si>
    <t>Trimestre 1
Oct - Dec'2020</t>
  </si>
  <si>
    <t>Trimestre 2
Jan - Mars'2021</t>
  </si>
  <si>
    <t xml:space="preserve"> Trimestre 3 
Avril-Juin'2021</t>
  </si>
  <si>
    <t xml:space="preserve"> Trimestre 4 
Juillet-Sept'2021</t>
  </si>
  <si>
    <t>Trimestre 5
Oct'-Dec'2021</t>
  </si>
  <si>
    <t>Trimestre 6
Jan-Mars'2022</t>
  </si>
  <si>
    <t>Trimestre 7
Avril'-Juin'2022</t>
  </si>
  <si>
    <t>Trimestre 8
Juillet'-Sept'2022</t>
  </si>
  <si>
    <t>Trimestre 8
Oct'-Dec'2022</t>
  </si>
  <si>
    <t>Trimestre 8
Jan'-Mars'2023</t>
  </si>
  <si>
    <t>DEMARRAGE (01 Oct - 31 Déc 2020)</t>
  </si>
  <si>
    <t>CLOTURE 
(01 janv-31 Mars2023)</t>
  </si>
  <si>
    <t>Dépenses Projétées</t>
  </si>
  <si>
    <t>Cout Indirect  (7%)</t>
  </si>
  <si>
    <t>GMS(7%) et Cout Audit(1%)AG</t>
  </si>
  <si>
    <t>2. Decaissement Trimestriel par Entité</t>
  </si>
  <si>
    <t xml:space="preserve">ANNEE 1: Du 01 Janvier 2021 au 31 Décembre 2021 </t>
  </si>
  <si>
    <t>ANNEE 2 : Du 01 Janver 2022 au 31 Décembre 2022</t>
  </si>
  <si>
    <t>CLOTURE (01 janv-31 Mars2023)</t>
  </si>
  <si>
    <t>Total 30 MOIS</t>
  </si>
  <si>
    <t>ENTITE</t>
  </si>
  <si>
    <t>ICR Année 1</t>
  </si>
  <si>
    <t>Trimestre 6</t>
  </si>
  <si>
    <t>Trimestre 7</t>
  </si>
  <si>
    <t>Trimestre 8</t>
  </si>
  <si>
    <t>Trimestre 9</t>
  </si>
  <si>
    <t>ICR Année 2</t>
  </si>
  <si>
    <t>Trimestre 10</t>
  </si>
  <si>
    <t>ICR Année 3</t>
  </si>
  <si>
    <t>2. Modalité de decaissement</t>
  </si>
  <si>
    <t>Libellé</t>
  </si>
  <si>
    <t>montant en USD</t>
  </si>
  <si>
    <t>Periode couverte</t>
  </si>
  <si>
    <t>Conditions et date de paiement</t>
  </si>
  <si>
    <t>Decaissement 1</t>
  </si>
  <si>
    <t>Du 01 Octobre 2020 au 31 Décembre 2021</t>
  </si>
  <si>
    <t xml:space="preserve">A la signature du contrat </t>
  </si>
  <si>
    <t>Decaissement 2</t>
  </si>
  <si>
    <t>Du 01 janvier 2022 au 31 mars 2023</t>
  </si>
  <si>
    <t>Au plus tard le 30 31 octobre 2022 apres validation du rapport narratif + financier de l'année 1 Octobre 2020-  30 Septembre 2021</t>
  </si>
  <si>
    <t>TOTAL A DECAISSER</t>
  </si>
  <si>
    <t>3. Coordonnées bancaires</t>
  </si>
  <si>
    <t>Nom de la banque</t>
  </si>
  <si>
    <t>Banque Commerciale du Congo - BCDC / Goma</t>
  </si>
  <si>
    <t>Intitulé du compte</t>
  </si>
  <si>
    <t>FONDATION CORDAID</t>
  </si>
  <si>
    <t>Numéro du compte bancaire / IBAN</t>
  </si>
  <si>
    <t>00172-00001454990-60 USD</t>
  </si>
  <si>
    <t>Code SWIFT</t>
  </si>
  <si>
    <t>BCDCCDKI</t>
  </si>
  <si>
    <t>Code ABA BIC</t>
  </si>
  <si>
    <t>Devise du compte bancaire</t>
  </si>
  <si>
    <t>OCA</t>
  </si>
  <si>
    <t>CDJ Activité 4.4.5 : Suivi et évaluation périodique de la mi</t>
  </si>
  <si>
    <t>CDR-CHU-0026154</t>
  </si>
  <si>
    <t>BSC 9951_SYLVA:SAFARI pr jonti deposer Etienne à luvungi</t>
  </si>
  <si>
    <t>CDR-CUUVI-0000220</t>
  </si>
  <si>
    <t>BSC261_PAP. BYOSE:Fourn.Atelier réflexion et révision Projet</t>
  </si>
  <si>
    <t>CDR-CHU-0025707</t>
  </si>
  <si>
    <t>BSC 9851_JEAN CLAUDE:SAFARI/Jonct Pr deposer Christian&amp;Liset</t>
  </si>
  <si>
    <t>CDR-CUUVI-0000233</t>
  </si>
  <si>
    <t>BSC270_BELUSI:Repas participants atelier Planific P-ESPASK</t>
  </si>
  <si>
    <t>CDR-CUUVI-0000237</t>
  </si>
  <si>
    <t>BSC274_DANNY:Rafraichissement staff/Atelier reflexion</t>
  </si>
  <si>
    <t>CDR-GJUVI-0000333</t>
  </si>
  <si>
    <t>UVI041121_Vhr047_ROMAIN:Appui atelier réflexion et révision</t>
  </si>
  <si>
    <t>CDR-B146-0000093</t>
  </si>
  <si>
    <t>Vhr057_OV3150115_BAHARI BEACH:Loc Salle&amp;Repas Reflexion ESP</t>
  </si>
  <si>
    <t>CDR-GGJO-0004308</t>
  </si>
  <si>
    <t>GMA481121_Vhr3855_LISETTE_Mission appui atelier ESPAK UVIRA</t>
  </si>
  <si>
    <t>CDR-GGJO-0004327</t>
  </si>
  <si>
    <t>Gma271121-Vhr3854-C.BAHIZI-Frais mission Uvira- Nov'21</t>
  </si>
  <si>
    <t>CDR-CHU-0025610</t>
  </si>
  <si>
    <t>BSC 9827_JEAN CLAUDE CIZA: Frs SAFARI pour jontion à LUVUNGI</t>
  </si>
  <si>
    <t>CRD Activité 2.2.5. Séances de révision et de validation de</t>
  </si>
  <si>
    <t>CDR-CHU-0026005</t>
  </si>
  <si>
    <t>BSC 9916_Jean Luc:SAFARI pr jonction Pr déposer Emilie&amp;Jerem</t>
  </si>
  <si>
    <t>CDR-GGJO-0004284</t>
  </si>
  <si>
    <t>GMA311121_Vhr3860_EMILIE NSIMIRE_Frais mission UVIRA ESPASK</t>
  </si>
  <si>
    <t>CDR-GJUVI-0000344</t>
  </si>
  <si>
    <t>UVI131121_Vhr052_ETIENNE:Appui atelier révision indicateurs</t>
  </si>
  <si>
    <t>CDR-CHU-0026152</t>
  </si>
  <si>
    <t>BSC 9949_SYLVA:Safari pr jonction pr deposer jean jeacques</t>
  </si>
  <si>
    <t>CDR-B146-0000080</t>
  </si>
  <si>
    <t>Vhr048_Chq06614096_CLARISSE:Honoraires octobre 2021</t>
  </si>
  <si>
    <t>CDR-B146-0000081</t>
  </si>
  <si>
    <t>Vhr049_Chq06614097_ROMAIN:Solde subside T1 341è Bat.Luvungi</t>
  </si>
  <si>
    <t>CDR-B851-0000318</t>
  </si>
  <si>
    <t>Vhr3879_Chq10110096-CIAT TERRITOIRE RUZIZI-Subside T3 200823</t>
  </si>
  <si>
    <t>CDR-B851-0000322</t>
  </si>
  <si>
    <t>Vhr3882_Ov60619698-TERRITOIRE UVIRA-Subside T3 200823</t>
  </si>
  <si>
    <t>CDR-B851-0000323</t>
  </si>
  <si>
    <t>Vhr3883_Ov60619699-CHEFFERIE BAFULIIRU-Subside T3 200823</t>
  </si>
  <si>
    <t>CDR-B851-0000324</t>
  </si>
  <si>
    <t>Vhr3884_Chq10110098-CHEFFERIE BAVIRA-Subside T3 200823</t>
  </si>
  <si>
    <t>CDR-B088-0001614</t>
  </si>
  <si>
    <t>Vhr1194_MINISTERE PROV INTERIEUR: Subsides T3/2021</t>
  </si>
  <si>
    <t>CDR-B088-0001615</t>
  </si>
  <si>
    <t>Vhr1195_CIAT PROVINCIAL PNC SK: Subsides T3/2021</t>
  </si>
  <si>
    <t>CDR-CUUVI-0000287</t>
  </si>
  <si>
    <t>BEC032_ETIENNE:Doublons à reverser dans la caisse</t>
  </si>
  <si>
    <t>CDR-CUUVI-0000288</t>
  </si>
  <si>
    <t>CDR-GJUVI-0000341</t>
  </si>
  <si>
    <t>UVI111121_BSC290-CLARISSE:Frais mission plaine du 24 - 27/11</t>
  </si>
  <si>
    <t>CDR-GJUVI-0000342</t>
  </si>
  <si>
    <t>UVI121121_Vhr054_ROMAIN:Appui activités forum group. bavira</t>
  </si>
  <si>
    <t>CDR-B780-0006150</t>
  </si>
  <si>
    <t>Vhr1408-Chq10668295_CLARISSE:Log&amp;Perdiem Bkv du 08-13/12/'21</t>
  </si>
  <si>
    <t>CDR-CUUVI-0000270</t>
  </si>
  <si>
    <t>BSC308_DJUMA:Remboursement frais mission lemera Correction</t>
  </si>
  <si>
    <t>CDR-CUUVI-0000283</t>
  </si>
  <si>
    <t>BSC306_DANNY:Remboursement frais mission Lemera 3 au 4/12/21</t>
  </si>
  <si>
    <t>CDR-CUUVI-0000286</t>
  </si>
  <si>
    <t>BSC308_DJUMA:Remboursement frais mission lemera 26-27/11/21</t>
  </si>
  <si>
    <t>CDR-CUUVI-0000310</t>
  </si>
  <si>
    <t>CDR-GJUVI-0000352</t>
  </si>
  <si>
    <t>UVI071221_Vhr053_ROMAIN:Appui activités forum chefferie bafu</t>
  </si>
  <si>
    <t>CRD Activité 4.2.3. Organiser des Séances de révision et de</t>
  </si>
  <si>
    <t>CDR-GJUVI-0000343</t>
  </si>
  <si>
    <t>CDR-GJUVI-0000339</t>
  </si>
  <si>
    <t>UVI091121_BSC273_MAGEUZO:Transp&amp;Resto participants vérif.RBF</t>
  </si>
  <si>
    <t>CDR-GJUVI-0000346</t>
  </si>
  <si>
    <t>UVI011221_BSC301_DANNY:Frais mission Luvungi 1 jour</t>
  </si>
  <si>
    <t>CDR-B851-0000320</t>
  </si>
  <si>
    <t>Vhr3881_Chq10110097-CIAT POLICE BIJOMBO-Subside T3 200823</t>
  </si>
  <si>
    <t>CDR-CHU-0026347</t>
  </si>
  <si>
    <t>BSC3301-CIAT POLICE LUVUNGI-Subsides T3 (sept-oct- nov'21)</t>
  </si>
  <si>
    <t>CDR-CHU-0026349</t>
  </si>
  <si>
    <t>BSC3303-CIAT POLICE SANGE-Subsides T3 (sept-oct-nov'21)</t>
  </si>
  <si>
    <t>CDR-GGJO-0004247</t>
  </si>
  <si>
    <t>GMA201121: salary &amp;benefit nov'21_Christian</t>
  </si>
  <si>
    <t>CDR-GGJO-0004379</t>
  </si>
  <si>
    <t>GMA011221: salary &amp; benefit dec-grati'21-Christian</t>
  </si>
  <si>
    <t>CDR-GGJO-0004188</t>
  </si>
  <si>
    <t>GMA141121_Vhr4249ALIMENTATION FREEDOM_Kit d'hibern UVR ESPAS</t>
  </si>
  <si>
    <t>CDR-B146-0000085</t>
  </si>
  <si>
    <t>Vhr051_Chq06614099_HDW:Service de gardiennage novembre 2021</t>
  </si>
  <si>
    <t>CDR-B146-0000104</t>
  </si>
  <si>
    <t>Vhr061_HDW:Pyt Fac 15 Gardiennage Decembre 2021</t>
  </si>
  <si>
    <t>CDR-B146-0000092</t>
  </si>
  <si>
    <t>Vhr055_Chq06614103_HG KASENGA:Soins Med Ep/se JIMMY</t>
  </si>
  <si>
    <t>CDR-GGJO-0004249</t>
  </si>
  <si>
    <t>GMA201121: salary &amp;benefit nov'21_Jimmy</t>
  </si>
  <si>
    <t>CDR-CUUVI-0000271</t>
  </si>
  <si>
    <t>BSC300_HOPITAL GENERAL KASENGA:Soins Med Enf JIMMY Nov 21</t>
  </si>
  <si>
    <t>CDR-GGJO-0004381</t>
  </si>
  <si>
    <t>GMA011221: salary &amp; benefit dec-Grati'21-Jimmy</t>
  </si>
  <si>
    <t>CDR-B902-0002835</t>
  </si>
  <si>
    <t>Vhr4851_Chq10660850_AJYWA TELECOM_Intern UVIR-Nov21-Janv22</t>
  </si>
  <si>
    <t>CDR-CUUVI-0000230</t>
  </si>
  <si>
    <t>BSC266_ORANGE:Recharge modem novembre 2021</t>
  </si>
  <si>
    <t>CDR-CUUVI-0000245</t>
  </si>
  <si>
    <t>BSC279_SCM/KING:Remplacement antenne (NANOSTATION M5)</t>
  </si>
  <si>
    <t>CDR-GJUVI-0000334</t>
  </si>
  <si>
    <t>UVI051121_BSC161_DJUMA:Pyt facture SNEL mai et juin 2021</t>
  </si>
  <si>
    <t>CDR-CUUVI-0000263</t>
  </si>
  <si>
    <t>BSC295_Ets LAS:Credit communication Decembre 2021</t>
  </si>
  <si>
    <t>CDR-GGJO-0004208</t>
  </si>
  <si>
    <t>GMA201121: salary &amp;benefit nov'21_Mageuzo-25%</t>
  </si>
  <si>
    <t>CDR-GGJO-0004336</t>
  </si>
  <si>
    <t>GMA011221: salary &amp; benefit dec et grati'2021 _Jeremie_20%</t>
  </si>
  <si>
    <t>CDR-GGJO-0004339</t>
  </si>
  <si>
    <t>GMA011221: salary &amp; benefit dec et grati'2021 _Mageuzo_25%</t>
  </si>
  <si>
    <t>CDR-GGJO-0004209</t>
  </si>
  <si>
    <t>GMA201121: salary &amp;benefit nov'21_Mageuzo-45%</t>
  </si>
  <si>
    <t>CDR-GGJO-0004340</t>
  </si>
  <si>
    <t>GMA011221: salary &amp; benefit dec et grati'2021 _Mageuzo_45%</t>
  </si>
  <si>
    <t>CDR-GGJO-0004210</t>
  </si>
  <si>
    <t>GMA201121: salary &amp;benefit nov'21_Mageuzo-5%</t>
  </si>
  <si>
    <t>CDR-GGJO-0004341</t>
  </si>
  <si>
    <t>GMA011221: salary &amp; benefit dec et grati'2021 _Mageuzo_5%</t>
  </si>
  <si>
    <t>CDR-GGJO-0004211</t>
  </si>
  <si>
    <t>CDR-CUUVI-0000272</t>
  </si>
  <si>
    <t>BSC300_HOPITAL GENERAL KASENGA:Soins Med MAGEUZO Nov 21</t>
  </si>
  <si>
    <t>CDR-B780-0006137</t>
  </si>
  <si>
    <t>Vhr1399_Chq10668289_CLARISSE:Honoraire novembre 2021</t>
  </si>
  <si>
    <t>CDR-GGJO-0004342</t>
  </si>
  <si>
    <t>CDR-B780-0006163</t>
  </si>
  <si>
    <t>Vhr1420_CLARISSE: Honoraires mois de déc 21</t>
  </si>
  <si>
    <t>CDR-B780-0006060</t>
  </si>
  <si>
    <t>Vhr1354_OV67018721_HPGRBKV:Soins medicaux ESPASK Oct21</t>
  </si>
  <si>
    <t>CDR-GGJO-0004203</t>
  </si>
  <si>
    <t>GMA201121: salary &amp;benefit nov'21_jeremie-20%</t>
  </si>
  <si>
    <t>CDR-GGJO-0004204</t>
  </si>
  <si>
    <t>GMA201121: salary &amp;benefit nov'21_jeremie-40%</t>
  </si>
  <si>
    <t>GMA011221: salary &amp; benefit dec et grati'2021 _Jeremie_40%</t>
  </si>
  <si>
    <t>CDR-GGJO-0004205</t>
  </si>
  <si>
    <t>GMA201121: salary &amp;benefit nov'21_jeremie-5%</t>
  </si>
  <si>
    <t>GMA011221: salary &amp; benefit dec et grati'2021 _Jeremie_5%</t>
  </si>
  <si>
    <t>CDR-GGJO-0004206</t>
  </si>
  <si>
    <t>GMA201121: salary &amp;benefit nov'21_jeremie-15%</t>
  </si>
  <si>
    <t>CDR-GGJO-0004337</t>
  </si>
  <si>
    <t>GMA011221: salary &amp; benefit dec et grati'2021 _Jeremie_15%</t>
  </si>
  <si>
    <t>CDR-GGJO-0004207</t>
  </si>
  <si>
    <t>CDR-GGJO-0004338</t>
  </si>
  <si>
    <t>CDR-CUUVI-0000241</t>
  </si>
  <si>
    <t>BSC278_RESTO LA MERVEILLE:Repas participants/Atelier</t>
  </si>
  <si>
    <t>CDR-GJUVI-0000347</t>
  </si>
  <si>
    <t>UVI021221_Vhr3869_ALPHONSE:Appui enquetes semestrielles</t>
  </si>
  <si>
    <t>CDR-GJUVI-0000351</t>
  </si>
  <si>
    <t>UVI061221_Vhr3876_ROMAIN:Qppui enquetes semestrielles ESPASK</t>
  </si>
  <si>
    <t>CDR-CHU-0026307</t>
  </si>
  <si>
    <t>BSC 9991_Sté IDEAL:Casse croute reunion verificat°conjointe</t>
  </si>
  <si>
    <t>CDR-CHU-0026311</t>
  </si>
  <si>
    <t>BSC 9992_FURAH:Log+Perdiem à Bukavu seance travail SOFIBEF</t>
  </si>
  <si>
    <t>CDR-CHU-0026312</t>
  </si>
  <si>
    <t>BSC 9993_MARIE: Log+Perdiem àBukavu Séance travail SOFIBEF</t>
  </si>
  <si>
    <t>CDR-CHU-0026313</t>
  </si>
  <si>
    <t>BSC 9994_Marie:Rbst frais test COVID+Billet voyage A/R</t>
  </si>
  <si>
    <t>CDR-B902-0002897</t>
  </si>
  <si>
    <t>Vhr4845_Chq10660846_BTIQUE LINDA_kit solaire b-UVIRA/ESPASK</t>
  </si>
  <si>
    <t>CDR-CUUVI-0000219</t>
  </si>
  <si>
    <t>BSC262_ETS UMOJA NI NGUVU:Fre consommat° gasoil octobre '21</t>
  </si>
  <si>
    <t>CDR-B902-0002900</t>
  </si>
  <si>
    <t>Vhr4886_Chq10660967_STAT° IHUSI: Carburant sept'21</t>
  </si>
  <si>
    <t>CDR-CUUVI-0000261</t>
  </si>
  <si>
    <t>BSC293_Ets MAKASI:Location Vehicule 26 au 27/11/2021</t>
  </si>
  <si>
    <t>CDR-GJO-0025728</t>
  </si>
  <si>
    <t>Vhr361121_ STATION IHUSI:Liquidation consomat° Carburant</t>
  </si>
  <si>
    <t>CDR-CHU-0026252</t>
  </si>
  <si>
    <t>BSC 9986_BLANDINE: controle technique Mob5062 AE</t>
  </si>
  <si>
    <t>CDR-CUUVI-0000298</t>
  </si>
  <si>
    <t>BSC312_REGIDESO:Facture eau septembre&amp;octobre 2021</t>
  </si>
  <si>
    <t>CDR-CUUVI-0000301</t>
  </si>
  <si>
    <t>BSC313_SNEL:Facture cons.énergie électrique octobre&amp;nov.2021</t>
  </si>
  <si>
    <t>CDR-B146-0000106</t>
  </si>
  <si>
    <t>Vhr063_Ets UMOJA:Fac 338 Carburant Novembre 2021</t>
  </si>
  <si>
    <t>CDR-CHU-0026330</t>
  </si>
  <si>
    <t>BSC 9998_CIZA: Rbst frais test COVID 19</t>
  </si>
  <si>
    <t>CDR-GGJO-0004212</t>
  </si>
  <si>
    <t>GMA201121: salary &amp;benefit nov'21_SADIKI-7,5% ESPASK</t>
  </si>
  <si>
    <t>CDR-GGJO-0004343</t>
  </si>
  <si>
    <t>GMA011221: salary &amp; benefit dec et grati'2021 _Sadiki_7,5%</t>
  </si>
  <si>
    <t>CDR-GGJO-0004213</t>
  </si>
  <si>
    <t>CDR-GGJO-0004344</t>
  </si>
  <si>
    <t>CDR-GGJO-0004214</t>
  </si>
  <si>
    <t>GMA201121: salary &amp;benefit nov'21_SADIKI-2,5% ESPASK</t>
  </si>
  <si>
    <t>CDR-GGJO-0004345</t>
  </si>
  <si>
    <t>GMA011221: salary &amp; benefit dec et grati'2021 _Sadiki_2,5%</t>
  </si>
  <si>
    <t>CDR-GGJO-0004215</t>
  </si>
  <si>
    <t>CDR-GGJO-0004346</t>
  </si>
  <si>
    <t>CDR-GGJO-0004216</t>
  </si>
  <si>
    <t>GMA201121: salary &amp;benefit nov'21_SADIKI-25% ESPASK</t>
  </si>
  <si>
    <t>CDR-GGJO-0004347</t>
  </si>
  <si>
    <t>GMA011221: salary &amp; benefit dec et grati'2021 _Sadiki_25%</t>
  </si>
  <si>
    <t>CDR-GGJO-0004246</t>
  </si>
  <si>
    <t>GMA201121: salary &amp;benefit nov'21_Etienne</t>
  </si>
  <si>
    <t>CDR-GGJO-0004378</t>
  </si>
  <si>
    <t>GMA011221: salary &amp; benefit dec-grati'21-Etienne</t>
  </si>
  <si>
    <t>CDR-CUUVI-0000227</t>
  </si>
  <si>
    <t>BSC265_DANNY_ETS NYAMANGA:Rideaux+Accessoires+MO</t>
  </si>
  <si>
    <t>CDR-CUUVI-0000254</t>
  </si>
  <si>
    <t>BSC288_ISABELLE:Prime de stage mois de Novembre 2021</t>
  </si>
  <si>
    <t>CDR-CUUVI-0000257</t>
  </si>
  <si>
    <t>BSC291_DIV TRAVAIL:Visa contrat Jean Jacques &amp; Alphonse</t>
  </si>
  <si>
    <t>CDR-CUUVI-0000258</t>
  </si>
  <si>
    <t>BSC292_CEDRICK:Paiement jardinier du 28/10 au 26/11/2021</t>
  </si>
  <si>
    <t>CDR-CUUVI-0000266</t>
  </si>
  <si>
    <t>BSC297_Ets MUSATO:Achat enveloppe</t>
  </si>
  <si>
    <t>CDR-GJO-0025855</t>
  </si>
  <si>
    <t>Vhr511121_BSC 9567_ MABILA:Frs appui la recherche des PJ aud</t>
  </si>
  <si>
    <t>CDR-CUUVI-0000275</t>
  </si>
  <si>
    <t>BSC302_RESTAURANT MORRANGE:Repas lundi 01 &amp; 08/11/2021</t>
  </si>
  <si>
    <t>CDR-CHU-0026309</t>
  </si>
  <si>
    <t>BSC3284-Carte de service pc JEAN-JACQUES</t>
  </si>
  <si>
    <t>CDR-CUUVI-0000289</t>
  </si>
  <si>
    <t>BSC307_ETS PELICAN:Cartouche canon 737 impr.JEAN JACQUES</t>
  </si>
  <si>
    <t>CDR-CUUVI-0000290</t>
  </si>
  <si>
    <t>BSC307_ETS LA BENEDICTION:Tonnelets d'eau staffs</t>
  </si>
  <si>
    <t>CDR-CUUVI-0000292</t>
  </si>
  <si>
    <t>BSC307_PAPETERIE BYOSE:Carton papier duplicateurs</t>
  </si>
  <si>
    <t>CDR-CUUVI-0000296</t>
  </si>
  <si>
    <t>BSC310_ONGWA ISABELLE:Prime stage décembre 2021</t>
  </si>
  <si>
    <t>CDR-CUUVI-0000305</t>
  </si>
  <si>
    <t>BSC314_STAFFS UVIRA:Test COVID 19 ETIENNE et JIMMY</t>
  </si>
  <si>
    <t>CDR-CUUVI-0000308</t>
  </si>
  <si>
    <t>BSC315_ETS LA BENEDICTION:Lait+Tonnelets d'eau</t>
  </si>
  <si>
    <t>CDR-B146-0000097</t>
  </si>
  <si>
    <t>Vhr060_Frais bancaires Uvira Novembre 2021</t>
  </si>
  <si>
    <t>CDR-B780-0006131</t>
  </si>
  <si>
    <t>Vhr1394_Relevébancaire_BCDCEQUIY: FraisbancaireNov 21 ESPASK</t>
  </si>
  <si>
    <t>CDR-B851-0000304</t>
  </si>
  <si>
    <t>Vhr3864_RELEVE_EQUIT BCDC_Frais bancaires 11/21 ESPASK</t>
  </si>
  <si>
    <t>CDR-B902-0002919</t>
  </si>
  <si>
    <t>Vhr4914_BCDC: Frais bancaires nov'21 ESPASK</t>
  </si>
  <si>
    <t>CDR-CHU-0026257</t>
  </si>
  <si>
    <t>BSC3257-SOFICOM-Frais transfert-études semestrielles-ESPASK</t>
  </si>
  <si>
    <t>CDR-B851-0000319</t>
  </si>
  <si>
    <t>Vhr3879_Chq10110096-CADECO-Commiss°banCIAT RUZIZI-Subside T3</t>
  </si>
  <si>
    <t>CDR-B851-0000321</t>
  </si>
  <si>
    <t>Vhr3881_Chq10110097-CADECO-Commiss°b.CIAT BIJOMBO-Subside T3</t>
  </si>
  <si>
    <t>CDR-B851-0000325</t>
  </si>
  <si>
    <t>Vhr3884_Chq10110098-CADECO-Comm CHEFFERIE BAVIRA-Subside T3</t>
  </si>
  <si>
    <t>CDR-B066-0001674</t>
  </si>
  <si>
    <t>Vhr0519_Relevé_Frais bancaires Déc 2021 ESPASK</t>
  </si>
  <si>
    <t>CDR-B146-0000110</t>
  </si>
  <si>
    <t>Vhr064_TMB Uvira:Frais bancaires Decembre 2021</t>
  </si>
  <si>
    <t>CDR-B780-0006177</t>
  </si>
  <si>
    <t>Bcdc_Bank fees december 2021 ESPASK</t>
  </si>
  <si>
    <t>CDR-B851-0000332</t>
  </si>
  <si>
    <t>Vhr3891-EQUITY BCDC - Frais bancaire dec"2021-ESPASK</t>
  </si>
  <si>
    <t>CDR-CHU-0025912</t>
  </si>
  <si>
    <t>BSC 9911_JEAN LUC:SAFARI Pr jonction pr recuperer jeremie</t>
  </si>
  <si>
    <t>CDR-GJUVI-0000336</t>
  </si>
  <si>
    <t>UVI061121_BSC247_JEREMIE:Frais miss° Bkv 27 au 30/10/2021</t>
  </si>
  <si>
    <t>CDR-GJUVI-0000337</t>
  </si>
  <si>
    <t>UVI071121_BSC285_JEREMIE:Frais mission Bukavu du 22-24/11/21</t>
  </si>
  <si>
    <t>CDR-GJUVI-0000345</t>
  </si>
  <si>
    <t>UVI141121_Vhr1367_JEREMIE:Frais mission Bukavu-Goma</t>
  </si>
  <si>
    <t>CDR-GJUVI-0000348</t>
  </si>
  <si>
    <t>UVI031221_Vhr3865_ETIENNE:Frais mission Bukavu-Goma/Atelier</t>
  </si>
  <si>
    <t>CDR-GJUVI-0000350</t>
  </si>
  <si>
    <t>UVI051221_MAGEUZO:Frais mission Bkv-Gma/Atelier coaches</t>
  </si>
  <si>
    <t>CDR-CHU-0026314</t>
  </si>
  <si>
    <t>BSC 9995_Ciza: SAFARI pr jonction pour déposer Jean jacques</t>
  </si>
  <si>
    <t>CDR-GJUVI-0000355</t>
  </si>
  <si>
    <t>UVI101221_BSC309_MAGEUZO:Frais de Miss° Bkv 16 au 20/12/21</t>
  </si>
  <si>
    <t>CDR-GGJO-0004248</t>
  </si>
  <si>
    <t>GMA201121: salary &amp;benefit nov'21_Aimée</t>
  </si>
  <si>
    <t>CDR-GGJO-0004380</t>
  </si>
  <si>
    <t>GMA011221: salary &amp; benefit dec-grati'21-Aimee</t>
  </si>
  <si>
    <t>CDR-CHU-0026012</t>
  </si>
  <si>
    <t>BSC 9921_JEAN LUC:SAFARI à LUVUNGI pr recupere jeremie</t>
  </si>
  <si>
    <t>CDR-B146-0000101</t>
  </si>
  <si>
    <t>Vhr011_SOFIBEF:Retour fonds depense non eligible</t>
  </si>
  <si>
    <t>CDJ 1.2.4: Elaboration, impression et large diffusion des en</t>
  </si>
  <si>
    <t>CDR-GJUVI-0000375</t>
  </si>
  <si>
    <t>UVI131221_ CDJP RF T5:2.2.7 Organiser des enquetes de satisf</t>
  </si>
  <si>
    <t>CDR-GJUVI-0000377</t>
  </si>
  <si>
    <t>UVI131221_ CDJP RF T5:4.2.5 Organiser des enquetes de satisf</t>
  </si>
  <si>
    <t>CDR-GJUVI-0000378</t>
  </si>
  <si>
    <t>UVI131221_ CDJP RF T5:4.3.6 Monitoring de la situation secur</t>
  </si>
  <si>
    <t>CDR-GJUVI-0000380</t>
  </si>
  <si>
    <t>UVI131221_ CDJP RF T5: Salaire Animateurs terrain</t>
  </si>
  <si>
    <t>CDR-GJUVI-0000383</t>
  </si>
  <si>
    <t>UVI131221_ CDJP RF T5: Salaire Caissiere</t>
  </si>
  <si>
    <t>CDR-GJUVI-0000381</t>
  </si>
  <si>
    <t>UVI131221_ CDJP RF T5: Salaire Charge Admin Fin</t>
  </si>
  <si>
    <t>CDR-GJUVI-0000379</t>
  </si>
  <si>
    <t>UVI131221_ CDJP RF T5: Salaire Charge programme</t>
  </si>
  <si>
    <t>CDR-GJUVI-0000384</t>
  </si>
  <si>
    <t>UVI131221_ CDJP RF T5: Salaire Chauffeur</t>
  </si>
  <si>
    <t>CDR-GJUVI-0000382</t>
  </si>
  <si>
    <t>UVI131221_ CDJP RF T5: Salaire Comptable</t>
  </si>
  <si>
    <t>UVI131221_ CDJP RF T5: Salaire Coordinatrice</t>
  </si>
  <si>
    <t>CDR-GJUVI-0000386</t>
  </si>
  <si>
    <t>UVI131221_ CDJP RF T5: Fournitures bureau, Communication</t>
  </si>
  <si>
    <t>UVI131221_ CDJP RF T5: Frais de voyage</t>
  </si>
  <si>
    <t>CDR-GJUVI-0000385</t>
  </si>
  <si>
    <t>UVI131221_ CDJP RF T5: Soins Medicaux</t>
  </si>
  <si>
    <t>UVI131221_ CDJP RF T5: OCA T4 7%</t>
  </si>
  <si>
    <t>CDR-GJO-0026007</t>
  </si>
  <si>
    <t>Vhr051221_Jean Jacques :frais verific indic RBF partn</t>
  </si>
  <si>
    <t>CRD Program Director</t>
  </si>
  <si>
    <t>CDR-GJUVI-0000394</t>
  </si>
  <si>
    <t>UVI151221_Fac Int P#200823 Contribut Sal PQM Oct 20 a Oct 21</t>
  </si>
  <si>
    <t>CDR-GJUVI-0000374</t>
  </si>
  <si>
    <t>UVI121221_GASAP RF T5: OCA T4 7%</t>
  </si>
  <si>
    <t>GSP 1.3.4: Elaboration d'un mécanisme d’alerte et de rappel</t>
  </si>
  <si>
    <t>CDR-GJUVI-0000358</t>
  </si>
  <si>
    <t>UVI121221_GASAP RF T5:1.3.4 Elaboration d'un Mecanisme d'ale</t>
  </si>
  <si>
    <t>CDR-GJUVI-0000362</t>
  </si>
  <si>
    <t>UVI121221_GASAP RF T5:2.1.1 Renforcement de cap des ETD en m</t>
  </si>
  <si>
    <t>CDR-GJUVI-0000363</t>
  </si>
  <si>
    <t>UVI121221_GASAP RF T5:2.1.6 Diffusion de la nomenclature des</t>
  </si>
  <si>
    <t>CDR-GJUVI-0000359</t>
  </si>
  <si>
    <t>UVI121221_GASAP RF T5: Salaire 2 animateurs terrain</t>
  </si>
  <si>
    <t>CDR-GJUVI-0000364</t>
  </si>
  <si>
    <t>UVI121221_GASAP RF T5: Salaire Assistant Comptable</t>
  </si>
  <si>
    <t>CDR-GJUVI-0000367</t>
  </si>
  <si>
    <t>UVI121221_GASAP RF T5: Salaire Caissiere</t>
  </si>
  <si>
    <t>CDR-GJUVI-0000365</t>
  </si>
  <si>
    <t>UVI121221_GASAP RF T5: Charges sociales et frais bancaires</t>
  </si>
  <si>
    <t>CDR-GJUVI-0000368</t>
  </si>
  <si>
    <t>UVI121221_GASAP RF T5: Salaire Chef Antenne Minembwe</t>
  </si>
  <si>
    <t>CDR-GJUVI-0000369</t>
  </si>
  <si>
    <t>UVI121221_GASAP RF T5: Salaire Chef de projet Uvira</t>
  </si>
  <si>
    <t>CDR-GJUVI-0000366</t>
  </si>
  <si>
    <t>UVI121221_GASAP RF T5: Salaire Comptable</t>
  </si>
  <si>
    <t>CDR-GJUVI-0000373</t>
  </si>
  <si>
    <t>UVI121221_GASAP RF T5: Cout du bureau</t>
  </si>
  <si>
    <t>CDR-GJUVI-0000360</t>
  </si>
  <si>
    <t>UVI121221_GASAP RF T5: Salaire Directeur executif</t>
  </si>
  <si>
    <t>CDR-GJUVI-0000371</t>
  </si>
  <si>
    <t>UVI121221_GASAP RF T5: Cout lie au Vehicule</t>
  </si>
  <si>
    <t>CDR-GJUVI-0000372</t>
  </si>
  <si>
    <t>UVI121221_GASAP RF T5: Fourniture du bureau</t>
  </si>
  <si>
    <t>CDR-GJUVI-0000370</t>
  </si>
  <si>
    <t>UVI121221_GASAP RF T5: Sentinelle Minembwe</t>
  </si>
  <si>
    <t>CDR-GJUVI-0000361</t>
  </si>
  <si>
    <t>UVI121221_GASAP RF T5: Salaire Superv Projet</t>
  </si>
  <si>
    <t>CDR-GJUVI-0000389</t>
  </si>
  <si>
    <t>UVI1421_SOFIBEF RF T5: Salaire Animateurs terrain</t>
  </si>
  <si>
    <t>CDR-GJUVI-0000387</t>
  </si>
  <si>
    <t>UVI1421_SOFIBEF RF T5: Salaire Charge projet</t>
  </si>
  <si>
    <t>CDR-GJUVI-0000390</t>
  </si>
  <si>
    <t>UVI1421_SOFIBEF RF T5: Salaire Comptable</t>
  </si>
  <si>
    <t>CDR-GJUVI-0000392</t>
  </si>
  <si>
    <t>UVI1421_SOFIBEF RF T5: Loyer bureau Uvira</t>
  </si>
  <si>
    <t>CDR-GJUVI-0000391</t>
  </si>
  <si>
    <t>UVI1421_SOFIBEF RF T5: Fournitures et Frais bancaires</t>
  </si>
  <si>
    <t>CDR-GJUVI-0000388</t>
  </si>
  <si>
    <t>UVI1421_SOFIBEF RF T5: Salaire Superviseur projet</t>
  </si>
  <si>
    <t>CDR-GJUVI-0000393</t>
  </si>
  <si>
    <t>UVI1421_SOFIBEF RF T5: OCA T4 7%</t>
  </si>
  <si>
    <t>CDR-GJUVI-0000376</t>
  </si>
  <si>
    <t>UVI131221_ CDJP RF T5:4.1.1 Appui a la mise a jour et a l'el</t>
  </si>
  <si>
    <t>October 2020 - december 2021</t>
  </si>
  <si>
    <t>Oct 2021 - Dec 2021</t>
  </si>
  <si>
    <t>Oct'21</t>
  </si>
  <si>
    <t>Nov-Dec'21</t>
  </si>
  <si>
    <t>Sous Total T5</t>
  </si>
  <si>
    <t>CDR-002959</t>
  </si>
  <si>
    <t>Variance Année 2</t>
  </si>
  <si>
    <t>Total Dépenses</t>
  </si>
  <si>
    <t>Variance Globale</t>
  </si>
  <si>
    <t xml:space="preserve"> Budget Année 2</t>
  </si>
  <si>
    <t xml:space="preserve"> Budget Global</t>
  </si>
  <si>
    <t>1.2.7 Tribunes d’expression populaires pour recueillir les opinions et orientations communautaires et des autorités (et, si besoin, améliorer le dispositif)</t>
  </si>
  <si>
    <t xml:space="preserve">1.2.8 : Suivi de la mise en œuvre  des recommandations et engagements  pris par les parties prenantes aux dialogues pour la transformation positive des conflits coutumiers </t>
  </si>
  <si>
    <t>1.3.5: Mener des actions de lobbying et plaidoyer auprès des autorités nationales, provinciales et locales sur base du plan d’action</t>
  </si>
  <si>
    <t>Total Année 1</t>
  </si>
  <si>
    <t>Variance Année 1</t>
  </si>
  <si>
    <t>Total Année 2</t>
  </si>
  <si>
    <t>1.2.9 Renforcement des capacité des femmes sur leur participation aux dialogues démocratiques</t>
  </si>
  <si>
    <t>Assistant projet</t>
  </si>
  <si>
    <t>Activité 4.3.4a : Organisation de l'atelier de formation de la PNC sur la police de proximité, le respect des droits de l'homme y compris les droits de la femme et de l'enfant.</t>
  </si>
  <si>
    <t>Evaluation finale</t>
  </si>
  <si>
    <t xml:space="preserve">Mise en place de mecanisme de plainte et de redevabilité </t>
  </si>
  <si>
    <t>Collecte de données sur 5 à 6 indicateurs tous les six mois</t>
  </si>
  <si>
    <t>1.1.6: Appui à la redynamisation et/ou la mise en place et accompagnement des CCRCCs au niveau des ETDs et niveau provincial</t>
  </si>
  <si>
    <t xml:space="preserve">1.1.7. Mise en place et organisation des réunions d'un Groupe de Travail au niveau provincial sur les conflits coutumiers </t>
  </si>
  <si>
    <t xml:space="preserve">1.3.4: Elaboration d'un mécanisme d’alerte et de rappel sur les engagements pris </t>
  </si>
  <si>
    <t>Assistant Projet</t>
  </si>
  <si>
    <t>CDR-GJUVI-0000436</t>
  </si>
  <si>
    <t>UVI010222_BSC10042_JEREMIE:Frais miss° BKV du 24/01-02/02/22</t>
  </si>
  <si>
    <t>015</t>
  </si>
  <si>
    <t>CDR-GJUVI-0000461</t>
  </si>
  <si>
    <t>UVI090322_Vhr087_JEREMIE:Mis Bukavu reunion avec SSU</t>
  </si>
  <si>
    <t>CDR-CUUVI-0000516</t>
  </si>
  <si>
    <t>BSC430_ETS LA BENEDICTE:Fourn.renforcement cap.membres conso</t>
  </si>
  <si>
    <t>035</t>
  </si>
  <si>
    <t>CDR-B146-0000134</t>
  </si>
  <si>
    <t>Vhr078_Chq06614118_MAGEUZO:Remb frais mission Bkv 02/2022</t>
  </si>
  <si>
    <t>014</t>
  </si>
  <si>
    <t>CDR-CHU-0027232</t>
  </si>
  <si>
    <t>BSC10176_CIMS_Fourniture de bureau de l'atelier CCRCC</t>
  </si>
  <si>
    <t>036</t>
  </si>
  <si>
    <t>CDR-CHU-0027233</t>
  </si>
  <si>
    <t>BSC10177_OASIS PRINTING_Impression roll up atelier CCRCC</t>
  </si>
  <si>
    <t>CDR-B780-0006238</t>
  </si>
  <si>
    <t>Vhr1455_chq10668325_HOTEL BEGONIAS_Location atelier CCRCC</t>
  </si>
  <si>
    <t>CDR-CHU-0027316</t>
  </si>
  <si>
    <t>BSC10189_SHAGALI ALPHA SERVICE_Pause café atlier CCRC</t>
  </si>
  <si>
    <t>CDR-GJUVI-0000459</t>
  </si>
  <si>
    <t>UVI060322_Vhr096_CLARISSE:At reflexion&amp;Planification CCRCC</t>
  </si>
  <si>
    <t>CDR-GJUVI-0000462</t>
  </si>
  <si>
    <t>UVI100322_Vhr094_JEREMIE:Mis Bukavu At sur la planif CCRCC</t>
  </si>
  <si>
    <t>CDR-CUUVI-0000340</t>
  </si>
  <si>
    <t>BSC335_ETS LA BENEDICTE MM:Fournitures atelier Genre</t>
  </si>
  <si>
    <t>CDR-B146-0000117</t>
  </si>
  <si>
    <t>Vhr069_Chq06614112_RESTO LA MERVEILLE:Resto Atelier Genre</t>
  </si>
  <si>
    <t>CDR-CHU-0026612</t>
  </si>
  <si>
    <t>BSC2943-ETS MISERICORDE-Fourn-at. format°-Genre-Goma-ESPASK</t>
  </si>
  <si>
    <t>CDR-CUUVI-0000369</t>
  </si>
  <si>
    <t>BSC349_GUEST SHALOOM:Location salle formation genre</t>
  </si>
  <si>
    <t>CDR-GGJO-0004972</t>
  </si>
  <si>
    <t>GMA040122_Vhr2861_WINNIE TSHILOBO_Prise en charge/Gom-form</t>
  </si>
  <si>
    <t>CDR-B185-0002198</t>
  </si>
  <si>
    <t>VHR2899-CONGO UNI-Locat° salle&amp;Cocktail-Gender training-Est</t>
  </si>
  <si>
    <t>CDR-GJUVI-0000460</t>
  </si>
  <si>
    <t>UVI070322_Vhr089_CLARISSE:Mis Coaching partenaires RBF</t>
  </si>
  <si>
    <t>CDR-GJUVI-0000463</t>
  </si>
  <si>
    <t>UVI110322_Vhr088_MAGEUZO:Coaching partenaires RBF</t>
  </si>
  <si>
    <t>CDR-CUUVI-0000419</t>
  </si>
  <si>
    <t>BSC375_MUTANGILAY:Solde Subside T3 P/C CHEFFERIE BAVIRA</t>
  </si>
  <si>
    <t>048</t>
  </si>
  <si>
    <t>CDR-CUUVI-0000437</t>
  </si>
  <si>
    <t>BSC382_CHEFFERIE BAFULIRU:Solde subside T4</t>
  </si>
  <si>
    <t>CDR-CUUVI-0000445</t>
  </si>
  <si>
    <t>BSC388_LUNANGA/TERRITOIRE UVIRA:Pyt solde subsides T3</t>
  </si>
  <si>
    <t>CDR-GJUVI-0000429</t>
  </si>
  <si>
    <t>UVI010122_BSC341_DANNY AHABELWA:Frais mission plaine Ruzizi</t>
  </si>
  <si>
    <t>CDR-GJUVI-0000437</t>
  </si>
  <si>
    <t>UVI020222_BSC342_CLARISSE:Frais miss° Luvungi</t>
  </si>
  <si>
    <t>CDR-GJUVI-0000438</t>
  </si>
  <si>
    <t>UVI030222_BSC340_MAGEUZO:Frais miss° Luvungi</t>
  </si>
  <si>
    <t>CDR-B146-0000136</t>
  </si>
  <si>
    <t>Vhr080_Chq06614120_CLARISSE:Remb frais mission Bkv 02/2022</t>
  </si>
  <si>
    <t>CDR-GJUVI-0000455</t>
  </si>
  <si>
    <t>UVI020222_BSC389_JIMMY:Mis Plaine du 03 au 08 mars 2022</t>
  </si>
  <si>
    <t>CDR-GJUVI-0000464</t>
  </si>
  <si>
    <t>CDR-B146-0000130</t>
  </si>
  <si>
    <t>Vhr076_Chq06614116_CLARISSE:Honoraire consultance 01/2022</t>
  </si>
  <si>
    <t>030</t>
  </si>
  <si>
    <t>CDR-CUUVI-0000416</t>
  </si>
  <si>
    <t>BSC372_AMONI:Solde Subside T3 P/C CIAT BIJOMBO</t>
  </si>
  <si>
    <t>CDR-CUUVI-0000417</t>
  </si>
  <si>
    <t>BSC373_LAWI:Solde Subside T3 P/C CIAT SANGE</t>
  </si>
  <si>
    <t>CDR-CUUVI-0000418</t>
  </si>
  <si>
    <t>BSC374_KUMBESAKI:Solde Subside T3 P/C CIAT PLAINE DE RUZUZI</t>
  </si>
  <si>
    <t>CDR-CUUVI-0000423</t>
  </si>
  <si>
    <t>BSC376_MBANZE:Solde Subside T3 P/C CIAT LUVUNGI</t>
  </si>
  <si>
    <t>CDR-B146-0000152</t>
  </si>
  <si>
    <t>Vhr093_Chq06614129_CLARISSE:Pyt honoraires mois février 2022</t>
  </si>
  <si>
    <t>CDR-GGJO-0004749</t>
  </si>
  <si>
    <t>GMA030122:salary&amp;benefit janvier 22_Christian</t>
  </si>
  <si>
    <t>001</t>
  </si>
  <si>
    <t>CDR-GGJO-0005261</t>
  </si>
  <si>
    <t>GMA010222: Salary&amp;benefit  fevr'22_Christian</t>
  </si>
  <si>
    <t>CDR-GGJO-0005538</t>
  </si>
  <si>
    <t>GMA510322:salary&amp;benefit mars 22_Christian</t>
  </si>
  <si>
    <t>CDR-B146-0000125</t>
  </si>
  <si>
    <t>Vhr073_Chq06614114_HDW:Facture Gardienage Janvier 2022</t>
  </si>
  <si>
    <t>018</t>
  </si>
  <si>
    <t>CDR-B146-0000131</t>
  </si>
  <si>
    <t>Vhr077_Chq06614117_NESTOR:Loyer Janvier-Mars 2022</t>
  </si>
  <si>
    <t>016</t>
  </si>
  <si>
    <t>CDR-B146-0000140</t>
  </si>
  <si>
    <t>Vhr084_Chq06614124_HDW:Facture Gardienage Fevrier 2022</t>
  </si>
  <si>
    <t>CDR-B066-0001771</t>
  </si>
  <si>
    <t>Vhr581-OV60617523-DELTA SHOP-Installation HF&amp;VHF ESPASK</t>
  </si>
  <si>
    <t>025</t>
  </si>
  <si>
    <t>CDR-B146-0000151</t>
  </si>
  <si>
    <t>Vhr091-OP3150121_DPMER:Pyt IRL janvier - mars 2022</t>
  </si>
  <si>
    <t>CDR-B146-0000158</t>
  </si>
  <si>
    <t>Vhr097_Chq06614133_HDW:Pyt facture gardiennage mois mars '22</t>
  </si>
  <si>
    <t>CDR-GGJO-0004695</t>
  </si>
  <si>
    <t>GMA030122:salary&amp;benefit janvier 22_Jimmy</t>
  </si>
  <si>
    <t>CDR-CHU-0026931</t>
  </si>
  <si>
    <t>BSC10072_Blandine M_Frais pénalités visa contrat ESPAD Uvira</t>
  </si>
  <si>
    <t>CDR-GGJO-0005263</t>
  </si>
  <si>
    <t>GMA010222: Salary&amp;benefit  fevr'22_JIMMY</t>
  </si>
  <si>
    <t>CDR-CUUVI-0000449</t>
  </si>
  <si>
    <t>BSC391_HG KASENGA:Soins méd février 2022 Enf JIMMY</t>
  </si>
  <si>
    <t>010</t>
  </si>
  <si>
    <t>CDR-GGJO-0005540</t>
  </si>
  <si>
    <t>GMA510322:salary&amp;benefit mars 22_jimmy</t>
  </si>
  <si>
    <t>CDR-CUUVI-0000323</t>
  </si>
  <si>
    <t>BSC321_ETS LAS/GUILAIN:Staff crédit communicat° janvier 2022</t>
  </si>
  <si>
    <t>024</t>
  </si>
  <si>
    <t>CDR-CUUVI-0000389</t>
  </si>
  <si>
    <t>BSC358_Ets LAS:Communication Staff Uvira Février 2022</t>
  </si>
  <si>
    <t>CDR-CUUVI-0000464</t>
  </si>
  <si>
    <t>BSC399_ETS LAS:Crédit communication mars 2022</t>
  </si>
  <si>
    <t>CDR-CUUVI-0000497</t>
  </si>
  <si>
    <t>BSC419_ORANGE:Achat forfait 100G Modem</t>
  </si>
  <si>
    <t>CDR-CUUVI-0000504</t>
  </si>
  <si>
    <t>BSC424_ETS LAS/GUYLAIN AMISI:Crédit communication avril'22</t>
  </si>
  <si>
    <t>CDR-B146-0000163</t>
  </si>
  <si>
    <t>Vhr099_OP3150123_AJYWA:Connexion Internet Fev à Avril 2022</t>
  </si>
  <si>
    <t>CDR-CHU-0026545</t>
  </si>
  <si>
    <t>BSC 10005_Mugangu clarisse_test covid 07/01/22</t>
  </si>
  <si>
    <t>CDR-CHU-0026925</t>
  </si>
  <si>
    <t>CDR-GGJO-0004703</t>
  </si>
  <si>
    <t>GMA030122: salary&amp;benefit janvier22_Jacques Mageuzo_25%</t>
  </si>
  <si>
    <t>CDR-GGJO-0005220</t>
  </si>
  <si>
    <t>GMA010222: Salary&amp;benefit fevr'22_Mageuzo_25%</t>
  </si>
  <si>
    <t>CDR-GGJO-0005473</t>
  </si>
  <si>
    <t>GMA510322 : Salary&amp;benefit mars 2022 mageuzo 25%</t>
  </si>
  <si>
    <t>CDR-GGJO-0004704</t>
  </si>
  <si>
    <t>GMA030122: salary&amp;benefit janvier22_Jacques Mageuzo_45%</t>
  </si>
  <si>
    <t>CDR-GGJO-0005221</t>
  </si>
  <si>
    <t>GMA010222: Salary&amp;benefit fevr'22_Mageuzo_45%</t>
  </si>
  <si>
    <t>CDR-GGJO-0005474</t>
  </si>
  <si>
    <t>GMA510322 : Salary&amp;benefit mars 2022 mageuzo 45%</t>
  </si>
  <si>
    <t>CDR-GGJO-0004705</t>
  </si>
  <si>
    <t>GMA030122: salary&amp;benefit janvier22_Jacques Mageuzo_5%</t>
  </si>
  <si>
    <t>CDR-GGJO-0005222</t>
  </si>
  <si>
    <t>GMA010222: Salary&amp;benefit fevr'22_Mageuzo_5%</t>
  </si>
  <si>
    <t>CDR-GGJO-0005475</t>
  </si>
  <si>
    <t>GMA510322 : Salary&amp;benefit mars 2022 mageuzo 5%</t>
  </si>
  <si>
    <t>CDR-GGJO-0004706</t>
  </si>
  <si>
    <t>CDR-GGJO-0005223</t>
  </si>
  <si>
    <t>CDR-CHU-0026543</t>
  </si>
  <si>
    <t>BSC 10005_Kaomba_test covid 06/01/22</t>
  </si>
  <si>
    <t>CDR-CHU-0026921</t>
  </si>
  <si>
    <t>CDR-GGJO-0004698</t>
  </si>
  <si>
    <t>GMA030122: salary&amp;benefit janvier22_Jeremie-20%</t>
  </si>
  <si>
    <t>CDR-GGJO-0005212</t>
  </si>
  <si>
    <t>GMA010222: Salary&amp;benefit fevr'22_jeremie _20%</t>
  </si>
  <si>
    <t>CDR-GGJO-0005468</t>
  </si>
  <si>
    <t>GMA510322 : Salary&amp;benefit _mars 2022- jeremie 20%</t>
  </si>
  <si>
    <t>CDR-GGJO-0004699</t>
  </si>
  <si>
    <t>GMA030122: salary&amp;benefit janvier22_Jeremie-40%</t>
  </si>
  <si>
    <t>CDR-GGJO-0005213</t>
  </si>
  <si>
    <t>GMA010222: Salary&amp;benefit fevr'22_jeremie _40%</t>
  </si>
  <si>
    <t>CDR-GGJO-0005469</t>
  </si>
  <si>
    <t>GMA510322 : Salary&amp;benefit mars 2022 _Jeremie  _40%</t>
  </si>
  <si>
    <t>CDR-GGJO-0004700</t>
  </si>
  <si>
    <t>GMA030122: salary&amp;benefit janvier22_Jeremie-5%</t>
  </si>
  <si>
    <t>CDR-GGJO-0005215</t>
  </si>
  <si>
    <t>GMA010222: Salary&amp;benefit fevr'22_jeremie _5%</t>
  </si>
  <si>
    <t>CDR-GGJO-0005470</t>
  </si>
  <si>
    <t>GMA510322 : Salary&amp;benefit mars 2022 _Jeremie  _5%</t>
  </si>
  <si>
    <t>CDR-GGJO-0004701</t>
  </si>
  <si>
    <t>GMA030122: salary&amp;benefit janvier22_Jeremie-15%</t>
  </si>
  <si>
    <t>CDR-GGJO-0005218</t>
  </si>
  <si>
    <t>GMA010222: Salary&amp;benefit fevr'22_jeremie _15%</t>
  </si>
  <si>
    <t>CDR-GGJO-0005471</t>
  </si>
  <si>
    <t>GMA510322 : Salary&amp;benefit Mars 2022_jeremie_15%</t>
  </si>
  <si>
    <t>CDR-GGJO-0004702</t>
  </si>
  <si>
    <t>CDR-CHU-0027047</t>
  </si>
  <si>
    <t>BSC3043-HEAL AFRICA-Soins méd. JEREMIE- Jan'22</t>
  </si>
  <si>
    <t>CDR-GGJO-0005219</t>
  </si>
  <si>
    <t>CDR-CHU-0027225</t>
  </si>
  <si>
    <t>BSC3055-CIMAK-Soins méd. STAFF espask- jan'22</t>
  </si>
  <si>
    <t>CDR-GGJO-0005472</t>
  </si>
  <si>
    <t>GMA510322 : Salary&amp;benefit mars 2022 jeremie 20%</t>
  </si>
  <si>
    <t>CDR-GGJO-0005476</t>
  </si>
  <si>
    <t>CDR-GGJO-0004430</t>
  </si>
  <si>
    <t>GMA141221_BSC3287_JP MUHIMA_Justif mission conjointe SOFIBEF</t>
  </si>
  <si>
    <t>CDR-GJUVI-0000439</t>
  </si>
  <si>
    <t>UVI040222_BSC368_ALPHONSE:Miss° plaine du 14 au 17/02/2022</t>
  </si>
  <si>
    <t>CDR-GJUVI-0000441</t>
  </si>
  <si>
    <t>UVI060222_BSC369_DJUMA:frais mission Luvungi</t>
  </si>
  <si>
    <t>CDR-CUUVI-0000313</t>
  </si>
  <si>
    <t>BSC317_ETS UMOJA NI NGUVU:Mazout générateur</t>
  </si>
  <si>
    <t>020</t>
  </si>
  <si>
    <t>CDR-CUUVI-0000316</t>
  </si>
  <si>
    <t>BSC319_REGIDESO:Facture consommat°eau novembre 2021</t>
  </si>
  <si>
    <t>CDR-CUUVI-0000319</t>
  </si>
  <si>
    <t>BSC320_ETS UMOJA NI NGUVU: Mazout Mobil plaque 9170AF/19</t>
  </si>
  <si>
    <t>CDR-B066-0001696</t>
  </si>
  <si>
    <t>Vhr525_OV60652110_MAYFAIR_Assurance véhicule ESPASK</t>
  </si>
  <si>
    <t>CDR-CUUVI-0000344</t>
  </si>
  <si>
    <t>BSC338_DANNY YAMAHA:Entretien générateur Base Uvira</t>
  </si>
  <si>
    <t>CDR-CUUVI-0000352</t>
  </si>
  <si>
    <t>BSC344_ETS UMOJA NI NGUVU:Mazout 77 L Mob plaque 5062AE/19</t>
  </si>
  <si>
    <t>CDR-CUUVI-0000356</t>
  </si>
  <si>
    <t>BSC344_ETS UMOJA NI NGUVU:Mazout 24L pour générateur</t>
  </si>
  <si>
    <t>CDR-CUUVI-0000359</t>
  </si>
  <si>
    <t>BSC345_ETS UMOJA NI NGUVU:Mazout 95L Mob plaque 9170AF/19</t>
  </si>
  <si>
    <t>CDR-B088-0001634</t>
  </si>
  <si>
    <t>Vhr 1207__Chq 07999261_Singral__entretien répar Mob 5062AE19</t>
  </si>
  <si>
    <t>CDR-CUUVI-0000365</t>
  </si>
  <si>
    <t>BSC348_ETS UMOJA NI NGUVU:Mazout générateur bureau</t>
  </si>
  <si>
    <t>CDR-CHU-0026743</t>
  </si>
  <si>
    <t>BSC2968-ETS BB-Expédit° modules à Uvira</t>
  </si>
  <si>
    <t>CDR-CUUVI-0000373</t>
  </si>
  <si>
    <t>BSC352_ETS UMOJA NI NGUVU:Mazout Mob plaque 9170AF/19+Généra</t>
  </si>
  <si>
    <t>CDR-CUUVI-0000381</t>
  </si>
  <si>
    <t>BSC356_ETS UMOJA NI NGUVU:Mazout  79L Mob plaque 5062AE/19</t>
  </si>
  <si>
    <t>CDR-CUUVI-0000394</t>
  </si>
  <si>
    <t>BSC362_REGIDESO:Paiement Fac mois de Decembre 2021</t>
  </si>
  <si>
    <t>019</t>
  </si>
  <si>
    <t>CDR-CUUVI-0000397</t>
  </si>
  <si>
    <t>BSC363_SNEL:Paiement Fac mois de Decembre 2021</t>
  </si>
  <si>
    <t>CDR-CUUVI-0000400</t>
  </si>
  <si>
    <t>BSC364_Ets UMOJA NI NGUVU:Paiement Fac Carburant 12/2021</t>
  </si>
  <si>
    <t>CDR-CUUVI-0000411</t>
  </si>
  <si>
    <t>BSC370_Ets UMOJA NI NGUVU:Achat carburant Mob9170AF/19</t>
  </si>
  <si>
    <t>CDR-CUUVI-0000425</t>
  </si>
  <si>
    <t>BSC378_Ets UMOJA NI NGUVU:Achat carburant Mob9170AF/19</t>
  </si>
  <si>
    <t>CDR-CUUVI-0000429</t>
  </si>
  <si>
    <t>BSC378_Ets UMOJA NI NGUVU:Achat carburant Generateur</t>
  </si>
  <si>
    <t>CDR-CUUVI-0000388</t>
  </si>
  <si>
    <t>BSC380_JIMMY:Lavage vehicule &amp; Remplacement 4 pneus neuf</t>
  </si>
  <si>
    <t>CDR-B088-0001696</t>
  </si>
  <si>
    <t>Vhr1237_Chq07999283_GRANDS LACS M_Pyt FactL/C5062AF19</t>
  </si>
  <si>
    <t>CDR-CUUVI-0000444</t>
  </si>
  <si>
    <t>BSC387_ETS UMOJA NI NGUVU:Mazout 102 litres Mob 5062AE/19</t>
  </si>
  <si>
    <t>CDR-CUUVI-0000459</t>
  </si>
  <si>
    <t>BSC396_SNEL:Facture consommation énergie janvier 2022</t>
  </si>
  <si>
    <t>CDR-CUUVI-0000470</t>
  </si>
  <si>
    <t>BSC404_LUKANJILA KING:Entretien générateur</t>
  </si>
  <si>
    <t>CDR-CUUVI-0000471</t>
  </si>
  <si>
    <t>BSC405_ETS UMOJA NI NGUVU:Mazout générateur 100 litres</t>
  </si>
  <si>
    <t>CDR-CUUVI-0000477</t>
  </si>
  <si>
    <t>BSC407_ETS UMOJA NI NGUVU:Mazout 92 litres Mob 5062AE/19</t>
  </si>
  <si>
    <t>CDR-CUUVI-0000486</t>
  </si>
  <si>
    <t>BSC413_ETS UMOJA NI NGUVU:Mazout 77 litres Mob 5062AE/19</t>
  </si>
  <si>
    <t>CDR-CUUVI-0000496</t>
  </si>
  <si>
    <t>BSC418_ETS UMOJA NI NGUVU:Mazout 80 litres Mob 5062AE/19</t>
  </si>
  <si>
    <t>CDR-CUUVI-0000507</t>
  </si>
  <si>
    <t>BSC426_ETS UMOYA NI NGUVU:Carburant Mob plaque 5062AE19</t>
  </si>
  <si>
    <t>CDR-CUUVI-0000511</t>
  </si>
  <si>
    <t>BSC428_LUC LUKANJILA_YAMAHA:Pièces générateur+MO entretien</t>
  </si>
  <si>
    <t>CDR-CHU-0026568</t>
  </si>
  <si>
    <t>BSC 10018__Sylva_prestation journalier chauff 13/01/22</t>
  </si>
  <si>
    <t>CDR-CHU-0026928</t>
  </si>
  <si>
    <t>CDR-GGJO-0004707</t>
  </si>
  <si>
    <t>GMA030122: salary&amp;benefit janvier22_Sadiki_7,5%</t>
  </si>
  <si>
    <t>CDR-GGJO-0005224</t>
  </si>
  <si>
    <t>GMA010222: Salary&amp;benefit fevr'22_Sadiki_7,5%</t>
  </si>
  <si>
    <t>CDR-GGJO-0005477</t>
  </si>
  <si>
    <t>GMA510322: salary&amp;benefit mars 2022 Sadiki _7,5%</t>
  </si>
  <si>
    <t>CDR-GGJO-0004708</t>
  </si>
  <si>
    <t>CDR-GGJO-0005225</t>
  </si>
  <si>
    <t>CDR-GGJO-0005478</t>
  </si>
  <si>
    <t>CDR-GGJO-0004709</t>
  </si>
  <si>
    <t>GMA030122: salary&amp;benefit janvier22_Sadiki_2,5%</t>
  </si>
  <si>
    <t>CDR-GGJO-0005226</t>
  </si>
  <si>
    <t>GMA010222: Salary&amp;benefit fevr'22_Sadiki_2,5%</t>
  </si>
  <si>
    <t>CDR-GGJO-0005479</t>
  </si>
  <si>
    <t>GMA510322: salary&amp;benefit mars 2022 Sadiki _2,5%</t>
  </si>
  <si>
    <t>CDR-GGJO-0004710</t>
  </si>
  <si>
    <t>CDR-GGJO-0005227</t>
  </si>
  <si>
    <t>GMA010222: Salary&amp;benefit  fevr'22_sadiki_7,5%</t>
  </si>
  <si>
    <t>CDR-GGJO-0005480</t>
  </si>
  <si>
    <t>CDR-GGJO-0004711</t>
  </si>
  <si>
    <t>GMA030122: salary&amp;benefit janvier22_Sadiki_25%</t>
  </si>
  <si>
    <t>CDR-GGJO-0005228</t>
  </si>
  <si>
    <t>GMA010222: Salary&amp;benefit  fevr'22_sadiki_25%</t>
  </si>
  <si>
    <t>CDR-GGJO-0005481</t>
  </si>
  <si>
    <t>GMA510322: salary&amp;benefit mars 2022 Sadiki _25%</t>
  </si>
  <si>
    <t>CDR-GGJO-0004748</t>
  </si>
  <si>
    <t>GMA030122:salary&amp;benefit janvier 22_Etienne</t>
  </si>
  <si>
    <t>CDR-GGJO-0005260</t>
  </si>
  <si>
    <t>GMA010222: Salary&amp;benefit  fevr'22_Etienne</t>
  </si>
  <si>
    <t>CDR-GGJO-0005537</t>
  </si>
  <si>
    <t>GMA510322:salary&amp;benefit mars 22_Etienne</t>
  </si>
  <si>
    <t>CDR-CUUVI-0000312</t>
  </si>
  <si>
    <t>BSC316_STAFFS HDW:Test COVID 19</t>
  </si>
  <si>
    <t>CDR-CUUVI-0000332</t>
  </si>
  <si>
    <t>BSC329_NGONGO MWANGE:Achat miel&amp;gingembre Bureau</t>
  </si>
  <si>
    <t>CDR-CUUVI-0000334</t>
  </si>
  <si>
    <t>BSC330_ETS MUSATO:Achat fournitures bureau</t>
  </si>
  <si>
    <t>CDR-CUUVI-0000337</t>
  </si>
  <si>
    <t>BSC332_CHANCE KYHUKA:Rafraichissement atelier format° Genre</t>
  </si>
  <si>
    <t>CDR-CUUVI-0000343</t>
  </si>
  <si>
    <t>BSC337_ETS MAKI:Carton eau minerale pour bureau Jeremie</t>
  </si>
  <si>
    <t>CDR-CUUVI-0000363</t>
  </si>
  <si>
    <t>BSC346_M/SON SHABADE:Ach Ampoules, Cable et socket bureau</t>
  </si>
  <si>
    <t>CDR-CHU-0026632</t>
  </si>
  <si>
    <t>BSC 10032__Jeanine B__cafe du lundi 24/01/22</t>
  </si>
  <si>
    <t>CDR-CUUVI-0000377</t>
  </si>
  <si>
    <t>BSC353_ETS LA BENEDICTE MM:Achat 7 tonnelets d'eau bureau</t>
  </si>
  <si>
    <t>CDR-CUUVI-0000379</t>
  </si>
  <si>
    <t>BSC354_ZAWADI MALINGANE:Achat 5 bidons vide stock mazout gén</t>
  </si>
  <si>
    <t>CDR-CHU-0026827</t>
  </si>
  <si>
    <t>BSC10053_AMANDA PHONE_Adaptateur ord Jéremie</t>
  </si>
  <si>
    <t>029</t>
  </si>
  <si>
    <t>CDR-CUUVI-0000404</t>
  </si>
  <si>
    <t>BSC365_ISABELLE:Paiement prime stage Janvier 2022</t>
  </si>
  <si>
    <t>CDR-CUUVI-0000407</t>
  </si>
  <si>
    <t>BSC367_PNTIC:Frais controle technique mat. telecom Exer 2022</t>
  </si>
  <si>
    <t>CDR-CUUVI-0000433</t>
  </si>
  <si>
    <t>BSC379_RESTO LA MERVEILLE:Repas simple du lundi</t>
  </si>
  <si>
    <t>CDR-CHU-0027042</t>
  </si>
  <si>
    <t>BSC3039-IHUSI EXPRESS-Rbrsement frais expedit° courrier à Bk</t>
  </si>
  <si>
    <t>CDR-CUUVI-0000439</t>
  </si>
  <si>
    <t>BSC384_PAPET LAROUSSE:Achat 20 Classeurs</t>
  </si>
  <si>
    <t>CDR-CUUVI-0000442</t>
  </si>
  <si>
    <t>BSC386_DANNY:Achat fournitures bureau</t>
  </si>
  <si>
    <t>023</t>
  </si>
  <si>
    <t>CDR-CUUVI-0000455</t>
  </si>
  <si>
    <t>BSC393_ONGWA ISABELLE:Prime de stage mois de février 2022</t>
  </si>
  <si>
    <t>CDR-CUUVI-0000461</t>
  </si>
  <si>
    <t>BSC397_ETS LA BENEDICTE:Produit de nettoyage du bureau</t>
  </si>
  <si>
    <t>CDR-CHU-0027115</t>
  </si>
  <si>
    <t>BSC10149_BLANDINE M_Cartouche 953</t>
  </si>
  <si>
    <t>CDR-CHU-0027124</t>
  </si>
  <si>
    <t>BSC10154_CIZA MUZAMBA_Rbst frais manifeste</t>
  </si>
  <si>
    <t>CDR-CUUVI-0000467</t>
  </si>
  <si>
    <t>BSC401_SIMON TUBIHEMESHO:Prestation jardinage du 11/02-14/03</t>
  </si>
  <si>
    <t>CDR-CUUVI-0000478</t>
  </si>
  <si>
    <t>BSC408_RESTAURANT LA MERVEILLE:Repas lundi 28/02 et 07/03</t>
  </si>
  <si>
    <t>CDR-CUUVI-0000483</t>
  </si>
  <si>
    <t>BSC411_ETS LA BENEDICTE:Tonnelets eau+Cartons eau minérale</t>
  </si>
  <si>
    <t>CDR-CHU-0027201</t>
  </si>
  <si>
    <t>BSC10167_OASIS PRINTING_Impression bon de sortie caisse</t>
  </si>
  <si>
    <t>CDR-CUUVI-0000488</t>
  </si>
  <si>
    <t>BSC414_DANNY/ETS LA BENEDICTE:Cartouches imprimantes</t>
  </si>
  <si>
    <t>CDR-CUUVI-0000490</t>
  </si>
  <si>
    <t>BSC415_DANNY/ETS LA BENEDICTE:Ampoules&amp;serrure enclos</t>
  </si>
  <si>
    <t>CDR-CUUVI-0000492</t>
  </si>
  <si>
    <t>BSC416_DANNY/PAPETERIE BYOSE:5 batons glue stick bureau</t>
  </si>
  <si>
    <t>CDR-CHU-0027174</t>
  </si>
  <si>
    <t>KIN BC 0482 Impression cartes de visite JEAN JACQUES&amp;JERE</t>
  </si>
  <si>
    <t>CDR-CUUVI-0000500</t>
  </si>
  <si>
    <t>BSC421_RESTAURANT LA MERVEILLE:Repas de lundi 21/03/'22</t>
  </si>
  <si>
    <t>CDR-CUUVI-0000501</t>
  </si>
  <si>
    <t>BSC422_ETS LA BENEDICTE:Fournitures bureau</t>
  </si>
  <si>
    <t>CDR-CUUVI-0000514</t>
  </si>
  <si>
    <t>BSC429_SHOP PASCAL PHONE:Carte mémoire+Adaptateur Clarisse</t>
  </si>
  <si>
    <t>CDR-B066-0001759</t>
  </si>
  <si>
    <t>Vhr0565_Relevé_Equity_Frais bancaire Janvier22_ESPASK</t>
  </si>
  <si>
    <t>031</t>
  </si>
  <si>
    <t>CDR-B146-0000122</t>
  </si>
  <si>
    <t>Vhr079_TMB Uvira:Frais bancaires Janvier 2022</t>
  </si>
  <si>
    <t>CDR-B851-0000335</t>
  </si>
  <si>
    <t>Vhr3895_RELEVE_FOND CORD V/C ESPAD-ESPASK_Frais bancaires</t>
  </si>
  <si>
    <t>CDR-B066-0001792</t>
  </si>
  <si>
    <t>Vhr0592_EQUITY_Frais bancaires_Février 2022_ESPASK</t>
  </si>
  <si>
    <t>CDR-B851-0000343</t>
  </si>
  <si>
    <t>VHR3906-BCDC-RELEVE-Frais bancaires fev'22</t>
  </si>
  <si>
    <t>CDR-B088-0001721</t>
  </si>
  <si>
    <t>Vhr1249_BCDC BANK FEES MARS 22</t>
  </si>
  <si>
    <t>CDR-B146-0000165</t>
  </si>
  <si>
    <t>Vhr100_RELEVE TMB:Frais bancaires Mars 2022</t>
  </si>
  <si>
    <t>CDR-B146-0000167</t>
  </si>
  <si>
    <t>Vhr101_RELEVE TMB:Frais bancaires avril 2022 Complement</t>
  </si>
  <si>
    <t>CDR-B780-0006262</t>
  </si>
  <si>
    <t>Vhr1465_BANK FEES MARS 22</t>
  </si>
  <si>
    <t>CDR-B851-0000349</t>
  </si>
  <si>
    <t>Vhr3910_EQUITY BCDC_Frais bancaires Mars 2022 ESPASK</t>
  </si>
  <si>
    <t>CDR-CUUVI-0000339</t>
  </si>
  <si>
    <t>BSC334_SUZANA GUEST HOUSE:Logement 1 nuitée ANNE JOAHANA</t>
  </si>
  <si>
    <t>CDR-CUUVI-0000386</t>
  </si>
  <si>
    <t>BSC357_HOTEL ELEGANCE:Nuitées ANNE/Atelier genre&amp;intégrité</t>
  </si>
  <si>
    <t>CDR-GJUVI-0000431</t>
  </si>
  <si>
    <t>UVI020122_Vhr068_DJUMA KATIVUNA:Frais mission à Bukavu</t>
  </si>
  <si>
    <t>CDR-GJUVI-0000435</t>
  </si>
  <si>
    <t>UVI010222_Vhr067_Chq06614109_JEREMIE:Miss° BKV du 18 -24/01</t>
  </si>
  <si>
    <t>CDR-GJO-0027358</t>
  </si>
  <si>
    <t>Vhr011022022_BSC10096_GHISLAIN_Just mission Uvira</t>
  </si>
  <si>
    <t>013</t>
  </si>
  <si>
    <t>CDR-GJUVI-0000442</t>
  </si>
  <si>
    <t>UVI070222_BSC324_DANNY: Mission à Bukavu du 10 au 11/01/'22</t>
  </si>
  <si>
    <t>CDR-CHU-0026561</t>
  </si>
  <si>
    <t>BSC 10015__Mubalama__Manutation du 10/01/22</t>
  </si>
  <si>
    <t>CDR-GGJO-0004750</t>
  </si>
  <si>
    <t>GMA030122:salary&amp;benefit janvier 22_Aimée</t>
  </si>
  <si>
    <t>CDR-GGJO-0005262</t>
  </si>
  <si>
    <t>GMA010222: Salary&amp;benefit  fevr'22_Aimée</t>
  </si>
  <si>
    <t>CDR-CHU-0027116</t>
  </si>
  <si>
    <t>BSC10150_CIZA MUZAMBA_Test COVID du 08/03/20222</t>
  </si>
  <si>
    <t>CDR-GGJO-0005539</t>
  </si>
  <si>
    <t>GMA510322:salary&amp;benefit mars 22_Aimée</t>
  </si>
  <si>
    <t>Trimestre 6
Jan'22-Mars'22</t>
  </si>
  <si>
    <t>01 November 2020 - 31 Mars 2022</t>
  </si>
  <si>
    <t>01 April 2022 to 31 June 2022</t>
  </si>
  <si>
    <t>Incomes from PNUD - T5</t>
  </si>
  <si>
    <t>EUR</t>
  </si>
  <si>
    <t>01 November 2020 - 31 March 2022</t>
  </si>
  <si>
    <t>CDR-B146-0000171</t>
  </si>
  <si>
    <t>Vhr103_Chq06614134_TABISHA:Repas atelier renforcer capacités</t>
  </si>
  <si>
    <t>CDR-B146-0000173</t>
  </si>
  <si>
    <t>Vhr105_Chq06614136_CLARISSE:Miss° particpat° atelier CCRCC</t>
  </si>
  <si>
    <t>CDR-CHU-0027892</t>
  </si>
  <si>
    <t>BSC10329_SHAGALI ALPHA SERVICES_Pause café réunion CCRC</t>
  </si>
  <si>
    <t>CDR-GJUVI-0000476</t>
  </si>
  <si>
    <t>UVI100422_Vhr1506_MUGANGU:Miss° travail avec CCRCC SK</t>
  </si>
  <si>
    <t>CDR-GJUVI-0000477</t>
  </si>
  <si>
    <t>UVI110422_Vhr1505_MUGANGU:Miss° travail avec CCRCC SK</t>
  </si>
  <si>
    <t>CDR-GJUVI-0000478</t>
  </si>
  <si>
    <t>UVI120422_Vhr1504_JEREMIE:Mission travail avec CCRCC SK</t>
  </si>
  <si>
    <t>CDR-B146-0000172</t>
  </si>
  <si>
    <t>Vhr104_Chq06614135_CLARISSE:Honoraires consultance mars 2022</t>
  </si>
  <si>
    <t>CDR-CHU-0027582</t>
  </si>
  <si>
    <t>BSC3185-VHR3912-SOFICOM-Rbrsement frais de transfert à Uvira</t>
  </si>
  <si>
    <t>CDR-CHU-0027603</t>
  </si>
  <si>
    <t>BSC3204-SOFICOM-Frais transfert à Uvira-forum&amp;CLSP-ETD-ESPAS</t>
  </si>
  <si>
    <t>CDR-CUUVI-0000540</t>
  </si>
  <si>
    <t>BSC452_DJUMA JIMMY:Frais miss° à Lemera du 19-21/04/2022</t>
  </si>
  <si>
    <t>CDR-CUUVI-0000541</t>
  </si>
  <si>
    <t>BSC453_CLARISSE MUGANGU:Frais miss° Lemera du 19-21/04/'22</t>
  </si>
  <si>
    <t>CDR-CUUVI-0000542</t>
  </si>
  <si>
    <t>BSC454_ROMAIN SIMON:Frais miss° appui à Lemera du 13-14/04</t>
  </si>
  <si>
    <t>CDR-GJUVI-0000468</t>
  </si>
  <si>
    <t>UVI020422_BSC444_CLARISSE:Frais mission Forums à Lemera</t>
  </si>
  <si>
    <t>CDR-GJUVI-0000469</t>
  </si>
  <si>
    <t>UVI030422_BSC442:DJUMA:Frais misssion appui Forums à Lemera</t>
  </si>
  <si>
    <t>CDR-GJUVI-0000471</t>
  </si>
  <si>
    <t>UVI050422_Vhr3912_ROMAIN:Organisat° Forums chefferie Bafulii</t>
  </si>
  <si>
    <t>CDR-GJUVI-0000472</t>
  </si>
  <si>
    <t>UVI060422_Vhr3915_ROMAIN:Organisat° Forums chefferie Bavira</t>
  </si>
  <si>
    <t>CDR-GGJO-0005681</t>
  </si>
  <si>
    <t>GMA100422: salary &amp;benefit avril'22_Christian</t>
  </si>
  <si>
    <t>040</t>
  </si>
  <si>
    <t>CDR-B146-0000176</t>
  </si>
  <si>
    <t>Vhr107_Cq06614138_HDW:Service gardiennage mois avril 2022</t>
  </si>
  <si>
    <t>CDR-CUUVI-0000521</t>
  </si>
  <si>
    <t>BSC445_HGKASENGA:Soins médicaux mars 2022 staff DJUMA</t>
  </si>
  <si>
    <t>CDR-GGJO-0005683</t>
  </si>
  <si>
    <t>GMA100422: salary &amp;benefit avril'22_Jimmy</t>
  </si>
  <si>
    <t>CDR-GGJO-0005638</t>
  </si>
  <si>
    <t>GMA100422: salary &amp;benefit avril'22_Jacques_25%</t>
  </si>
  <si>
    <t>CDR-GGJO-0005639</t>
  </si>
  <si>
    <t>GMA100422: salary &amp;benefit avril'22_jacques_45%</t>
  </si>
  <si>
    <t>CDR-GGJO-0005640</t>
  </si>
  <si>
    <t>GMA100422: salary &amp;benefit avril'22_jacques_5%</t>
  </si>
  <si>
    <t>CDR-CUUVI-0000522</t>
  </si>
  <si>
    <t>BSC445_HGKASENGA:Soins médicaux mars 2022 staff MAGEUZO</t>
  </si>
  <si>
    <t>CDR-GGJO-0005641</t>
  </si>
  <si>
    <t>CDR-GGJO-0005631</t>
  </si>
  <si>
    <t>GMA100422: salary &amp;benefit avril'22_jeremie_20%</t>
  </si>
  <si>
    <t>CDR-GGJO-0005634</t>
  </si>
  <si>
    <t>GMA100422: salary &amp;benefit avril'22_jeremie_40%</t>
  </si>
  <si>
    <t>CDR-GGJO-0005635</t>
  </si>
  <si>
    <t>GMA100422: salary &amp;benefit avril'22_jeremie_5%</t>
  </si>
  <si>
    <t>CDR-GGJO-0005636</t>
  </si>
  <si>
    <t>GMA100422: salary &amp;benefit avril'22_jeremie_15%</t>
  </si>
  <si>
    <t>CDR-GGJO-0005637</t>
  </si>
  <si>
    <t>CDR-CUUVI-0000549</t>
  </si>
  <si>
    <t>BSC431_ETS UMOJA NI NGUVU:Mazout 100L générateur bureau</t>
  </si>
  <si>
    <t>CDR-CUUVI-0000551</t>
  </si>
  <si>
    <t>BSC432_ETS UMOJA NI NGUVU:Mazout 50 L Mob plaque 5062AE/19</t>
  </si>
  <si>
    <t>CDR-CUUVI-0000555</t>
  </si>
  <si>
    <t>BSC434_AMANI MBILIZI:Pièces rechange+ MO réparat° générateur</t>
  </si>
  <si>
    <t>CDR-CUUVI-0000562</t>
  </si>
  <si>
    <t>BSC437_QUINCAILLERIE BON ARTICLE: SAE Huile générateur</t>
  </si>
  <si>
    <t>CDR-CUUVI-0000536</t>
  </si>
  <si>
    <t>BSC451_ETS UMOJA NI NGUVU:Mazout 90 L Mob plaque 5062AE/19</t>
  </si>
  <si>
    <t>CDR-CUUVI-0000545</t>
  </si>
  <si>
    <t>BSC456_ETS UMOJA NI NGUVU:Mazout 90 L Mob plaque 5062AE/19</t>
  </si>
  <si>
    <t>CDR-GGJO-0005642</t>
  </si>
  <si>
    <t>GMA100422: salary &amp;benefit avril'22_Sadiki_7,5%</t>
  </si>
  <si>
    <t>CDR-GGJO-0005643</t>
  </si>
  <si>
    <t>CDR-GGJO-0005644</t>
  </si>
  <si>
    <t>GMA100422: salary &amp;benefit avril'22_Sadiki_2,5%</t>
  </si>
  <si>
    <t>CDR-GGJO-0005645</t>
  </si>
  <si>
    <t>CDR-GGJO-0005646</t>
  </si>
  <si>
    <t>GMA100422: salary &amp;benefit avril'22_Sadiki_25%</t>
  </si>
  <si>
    <t>CDR-GGJO-0005680</t>
  </si>
  <si>
    <t>GMA100422: salary &amp;benefit avril'22_Etienne</t>
  </si>
  <si>
    <t>CDR-CUUVI-0000558</t>
  </si>
  <si>
    <t>BSC435_RESTAURANT LA MERVEILLE:Repas lundi 23/03 et 04/04</t>
  </si>
  <si>
    <t>CDR-CUUVI-0000560</t>
  </si>
  <si>
    <t>BSC436_ONGWA ISABELLE:Prime stage mois de mars 2022</t>
  </si>
  <si>
    <t>CDR-CUUVI-0000565</t>
  </si>
  <si>
    <t>BSC438_ETS LA BENEDICTE MM:Tonnelets eau+Bache générateur</t>
  </si>
  <si>
    <t>CDR-CUUVI-0000529</t>
  </si>
  <si>
    <t>BSC446_AUTONOMISAT° ECON.FEMME MAIRIE:Repas de lundi 11/04</t>
  </si>
  <si>
    <t>CDR-CUUVI-0000543</t>
  </si>
  <si>
    <t>BSC455_RESTAURANT JARDIN DE SAVEUR:Repas du lundi 25/04/'22</t>
  </si>
  <si>
    <t>CDR-CUUVI-0000548</t>
  </si>
  <si>
    <t>BSC457_ETS LA BENEDICTE MM:Achat 9 tonnelets eau fontaine bu</t>
  </si>
  <si>
    <t>CDR-CUUVI-0000571</t>
  </si>
  <si>
    <t>BSC457_NGOY ILUNGA ANJELANI: Achat 3 litres miel staff/Burea</t>
  </si>
  <si>
    <t>CDR-B066-0001855</t>
  </si>
  <si>
    <t>VHR-EXPL01-04-22_EQUITY BCDC_Frais banc Avril 2022 ESPASK</t>
  </si>
  <si>
    <t>CDR-B146-0000178</t>
  </si>
  <si>
    <t>Vhr109_Relevé bancaire:Frais bancaires mois d'avril 2022</t>
  </si>
  <si>
    <t>CDR-B851-0000361</t>
  </si>
  <si>
    <t>Vhr3922_ EQUITY BCDC_RELEVE: Frais bancaires Avril'22</t>
  </si>
  <si>
    <t>CDR-GGJO-0005682</t>
  </si>
  <si>
    <t>GMA100422: salary &amp;benefit avril'22_AM</t>
  </si>
  <si>
    <t>CDR-004958</t>
  </si>
  <si>
    <t>CDR-004959</t>
  </si>
  <si>
    <t>CDR-004960</t>
  </si>
  <si>
    <t>CDR-004961</t>
  </si>
  <si>
    <t>CDR-004962</t>
  </si>
  <si>
    <t>CDR-004963</t>
  </si>
  <si>
    <t>CDR-004964</t>
  </si>
  <si>
    <t>CDR-004965</t>
  </si>
  <si>
    <t>CDR-004966</t>
  </si>
  <si>
    <t>CDR-004967</t>
  </si>
  <si>
    <t>CDR-004968</t>
  </si>
  <si>
    <t>CDR-004997</t>
  </si>
  <si>
    <t>CDR-GJUVI-0000490</t>
  </si>
  <si>
    <t>UVI060522_CDJP RF T6:4.3.6 Monitoring de la situation secur</t>
  </si>
  <si>
    <t>050</t>
  </si>
  <si>
    <t>CDR-GJUVI-0000493</t>
  </si>
  <si>
    <t>UVI060522_CDJP RF T6:Salaire Annimateurs terrain</t>
  </si>
  <si>
    <t>049</t>
  </si>
  <si>
    <t>CDR-GJUVI-0000496</t>
  </si>
  <si>
    <t>UVI060522_CDJP RF T6:Salaire Caissiere</t>
  </si>
  <si>
    <t>CDR-GJUVI-0000494</t>
  </si>
  <si>
    <t>UVI060522_CDJP RF T6:Salaire Charge Admin Fin</t>
  </si>
  <si>
    <t>CDR-GJUVI-0000492</t>
  </si>
  <si>
    <t>UVI060522_CDJP RF T6:Salaire Charge de programme</t>
  </si>
  <si>
    <t>CDR-GJUVI-0000497</t>
  </si>
  <si>
    <t>UVI060522_CDJP RF T6:Salaire Chauffeur</t>
  </si>
  <si>
    <t>CDR-GJUVI-0000495</t>
  </si>
  <si>
    <t>UVI060522_CDJP RF T6:Salaire Comptable</t>
  </si>
  <si>
    <t>CDR-GJUVI-0000491</t>
  </si>
  <si>
    <t>UVI060522_CDJP RF T6:Salaire Cordinatrice</t>
  </si>
  <si>
    <t>CDR-GJUVI-0000502</t>
  </si>
  <si>
    <t>UVI060522_CDJP RF T6:Fourn Bureau, Communic &amp; Frais bancaire</t>
  </si>
  <si>
    <t>CDR-GJUVI-0000501</t>
  </si>
  <si>
    <t>UVI060522_CDJP RF T6:Frais de voyage, Carburant&amp;Assurance Ve</t>
  </si>
  <si>
    <t>CDR-GJUVI-0000500</t>
  </si>
  <si>
    <t>UVI060522_CDJP RF T6:Remb Soins medicaux</t>
  </si>
  <si>
    <t>CDR-GJUVI-0000503</t>
  </si>
  <si>
    <t>UVI060522_CDJP RF T6: OCA T5 7%</t>
  </si>
  <si>
    <t>CDR-GJUVI-0000574</t>
  </si>
  <si>
    <t>Annulat°UVI010222_BSC10042_JEREMIE:Frais miss° BKV du 24/01-</t>
  </si>
  <si>
    <t>CDR-GJUVI-0000576</t>
  </si>
  <si>
    <t>Annulat°UVI090322_Vhr087_JEREMIE:Mis Bukavu reunion avec SSU</t>
  </si>
  <si>
    <t>CDR Activité 1.2.2: Actualisation régulière de l'analyse des</t>
  </si>
  <si>
    <t>CDR-CHU-0028134</t>
  </si>
  <si>
    <t>BSC 10417_CIZA:Test covid pr jonction à kamanyola</t>
  </si>
  <si>
    <t>CRD 1.1.6: Appui à la redynamisation et/ou la mise en place</t>
  </si>
  <si>
    <t>CDR-GJUVI-0000551</t>
  </si>
  <si>
    <t>Correct°Vhr078_Chq06614118_MAGEUZO:Remb frais mission Bkv 02</t>
  </si>
  <si>
    <t>CDR-GJUVI-0000553</t>
  </si>
  <si>
    <t>Correct°BSC10176_CIMS_Fourniture bureau atelier CCRCC Bukavu</t>
  </si>
  <si>
    <t>CDR-GJUVI-0000557</t>
  </si>
  <si>
    <t>Correct°Vhr1455_chq10668325_HOTEL BEGONIAS_Salle&amp;Resto CCRCC</t>
  </si>
  <si>
    <t>CDR-GJUVI-0000561</t>
  </si>
  <si>
    <t>Correct°UVI060322_Vhr096_CLARISSE:At reflexion&amp;Planification</t>
  </si>
  <si>
    <t>CDR-GJUVI-0000563</t>
  </si>
  <si>
    <t>Correct°UVI100322_Vhr094_JEREMIE:Mis Bukavu At sur la planif</t>
  </si>
  <si>
    <t>CDR-GJUVI-0000565</t>
  </si>
  <si>
    <t>Correct°Vhr105_Chq06614136_CLARISSE:Miss°particpat°CCRCC</t>
  </si>
  <si>
    <t>CDR-GJUVI-0000567</t>
  </si>
  <si>
    <t>Correct°BSC10329_SHAGALI ALPHA SERVICES_Pause café CCRCC</t>
  </si>
  <si>
    <t>CDR-GJUVI-0000569</t>
  </si>
  <si>
    <t>Correct°UVI100422_Vhr1506_MUGANGU:Miss° travail avc CCRCC</t>
  </si>
  <si>
    <t>CDR-GJUVI-0000571</t>
  </si>
  <si>
    <t>Correct°UVI110422_Vhr1505_MAGEUZO:Miss° travail avc CCRCC</t>
  </si>
  <si>
    <t>CDR-GJUVI-0000573</t>
  </si>
  <si>
    <t>Correct°UVI120422_Vhr1504_JEREMIE:Mission travail avc CCRCC</t>
  </si>
  <si>
    <t>CDR-CUUVI-0000603</t>
  </si>
  <si>
    <t>BSC473_MAIRIE UVIRA:Locat° salle atelier renforcer capacités</t>
  </si>
  <si>
    <t>CDR-CHU-0028063</t>
  </si>
  <si>
    <t>BSC 10391_sylvain:Rbst frais test COVID19</t>
  </si>
  <si>
    <t>CDR-CHU-0028065</t>
  </si>
  <si>
    <t>BSC 10392_CIZA:Rbst frais test COVID19</t>
  </si>
  <si>
    <t>CDR-GJUVI-0000550</t>
  </si>
  <si>
    <t>Annulat°Vhr078_Chq06614118_MAGEUZO:Remb frais mission Bkv</t>
  </si>
  <si>
    <t>CDR-GJUVI-0000552</t>
  </si>
  <si>
    <t>Annulat°BSC10176_CIMS_Fourniture bureau atelier CCRCC Bukavu</t>
  </si>
  <si>
    <t>CDR-GJUVI-0000554</t>
  </si>
  <si>
    <t>Annulat°BSC10177_OASIS PRINTING_Impression roll up at CCRCC</t>
  </si>
  <si>
    <t>CDR-GJUVI-0000555</t>
  </si>
  <si>
    <t>Correct°BSC10177_OASIS PRINTING_Impression roll up at CCRCC</t>
  </si>
  <si>
    <t>CDR-GJUVI-0000556</t>
  </si>
  <si>
    <t>Annulat°Vhr1455_chq10668325_HOTEL BEGONIAS_Salle&amp;Resto CCRCC</t>
  </si>
  <si>
    <t>CDR-GJUVI-0000558</t>
  </si>
  <si>
    <t>Annulat°BSC10189_SHAGALI ALPHA SERVICE_Pause café atel CCRCC</t>
  </si>
  <si>
    <t>CDR-GJUVI-0000559</t>
  </si>
  <si>
    <t>Correct°BSC10189_SHAGALI ALPHA SERVICE_Pause café atel CCRCC</t>
  </si>
  <si>
    <t>CDR-GJUVI-0000560</t>
  </si>
  <si>
    <t>Annulat°UVI060322_Vhr096_CLARISSE:At reflexion&amp;Planification</t>
  </si>
  <si>
    <t>CDR-GJUVI-0000562</t>
  </si>
  <si>
    <t>Annulat°UVI100322_Vhr094_JEREMIE:Mis Bukavu At sur la planif</t>
  </si>
  <si>
    <t>CDR-GJUVI-0000564</t>
  </si>
  <si>
    <t>Annulat°Vhr105_Chq06614136_CLARISSE:Miss°particpat°CCRCC</t>
  </si>
  <si>
    <t>CDR-GJUVI-0000566</t>
  </si>
  <si>
    <t>Annulat°BSC10329_SHAGALI ALPHA SERVICES_Pause café CCRCC</t>
  </si>
  <si>
    <t>CDR-GJUVI-0000568</t>
  </si>
  <si>
    <t>Annulat°UVI100422_Vhr1506_MUGANGU:Miss° travail avc CCRCC</t>
  </si>
  <si>
    <t>CDR-GJUVI-0000570</t>
  </si>
  <si>
    <t>Annulat°UVI110422_Vhr1505_MUGANGU:Miss° travail avc CCRCC</t>
  </si>
  <si>
    <t>CDR-GJUVI-0000572</t>
  </si>
  <si>
    <t>Annulat°UVI120422_Vhr1504_JEREMIE:Mission travail avc CCRCC</t>
  </si>
  <si>
    <t>CDR-GJUVI-0000510</t>
  </si>
  <si>
    <t>UVI100522_Vhr117_MUGANGU:Miss° atelier storytelling à Goma</t>
  </si>
  <si>
    <t>CDR-CUUVI-0000594</t>
  </si>
  <si>
    <t>BSC468_MAGEUZO:Remb frais miss° participt° séance RBF Bukavu</t>
  </si>
  <si>
    <t>CDR-CUUVI-0000595</t>
  </si>
  <si>
    <t>BSC469_JEREMIE:Remb frais miss° participat° séance RBF Bukav</t>
  </si>
  <si>
    <t>CDR-CUUVI-0000596</t>
  </si>
  <si>
    <t>BSC470_CLARISSE:Remb frais miss° participat° séance RBF Buka</t>
  </si>
  <si>
    <t>CDR-GJUVI-0000506</t>
  </si>
  <si>
    <t>UVI040522_BSC477_JEREMIE:Miss° appui format° enqueteurs Leme</t>
  </si>
  <si>
    <t>CDR-GJUVI-0000507</t>
  </si>
  <si>
    <t>UVI050522_BSC475_DJUMA:Miss° Luvungi-Lemera du 17 au 21/05</t>
  </si>
  <si>
    <t>CDR-GJUVI-0000548</t>
  </si>
  <si>
    <t>UVI140522_Vhr119_MAGEUZO:Miss°vérificat° partenaires RBF</t>
  </si>
  <si>
    <t>CDR-GJUVI-0000549</t>
  </si>
  <si>
    <t>UVI140522_Vhr119_MAGEUZO:Activités vérificat°partenaires RBF</t>
  </si>
  <si>
    <t>CDR-B146-0000193</t>
  </si>
  <si>
    <t>Vhr116_Cq06614044_CLARISSE:Honoraires consultance avril'22</t>
  </si>
  <si>
    <t>CDR-GGJO-0005884</t>
  </si>
  <si>
    <t>GMA150522:Salary &amp;benefit mai'22_Cba</t>
  </si>
  <si>
    <t>CDR-B146-0000187</t>
  </si>
  <si>
    <t>Vhr115_Op3150125_KANKISINGI:Loyer anticipatif mai-aout 2022</t>
  </si>
  <si>
    <t>CDR-B146-0000190</t>
  </si>
  <si>
    <t>Vhr115_Op3150125_KANKISINGI:Loyer anticipatif sept-oct 2022</t>
  </si>
  <si>
    <t>CDR-B146-0000198</t>
  </si>
  <si>
    <t>Vhr121_Cq06614048_HDW:Pyt prestat° gardiennage mai 2022</t>
  </si>
  <si>
    <t>CDR-B146-0000203</t>
  </si>
  <si>
    <t>Vhr125_Op3150127_DPMR:Declaration IRL Mai-Octobre 2022</t>
  </si>
  <si>
    <t>CDR-GGJO-0005886</t>
  </si>
  <si>
    <t>GMA150522:Salary &amp;benefit mai'22_jimmy</t>
  </si>
  <si>
    <t>CDR-CUUVI-0000583</t>
  </si>
  <si>
    <t>BSC463_ATELIER SOUDURE MODERNE :Support antenne VHF</t>
  </si>
  <si>
    <t>CDR-B146-0000179</t>
  </si>
  <si>
    <t>Vhr110_Op3150124_AJYWA TELECOM:Abonnemt internet mai-juil'22</t>
  </si>
  <si>
    <t>026</t>
  </si>
  <si>
    <t>CDR-B146-0000183</t>
  </si>
  <si>
    <t>Vhr112_Cq06614139_ETS LAS:Crédit communicat° staff mai 2022</t>
  </si>
  <si>
    <t>CDR-GGJO-0005842</t>
  </si>
  <si>
    <t>GMA150522:Salary &amp;benefit mai'22_jacques_25%</t>
  </si>
  <si>
    <t>CDR-CHU-0028137</t>
  </si>
  <si>
    <t>BSC3308-HEAL AFRICA-Soins méd. fév'22-Staff ESPASK-SADIKI</t>
  </si>
  <si>
    <t>CDR-GGJO-0005843</t>
  </si>
  <si>
    <t>GMA150522:Salary &amp;benefit mai'22_Jacques_45%</t>
  </si>
  <si>
    <t>CDR-GGJO-0005844</t>
  </si>
  <si>
    <t>GMA150522:Salary &amp;benefit mai'22_Jacques_5%</t>
  </si>
  <si>
    <t>CDR-CUUVI-0000615</t>
  </si>
  <si>
    <t>BSC478_HGKASENGA:Facture soins médicaux avril '22 JEAN JAQUE</t>
  </si>
  <si>
    <t>CDR-GGJO-0005845</t>
  </si>
  <si>
    <t>CDR-GGJO-0005837</t>
  </si>
  <si>
    <t>GMA150522:Salary &amp;benefit mai'22_Jeremie_20%</t>
  </si>
  <si>
    <t>CDR-CHU-0027846</t>
  </si>
  <si>
    <t>BSC3247-CIMAK-Soins méd-Mar'22-Famille JEREMIE</t>
  </si>
  <si>
    <t>CDR-B851-0000366</t>
  </si>
  <si>
    <t>Vhr3930_OV60619736_CIMAK: Soins méd,ESPASK Jérémie_fév'22</t>
  </si>
  <si>
    <t>CDR-B851-0000367</t>
  </si>
  <si>
    <t>Vhr3931_OV60619737_CIMAK: Soins méd,ESPASK Jérémie_Avril'22</t>
  </si>
  <si>
    <t>CDR-GGJO-0005838</t>
  </si>
  <si>
    <t>GMA150522:Salary &amp;benefit mai'22_Jeremie_40%</t>
  </si>
  <si>
    <t>CDR-GGJO-0005839</t>
  </si>
  <si>
    <t>GMA150522:Salary &amp;benefit mai'22_Jeremie_5%</t>
  </si>
  <si>
    <t>CDR-GGJO-0005840</t>
  </si>
  <si>
    <t>GMA150522:Salary &amp;benefit mai'22_Jeremie_15%</t>
  </si>
  <si>
    <t>CDR-CUUVI-0000613</t>
  </si>
  <si>
    <t>BSC478_HGKASENGA:Facture soins médicaux avril '22 JEREMIE</t>
  </si>
  <si>
    <t>CDR-GGJO-0005841</t>
  </si>
  <si>
    <t>CDR-CUUVI-0000575</t>
  </si>
  <si>
    <t>BSC460_STATION RAYAN RDC:Mazout 100L Mob plaque 5062AF/19</t>
  </si>
  <si>
    <t>CDR-CUUVI-0000585</t>
  </si>
  <si>
    <t>BSC464_SNEL SA:Pyt fre consommat° énergie février 2022</t>
  </si>
  <si>
    <t>CDR-CUUVI-0000590</t>
  </si>
  <si>
    <t>BSC466_ETS UMOJA NI NGUVU:Mazout 78L Mob plaque 5062AE/19</t>
  </si>
  <si>
    <t>CDR-CUUVI-0000591</t>
  </si>
  <si>
    <t>BSC467_ETS UMOJA NI NGUVU:Mazout 135L pour générateur</t>
  </si>
  <si>
    <t>CDR-CUUVI-0000618</t>
  </si>
  <si>
    <t>BSC480_ATELIER ELECTRIQUE LA SAGESSE:Pièces générateur</t>
  </si>
  <si>
    <t>CDR-CUUVI-0000637</t>
  </si>
  <si>
    <t>BSC490_MICHAEL:Ach peinture et Décoration Logo, Cordaid Port</t>
  </si>
  <si>
    <t>CDR-GJO-0028101</t>
  </si>
  <si>
    <t>Vhr430522_STATION IHUSI: Cons carbur Fev-Mai 22</t>
  </si>
  <si>
    <t>CDR-GGJO-0005846</t>
  </si>
  <si>
    <t>GMA150522:Salary &amp;benefit mai'22_Sadiki_7,5%</t>
  </si>
  <si>
    <t>CDR-GGJO-0005847</t>
  </si>
  <si>
    <t>CDR-GGJO-0005848</t>
  </si>
  <si>
    <t>GMA150522:Salary &amp;benefit mai'22_Sadiki_2,5%</t>
  </si>
  <si>
    <t>CDR-GGJO-0005849</t>
  </si>
  <si>
    <t>CDR-GGJO-0005850</t>
  </si>
  <si>
    <t>GMA150522:Salary &amp;benefit mai'22_Sadiki_25%</t>
  </si>
  <si>
    <t>CDR-CUUVI-0000614</t>
  </si>
  <si>
    <t>BSC478_HGKASENGA:Facture soins médicaux avril '22 ETIENNE</t>
  </si>
  <si>
    <t>CDR-GGJO-0005883</t>
  </si>
  <si>
    <t>GMA150522:Salary &amp;benefit mai'22_Etienne</t>
  </si>
  <si>
    <t>CDR-CUUVI-0000581</t>
  </si>
  <si>
    <t>BSC462_ETS LA BENEDICTE MM:Cadenas sécurité portail bureau</t>
  </si>
  <si>
    <t>CDR-CUUVI-0000599</t>
  </si>
  <si>
    <t>BSC471_ETS LA BENEDICTE:Produits entrtein bureau(Vim, sav li</t>
  </si>
  <si>
    <t>CDR-CUUVI-0000602</t>
  </si>
  <si>
    <t>BSC472_ALIMENTATION LA REFERENCE:Produits entretien+Cafetari</t>
  </si>
  <si>
    <t>CDR-CUUVI-0000606</t>
  </si>
  <si>
    <t>BSC476_SUMAILI IBOCWA CLAUDE:Sac braise bureau</t>
  </si>
  <si>
    <t>CDR-CUUVI-0000620</t>
  </si>
  <si>
    <t>BSC481_ETS LA BENEDICTE MM:Tonnelet eau+Ampoules+Attaches</t>
  </si>
  <si>
    <t>CDR-CUUVI-0000621</t>
  </si>
  <si>
    <t>BSC482_BOUTIQUE QUINCAILLERIE BON ARTICLE:Matériel électriqu</t>
  </si>
  <si>
    <t>CDR-CUUVI-0000624</t>
  </si>
  <si>
    <t>BSC483_MAISON DEO I&amp;II:Projecteurs 50W nouveau bureau</t>
  </si>
  <si>
    <t>CDR-CUUVI-0000634</t>
  </si>
  <si>
    <t>BSC488_DANNY P/C ETS BENEDICTE MM:Produit de nettoyage burea</t>
  </si>
  <si>
    <t>CDR-CUUVI-0000636</t>
  </si>
  <si>
    <t>BSC489_DANNY P/C ETS BENEDICTE MM:Achat 3 cartouches</t>
  </si>
  <si>
    <t>CDR-CUUVI-0000639</t>
  </si>
  <si>
    <t>BSC491_ETIENNE:Prise en charge 3 journaliers pour démenageme</t>
  </si>
  <si>
    <t>CDR-CUUVI-0000642</t>
  </si>
  <si>
    <t>BSC492_RESTAURANT JARDIN DE SAVEUR:Repas de lundi 09/05/2022</t>
  </si>
  <si>
    <t>CDR-B146-0000208</t>
  </si>
  <si>
    <t>Vhr127_RELEVE TMB:Frais bancaires Mai 2022</t>
  </si>
  <si>
    <t>CDR-B851-0000369</t>
  </si>
  <si>
    <t>Vhr3933_EQUITY BCDC_RELEVE: Frais bancaires mai'22 ESPASK</t>
  </si>
  <si>
    <t>CDR-GGJO-0005971</t>
  </si>
  <si>
    <t>GMA580522-Vhr5103-JP MUHIMA-DSA miss°Uvira-Audit investEspad</t>
  </si>
  <si>
    <t>CDR-GGJO-0005972</t>
  </si>
  <si>
    <t>GMA580522-Vhr5103-OPT NORMALE-loc véhic&amp;taxes missUVI ESPASK</t>
  </si>
  <si>
    <t>CDR-GJUVI-0000511</t>
  </si>
  <si>
    <t>UVI110522_BSC484_JEREMIE:Miss° participat° atelier sécurité</t>
  </si>
  <si>
    <t>CDR-GJUVI-0000575</t>
  </si>
  <si>
    <t>Correct°UVI010222_BSC10042_JEREMIE:Frais miss° BKV du 24/01-</t>
  </si>
  <si>
    <t>CDR-GJUVI-0000577</t>
  </si>
  <si>
    <t>Correct°UVI090322_Vhr087_JEREMIE:Mis Bukavu reunion avec SSU</t>
  </si>
  <si>
    <t>CDR-GGJO-0005885</t>
  </si>
  <si>
    <t>GMA150522:Salary &amp;benefit mai'22_AM</t>
  </si>
  <si>
    <t>CDR-GJUVI-0000526</t>
  </si>
  <si>
    <t>UVI070521_GASAP RF T6: OCA 7% T5</t>
  </si>
  <si>
    <t>CDR-GJUVI-0000515</t>
  </si>
  <si>
    <t>UVI070521_GASAP RF T6:2.1.1 Renforcement cap des ETD en mati</t>
  </si>
  <si>
    <t>CDR-GJUVI-0000512</t>
  </si>
  <si>
    <t>UVI070521_GASAP RF T6: Salaire 2 animateurs terrain</t>
  </si>
  <si>
    <t>CDR-GJUVI-0000516</t>
  </si>
  <si>
    <t>UVI070521_GASAP RF T6: Salaire Assistant comptable</t>
  </si>
  <si>
    <t>CDR-GJUVI-0000519</t>
  </si>
  <si>
    <t>UVI070521_GASAP RF T6: Salaire Caissiere</t>
  </si>
  <si>
    <t>CDR-GJUVI-0000517</t>
  </si>
  <si>
    <t>UVI070521_GASAP RF T6: Charges sociales et frais bancaires</t>
  </si>
  <si>
    <t>CDR-GJUVI-0000520</t>
  </si>
  <si>
    <t>UVI070521_GASAP RF T6: Salaire Chef Antene</t>
  </si>
  <si>
    <t>CDR-GJUVI-0000521</t>
  </si>
  <si>
    <t>UVI070521_GASAP RF T6: Salaire Chef de projet</t>
  </si>
  <si>
    <t>CDR-GJUVI-0000518</t>
  </si>
  <si>
    <t>UVI070521_GASAP RF T6: Salaire Comptable</t>
  </si>
  <si>
    <t>CDR-GJUVI-0000525</t>
  </si>
  <si>
    <t>UVI070521_GASAP RF T6: Cout bureau</t>
  </si>
  <si>
    <t>CDR-GJUVI-0000513</t>
  </si>
  <si>
    <t>UVI070521_GASAP RF T6: Salaire Directeur Executif</t>
  </si>
  <si>
    <t>CDR-GJUVI-0000523</t>
  </si>
  <si>
    <t>UVI070521_GASAP RF T6: Entretien vehicule, Assurance&amp;Carbur</t>
  </si>
  <si>
    <t>CDR-GGJO-0005980</t>
  </si>
  <si>
    <t>GMA590522-KPS GOMA-Carburant 05/22 QP ESPASK</t>
  </si>
  <si>
    <t>CDR-GJUVI-0000524</t>
  </si>
  <si>
    <t>UVI070521_GASAP RF T6: Fournitures bureau &amp; Communication</t>
  </si>
  <si>
    <t>CDR-GJUVI-0000522</t>
  </si>
  <si>
    <t>UVI070521_GASAP RF T6: Salaire Sentinelle</t>
  </si>
  <si>
    <t>CDR-GJUVI-0000514</t>
  </si>
  <si>
    <t>UVI070521_GASAP RF T6: Salaire Superviseur projet</t>
  </si>
  <si>
    <t>VNG 1.2.7 Tribunes d’expression populaires pour recueillir l</t>
  </si>
  <si>
    <t>CDR-GJUVI-0000528</t>
  </si>
  <si>
    <t>UVI120522_RF T6 VNGI_1.2.7 Tribunes d'expression populaire</t>
  </si>
  <si>
    <t>VNG 1.3.5: Mener des actions de lobbying et plaidoyer auprès</t>
  </si>
  <si>
    <t>CDR-GJUVI-0000529</t>
  </si>
  <si>
    <t>UVI120522_RF T6 VNGI_1.3.5 Mener des actions de lobbying</t>
  </si>
  <si>
    <t>CDR-GJUVI-0000527</t>
  </si>
  <si>
    <t>UVI120522_RF T6 VNGI_1.2.3 Organiser des seances de concerta</t>
  </si>
  <si>
    <t>CDR-GJUVI-0000533</t>
  </si>
  <si>
    <t>UVI120522_RF T6 VNGI_2.2.1 Appuyer l'elaboration/mise a jour</t>
  </si>
  <si>
    <t>CDR-GJUVI-0000534</t>
  </si>
  <si>
    <t>UVI120522_RF T6 VNGI_2.2.2 Appuyer l'elaboration du budget</t>
  </si>
  <si>
    <t>CDR-GJUVI-0000535</t>
  </si>
  <si>
    <t>UVI120522_RF T6 VNGI_2.3.2 Evaluation SWOT des mecanismes</t>
  </si>
  <si>
    <t>CDR-GJUVI-0000536</t>
  </si>
  <si>
    <t>UVI120522_RF T6 VNGI_2.3.3 Appui a la tenue des mecanismes d</t>
  </si>
  <si>
    <t>VNG Activité 4.3.2 : Formation des autorités coutumières en</t>
  </si>
  <si>
    <t>CDR-GJUVI-0000539</t>
  </si>
  <si>
    <t>UVI120522_RF T6 VNGI_4.3.2 Formation des autorites coutumier</t>
  </si>
  <si>
    <t>CDR-GJUVI-0000532</t>
  </si>
  <si>
    <t>UVI120522_RF T6 VNGI_Salaire Assistance au projet</t>
  </si>
  <si>
    <t>CDR-GJUVI-0000540</t>
  </si>
  <si>
    <t>CDR-GJUVI-0000531</t>
  </si>
  <si>
    <t>UVI120522_RF T6 VNGI_Salaire Expert en gouvernance inclusive</t>
  </si>
  <si>
    <t>CDR-GJUVI-0000538</t>
  </si>
  <si>
    <t>CDR-GJUVI-0000530</t>
  </si>
  <si>
    <t>UVI120522_RF T6 VNGI_Salaire Expert en gouvernance securitai</t>
  </si>
  <si>
    <t>CDR-GJUVI-0000537</t>
  </si>
  <si>
    <t>CDR-GJUVI-0000541</t>
  </si>
  <si>
    <t>UVI120522_RF T6 VNGI_Salaire Finance, Logistique &amp; Administr</t>
  </si>
  <si>
    <t>CDR-GJUVI-0000544</t>
  </si>
  <si>
    <t>UVI120522_RF T6 VNGI_Frais bancaires</t>
  </si>
  <si>
    <t>CDR-GJUVI-0000543</t>
  </si>
  <si>
    <t>UVI120522_RF T6 VNGI_Location vehicule &amp; Carburant</t>
  </si>
  <si>
    <t>CDR-GJUVI-0000546</t>
  </si>
  <si>
    <t>UVI120522_RF T6 VNGI_OCA T5 7%</t>
  </si>
  <si>
    <t>CDR-GJUVI-0000545</t>
  </si>
  <si>
    <t>UVI120522_RF T6 VNGI_Achat imprimante &amp; Communication</t>
  </si>
  <si>
    <t>CDR-GJUVI-0000542</t>
  </si>
  <si>
    <t>UVI120522_RF T6 VNGI_Salaire Siege Expert en redevabilite</t>
  </si>
  <si>
    <t>Directeur Pays</t>
  </si>
  <si>
    <t>Mars'22 sans OCA</t>
  </si>
  <si>
    <t>Avril+Mai'22 sans OCA</t>
  </si>
  <si>
    <t>Différence</t>
  </si>
  <si>
    <t>ACT-044464</t>
  </si>
  <si>
    <t>CRD Advisor GO</t>
  </si>
  <si>
    <t>COR-191127</t>
  </si>
  <si>
    <t/>
  </si>
  <si>
    <t>Alies Rijper</t>
  </si>
  <si>
    <t>Hour</t>
  </si>
  <si>
    <t>Hours Dir</t>
  </si>
  <si>
    <t>041</t>
  </si>
  <si>
    <t>COR-191119</t>
  </si>
  <si>
    <t>COR-191221</t>
  </si>
  <si>
    <t>COR-191213</t>
  </si>
  <si>
    <t>COR-191195</t>
  </si>
  <si>
    <t>COR-191186</t>
  </si>
  <si>
    <t>COR-191176</t>
  </si>
  <si>
    <t>COR-191166</t>
  </si>
  <si>
    <t>COR-191146</t>
  </si>
  <si>
    <t>COR-191137</t>
  </si>
  <si>
    <t>COR-SI-0086084</t>
  </si>
  <si>
    <t>kwakkenb drc jan22</t>
  </si>
  <si>
    <t>COR-ALLOC-0004104</t>
  </si>
  <si>
    <t>Salary costs expats May 2022 Ooijen 4%</t>
  </si>
  <si>
    <t>Activité 1.1.2 : Sensibilisation et coaching des membres des CCRCCs sur la gestion des conflits coutumier et la cohesion sociale</t>
  </si>
  <si>
    <t xml:space="preserve">Trimestre 7
</t>
  </si>
  <si>
    <t>Avr'22-Mai'22</t>
  </si>
  <si>
    <t>Juin'22</t>
  </si>
  <si>
    <t>Sous Total T7</t>
  </si>
  <si>
    <t>CDR-GJUVI-0000651</t>
  </si>
  <si>
    <t>UVI390622_CDJP RF T7:2.2.7 Organiser des enquetes de satisfa</t>
  </si>
  <si>
    <t>CDJ Activité 4.1.1: Appui à la mise à jour et à l’élaboratio</t>
  </si>
  <si>
    <t>UVI390622_CDJP RF T7:4.1.1 Appui a la mise a jour et a l'ela</t>
  </si>
  <si>
    <t>CDJ Activité 4.1.2 : Mise en œuvre des plans d’action de séc</t>
  </si>
  <si>
    <t>UVI390622_CDJP RF T7:4.1.2 Mise en oeuvre des PAS</t>
  </si>
  <si>
    <t>UVI390622_CDJP RF T7:Salaire Animateurs</t>
  </si>
  <si>
    <t>UVI390622_CDJP RF T7:Salaire Caissiere</t>
  </si>
  <si>
    <t>UVI390622_CDJP RF T7:Salaire Charge d'administration et fina</t>
  </si>
  <si>
    <t>UVI390622_CDJP RF T7:Salaire Charge de programme</t>
  </si>
  <si>
    <t>UVI390622_CDJP RF T7:Salaire Chauffeur</t>
  </si>
  <si>
    <t>UVI390622_CDJP RF T7:Salaire Comptable</t>
  </si>
  <si>
    <t>UVI390622_CDJP RF T7:Salaire Coordinatrice</t>
  </si>
  <si>
    <t>UVI390622_CDJP RF T7:Fournitures &amp; Communication</t>
  </si>
  <si>
    <t>UVI390622_CDJP RF T7:Frais de voyage, carburant, Maintenance</t>
  </si>
  <si>
    <t>UVI390622_CDJP RF T7:Soins de sante</t>
  </si>
  <si>
    <t>CDR-CUUVI-0000685</t>
  </si>
  <si>
    <t>BSC528_ETIENNE:Remb transport part locaux CLSP Bavira</t>
  </si>
  <si>
    <t>CDR-CUUVI-0000686</t>
  </si>
  <si>
    <t>BSC529_ETIENNE:Remb transport part lointain CLSP Bavira</t>
  </si>
  <si>
    <t>CRD 1.1.7. Mise en place et organisation des réunions d'un G</t>
  </si>
  <si>
    <t>CDR-CHU-0028484</t>
  </si>
  <si>
    <t>BSC 10495_Clarisse:Transp partic groupe W conflits coutumier</t>
  </si>
  <si>
    <t>CDR-CHU-0028530</t>
  </si>
  <si>
    <t>BSC 10522_ETS MAPENDO:Pause café reun°Organisat°gpe  travail</t>
  </si>
  <si>
    <t>CDR-GJUVI-0000648</t>
  </si>
  <si>
    <t>UVI370622_BSC518_JEREMIE:Miss° organisat° réun° groupe trav.</t>
  </si>
  <si>
    <t>CDR-GJUVI-0000649</t>
  </si>
  <si>
    <t>CDR-GJUVI-0000582</t>
  </si>
  <si>
    <t>UVI030622_BSC501_MUGANGU:Miss° travail avec SC plaine</t>
  </si>
  <si>
    <t>CDR-GJUVI-0000583</t>
  </si>
  <si>
    <t>UVI040622_BSC443_MAGEUZO:Miss°suivi planificat° tenue Forums</t>
  </si>
  <si>
    <t>CDR-GJUVI-0000584</t>
  </si>
  <si>
    <t>UVI050622_BSC500_DJUMA:Mission travail avec structures comm.</t>
  </si>
  <si>
    <t>CDR-GJUVI-0000585</t>
  </si>
  <si>
    <t>UVI060622_BSC502_MAGEUZO:Miss°suivi plan action SC plaine</t>
  </si>
  <si>
    <t>CDR-GJUVI-0000611</t>
  </si>
  <si>
    <t>Vhr200622_BSC530-DANNY:Miss° ESPASK organisat° CLSP Bafuli</t>
  </si>
  <si>
    <t>CDR-GJUVI-0000612</t>
  </si>
  <si>
    <t>CDR-GJUVI-0000613</t>
  </si>
  <si>
    <t>Vhr210622_BSC532_MAGEUZO:Miss° organisat° CLSP Bafuliiru</t>
  </si>
  <si>
    <t>CDR-GJUVI-0000614</t>
  </si>
  <si>
    <t>CDR-GJUVI-0000615</t>
  </si>
  <si>
    <t>Vhr220622_BSC531_MUGANGU:Miss° organisat° CLSP Bafuliiru</t>
  </si>
  <si>
    <t>CDR-GJUVI-0000616</t>
  </si>
  <si>
    <t>CDR-GJUVI-0000630</t>
  </si>
  <si>
    <t>UVI240622_Vhr150_MAGEUZO:Appui CLSP chefferie Bafuliiru</t>
  </si>
  <si>
    <t>CDR-CHU-0028457</t>
  </si>
  <si>
    <t>BSC 10475_Jean Jacques:Transp particip seances  coaching RBF</t>
  </si>
  <si>
    <t>CDR-CUUVI-0000683</t>
  </si>
  <si>
    <t>BSC525_MAGEUZO:Remb Transport Coaching Territoire d'Uvira</t>
  </si>
  <si>
    <t>CDR-CUUVI-0000692</t>
  </si>
  <si>
    <t>BSC525_MAGEUZO:Remb Transport Coaching T4 CIAT Bijombo</t>
  </si>
  <si>
    <t>CDR-GJUVI-0000594</t>
  </si>
  <si>
    <t>UVI130622_Vhr133_MAGEUZO:Test COVID mission Bukavu</t>
  </si>
  <si>
    <t>CDR-GJUVI-0000595</t>
  </si>
  <si>
    <t>UVI130622_Vhr133_MAGEUZO:Hébergement mission Bukavu</t>
  </si>
  <si>
    <t>CDR-GJUVI-0000596</t>
  </si>
  <si>
    <t>UVI130622_Vhr133_MAGEUZO:Perdiem mission Bukavu</t>
  </si>
  <si>
    <t>CDR-GJUVI-0000597</t>
  </si>
  <si>
    <t>UVI140622_BSC508_MAGEUZO:Transp.&amp;Repas coaching partenaires</t>
  </si>
  <si>
    <t>CDR-GJUVI-0000598</t>
  </si>
  <si>
    <t>UVI150622_Vhr134_MUGANGU:Test COVID mission Bukavu</t>
  </si>
  <si>
    <t>CDR-GJUVI-0000599</t>
  </si>
  <si>
    <t>UVI150622_Vhr134_MUGANGU:Hébergement mission Bukavu</t>
  </si>
  <si>
    <t>CDR-GJUVI-0000600</t>
  </si>
  <si>
    <t>UVI150622_Vhr134_MUGANGU:Perdiem miss° Bukavu</t>
  </si>
  <si>
    <t>CDR-GJUVI-0000601</t>
  </si>
  <si>
    <t>UVI160622_Vhr132_KAOMBA:Hébergement mission Luvungi</t>
  </si>
  <si>
    <t>CDR-GJUVI-0000602</t>
  </si>
  <si>
    <t>UVI160622_Vhr132_KAOMBA:Perdiem mission Luvungi</t>
  </si>
  <si>
    <t>CDR-GJUVI-0000603</t>
  </si>
  <si>
    <t>UVI160622_Vhr132_KAOMBA:Transport partenaires prestataires</t>
  </si>
  <si>
    <t>CDR-GJUVI-0000604</t>
  </si>
  <si>
    <t>UVI160622_Vhr132_KAOMBA:Logement partenaires prestataires</t>
  </si>
  <si>
    <t>CDR-GJUVI-0000605</t>
  </si>
  <si>
    <t>UVI160622_Vhr132_KAOMBA:Perd partenaires prestataires miss°</t>
  </si>
  <si>
    <t>CDR-GJUVI-0000606</t>
  </si>
  <si>
    <t>UVI170622_BSC512_FAYED/EUP:Logemt mission plaine</t>
  </si>
  <si>
    <t>CDR-GJUVI-0000607</t>
  </si>
  <si>
    <t>UVI170622_BSC512_FAYED/EUP:Perdiem mission plaine</t>
  </si>
  <si>
    <t>CDR-GJUVI-0000642</t>
  </si>
  <si>
    <t>UVI340622_BSC514_DJUMA:Miss° conduire staffs Lemera&amp;Plaine</t>
  </si>
  <si>
    <t>CDR-GJUVI-0000643</t>
  </si>
  <si>
    <t>CRD Activité 4.3.4a : Organisation de l'atelier de formation</t>
  </si>
  <si>
    <t>CDR-GJUVI-0000647</t>
  </si>
  <si>
    <t>UVI360622_Vhr113_ETIENNE:Atel de formation PNC de proximite</t>
  </si>
  <si>
    <t>CDR-CHU-0028290</t>
  </si>
  <si>
    <t>BSC3392-HEAL AFRICA-Soins méd-mai'22-CHRISTIAN</t>
  </si>
  <si>
    <t>CDR-GGJO-0006077</t>
  </si>
  <si>
    <t>GMA150622:Salary&amp;benefit'juin 22_christian</t>
  </si>
  <si>
    <t>CRD Assistant Projet</t>
  </si>
  <si>
    <t>CDR-B146-0000210</t>
  </si>
  <si>
    <t>Vhr128_Cq06614052_MUGANGU CLA:Honoraires prestation mai 2022</t>
  </si>
  <si>
    <t>CDR-CUUVI-0000657</t>
  </si>
  <si>
    <t>BSC498_HDW:Service gardiennage supplementaire mai 2022</t>
  </si>
  <si>
    <t>CDR-B066-0001960</t>
  </si>
  <si>
    <t>Vhr0720_Chq10668261_Mini Q. MAISHA NI SIRI_Bouton pan ESPASK</t>
  </si>
  <si>
    <t>CDR-B146-0000222</t>
  </si>
  <si>
    <t>Vhr137_Cq06614060_HDW:Service gardiennage juin 2022</t>
  </si>
  <si>
    <t>CDR-CHU-0028555</t>
  </si>
  <si>
    <t>BSC3422-ELIE-Prestat°serv.-installer boutons paniques ESPASk</t>
  </si>
  <si>
    <t>CDR-GGJO-0006079</t>
  </si>
  <si>
    <t>GMA150622:Salary&amp;benefit'juin 22_jimmy</t>
  </si>
  <si>
    <t>CRD Collecte de données sur 5 à 6 indicateurs tous les six m</t>
  </si>
  <si>
    <t>CDR-GJUVI-0000608</t>
  </si>
  <si>
    <t>UVI180622_BSC513_ALPHONSE:Hébergement miss° Luvungi</t>
  </si>
  <si>
    <t>CDR-GJUVI-0000609</t>
  </si>
  <si>
    <t>UVI180622_BSC513_ALPHONSE:Perdiem miss° Luvungi</t>
  </si>
  <si>
    <t>CDR-GJUVI-0000610</t>
  </si>
  <si>
    <t>UVI190622_Vhr136_ROMAIN:Prise en charge enqueteurs/Enq. sem</t>
  </si>
  <si>
    <t>CDR-GJUVI-0000644</t>
  </si>
  <si>
    <t>UVI350622_BSC506_DJUMA:Miss° collecte données sem. P-ESPASK</t>
  </si>
  <si>
    <t>CDR-GJUVI-0000645</t>
  </si>
  <si>
    <t>CDR-GJUVI-0000646</t>
  </si>
  <si>
    <t>CDR-B146-0000212</t>
  </si>
  <si>
    <t>Vhr130_Cq06614054_ETS LAS/AMURI:Crédit communicat° juin 2022</t>
  </si>
  <si>
    <t>CDR-B146-0000228</t>
  </si>
  <si>
    <t>Vhr152_Cq06613993_AMURI P/C ETS LAS:Crédit communicat° 07/22</t>
  </si>
  <si>
    <t>CDR-GGJO-0006034</t>
  </si>
  <si>
    <t>GMA150622:Salary &amp;benefit'juin 22_JJacques-25%</t>
  </si>
  <si>
    <t>CDR-B780-0006383</t>
  </si>
  <si>
    <t>Vhr1555_Ov67020662_SKYBORNE HOSPITAL:Soins mai'22 JEAN JACQU</t>
  </si>
  <si>
    <t>CDR-GGJO-0006035</t>
  </si>
  <si>
    <t>GMA150622:Salary &amp;benefit'juin 22_JJacques-45%</t>
  </si>
  <si>
    <t>CDR-GGJO-0006036</t>
  </si>
  <si>
    <t>GMA150622:Salary &amp;benefit'juin 22_JJacques-5%</t>
  </si>
  <si>
    <t>CDR-CUUVI-0000670</t>
  </si>
  <si>
    <t>BSC511_HGKASENGA:Soins médicaux mai 2022 MAGEUZO JEAN J</t>
  </si>
  <si>
    <t>CDR-GGJO-0006037</t>
  </si>
  <si>
    <t>CDR-GGJO-0006029</t>
  </si>
  <si>
    <t>GMA150622:Salary &amp;benefit'juin 22_Jeremie-20%</t>
  </si>
  <si>
    <t>CDR-B851-0000383</t>
  </si>
  <si>
    <t>Vhr3945-OV60619748-NEW DEAL CIMAK-Soins staff ESPASK 05/22</t>
  </si>
  <si>
    <t>CDR-GGJO-0006030</t>
  </si>
  <si>
    <t>GMA150622:Salary &amp;benefit'juin 22_Jeremie-40%</t>
  </si>
  <si>
    <t>CDR-GGJO-0006031</t>
  </si>
  <si>
    <t>GMA150622:Salary &amp;benefit'juin 22_Jeremie-5%</t>
  </si>
  <si>
    <t>CDR-GGJO-0006032</t>
  </si>
  <si>
    <t>GMA150622:Salary &amp;benefit'juin 22_Jeremie-15%</t>
  </si>
  <si>
    <t>CDR-GGJO-0006033</t>
  </si>
  <si>
    <t>CDR-B066-0001924</t>
  </si>
  <si>
    <t>Vhr0702_Chq10668246_Atelier vidéo story telling staff ESPASK</t>
  </si>
  <si>
    <t>CDR-CUUVI-0000652</t>
  </si>
  <si>
    <t>BSC504_FEZA:Forfait appui équipe Audit analyse prix Fsseurs</t>
  </si>
  <si>
    <t>032</t>
  </si>
  <si>
    <t>CDR-GJUVI-0000587</t>
  </si>
  <si>
    <t>UVI080622_Vhr118_Cq06614046_ALPHONSE:Miss°atelier storytelli</t>
  </si>
  <si>
    <t>CDR-CUUVI-0000656</t>
  </si>
  <si>
    <t>BSC497_ETS UMOJA NI NGUVU:Mazout 105 L Mob plaque 5062AE/19</t>
  </si>
  <si>
    <t>CDR-CUUVI-0000660</t>
  </si>
  <si>
    <t>BSC505_ETS UMOJA NI NGUVU:Mazout 71 L Mob plaque 5062AE/19</t>
  </si>
  <si>
    <t>CDR-CUUVI-0000667</t>
  </si>
  <si>
    <t>BSC509_ETS UMOJA NI NGUVU:Mazout 85,5L Mob plaque 5062AE/19</t>
  </si>
  <si>
    <t>CDR-B146-0000223</t>
  </si>
  <si>
    <t>Vhr139_Cq06613981_LIMBAYA P/CGARAGEAUTO:Entretien Mob 5062AE</t>
  </si>
  <si>
    <t>CDR-CUUVI-0000694</t>
  </si>
  <si>
    <t>BSC515_ATELIER MENUISERIE KISANTU:20 planchettes cons.guérit</t>
  </si>
  <si>
    <t>CDR-CUUVI-0000696</t>
  </si>
  <si>
    <t>BSC515_KIJI QUINCAILLERIE Clous+toles pour cons.guérite</t>
  </si>
  <si>
    <t>CDR-CUUVI-0000698</t>
  </si>
  <si>
    <t>BSC515_DEPOT NABINTU SHETA:Madriers+chevrons+planchetes/Guér</t>
  </si>
  <si>
    <t>CDR-CUUVI-0000701</t>
  </si>
  <si>
    <t>BSC516_BABWIRA CIZA:MO construction guérite nouveau bureau</t>
  </si>
  <si>
    <t>CDR-CUUVI-0000691</t>
  </si>
  <si>
    <t>BSC533_ETS UMOJA NI NGUVU:Mazout 85,5 litres Mob 5062AE/19</t>
  </si>
  <si>
    <t>CDR-GGJO-0006274</t>
  </si>
  <si>
    <t>GMA650622-Vhr630-KPS GOMAII-Consom,carb 03/22 ESPASK</t>
  </si>
  <si>
    <t>CDR-GGJO-0006038</t>
  </si>
  <si>
    <t>GMA150622:Salary &amp;benefit'juin 22_Sadiki_7,5%</t>
  </si>
  <si>
    <t>CDR-GGJO-0006039</t>
  </si>
  <si>
    <t>CDR-GGJO-0006040</t>
  </si>
  <si>
    <t>GMA150622:Salary &amp;benefit'juin 22_Sadiki_2,5%</t>
  </si>
  <si>
    <t>CDR-GGJO-0006041</t>
  </si>
  <si>
    <t>CDR-GGJO-0006042</t>
  </si>
  <si>
    <t>GMA150622:Salary &amp;benefit'juin 22_Sadiki_25%</t>
  </si>
  <si>
    <t>CDR-GGJO-0006076</t>
  </si>
  <si>
    <t>GMA150622:Salary&amp;benefit'juin 22_Etienne</t>
  </si>
  <si>
    <t>CDR-CUUVI-0000645</t>
  </si>
  <si>
    <t>BSC494_RESTAURANT JARDIN DE SAVEUR:Café de lundi 23&amp;30/05</t>
  </si>
  <si>
    <t>CDR-CUUVI-0000653</t>
  </si>
  <si>
    <t>BSC495_ETS MUDJOMBA:Stabilisateur bureau Clarisse</t>
  </si>
  <si>
    <t>CDR-CUUVI-0000654</t>
  </si>
  <si>
    <t>BSC496_ETS LA BENEDICTE MM:Fournitures bureau</t>
  </si>
  <si>
    <t>CDR-CUUVI-0000663</t>
  </si>
  <si>
    <t>BSC507_ETS LA BENEDICTE MM:Cartouche bureau Jean Jacques</t>
  </si>
  <si>
    <t>CDR-CUUVI-0000675</t>
  </si>
  <si>
    <t>BSC520_RESTO OZONE:Café du lundi 20 juin 2022</t>
  </si>
  <si>
    <t>CDR-CUUVI-0000679</t>
  </si>
  <si>
    <t>BSC522_Ets BENEDICTE:Achat 4 Cartons papier duplicateur</t>
  </si>
  <si>
    <t>CDR-CHU-0028522</t>
  </si>
  <si>
    <t>BSC 10518_ Maison lwabanji:fabricat° Cachets &amp; manches</t>
  </si>
  <si>
    <t>CDR-B066-0001975</t>
  </si>
  <si>
    <t>Vhr0728_Relevé_Frais bancaires Juin 2022_ESPASK</t>
  </si>
  <si>
    <t>CDR-B146-0000235</t>
  </si>
  <si>
    <t>Vhr179_RELEVE TMB:Frais Bancaires Virement salaire juin 2022</t>
  </si>
  <si>
    <t>CDR-B146-0000239</t>
  </si>
  <si>
    <t>Vhr180_RELEVE TMB:Frais Bancaires Juin 2022</t>
  </si>
  <si>
    <t>CDR-B146-0000242</t>
  </si>
  <si>
    <t>Vhr184_RELEVE TMB:Frais renseignement comptables</t>
  </si>
  <si>
    <t>CDR-B146-0000244</t>
  </si>
  <si>
    <t>Vhr179_RELEVE TMB:Frais Bancaires Virement Sal 06/22 Extourn</t>
  </si>
  <si>
    <t>CDR-B146-0000248</t>
  </si>
  <si>
    <t>Vhr185_RELEVE TMB:Frais Bancaires Virement Sal 06/22 Correct</t>
  </si>
  <si>
    <t>CDR-B851-0000384</t>
  </si>
  <si>
    <t>Vhr3946_EQUITY BCDC: Frais bancaires juin'22 ESPASK</t>
  </si>
  <si>
    <t>CDR-GJUVI-0000580</t>
  </si>
  <si>
    <t>UVI020622_BSC503_KAOMBA:Miss° séance travail avec régulateur</t>
  </si>
  <si>
    <t>CDR-GJUVI-0000581</t>
  </si>
  <si>
    <t>UVI020622_BSC503_KAOMBA:Frais miss° régulateur Provincial</t>
  </si>
  <si>
    <t>CDR-CHU-0028505</t>
  </si>
  <si>
    <t>BSC 10506_PANORAMA:Logement Pauline joy à BUKAVU</t>
  </si>
  <si>
    <t>CDR-GGJO-0006078</t>
  </si>
  <si>
    <t>GMA150622:Salary&amp;benefit'juin 22_Aimée</t>
  </si>
  <si>
    <t>CDR-GJUVI-0000621</t>
  </si>
  <si>
    <t>UVI230622_GASAP RF T7: Enregistrement emission sur la nomm</t>
  </si>
  <si>
    <t>CDR-GJUVI-0000617</t>
  </si>
  <si>
    <t>UVI230622_GASAP RF T7: Salaire 2 animateurs terrain Avril 22</t>
  </si>
  <si>
    <t>CDR-GJUVI-0000622</t>
  </si>
  <si>
    <t>UVI230622_GASAP RF T7: Salaire Assistant comptable Avril 22</t>
  </si>
  <si>
    <t>CDR-GJUVI-0000624</t>
  </si>
  <si>
    <t>UVI230622_GASAP RF T7: Salaire Caissiere Avril 2022</t>
  </si>
  <si>
    <t>CDR-GJUVI-0000623</t>
  </si>
  <si>
    <t>UVI230622_GASAP RF T7: Charges sociales et autres</t>
  </si>
  <si>
    <t>CDR-GJUVI-0000625</t>
  </si>
  <si>
    <t>UVI230622_GASAP RF T7: Salaire Chef Antene Min Avril 2022</t>
  </si>
  <si>
    <t>CDR-GJUVI-0000626</t>
  </si>
  <si>
    <t>UVI230622_GASAP RF T7: Salaire Chef Antene Uvira Avril 2022</t>
  </si>
  <si>
    <t>CDR-GJUVI-0000620</t>
  </si>
  <si>
    <t>UVI230622_GASAP RF T7: Salaire Comptable Avril 2022</t>
  </si>
  <si>
    <t>CDR-GJUVI-0000618</t>
  </si>
  <si>
    <t>UVI230622_GASAP RF T7: Salaire Directeur executif Avril 2022</t>
  </si>
  <si>
    <t>CDR-GJUVI-0000628</t>
  </si>
  <si>
    <t>UVI230622_GASAP RF T7:Carburant et achat assurance</t>
  </si>
  <si>
    <t>CDR-GJUVI-0000629</t>
  </si>
  <si>
    <t>UVI230622_GASAP RF T7:Fournitures et communication</t>
  </si>
  <si>
    <t>CDR-GJUVI-0000627</t>
  </si>
  <si>
    <t>UVI230622_GASAP RF T7: Salaire Sentinelle Avril 2022</t>
  </si>
  <si>
    <t>CDR-GJUVI-0000619</t>
  </si>
  <si>
    <t>UVI230622_GASAP RF T7: Salaire Superviseur projet Avril 2022</t>
  </si>
  <si>
    <t>SFB 1.2.9 Renforcement des capacité des femmes sur leur part</t>
  </si>
  <si>
    <t>CDR-GJUVI-0000631</t>
  </si>
  <si>
    <t>UVI320622_SOFIBEF RF T6:1.2.9 Renforcement des cap des femme</t>
  </si>
  <si>
    <t>CDR-GJUVI-0000632</t>
  </si>
  <si>
    <t>UVI320622_SOFIBEF RF T6:3.1.3 Formation de femmes et jeunes</t>
  </si>
  <si>
    <t>CDR-GJUVI-0000633</t>
  </si>
  <si>
    <t>UVI320622_SOFIBEF RF T6: Salaire Animateur projet</t>
  </si>
  <si>
    <t>UVI320622_SOFIBEF RF T6: Salaire Chargé de projet</t>
  </si>
  <si>
    <t>UVI320622_SOFIBEF RF T6: Salaire Comptable au projet</t>
  </si>
  <si>
    <t>UVI320622_SOFIBEF RF T6: Loyer</t>
  </si>
  <si>
    <t>UVI320622_SOFIBEF RF T6: Achat carburant et entretien véhic</t>
  </si>
  <si>
    <t>UVI320622_SOFIBEF RF T6: Fournitures et communication</t>
  </si>
  <si>
    <t>UVI320622_SOFIBEF RF T6: Salaire Superviseur de projet</t>
  </si>
  <si>
    <t>VNG 1.2.8 : Suivi de la mise en œuvre  des recommandations e</t>
  </si>
  <si>
    <t>CDR-GJUVI-0000650</t>
  </si>
  <si>
    <t>UVI380622_RF T7 VNGI_1.2.8 Suivi de la mise en oeuvre des re</t>
  </si>
  <si>
    <t>UVI380622_RF T7 VNGI_1.2.3 Organiser des seances de concerta</t>
  </si>
  <si>
    <t>UVI380622_RF T7 VNGI_2.2.1 Appuyer l'elaboration/mise en oeu</t>
  </si>
  <si>
    <t>UVI380622_RF T7 VNGI_2.3.2 Evaluation SWOT des mecanisme</t>
  </si>
  <si>
    <t>VNG Activité 4.1.3 : Appui à l’organisation et à la tenue de</t>
  </si>
  <si>
    <t>UVI380622_RF T7 VNGI_4.1.3 Appui a l'organisation et a la te</t>
  </si>
  <si>
    <t>UVI380622_RF T7 VNGI_4.3.3 Appui au benchmaking : mecanisme</t>
  </si>
  <si>
    <t>VNG Activité 4.3.5 : Appui aux services de la PNC et aux OSC</t>
  </si>
  <si>
    <t>UVI380622_RF T7 VNGI_4.3.5 Appui aux services de la PNC et</t>
  </si>
  <si>
    <t>UVI380622_RF T7 VNGI_Assistance au projet</t>
  </si>
  <si>
    <t>UVI380622_RF T7 VNGI_Expert en gouvernance inclusive locale</t>
  </si>
  <si>
    <t>UVI380622_RF T7 VNGI_Expert en gouvernance securitaire</t>
  </si>
  <si>
    <t>UVI380622_RF T7 VNGI_Finance, logistique et administration</t>
  </si>
  <si>
    <t>UVI380622_RF T7 VNGI_Frais bancaires</t>
  </si>
  <si>
    <t>UVI380622_RF T7 VNGI_Frais de voyage, carburant, loc&amp;Mainten</t>
  </si>
  <si>
    <t>UVI380622_RF T7 VNGI_Fournitures de bureau et communication</t>
  </si>
  <si>
    <t>UVI380622_RF T7 VNGI_Sounding board-Expert en redevabilite</t>
  </si>
  <si>
    <t>Alexander Tristan DAVEY</t>
  </si>
  <si>
    <t>COR-ALLOC-0004229</t>
  </si>
  <si>
    <t>Salary costs expats June 2022 Ooijen 4%</t>
  </si>
  <si>
    <t>CDR-CHU-0028664</t>
  </si>
  <si>
    <t>BSC 10556_AUGUSTA:5 BOX D'eau minérale org de CLSP chefferie</t>
  </si>
  <si>
    <t>CDR-B146-0000260</t>
  </si>
  <si>
    <t>Vhr174_Cq06614013_ETIENNE P/C CHEFFERIE BAVIRA:Subsides T4</t>
  </si>
  <si>
    <t>CDR-B146-0000261</t>
  </si>
  <si>
    <t>Vhr175_Op3150133_TERRITOIRE D'UVIRA:Subsides T4</t>
  </si>
  <si>
    <t>CDR-B780-0006437</t>
  </si>
  <si>
    <t>Vhr1587_OV67020670_MINIST PROV. INTERIEUR:Subsid T4/202&amp;T1</t>
  </si>
  <si>
    <t>CDR-B146-0000275</t>
  </si>
  <si>
    <t>Vhr190_Op3150135_ROMAIN:CHEFFERIE BAFULIIRU:Subsides T4</t>
  </si>
  <si>
    <t>CDR-CUUVI-0000711</t>
  </si>
  <si>
    <t>BSC537_DANNY P/C ETS LA BENEDICTE:Eau CLSP chefferie Bafulii</t>
  </si>
  <si>
    <t>CDR-CUUVI-0000709</t>
  </si>
  <si>
    <t>BSC535_MAGEUZO P/C CHEFFERIE BAVIRA:Transp.part. coaching T4</t>
  </si>
  <si>
    <t>CDR-B146-0000258</t>
  </si>
  <si>
    <t>Vhr172_Cq06614011_ETIENNE P/C CIAT SANGE:Subsides T4</t>
  </si>
  <si>
    <t>CDR-B146-0000259</t>
  </si>
  <si>
    <t>Vhr173_Cq06614012_ETIENNE P/C CIAT LUVUNGI:Subsides T4</t>
  </si>
  <si>
    <t>CDR-B146-0000267</t>
  </si>
  <si>
    <t>Vhr177_Cq06614014_ETIENNE P/C CIAT Bijombo:Subsides T4</t>
  </si>
  <si>
    <t>CDR-B780-0006436</t>
  </si>
  <si>
    <t>Vhr1586_OV67020668_PNC SUD KIVU:Subsides T4/2021&amp; T1/2022</t>
  </si>
  <si>
    <t>CDR-B146-0000274</t>
  </si>
  <si>
    <t>Vhr189_Cq06614022_ROMAIN P/C CIAT TER PL RUZIZI:subsides T4</t>
  </si>
  <si>
    <t>CDR-CUUVI-0000754</t>
  </si>
  <si>
    <t>BSC562_GLIZKAT COMPANY:Couverture atelier éléments Police SK</t>
  </si>
  <si>
    <t>CDR-GGJO-0006528</t>
  </si>
  <si>
    <t>GMA380722-Vhr5102-PAULINE ONEN- miss° Uvira ESPAD-Audit-audi</t>
  </si>
  <si>
    <t>CDR-GGJO-0006417</t>
  </si>
  <si>
    <t>GMA010722: Salary&amp;benefit juill`22_CBA</t>
  </si>
  <si>
    <t>CDR-B146-0000249</t>
  </si>
  <si>
    <t>Vhr163_Cq06614002_MUGANGU:Honoraires juin 2022</t>
  </si>
  <si>
    <t>CDR-B066-0001994</t>
  </si>
  <si>
    <t>Vhr0755_Chq10668283_BTQ LINDA:Cplmt boutons paniques staff</t>
  </si>
  <si>
    <t>CDR-B146-0000278</t>
  </si>
  <si>
    <t>Vhr193_Cq06614025_MUKUBWA P/C HDW:Gardiennage juillet'22</t>
  </si>
  <si>
    <t>CDR-B146-0000264</t>
  </si>
  <si>
    <t>Vhr176_Op3150134_HG KASENGA:Soins méd. juin'22 DJUMAJIMMY</t>
  </si>
  <si>
    <t>CDR-GGJO-0006419</t>
  </si>
  <si>
    <t>GMA010722: Salary&amp;benefit juill`22_Jimmy</t>
  </si>
  <si>
    <t>CDR-CUUVI-0000762</t>
  </si>
  <si>
    <t>BSC567_ERIC SABUNI:Honoraire enquetes semestrielles P-ESPASK</t>
  </si>
  <si>
    <t>CDR-GGJO-0006377</t>
  </si>
  <si>
    <t>GMA010722: salary &amp;benefit juillet'22 _Mageuzo_25%</t>
  </si>
  <si>
    <t>CDR-GGJO-0006378</t>
  </si>
  <si>
    <t>GMA010722: salary &amp;benefit juillet'22 _Mageuzo_45%</t>
  </si>
  <si>
    <t>CDR-GGJO-0006379</t>
  </si>
  <si>
    <t>GMA010722: salary &amp;benefit juillet'22 _Mageuzo_5%</t>
  </si>
  <si>
    <t>CDR-GGJO-0006380</t>
  </si>
  <si>
    <t>CDR-GGJO-0006373</t>
  </si>
  <si>
    <t>GMA010722: salary &amp;benefit juillet'22 _jeremie_20%</t>
  </si>
  <si>
    <t>CDR-GGJO-0006376</t>
  </si>
  <si>
    <t>CDR-GGJO-0006366</t>
  </si>
  <si>
    <t>GMA010722: salary &amp;benefit juillet'22 _jeremie_40%</t>
  </si>
  <si>
    <t>CDR-GGJO-0006374</t>
  </si>
  <si>
    <t>GMA010722: salary &amp;benefit juillet'22 _jeremie_5%</t>
  </si>
  <si>
    <t>CDR-GGJO-0006375</t>
  </si>
  <si>
    <t>GMA010722: salary &amp;benefit juillet'22 _jeremie_15%</t>
  </si>
  <si>
    <t>CDR-CUUVI-0000714</t>
  </si>
  <si>
    <t>BSC539_DANNY P/C ETS UMOJANINGUVU:Mazout 100L Mob plq 5062</t>
  </si>
  <si>
    <t>CDR-CUUVI-0000733</t>
  </si>
  <si>
    <t>BSC549_DANNY P/C ETS UMOJA NI NGUVU:Mazout 87L Mob 9170AF/</t>
  </si>
  <si>
    <t>CDR-CUUVI-0000741</t>
  </si>
  <si>
    <t>BSC553_ETS UMOJA NI NGUVU:Mazout 100L pour générateur</t>
  </si>
  <si>
    <t>CDR-CUUVI-0000744</t>
  </si>
  <si>
    <t>BSC554_AMANI MBILIZI PAPY:MO entretien générateur</t>
  </si>
  <si>
    <t>CDR-CUUVI-0000757</t>
  </si>
  <si>
    <t>BSC564_ETS UMOJA NI NGUVU:Mazout 115L Mob plq 5062AE/19</t>
  </si>
  <si>
    <t>CDR-CUUVI-0000767</t>
  </si>
  <si>
    <t>BSC569_MOBIL FUEL STATION GBK:Mazout 70,86L Mob plq 9170AF/1</t>
  </si>
  <si>
    <t>CDR-CUUVI-0000769</t>
  </si>
  <si>
    <t>BSC570_ETS UMOJA NI NGUVU:Mazout 96L Mob plq 5062AE/19</t>
  </si>
  <si>
    <t>CDR-CUUVI-0000773</t>
  </si>
  <si>
    <t>BSC574_NASSER P/C ETS STATION UMOJA:Mazout 80L Mob 6</t>
  </si>
  <si>
    <t>CDR-GJUVI-0000661</t>
  </si>
  <si>
    <t>UVI050722_BSC9271_DJUMA:Mission conduite staff plaine</t>
  </si>
  <si>
    <t>CDR-GJUVI-0000662</t>
  </si>
  <si>
    <t>CDR-GGJO-0006381</t>
  </si>
  <si>
    <t>GMA010722: salary &amp;benefit juillet'22 _sadiki_7,5%</t>
  </si>
  <si>
    <t>CDR-GGJO-0006382</t>
  </si>
  <si>
    <t>CDR-GGJO-0006383</t>
  </si>
  <si>
    <t>GMA010722: salary &amp;benefit juillet'22 _Sadiki_2,5%</t>
  </si>
  <si>
    <t>CDR-GGJO-0006384</t>
  </si>
  <si>
    <t>CDR-GGJO-0006385</t>
  </si>
  <si>
    <t>GMA010722: salary &amp;benefit juillet'22 _Sadiki_25%</t>
  </si>
  <si>
    <t>CDR-B146-0000262</t>
  </si>
  <si>
    <t>Vhr176_Op3150134_HG KASENGA:Soins méd. juin'22 ETIENNE</t>
  </si>
  <si>
    <t>CDR-GGJO-0006416</t>
  </si>
  <si>
    <t>GMA010722: Salary&amp;benefit juill`22_Etienne</t>
  </si>
  <si>
    <t>CDR-CUUVI-0000713</t>
  </si>
  <si>
    <t>BSC538_DANNY P/C ETS LA BENEDICTE:13 tonnelts eau bureau</t>
  </si>
  <si>
    <t>CDR-CUUVI-0000721</t>
  </si>
  <si>
    <t>BSC542_DANNY P/C ETS LA BENEDICTE:Cartouche 737 bureau M&amp;E</t>
  </si>
  <si>
    <t>CDR-CUUVI-0000724</t>
  </si>
  <si>
    <t>BSC543_DANNY P/C RESTAURANT OZONE:Café du lundi 27/06/'22</t>
  </si>
  <si>
    <t>CDR-CUUVI-0000726</t>
  </si>
  <si>
    <t>BSC544_ELIYABO:Miel&amp;Gingimbre pour thé du bureau</t>
  </si>
  <si>
    <t>CDR-CUUVI-0000736</t>
  </si>
  <si>
    <t>BSC551_DANNY P/C RESTAURANT LA MERVEILLE:Café de lundi 04/07</t>
  </si>
  <si>
    <t>CDR-CUUVI-0000739</t>
  </si>
  <si>
    <t>BSC552_DANNY P/C ETS LABENEDICTE:Huile SAE40 pour géné+Teco</t>
  </si>
  <si>
    <t>CDR-B146-0000289</t>
  </si>
  <si>
    <t>Vhr205 :Frais bancaires mois de juillet 2022</t>
  </si>
  <si>
    <t>CDR-B851-0000399</t>
  </si>
  <si>
    <t>Vhr3959-Relevé-EQUITY BCDC-frais bancaires ESPASK 07/22</t>
  </si>
  <si>
    <t>CDR-GGJO-0006489</t>
  </si>
  <si>
    <t>GMA280722-Vhr0710-AIMEE MBAMBA-mission form intégrQP ESPASK</t>
  </si>
  <si>
    <t>CDR-GGJO-0006496</t>
  </si>
  <si>
    <t>GMA300722-Vhr0712-PAULINE ONEN-Frais miss°intégrESPASK</t>
  </si>
  <si>
    <t>CDR-GGJO-0006507</t>
  </si>
  <si>
    <t>GMA310722-Vhr0712-JEAN PAUL MUHIMA-miss°BKV-form intégr</t>
  </si>
  <si>
    <t>CDR-GJO-0028692</t>
  </si>
  <si>
    <t>Winnie T. Apu Miss. Formation Intégrité/ Staff CORDAID/Perd</t>
  </si>
  <si>
    <t>CDR-GJUVI-0000656</t>
  </si>
  <si>
    <t>UVI030722_BSC547_DJUMA:Miss° conduire staff à Bukavu</t>
  </si>
  <si>
    <t>037</t>
  </si>
  <si>
    <t>CDR-GJUVI-0000657</t>
  </si>
  <si>
    <t>CDR-GJUVI-0000658</t>
  </si>
  <si>
    <t>CDR-GJUVI-0000668</t>
  </si>
  <si>
    <t>UVI090722_BSC540_JEREME:Miss° participat° réun° PDDRC/Bukav</t>
  </si>
  <si>
    <t>CDR-GJUVI-0000669</t>
  </si>
  <si>
    <t>CDR-GJUVI-0000672</t>
  </si>
  <si>
    <t>UVI110722_BSC568_ISSA KISESA:Miss° à Luvungi</t>
  </si>
  <si>
    <t>CDR-GJUVI-0000673</t>
  </si>
  <si>
    <t>CDR-GJUVI-0000680</t>
  </si>
  <si>
    <t>UVI150722_Vhr192_MAGEUZO:Miss° évaluat°&amp;coaching Luvungi-BKV</t>
  </si>
  <si>
    <t>CDR-GJUVI-0000681</t>
  </si>
  <si>
    <t>CDR-GJUVI-0000682</t>
  </si>
  <si>
    <t>UVI160722_Vhr191_CLARISSE:Miss° évaluat°&amp;coaching LUVUNGI-BK</t>
  </si>
  <si>
    <t>CDR-GJUVI-0000683</t>
  </si>
  <si>
    <t>CDR-GGJO-0006418</t>
  </si>
  <si>
    <t>GMA010722: Salary&amp;benefit juill`22_AIMEEE</t>
  </si>
  <si>
    <t>CRD Mise en place de mecanisme de plainte et de redevabilité</t>
  </si>
  <si>
    <t>CDR-CUUVI-0000710</t>
  </si>
  <si>
    <t>BSC536_DANNY P/C ETS LA BENEDICTE:Eau format° intégrité</t>
  </si>
  <si>
    <t>CDR-CUUVI-0000717</t>
  </si>
  <si>
    <t>BSC541_DANNY P/C ETS LABENEDICTE:Fournitures format° intégri</t>
  </si>
  <si>
    <t>CDR-CUUVI-0000748</t>
  </si>
  <si>
    <t>BSC559_RESTAURANT LA MERVEILLE: Bouffe pr format° intégrité</t>
  </si>
  <si>
    <t>CDR-GJUVI-0000690</t>
  </si>
  <si>
    <t>UVI050822_Vhr196:JEREMIE:Frais activités Bukavu</t>
  </si>
  <si>
    <t>CDR-GJUVI-0000696</t>
  </si>
  <si>
    <t>UVI080822_Vhr216_MAGEUZO:Frais activités Bukavu</t>
  </si>
  <si>
    <t>CDR-GJUVI-0000687</t>
  </si>
  <si>
    <t>UVI030822_BSC617_MUGANGU:Frais mission du 24 au 26/08/2022</t>
  </si>
  <si>
    <t>CDR-GJUVI-0000703</t>
  </si>
  <si>
    <t>UVI110822_EUP FASS:RF T#1 Vérification RBF P#200823 Vhr3942</t>
  </si>
  <si>
    <t>CDR-CUUVI-0000858</t>
  </si>
  <si>
    <t>BSC624_MUTIKI:Trans aller-retour+pdm&amp;log Uvira coaching</t>
  </si>
  <si>
    <t>CDR-CUUVI-0000874</t>
  </si>
  <si>
    <t>BSC632_MUTIKI LUTALA:Frais facilitat° réun° chefferie Bavira</t>
  </si>
  <si>
    <t>CDR-GJUVI-0000685</t>
  </si>
  <si>
    <t>UVI010822_BSC594_MAGEUZO:Frais mission Lemera</t>
  </si>
  <si>
    <t>CDR-GJUVI-0000691</t>
  </si>
  <si>
    <t>CDR-GJUVI-0000692</t>
  </si>
  <si>
    <t>UVI060822_Vhr210_CLARISSE:Frs miss° Luvungi-Lemera du 11-16</t>
  </si>
  <si>
    <t>CDR-GJUVI-0000693</t>
  </si>
  <si>
    <t>UVI060822_Vhr210_CLARISSE:Frais activités chefferie Bafuliru</t>
  </si>
  <si>
    <t>CDR-GJUVI-0000694</t>
  </si>
  <si>
    <t>UVI070822_BSC595_DJUMA:Frais mission du 11 au 16/08/2022</t>
  </si>
  <si>
    <t>CDR-CHU-0029060</t>
  </si>
  <si>
    <t>BSC3581_HEAL AFRICA: SOins médicaux juin'22_CBA ESPASK</t>
  </si>
  <si>
    <t>CDR-CHU-0029106</t>
  </si>
  <si>
    <t>BSC3622-CIMAK-Soins médic, staff ESPER07/22-Christian</t>
  </si>
  <si>
    <t>CDR-CHU-0029124</t>
  </si>
  <si>
    <t>BSC3634-HEAL AFRICA-soins méd 07/22-Christian</t>
  </si>
  <si>
    <t>CDR-GGJO-0006582</t>
  </si>
  <si>
    <t>GMA010822: Salary&amp;benefit août'22_Christian</t>
  </si>
  <si>
    <t>CDR-B146-0000304</t>
  </si>
  <si>
    <t>Vhr209_Cq06614036_MUGANGU:Honoraires juillet 2022</t>
  </si>
  <si>
    <t>CDR-B185-0002457</t>
  </si>
  <si>
    <t>Vhr3132-OV67009792-DELTA SHOP-40% Slde Matériels de communic</t>
  </si>
  <si>
    <t>CDR-B146-0000308</t>
  </si>
  <si>
    <t>Vhr213_Cq06614039_HDW:Gardiennage aout 2022</t>
  </si>
  <si>
    <t>CDR-GJUVI-0000700</t>
  </si>
  <si>
    <t>UVI100822_GMA130522B-Vhr0270_NESTOR:Refct° ancien bureau</t>
  </si>
  <si>
    <t>CDR-CUUVI-0000794</t>
  </si>
  <si>
    <t>BSC587_HG KASENGA:Soins médicaux juillet 2022 DJUMA JIMMY</t>
  </si>
  <si>
    <t>CDR-GGJO-0006584</t>
  </si>
  <si>
    <t>GMA010822: Salary&amp;benefit août'22_jimmy</t>
  </si>
  <si>
    <t>CDR-B146-0000296</t>
  </si>
  <si>
    <t>Vhr203_Cq06614034_AMURI P/C ETS LAS:Crédit communicat° 08/22</t>
  </si>
  <si>
    <t>CDR-B146-0000297</t>
  </si>
  <si>
    <t>Vhr204_Op3150136_AJYWA TELECOM:Connexion aout-octobre'22</t>
  </si>
  <si>
    <t>CDR-B146-0000316</t>
  </si>
  <si>
    <t>Vhr218_Cq06615304_AMURI P/C ETS LAS:Crédit communicat° sept.</t>
  </si>
  <si>
    <t>CDR-GGJO-0006546</t>
  </si>
  <si>
    <t>GMA010822: Salary&amp;benefit août'22_Mageuzo</t>
  </si>
  <si>
    <t>CDR-GGJO-0006547</t>
  </si>
  <si>
    <t>CDR-GGJO-0006548</t>
  </si>
  <si>
    <t>CDR-GGJO-0006549</t>
  </si>
  <si>
    <t>CDR-GGJO-0006541</t>
  </si>
  <si>
    <t>GMA010822: Salary&amp;benefit août'22_Jeremie</t>
  </si>
  <si>
    <t>CDR-GGJO-0006542</t>
  </si>
  <si>
    <t>CDR-GGJO-0006543</t>
  </si>
  <si>
    <t>CDR-CUUVI-0000795</t>
  </si>
  <si>
    <t>BSC587_HG KASENGA:Soins médicaux juillet 2022 KAOMBA JEREMIE</t>
  </si>
  <si>
    <t>CDR-CHU-0029031</t>
  </si>
  <si>
    <t>BSC3569_CIMAK:Soins medicaux staff Espask juin 22'-Jeremie</t>
  </si>
  <si>
    <t>CDR-CHU-0029105</t>
  </si>
  <si>
    <t>BSC3622-CIMAK-Soins médic, staff ESPER07/22-Jeremie</t>
  </si>
  <si>
    <t>CDR-GGJO-0006544</t>
  </si>
  <si>
    <t>CDR-GGJO-0006545</t>
  </si>
  <si>
    <t>CDR-CUUVI-0000781</t>
  </si>
  <si>
    <t>BSC578_MBILIZI AMANI PAPY:MO révision moteur générateur</t>
  </si>
  <si>
    <t>CDR-CUUVI-0000786</t>
  </si>
  <si>
    <t>BSC580_ETS KALENGE:Pces rechange revision moteur générateur</t>
  </si>
  <si>
    <t>CDR-CUUVI-0000798</t>
  </si>
  <si>
    <t>BSC589_ETS UMOJA NI NGUVU:Mazout 87L Mob plaque 5062AE/19</t>
  </si>
  <si>
    <t>CDR-CUUVI-0000810</t>
  </si>
  <si>
    <t>BSC596_ETS KALENGE:Kit coussinnet de biel pour générateur</t>
  </si>
  <si>
    <t>CDR-CUUVI-0000813</t>
  </si>
  <si>
    <t>BSC598_LIMBAYA P/C AUTO MECA DIESEL:Entretien Mob plq 5062AE</t>
  </si>
  <si>
    <t>CDR-CUUVI-0000817</t>
  </si>
  <si>
    <t>BSC600_ETS LA BENEDICTE MM:Teco 32A pour installat° bureau</t>
  </si>
  <si>
    <t>CDR-CUUVI-0000819</t>
  </si>
  <si>
    <t>BSC601_ETS UMOJA NI NGUVU:Mazout 87,5L Mob plq 9170AF/19</t>
  </si>
  <si>
    <t>CDR-CUUVI-0000828</t>
  </si>
  <si>
    <t>BSC608_DANNY P/C SNEL SA:Facture énergie électrique avril 22</t>
  </si>
  <si>
    <t>CDR-CUUVI-0000830</t>
  </si>
  <si>
    <t>BSC609_ETS UMOJA NI NGUVU:Mazout 117L Mob plaque 5062AE/19</t>
  </si>
  <si>
    <t>CDR-CUUVI-0000839</t>
  </si>
  <si>
    <t>BSC615_LAVAGE AUTOS PAPA GLOIRE:Lavage Mob plaque 5062AE/19</t>
  </si>
  <si>
    <t>CDR-CUUVI-0000840</t>
  </si>
  <si>
    <t>BSC616_AT.ELECTRIQUE AUTOMOBILE:Soudure porte-bagage Mob6</t>
  </si>
  <si>
    <t>CDR-CUUVI-0000851</t>
  </si>
  <si>
    <t>BSC621_JIMMY P/C ETS MUDJOMBA:Biel générateur</t>
  </si>
  <si>
    <t>CDR-CUUVI-0000854</t>
  </si>
  <si>
    <t>BSC622_DANNY P/C SNEL SA:Facture mois mai 2022</t>
  </si>
  <si>
    <t>CDR-CUUVI-0000857</t>
  </si>
  <si>
    <t>BSC623_DANNY P/C REGIDESO: Facture mois juillet 2022</t>
  </si>
  <si>
    <t>CDR-CUUVI-0000861</t>
  </si>
  <si>
    <t>BSC625_AMANI MBILIZI:MO réparation générateur</t>
  </si>
  <si>
    <t>CDR-CUUVI-0000864</t>
  </si>
  <si>
    <t>BSC627_ETS UMOJA NI NGUVU:Mazout 90L Mob plaque 5062AE/19</t>
  </si>
  <si>
    <t>CDR-CUUVI-0000868</t>
  </si>
  <si>
    <t>BSC628_DANNY P/C ETS UMOJA NI NGUVU:Mazout 100L générateur</t>
  </si>
  <si>
    <t>CDR-B851-0000401</t>
  </si>
  <si>
    <t>Vhr 3961-Chq10110107-Alphonse SADIKI-Décpte final</t>
  </si>
  <si>
    <t>CDR-B851-0000407</t>
  </si>
  <si>
    <t>Vhr 3962-OV60619759-SESOMO SERV,-taxe-décpte Alphonse</t>
  </si>
  <si>
    <t>CDR-GGJO-0006581</t>
  </si>
  <si>
    <t>GMA010822: Salary&amp;benefit août'22_Etienne</t>
  </si>
  <si>
    <t>CDR-CUUVI-0000783</t>
  </si>
  <si>
    <t>BSC579_RESTAURANT LA MERVEILLE:Café du lundi 25 juillet'22</t>
  </si>
  <si>
    <t>CDR-CUUVI-0000801</t>
  </si>
  <si>
    <t>BSC591_ETS LA BENEDICTE:Fournitures bureau(Classeurs+PapierD</t>
  </si>
  <si>
    <t>CDR-CUUVI-0000803</t>
  </si>
  <si>
    <t>BSC592_ETS LA BENEDICTE MM:Divers produits cafeteria staff</t>
  </si>
  <si>
    <t>CDR-CUUVI-0000805</t>
  </si>
  <si>
    <t>BSC593_RESTAURANT LA MERVEILLE:Café du lundi 08/08/2022</t>
  </si>
  <si>
    <t>CDR-CUUVI-0000833</t>
  </si>
  <si>
    <t>BSC611_HINDU MITALO ROSE:Miel staff (9 bouteilles de 1.5L)</t>
  </si>
  <si>
    <t>CDR-CUUVI-0000836</t>
  </si>
  <si>
    <t>BSC612_MWILAMBWE:Tour vilebrequin +papier emery générateur</t>
  </si>
  <si>
    <t>CDR-CUUVI-0000838</t>
  </si>
  <si>
    <t>BSC614_RESTAURANT LA MERVEILLE:Café de lundi 22/08/2022</t>
  </si>
  <si>
    <t>CDR-CUUVI-0000846</t>
  </si>
  <si>
    <t>BSC619_ETS MUDJOMBA:Pces gén.(Vilebrequin,coussinets,bisurur</t>
  </si>
  <si>
    <t>CDR-CUUVI-0000862</t>
  </si>
  <si>
    <t>BSC626_DANNY P/C ETS LA BENEDICTE:Cartouches imp. Jean Jacqu</t>
  </si>
  <si>
    <t>CDR-CUUVI-0000870</t>
  </si>
  <si>
    <t>BSC629_DANNY P/C ETS LA BENEDICTE:Tonnelets eau (9 bidons)</t>
  </si>
  <si>
    <t>CDR-CUUVI-0000872</t>
  </si>
  <si>
    <t>BSC630_RESTAURANT MONT CARMEL:Café lundi 29/08/2022</t>
  </si>
  <si>
    <t>CDR-B066-0002037</t>
  </si>
  <si>
    <t>Vhr 0786_EQUITY BCDC: Frais bancaires Août'22</t>
  </si>
  <si>
    <t>CDR-B146-0000306</t>
  </si>
  <si>
    <t>Vhr228_Frais bancaires aout 2022</t>
  </si>
  <si>
    <t>CDR-B185-0002544</t>
  </si>
  <si>
    <t>Vhr 3182_EQUITY BCDC: Frais bancaires aout 22</t>
  </si>
  <si>
    <t>CDR-B851-0000412</t>
  </si>
  <si>
    <t>Vhr 3966_EQUITY BCDC: Frais bancaires aout'22 ESPASK</t>
  </si>
  <si>
    <t>CDR-B146-0000314</t>
  </si>
  <si>
    <t>Vhr217_Cq06615303_KAOMBA:Rbt frais miss° évaluat° risk parte</t>
  </si>
  <si>
    <t>CDR-CHU-0029021</t>
  </si>
  <si>
    <t>BSC 10683_SYLVAIN:Perdiem miss°particip risk assessment</t>
  </si>
  <si>
    <t>CDR-GJUVI-0000688</t>
  </si>
  <si>
    <t>UVI040822_BSC597_ETIENNE:Frais mission Bukavu du 15-19/08/22</t>
  </si>
  <si>
    <t>CDR-GJUVI-0000689</t>
  </si>
  <si>
    <t>UVI050822_Vhr196:JEREMIE:Frais mission Bukavu du 20-29/08/22</t>
  </si>
  <si>
    <t>CDR-GJUVI-0000695</t>
  </si>
  <si>
    <t>UVI080822_Vhr216_MAGEUZO:Frais miss° Bukavu du 24 au 26/08</t>
  </si>
  <si>
    <t>CDR-GJUVI-0000698</t>
  </si>
  <si>
    <t>UVI120822_BSC634_DJUMA:Frais mission Luvungi du 05-07/09/22</t>
  </si>
  <si>
    <t>CDR-GGJO-0006583</t>
  </si>
  <si>
    <t>GMA010822: Salary&amp;benefit août'22_AIMEE</t>
  </si>
  <si>
    <t>CDR-GJUVI-0000705</t>
  </si>
  <si>
    <t>UVI140822_GASAP RF T8: 2.1.1 Renforcement des cap des ETD</t>
  </si>
  <si>
    <t>UVI140822_GASAP RF T8: 2.1.6 Diffusion de la nomenclature ta</t>
  </si>
  <si>
    <t>CDR-GJUVI-0000704</t>
  </si>
  <si>
    <t>UVI130822_GASAP RF T7: Salaire 2 animateurs terrain Juin 22</t>
  </si>
  <si>
    <t>UVI140822_GASAP RF T8: Salaire 2 animateurs terrain Juil 22</t>
  </si>
  <si>
    <t>UVI130822_GASAP RF T7: Salaire Assistant Comptable Juin 2022</t>
  </si>
  <si>
    <t>UVI140822_GASAP RF T8: Salaire Assistant Comptable Juil 22</t>
  </si>
  <si>
    <t>UVI130822_GASAP RF T7: Salaire Caissiere Juin 2022</t>
  </si>
  <si>
    <t>UVI140822_GASAP RF T8: Salaire Caissiere Juin Juil 22</t>
  </si>
  <si>
    <t>UVI140822_GASAP RF T8: Charges sociales</t>
  </si>
  <si>
    <t>UVI130822_GASAP RF T7: Salaire chef antenne Minembwe Juin 22</t>
  </si>
  <si>
    <t>UVI140822_GASAP RF T8: Salaire chef antenne Minembwe Juil 22</t>
  </si>
  <si>
    <t>UVI130822_GASAP RF T7: Salaire Chef antene Uvira Juin 2022</t>
  </si>
  <si>
    <t>UVI140822_GASAP RF T8: Salaire Chef antene Uvira Juil 22</t>
  </si>
  <si>
    <t>UVI130822_GASAP RF T7: Salaire Comptable Juin 2022</t>
  </si>
  <si>
    <t>UVI140822_GASAP RF T8: Salaire Comptable Juil 22</t>
  </si>
  <si>
    <t>UVI140822_GASAP RF T8: Loyer bureau</t>
  </si>
  <si>
    <t>UVI130822_GASAP RF T7: Salaire Directeur executif Juin 2022</t>
  </si>
  <si>
    <t>UVI140822_GASAP RF T8: Salaire Directeur executif Juil 22</t>
  </si>
  <si>
    <t>UVI130822_GASAP RF T7: Achat carburant juin 2022</t>
  </si>
  <si>
    <t>UVI140822_GASAP RF T8: Entretien vehicule &amp; Carburant</t>
  </si>
  <si>
    <t>UVI140822_GASAP RF T8: Achat fournitures &amp; Communication</t>
  </si>
  <si>
    <t>UVI140822_GASAP RF T8: Achat 2 Ordinateurs</t>
  </si>
  <si>
    <t>UVI130822_GASAP RF T7: Salaire Sentinelle Mai &amp; Juin 2022</t>
  </si>
  <si>
    <t>UVI140822_GASAP RF T8: Salaire Sentinelle Juil 22</t>
  </si>
  <si>
    <t>UVI130822_GASAP RF T7: Salaire Superviseur projet Juin 2022</t>
  </si>
  <si>
    <t>UVI140822_GASAP RF T8: Salaire Superviseur projet Juil 22</t>
  </si>
  <si>
    <t>Juil-Aout 2022</t>
  </si>
  <si>
    <t>Incomes from PNUD - T6</t>
  </si>
  <si>
    <t>Incomes from PNUD - T7</t>
  </si>
  <si>
    <t>Incomes from PNUD - T8</t>
  </si>
  <si>
    <t>Incomes from PNUD - T9</t>
  </si>
  <si>
    <t>Incomes from PNUD - T10</t>
  </si>
  <si>
    <t>CDR-CHU-0029367</t>
  </si>
  <si>
    <t>BSC3703-HEAL AFRICA-Soins méd. août'22-CHRISTIAN</t>
  </si>
  <si>
    <t>CDR-GJUVI-0000709</t>
  </si>
  <si>
    <t>UVI020922_BSC656_DJUMA:Conduire staff miss°Lemera</t>
  </si>
  <si>
    <t>CDR-GJUVI-0000712</t>
  </si>
  <si>
    <t>UVI040922_Vhr222_KAOMBA:Miss° appui part. Luvungi-Buk-Goma</t>
  </si>
  <si>
    <t>CDR-GJUVI-0000716</t>
  </si>
  <si>
    <t>UVI060922_Vhr224_MAGEUZO:Miss°vérificat° RBFplaine-Bukavu</t>
  </si>
  <si>
    <t>CDR-GJUVI-0000719</t>
  </si>
  <si>
    <t>UVI070922_BSC661&amp;663_MAGEUZO:Trans-Répas réun° Bukavu</t>
  </si>
  <si>
    <t>CDR-CUUVI-0000880</t>
  </si>
  <si>
    <t>BSC635_RESTAURANT LA MERVEILLE:Repas atelier restitut° Basel</t>
  </si>
  <si>
    <t>CDR-GJUVI-0000706</t>
  </si>
  <si>
    <t>Ext UVI030822_BSC617_MUGANGU:Frais mission du 24 au 26/08/22</t>
  </si>
  <si>
    <t>CDR-CUUVI-0000892</t>
  </si>
  <si>
    <t>BSC642_RESTAURANT MONT CARMEL:Repas vérificat° indicateurs R</t>
  </si>
  <si>
    <t>CDR-CUUVI-0000893</t>
  </si>
  <si>
    <t>BSC643_PARTICIPANTS:Transport vérificat° indicateurs RBF</t>
  </si>
  <si>
    <t>CDR-GJUVI-0000708</t>
  </si>
  <si>
    <t>UVI010922_BSC641_KAKOZI:Conduire staff miss°vérificat° RBF</t>
  </si>
  <si>
    <t>CDR-GJUVI-0000715</t>
  </si>
  <si>
    <t>CDR-GJUVI-0000717</t>
  </si>
  <si>
    <t>UVI060922_Vhr224_MAGEUZO:Trans-Repas participa plaine-Bukavu</t>
  </si>
  <si>
    <t>CDR-CUUVI-0000878</t>
  </si>
  <si>
    <t>BEC087_FAYED:Rbt frais miss° coaching T4 BSC512 VhrUVI170622</t>
  </si>
  <si>
    <t>CDR-GGJO-0006750</t>
  </si>
  <si>
    <t>GMA010922: Salary&amp; benefit sept'22_Christian</t>
  </si>
  <si>
    <t>CDR-B146-0000322</t>
  </si>
  <si>
    <t>Vhr223_Cq06615308_CLARISSE:Honoraires consultance aout 2022</t>
  </si>
  <si>
    <t>CDR-B146-0000325</t>
  </si>
  <si>
    <t>Vhr229_Cq06615311_MUKUMBWA P/C HDW:Gardiennage septembre'22</t>
  </si>
  <si>
    <t>CDR-CUUVI-0000890</t>
  </si>
  <si>
    <t>BSC640_HOPITAL GENERAL KASENGA:Soins aout 2022 DJUMA</t>
  </si>
  <si>
    <t>CDR-CUUVI-0000931</t>
  </si>
  <si>
    <t>BSC665_HOPITAL GENERAL KASENGA:Soins septembre '22 DJUMA</t>
  </si>
  <si>
    <t>CDR-GGJO-0006752</t>
  </si>
  <si>
    <t>GMA010922: Salary&amp; benefit sept'22_Jimmy</t>
  </si>
  <si>
    <t>CDR-B146-0000331</t>
  </si>
  <si>
    <t>Vhr235_AMURI GUYLAIN P/C ETS LAS:Crédit communicat° septembr</t>
  </si>
  <si>
    <t>CDR-GGJO-0006694</t>
  </si>
  <si>
    <t>GMA010922:Salary&amp; benefit sept'22_Mageuzo_25%</t>
  </si>
  <si>
    <t>CDR-GGJO-0006695</t>
  </si>
  <si>
    <t>GMA010922:Salary&amp; benefit sept'22_Mageuzo_45%</t>
  </si>
  <si>
    <t>CDR-GGJO-0006700</t>
  </si>
  <si>
    <t>GMA010922:Salary&amp; benefit sept'22_Mageuzo_5%</t>
  </si>
  <si>
    <t>CDR-GGJO-0006690</t>
  </si>
  <si>
    <t>GMA010922:Salary&amp; benefit sept'22_Jeremie_20%</t>
  </si>
  <si>
    <t>CDR-CHU-0029447</t>
  </si>
  <si>
    <t>BSC3768-CIMAK-Soins médicaux-Août'22-staff ESPASK</t>
  </si>
  <si>
    <t>CDR-B447-0004467</t>
  </si>
  <si>
    <t>OV60570296_NewDeal s</t>
  </si>
  <si>
    <t>012</t>
  </si>
  <si>
    <t>CDR-GGJO-0006691</t>
  </si>
  <si>
    <t>GMA010922:Salary&amp; benefit sept'22_Jeremie_40%</t>
  </si>
  <si>
    <t>GMA010922:Salary&amp; benefit sept'22_Jeremie_5%</t>
  </si>
  <si>
    <t>CDR-GGJO-0006692</t>
  </si>
  <si>
    <t>GMA010922:Salary&amp; benefit sept'22_Jeremie_15%</t>
  </si>
  <si>
    <t>CDR-GGJO-0006693</t>
  </si>
  <si>
    <t>CDR-CUUVI-0000883</t>
  </si>
  <si>
    <t>BSC637_ETS UMOJA NI NGUVU:Mazout 98L Mob plaque 9170AF/19</t>
  </si>
  <si>
    <t>CDR-CUUVI-0000895</t>
  </si>
  <si>
    <t>BSC644_ETS UMOJA NI NGUVU:Mazout 89L Mob plaque 5062AE/19</t>
  </si>
  <si>
    <t>CDR-CUUVI-0000901</t>
  </si>
  <si>
    <t>BSC646_ETS MUDJOMBA:Pces générateur(Huile moteur,filtres)</t>
  </si>
  <si>
    <t>CDR-CUUVI-0000902</t>
  </si>
  <si>
    <t>BSC647_ATELIER D'ELECTRICITE AUTOMOBILE:Soudure porte-bagage</t>
  </si>
  <si>
    <t>CDR-CUUVI-0000904</t>
  </si>
  <si>
    <t>BSC649_ETS UMOJA NI NGUVU:Mazout 80L Mob plaque 9170AF/19</t>
  </si>
  <si>
    <t>CDR-CUUVI-0000906</t>
  </si>
  <si>
    <t>BSC650_ETS UMOJA NI NGUVU:Mazout 100L Mob plaque 5062AE/19</t>
  </si>
  <si>
    <t>CDR-CUUVI-0000914</t>
  </si>
  <si>
    <t>BSC654_LAVAGE AUTOS :Lavage Mob plaque 5062AE/19</t>
  </si>
  <si>
    <t>CDR-CUUVI-0000917</t>
  </si>
  <si>
    <t>BSC655_AMANI MBILIZI PAPY:MO vidange générateur</t>
  </si>
  <si>
    <t>CDR-CUUVI-0000921</t>
  </si>
  <si>
    <t>BSC658_ETS UMOJA NI NGUVU:Mazout 10L Mob plaque 5062AE/19</t>
  </si>
  <si>
    <t>CDR-CUUVI-0000932</t>
  </si>
  <si>
    <t>BSC665_HOPITAL GENERAL KASENGA:Soins septembre '22 ETIENNE</t>
  </si>
  <si>
    <t>CDR-GGJO-0006749</t>
  </si>
  <si>
    <t>GMA010922: Salary&amp; benefit sept'22_Etienne</t>
  </si>
  <si>
    <t>CDR-CHU-0029338</t>
  </si>
  <si>
    <t>BSC3681-MSON NGENDO-Clavier interne -lap top CLARISSE</t>
  </si>
  <si>
    <t>027</t>
  </si>
  <si>
    <t>CDR-CUUVI-0000885</t>
  </si>
  <si>
    <t>BSC638_ETS MUSATO:Cartouches HP17A &amp; HP737 (3pièces)</t>
  </si>
  <si>
    <t>CDR-CUUVI-0000886</t>
  </si>
  <si>
    <t>BSC639_SNEL SA:Facture juin 2022</t>
  </si>
  <si>
    <t>CDR-CUUVI-0000897</t>
  </si>
  <si>
    <t>BSC645_RESTAURANT MONT CARMEL:Café de lundi 05/09/2022</t>
  </si>
  <si>
    <t>CDR-CUUVI-0000908</t>
  </si>
  <si>
    <t>BSC651_RESTAURANT MONT CARMEL:Café de lundi 12 et 19/09/2022</t>
  </si>
  <si>
    <t>CDR-CUUVI-0000910</t>
  </si>
  <si>
    <t>BSC652_ETS LA BENEDICTE MM:Essui tout (24 pièces)</t>
  </si>
  <si>
    <t>CDR-CUUVI-0000913</t>
  </si>
  <si>
    <t>BSC653_NDEGEKO SIFA ANASTASIA:Braise bureau (1 sac)</t>
  </si>
  <si>
    <t>CDR-CUUVI-0000923</t>
  </si>
  <si>
    <t>BSC659_MUHINYUZA JACQUELINE:Prime stage du 23/08 - 23/09/'22</t>
  </si>
  <si>
    <t>CDR-CUUVI-0000930</t>
  </si>
  <si>
    <t>BSC664_RESTAURANT MONT-CARMEL:Café de lundi 26/09/2022</t>
  </si>
  <si>
    <t>CDR-CUUVI-0000935</t>
  </si>
  <si>
    <t>BSC666_MALIPO NOBE LA DOUCE:Gingembre bureau</t>
  </si>
  <si>
    <t>CDR-CUUVI-0000937</t>
  </si>
  <si>
    <t>BSC667_OLIVIER CYPRIEN : Miel naturel bureau (20L)</t>
  </si>
  <si>
    <t>CDR-CUUVI-0000939</t>
  </si>
  <si>
    <t>BSC668_ETS LA BENEDICTE MM:Lait (48 btes)+Papier hygiènique</t>
  </si>
  <si>
    <t>CDR-CUUVI-0000940</t>
  </si>
  <si>
    <t>BSC669_ETS LA BENEDICTE MM:Fournitures bureau Clarisse</t>
  </si>
  <si>
    <t>CDR-B146-0000334</t>
  </si>
  <si>
    <t>Vhr234_RELEVE BANCAIRE:Frais bancaire septembre 2022</t>
  </si>
  <si>
    <t>CDR-B851-0000430</t>
  </si>
  <si>
    <t>Vhr3987_EQUITY BCDC:Frais bancaires mois de septembre 2022</t>
  </si>
  <si>
    <t>CDR-GJUVI-0000707</t>
  </si>
  <si>
    <t>Reg UVI030822_BSC617_MUGANGU:Frais mission du 24 au 26/08/22</t>
  </si>
  <si>
    <t>T8043</t>
  </si>
  <si>
    <t>Cordaid DRC Bunia office</t>
  </si>
  <si>
    <t>CDR-GJBUN-0001375</t>
  </si>
  <si>
    <t>BUN060922_Vhr3973_JL BAHATI_Appui enquete com ESPASK</t>
  </si>
  <si>
    <t>CDR-GJUVI-0000710</t>
  </si>
  <si>
    <t>UVI030922_BSC660_KAOMBA:Miss°organser&amp;participer réun° Bukav</t>
  </si>
  <si>
    <t>CDR-GJUVI-0000711</t>
  </si>
  <si>
    <t>CDR-GJUVI-0000713</t>
  </si>
  <si>
    <t>UVI040922_Vhr222_KAOMBA:Trans-Log-Perdiem partcipants</t>
  </si>
  <si>
    <t>CDR-GJUVI-0000714</t>
  </si>
  <si>
    <t>UVI050922_BSC618_KAOMBA:Miss°organiser&amp;participer réun° Bkv</t>
  </si>
  <si>
    <t>CDR-GJUVI-0000718</t>
  </si>
  <si>
    <t>UVI070922_BSC661&amp;663_MAGEUZO:Perd&amp;Log partciper réun° Bukav</t>
  </si>
  <si>
    <t>CDR-GGJO-0006751</t>
  </si>
  <si>
    <t>GMA010922: Salary&amp; benefit sept'22_Aimee</t>
  </si>
  <si>
    <t>CDR-GJUVI-0000720</t>
  </si>
  <si>
    <t>Corr_UVI320622_SOFIBEF RF T6:1.2.9 Renforcement des cap des</t>
  </si>
  <si>
    <t>Ext_UVI320622_SOFIBEF RF T6:1.2.9 Renforcement des cap des</t>
  </si>
  <si>
    <t>CDR-GJUVI-0000725</t>
  </si>
  <si>
    <t>UVI090922_SOFIBEF RF T7:3.1.1 Organiser les atelier d'identi</t>
  </si>
  <si>
    <t>UVI090922_SOFIBEF RF T7:3.1.3 Soutenir l'elaboration d'un PA</t>
  </si>
  <si>
    <t>UVI090922_SOFIBEF RF T7:3.2.2 Soutenir la participation phys</t>
  </si>
  <si>
    <t>UVI090922_SOFIBEF RF T7:3.2.4 Apuyer financierement la reali</t>
  </si>
  <si>
    <t>UVI090922_SOFIBEF RF T7:Salaire 2 animateurs du projet</t>
  </si>
  <si>
    <t>UVI090922_SOFIBEF RF T7:Salaire Charge de projet</t>
  </si>
  <si>
    <t>UVI090922_SOFIBEF RF T7:Salaire Comptable du projet</t>
  </si>
  <si>
    <t>UVI090922_SOFIBEF RF T7:Loyer bureau</t>
  </si>
  <si>
    <t>UVI090922_SOFIBEF RF T7:Entretien vehicule &amp; carburant</t>
  </si>
  <si>
    <t>UVI090922_SOFIBEF RF T7:Fournitures &amp; Communication</t>
  </si>
  <si>
    <t>UVI090922_SOFIBEF RF T7:Salaire Superviseur du projet</t>
  </si>
  <si>
    <t>CDR-CUUVI-0000952</t>
  </si>
  <si>
    <t>BSC680_DANNY: 3 cartons eau pour appui a l'org CLSP Bav</t>
  </si>
  <si>
    <t>CRD Activité 4.2.1. Formulation et validation des indicateur</t>
  </si>
  <si>
    <t>CDR-CUUVI-0000951</t>
  </si>
  <si>
    <t>BSC679_MAGEUZO:Remb transp Coaching part Bijombo</t>
  </si>
  <si>
    <t>CDR-CUUVI-0000960</t>
  </si>
  <si>
    <t>BSC686_RESTAURANT MONT CARMEL: Repas leger Coaching Bijombo</t>
  </si>
  <si>
    <t>CDR-CUUVI-0000965</t>
  </si>
  <si>
    <t>BSC689_RESTAURANT MONT CARMEL:Repas coaching cheferie Bavira</t>
  </si>
  <si>
    <t>CDR-CUUVI-0000969</t>
  </si>
  <si>
    <t>BSC693_PARTic.+RESTAURANT MONT CARMEL:Repas+Trans.RBF</t>
  </si>
  <si>
    <t>CDR-CUUVI-0000942</t>
  </si>
  <si>
    <t>BSC671_ETS UMOJA NI NGUVU:Carburant 106L Mob 5062AE/19</t>
  </si>
  <si>
    <t>CDR-CUUVI-0000948</t>
  </si>
  <si>
    <t>BSC676:JIMMY:Construction judas de portail</t>
  </si>
  <si>
    <t>CDR-CUUVI-0000949</t>
  </si>
  <si>
    <t>BSC677_ETS UMOJA NI NGUVU:Carburant 100L Mob 9170AF/19</t>
  </si>
  <si>
    <t>CDR-CUUVI-0000953</t>
  </si>
  <si>
    <t>BSC681_ETS UMOJA NI NGUVU:Approv carburant générateur</t>
  </si>
  <si>
    <t>CDR-CUUVI-0000963</t>
  </si>
  <si>
    <t>BSC688_AMANI MBILIZI PAPY:MO vidange générateur</t>
  </si>
  <si>
    <t>CDR-CUUVI-0000970</t>
  </si>
  <si>
    <t>BSC694_MILENGE P/C AFM:Matériels+MO construt° hangar générat</t>
  </si>
  <si>
    <t>CDR-CUUVI-0000944</t>
  </si>
  <si>
    <t>BSC672_ETS LA BENEDICTE MM:9 tonnelets d'eau pour le bur</t>
  </si>
  <si>
    <t>CDR-CUUVI-0000945</t>
  </si>
  <si>
    <t>BSC673_RESTAURANT MONT CARMEL:Café de lundi 03/10/2022</t>
  </si>
  <si>
    <t>CDR-CUUVI-0000950</t>
  </si>
  <si>
    <t>BSC678_ETS LA BENEDICTE MM:Boite savon liquide</t>
  </si>
  <si>
    <t>CDR-CUUVI-0000956</t>
  </si>
  <si>
    <t>BSC683_RESTAURANT MONT CARMEL:Café de lundi 10/10/2022</t>
  </si>
  <si>
    <t>CDR-CUUVI-0000959</t>
  </si>
  <si>
    <t>BSC685_ETS TOKOS: Cartouche imprimante Clarisse</t>
  </si>
  <si>
    <t>CDR-CUUVI-0000967</t>
  </si>
  <si>
    <t>BSC690_RESTAURANT MONT CARMEL:Café du lundi 17/10/2022</t>
  </si>
  <si>
    <t>Activité 4.3.4 Renforcement des capacités des services de sécurité, autorités coutumières et OSC sur les droits humains (y compris les droits spécifiques des femmes et des enfants victimes de violences), les principes (3P et 3R), les mécanismes de prévention des violations des droits humains y compris les violences basées sur le genre, les extorsions, les tracasseries, la corruption, etc.</t>
  </si>
  <si>
    <t>1.2.4: Renforcement des capacités des membres de CCRCC dans la résolution des conflits coutumiers et appui aux activités de sensibilisation des CCRCC dans les 3 ETD du territoire d’Uvira et la CCRCC provinciale.</t>
  </si>
  <si>
    <t>Sous Total T9</t>
  </si>
  <si>
    <t>MainAccount</t>
  </si>
  <si>
    <t>TransId</t>
  </si>
  <si>
    <t>60070</t>
  </si>
  <si>
    <t>CDJ 1.2.4: Renforcement des capacités des membres de CC</t>
  </si>
  <si>
    <t>CDR-GJUVI-0000788</t>
  </si>
  <si>
    <t>UVI051222_CDJP RF T8:1.2.4 Elaboration, impression et large</t>
  </si>
  <si>
    <t>CDR-428182</t>
  </si>
  <si>
    <t>UVI051222_CDJP RF T8:2.2.7 Organiser des enquêtes de satisf</t>
  </si>
  <si>
    <t>CDR-428183</t>
  </si>
  <si>
    <t>UVI051222_CDJP RF T8:4.1.2 Mise en œuvre des plans d’action</t>
  </si>
  <si>
    <t>CDR-428184</t>
  </si>
  <si>
    <t>UVI051222_CDJP RF T8:4.2.5 Organiser des Enquêtes de satisf</t>
  </si>
  <si>
    <t>CDR-428185</t>
  </si>
  <si>
    <t>UVI051222_CDJP RF T8:4.3.4 Renforcement des capacités des se</t>
  </si>
  <si>
    <t>CDR-428186</t>
  </si>
  <si>
    <t>UVI051222_CDJP RF T8:4.3.6 Monitoring de la situation sécuri</t>
  </si>
  <si>
    <t>CDR-428187</t>
  </si>
  <si>
    <t>CDJ Activité 4.4.2 : Lobbying et plaidoyer à Uvira, Bukavu e</t>
  </si>
  <si>
    <t>UVI051222_CDJP RF T8:4.4.2 Lobbying et plaidoyer à Uvira,</t>
  </si>
  <si>
    <t>CDR-428188</t>
  </si>
  <si>
    <t>60060</t>
  </si>
  <si>
    <t>UVI051222_CDJP RF T8:Salaire 2 Animateurs terrain</t>
  </si>
  <si>
    <t>CDR-428261</t>
  </si>
  <si>
    <t>UVI051222_CDJP RF T8:Salaire Caissiere</t>
  </si>
  <si>
    <t>CDR-428264</t>
  </si>
  <si>
    <t>42350</t>
  </si>
  <si>
    <t>CDR-CHU-0029635</t>
  </si>
  <si>
    <t>BSC3842-HEAL AFRICA-Soins médicaux sept'22-CHRISTIAN</t>
  </si>
  <si>
    <t>CDR-408893</t>
  </si>
  <si>
    <t>UVI051222_CDJP RF T8:Salaire charge d'administration et fina</t>
  </si>
  <si>
    <t>CDR-428262</t>
  </si>
  <si>
    <t>UVI051222_CDJP RF T8:Salaire charge de programme</t>
  </si>
  <si>
    <t>CDR-428190</t>
  </si>
  <si>
    <t>UVI051222_CDJP RF T8:Salaire chauffeur</t>
  </si>
  <si>
    <t>CDR-428265</t>
  </si>
  <si>
    <t>UVI051222_CDJP RF T8:Salaire Comptable</t>
  </si>
  <si>
    <t>CDR-428263</t>
  </si>
  <si>
    <t>UVI051222_CDJP RF T8:Salaire Coordonatrice</t>
  </si>
  <si>
    <t>CDR-428189</t>
  </si>
  <si>
    <t>UVI051222_CDJP RF T8:Frais fournitures &amp; communication</t>
  </si>
  <si>
    <t>CDR-428267</t>
  </si>
  <si>
    <t>UVI051222_CDJP RF T8:Soins medicaux</t>
  </si>
  <si>
    <t>CDR-428266</t>
  </si>
  <si>
    <t>48620</t>
  </si>
  <si>
    <t>CDR-CUUVI-0000984</t>
  </si>
  <si>
    <t>BSC704_ETS LENA:Achat calicot formation CCRCC</t>
  </si>
  <si>
    <t>CDR-409043</t>
  </si>
  <si>
    <t>CDR-CUUVI-0000987</t>
  </si>
  <si>
    <t>BSC707_DANNY/Pc Ets TOKOSS:Fournitures Atelier CCRCC</t>
  </si>
  <si>
    <t>CDR-409047</t>
  </si>
  <si>
    <t>43070</t>
  </si>
  <si>
    <t>CDR-GJO-0029691</t>
  </si>
  <si>
    <t>Vhr121022_BSC 10813_CIZA: justifs miss° projet ESPASK</t>
  </si>
  <si>
    <t>CDR-410429</t>
  </si>
  <si>
    <t>43050</t>
  </si>
  <si>
    <t>CDR-GJUVI-0000735</t>
  </si>
  <si>
    <t>UVI081022_BSC684_CLARISSE:Mission du 12 au 15/10/2022</t>
  </si>
  <si>
    <t>CDR-409444</t>
  </si>
  <si>
    <t>CDR-GJUVI-0000736</t>
  </si>
  <si>
    <t>UVI091022_Vhr226_CLARISSE:Miss° Bkv du 08 au 22/10/2022</t>
  </si>
  <si>
    <t>CDR-409446</t>
  </si>
  <si>
    <t>CDR-CUUVI-0000990</t>
  </si>
  <si>
    <t>BSC709_CHIRA :Log&amp;Perd Uvira -Miss° facilitat° format° CCRCC</t>
  </si>
  <si>
    <t>CDR-411463</t>
  </si>
  <si>
    <t>CDR-CUUVI-0000991</t>
  </si>
  <si>
    <t>BSC710_NICOLAS LUBALA:Avce 30% miss° mise en palce CCRCC</t>
  </si>
  <si>
    <t>CDR-411464</t>
  </si>
  <si>
    <t>CDR-CUUVI-0000992</t>
  </si>
  <si>
    <t>BSC711_TUYE FRANCOIS:Avce 30% miss° mise en place CCRCC</t>
  </si>
  <si>
    <t>CDR-411465</t>
  </si>
  <si>
    <t>CDR-CUUVI-0000993</t>
  </si>
  <si>
    <t>BSC712_KABALANGANIA:Avce 30% miss° mise en place CCRCC</t>
  </si>
  <si>
    <t>CDR-411466</t>
  </si>
  <si>
    <t>CDR-CUUVI-0000996</t>
  </si>
  <si>
    <t>BSC715_MAISON DIEU MERCI:Locat° salle atelier CCRCC</t>
  </si>
  <si>
    <t>CDR-412111</t>
  </si>
  <si>
    <t>CDR-CUUVI-0000997</t>
  </si>
  <si>
    <t>BSC715_MATUMAINI KUISHI CONGO asb:Locat° salle atelier CCRCC</t>
  </si>
  <si>
    <t>CDR-412112</t>
  </si>
  <si>
    <t>CDR-B146-0000368</t>
  </si>
  <si>
    <t>Vhr0263_Cq06613979_CHIRAC:Log&amp;Perd.-Facilitat°-Biillet/Ateli</t>
  </si>
  <si>
    <t>CDR-411467</t>
  </si>
  <si>
    <t>CDR-B146-0000369</t>
  </si>
  <si>
    <t>Vhr0264_Cq06613980_KABALANGANIA:70% Log&amp;Perd+Transport</t>
  </si>
  <si>
    <t>CDR-411468</t>
  </si>
  <si>
    <t>CDR-B146-0000370</t>
  </si>
  <si>
    <t>Vhr0265_Cq07456901_TUYE:70% Log&amp;Perd + Transp/Atelier CCRCC</t>
  </si>
  <si>
    <t>CDR-411469</t>
  </si>
  <si>
    <t>CDR-B146-0000371</t>
  </si>
  <si>
    <t>Vhr0266_Cq07456902_NICOLAS:70% Log&amp;Perd + Transp/At.CCRCC</t>
  </si>
  <si>
    <t>CDR-411470</t>
  </si>
  <si>
    <t>CDR-CUUVI-0001007</t>
  </si>
  <si>
    <t>BSC720_CGSPL:Location salle à Lemera pour atelier CCRCC</t>
  </si>
  <si>
    <t>CDR-412141</t>
  </si>
  <si>
    <t>CDR-CUUVI-0001014</t>
  </si>
  <si>
    <t>BSC726_CEDRIC P/C SHAHIDI:Couverture Mediatiq Atelier CCRCC</t>
  </si>
  <si>
    <t>CDR-414241</t>
  </si>
  <si>
    <t>CDR-GJUVI-0000748</t>
  </si>
  <si>
    <t>UVI061122_Vhr0258_ETIENNE:Mise en place CCRCC cheff.Bafuliru</t>
  </si>
  <si>
    <t>CDR-414747</t>
  </si>
  <si>
    <t>CDR-GJUVI-0000749</t>
  </si>
  <si>
    <t>UVI071122_Vhr0253_ETIENNE:Mise en place CCRCC cheff.Bavira</t>
  </si>
  <si>
    <t>CDR-414748</t>
  </si>
  <si>
    <t>CDR-GJUVI-0000750</t>
  </si>
  <si>
    <t>UVI081122_BSC713_ETIENNE:Frs miss° appui CCRCC chef.Bafuliir</t>
  </si>
  <si>
    <t>CDR-414749</t>
  </si>
  <si>
    <t>CDR-GJUVI-0000751</t>
  </si>
  <si>
    <t>UVI091122_BSC714_DANNY:Frs miss° appui CCRCC Chef.Bafuliiru</t>
  </si>
  <si>
    <t>CDR-414750</t>
  </si>
  <si>
    <t>CDR-GJUVI-0000753</t>
  </si>
  <si>
    <t>UVI111122_Vhr0262_MUGANGU:Frs miss° atelier CCRCC chef.Baful</t>
  </si>
  <si>
    <t>CDR-414792</t>
  </si>
  <si>
    <t>CDR-GJUVI-0000759</t>
  </si>
  <si>
    <t>UVI151122_Vhr0257_ETIENNE:Mise en place CCRCC chef.Bafuliiru</t>
  </si>
  <si>
    <t>CDR-414798</t>
  </si>
  <si>
    <t>CDR-GJUVI-0000763</t>
  </si>
  <si>
    <t>UVI191122_Vhr252_ETIENNE:Mise en place CCRCC chef.Bavira</t>
  </si>
  <si>
    <t>CDR-414812</t>
  </si>
  <si>
    <t>CDR-GJUVI-0000764</t>
  </si>
  <si>
    <t>UVI201122_Vhr255_ETIENNE:Mise en place CCRCC chef.Bafuliiru</t>
  </si>
  <si>
    <t>CDR-414813</t>
  </si>
  <si>
    <t>CDR-GJUVI-0000765</t>
  </si>
  <si>
    <t>UVI211122_Vhr256_ETIENNE:Mise en place CCRCC chef.Bafuliiru</t>
  </si>
  <si>
    <t>CDR-414814</t>
  </si>
  <si>
    <t>CDR-GJUVI-0000766</t>
  </si>
  <si>
    <t>UVI221122_Vhr254_ETIENNE:Mise en place CCRCC chef.Bavira</t>
  </si>
  <si>
    <t>CDR-414815</t>
  </si>
  <si>
    <t>CDR-GJUVI-0000767</t>
  </si>
  <si>
    <t>UVI231122_Vhr259_ETIENNE:Mise en place CCRCC chef.Bafuliiru</t>
  </si>
  <si>
    <t>CDR-414816</t>
  </si>
  <si>
    <t>CDR-GJUVI-0000768</t>
  </si>
  <si>
    <t>UVI251122_Vhr1708_CLARISSE:Sensibilisat° d lois coutumières</t>
  </si>
  <si>
    <t>CDR-414817</t>
  </si>
  <si>
    <t>CDR-GJUVI-0000777</t>
  </si>
  <si>
    <t>UVI311122_Vhr0261_JEREMIE:Mise en place CCRCC chef.Bafuliiru</t>
  </si>
  <si>
    <t>CDR-415220</t>
  </si>
  <si>
    <t>CDR-B146-0000396</t>
  </si>
  <si>
    <t>Vhr0281_ALLY P/C MAISON LYDARCY:Déjeuner+Repas atelier CCRCC</t>
  </si>
  <si>
    <t>CDR-414521</t>
  </si>
  <si>
    <t>CDR-B146-0000399</t>
  </si>
  <si>
    <t>Vhr0282_Cq07456911_KINDJA:Déjeuner &amp; Repas atelier CCRCC che</t>
  </si>
  <si>
    <t>CDR-415251</t>
  </si>
  <si>
    <t>CDR-B146-0000400</t>
  </si>
  <si>
    <t>Vhr0283_Cq07456912_RUGANGARA:Déjeuner &amp; Repas atelier CCRCC</t>
  </si>
  <si>
    <t>CDR-415252</t>
  </si>
  <si>
    <t>CDR-GJUVI-0000770</t>
  </si>
  <si>
    <t>UVI261122_Vhr1724_CLARISSE:Trans. participants réun° groupe</t>
  </si>
  <si>
    <t>CDR-414819</t>
  </si>
  <si>
    <t>CDR-GJUVI-0000775</t>
  </si>
  <si>
    <t>UVI291122_Vhr243_JEREMIE:Miss° atelier résultats RBF à Bukav</t>
  </si>
  <si>
    <t>CDR-415214</t>
  </si>
  <si>
    <t>CDR-GJUVI-0000783</t>
  </si>
  <si>
    <t>UVI011222_BSC749_DJUMA:Miss° conduite staff à Bukavu</t>
  </si>
  <si>
    <t>CDR-425131</t>
  </si>
  <si>
    <t>CDR-GJUVI-0000789</t>
  </si>
  <si>
    <t>UVI021222_EUP FASS:RF T#2 Vérification RBF P#200823 Vhr3971</t>
  </si>
  <si>
    <t>CDR-428181</t>
  </si>
  <si>
    <t>60050</t>
  </si>
  <si>
    <t>CDR-B780-0006571</t>
  </si>
  <si>
    <t>Vhr1686_OV67020696_MINPROV INTERIEUR:Subsides T5/2022</t>
  </si>
  <si>
    <t>CDR-408857</t>
  </si>
  <si>
    <t>CDR-B146-0000351</t>
  </si>
  <si>
    <t>Vhr248_Cq06613967_CHEFFERIE DE BAVIRA:Paiement Subside T5</t>
  </si>
  <si>
    <t>CDR-409255</t>
  </si>
  <si>
    <t>CDR-B146-0000352</t>
  </si>
  <si>
    <t>Vhr249_Ov3150141_TERRITOIRE D'UVIRA:Paiement Subside T5</t>
  </si>
  <si>
    <t>CDR-409256</t>
  </si>
  <si>
    <t>CDR-B146-0000353</t>
  </si>
  <si>
    <t>Vhr250_Ov3150142_CHEFFERIE DE BAFULIIRU:Paiement Subside T5</t>
  </si>
  <si>
    <t>CDR-409257</t>
  </si>
  <si>
    <t>CDR-GJUVI-0000738</t>
  </si>
  <si>
    <t>UVI011122_TERRITOIRE D'UVIRA:Paiement Subside T5 Ext Vhr249</t>
  </si>
  <si>
    <t>CDR-414311</t>
  </si>
  <si>
    <t>CDR-B146-0000390</t>
  </si>
  <si>
    <t>Vhr276_Ov3150147_TERRITOIRE D'UVIRA:Paiement Subside T5 Corr</t>
  </si>
  <si>
    <t>CDR-413544</t>
  </si>
  <si>
    <t>45510</t>
  </si>
  <si>
    <t>CDR-B146-0000405</t>
  </si>
  <si>
    <t>Vhr0273_CLARISSE:Honoraire Octobre 2022</t>
  </si>
  <si>
    <t>CDR-424431</t>
  </si>
  <si>
    <t>44400</t>
  </si>
  <si>
    <t>CRD Activité 2.2.9 : Séance de partage des résultats réalisé</t>
  </si>
  <si>
    <t>CDR-CHU-0029766</t>
  </si>
  <si>
    <t>BSC 10858_ETS CIMS:Fournitures atelier ESPASK</t>
  </si>
  <si>
    <t>CDR-414072</t>
  </si>
  <si>
    <t>CDR-CHU-0029807</t>
  </si>
  <si>
    <t>BSC 10876_JOELLE PRINTING:Impression Roll up sur bache 4X1m</t>
  </si>
  <si>
    <t>CDR-414127</t>
  </si>
  <si>
    <t>CDR-GJUVI-0000761</t>
  </si>
  <si>
    <t>UVI171122_Vhr1706_CLARISSE:Atelier présentat° résultats RBF</t>
  </si>
  <si>
    <t>CDR-414800</t>
  </si>
  <si>
    <t>CDR-CHU-0030015</t>
  </si>
  <si>
    <t>BSC 10900_RADIO MAENDELEO:Couverture médiatiq presentat° Res</t>
  </si>
  <si>
    <t>CDR-419101</t>
  </si>
  <si>
    <t>CDR-GJUVI-0000785</t>
  </si>
  <si>
    <t>UVI041222_Vhr1720&amp;1724_CLARISSE:At. présentat°résultats RBF</t>
  </si>
  <si>
    <t>CDR-427621</t>
  </si>
  <si>
    <t>CDR-GJUVI-0000726</t>
  </si>
  <si>
    <t>UVI011122_Vhr236_ETIENNE:Appui a l'organisat° CLSP Bavira</t>
  </si>
  <si>
    <t>CDR-409371</t>
  </si>
  <si>
    <t>CDR-GJUVI-0000756</t>
  </si>
  <si>
    <t>UVI131122_BSC670_MUGANGU:Réun°coaching focus chef.Bavira</t>
  </si>
  <si>
    <t>CDR-414795</t>
  </si>
  <si>
    <t>CDR-GJUVI-0000729</t>
  </si>
  <si>
    <t>UVI041022_BSC682_DANNY:Frais de miss° du 11 au 15/10/2022</t>
  </si>
  <si>
    <t>CDR-409374</t>
  </si>
  <si>
    <t>CDR-GJUVI-0000757</t>
  </si>
  <si>
    <t>UVI141122_Vhr237_MAGEUZO:Miss°coaching parten RBF plaine+Bkv</t>
  </si>
  <si>
    <t>CDR-414796</t>
  </si>
  <si>
    <t>CDR-GJUVI-0000758</t>
  </si>
  <si>
    <t>UVI121122_Vhr237_MAGEUZO:Coaching partenaires RBF plaine&amp;Bkv</t>
  </si>
  <si>
    <t>CDR-414797</t>
  </si>
  <si>
    <t>CDR-B780-0006572</t>
  </si>
  <si>
    <t>Vhr1687_OV67020698_COMMISSARIAT PROV PNC:Subsides T5/2022</t>
  </si>
  <si>
    <t>CDR-408858</t>
  </si>
  <si>
    <t>CDR-B146-0000347</t>
  </si>
  <si>
    <t>Vhr244_Cq06613963_CIAT TERR PLAINE DE RUZIZI:Subside T5</t>
  </si>
  <si>
    <t>CDR-409251</t>
  </si>
  <si>
    <t>CDR-B146-0000348</t>
  </si>
  <si>
    <t>Vhr245_Cq06613964_CIAT LUVUNGI:Paiement Subside T5</t>
  </si>
  <si>
    <t>CDR-409252</t>
  </si>
  <si>
    <t>CDR-B146-0000349</t>
  </si>
  <si>
    <t>Vhr246_Cq06613965_CIAT SANGE:Paiement Subside T5</t>
  </si>
  <si>
    <t>CDR-409253</t>
  </si>
  <si>
    <t>CDR-B146-0000350</t>
  </si>
  <si>
    <t>Vhr247_Cq06613966_CIAT BIJOMBO:Paiement Subside T5</t>
  </si>
  <si>
    <t>CDR-409254</t>
  </si>
  <si>
    <t>CDR-B146-0000395</t>
  </si>
  <si>
    <t>Vhr0279_Cq07456909_MUGANGU CLARISSE:Honoraires novembre 2022</t>
  </si>
  <si>
    <t>CDR-414467</t>
  </si>
  <si>
    <t>CRD Activité 4.2.7 : Séance de partage des résultats réalisé</t>
  </si>
  <si>
    <t>CDR-B780-0006642</t>
  </si>
  <si>
    <t>Vhr1729_Cq10668521_RIO ASBL:locat°salle+REPAS atel ESPASK</t>
  </si>
  <si>
    <t>CDR-414261</t>
  </si>
  <si>
    <t>CDR-GJUVI-0000752</t>
  </si>
  <si>
    <t>UVI101122_Vhr1706_MAGEUZO:Miss° réalisat° activités à Bukavu</t>
  </si>
  <si>
    <t>CDR-414791</t>
  </si>
  <si>
    <t>CDR-GJUVI-0000787</t>
  </si>
  <si>
    <t>CDR-427622</t>
  </si>
  <si>
    <t>UVI091022_Vhr226_CLARISSE:Appui aux activité CCRCC</t>
  </si>
  <si>
    <t>CDR-409447</t>
  </si>
  <si>
    <t>41010</t>
  </si>
  <si>
    <t>CDR-GGJO-0006966</t>
  </si>
  <si>
    <t>GMA011022: salary&amp;benefit'oct_22_CBA</t>
  </si>
  <si>
    <t>CDR-408687</t>
  </si>
  <si>
    <t>CDR-CHU-0029650</t>
  </si>
  <si>
    <t>BSC3851-CIMAK-Soins médicaux sept'22- CHRISTIAN</t>
  </si>
  <si>
    <t>CDR-408903</t>
  </si>
  <si>
    <t>CDR-CHU-0029880</t>
  </si>
  <si>
    <t>BSC3933-HEAL AFRICA-Soins médic,10/22-Christian</t>
  </si>
  <si>
    <t>CDR-414666</t>
  </si>
  <si>
    <t>CDR-GGJO-0007218</t>
  </si>
  <si>
    <t>GMA011122:Salary&amp; benfit nov'22-christian</t>
  </si>
  <si>
    <t>CDR-414173</t>
  </si>
  <si>
    <t>CDR-GGJO-0007375</t>
  </si>
  <si>
    <t>GMA011222:Salary&amp;benefit dec+grat 22_Christian</t>
  </si>
  <si>
    <t>CDR-423339</t>
  </si>
  <si>
    <t>CDR-B146-0000341</t>
  </si>
  <si>
    <t>Vhr240_Cq06615320_MUGANGU:Honoraires septembre 2022</t>
  </si>
  <si>
    <t>CDR-407771</t>
  </si>
  <si>
    <t>CDR-B780-0006704</t>
  </si>
  <si>
    <t>Vhr1755_Cq10668540_CLARISSE:Honor ass prestat ESPASK déc 22</t>
  </si>
  <si>
    <t>CDR-425017</t>
  </si>
  <si>
    <t>43550</t>
  </si>
  <si>
    <t>CDR-B146-0000342</t>
  </si>
  <si>
    <t>Vhr241_Cq06613961_MUKUBWA P/C HDW:Gardiennage octobre'22</t>
  </si>
  <si>
    <t>CDR-407772</t>
  </si>
  <si>
    <t>43510</t>
  </si>
  <si>
    <t>CDR-B146-0000378</t>
  </si>
  <si>
    <t>Vhr0269_Op3150143_KANKISINGI GUSTAVE:Loyer novembre 2022</t>
  </si>
  <si>
    <t>CDR-412201</t>
  </si>
  <si>
    <t>CDR-B146-0000380</t>
  </si>
  <si>
    <t>Vhr0271_Cq07456906_MUKUBWA P/C HDW:Gardiennage 11/2022</t>
  </si>
  <si>
    <t>CDR-413201</t>
  </si>
  <si>
    <t>CDR-B146-0000389</t>
  </si>
  <si>
    <t>Vhr0274_OP3150145_DPMR:IRL Novembre 2022 34% Espask</t>
  </si>
  <si>
    <t>CDR-413541</t>
  </si>
  <si>
    <t>CDR-GJUVI-0000742</t>
  </si>
  <si>
    <t>UVI041122_Vhr0274_DPMER:IRL décembre 2022</t>
  </si>
  <si>
    <t>CDR-414741</t>
  </si>
  <si>
    <t>CDR-GJUVI-0000745</t>
  </si>
  <si>
    <t>UVI051122_Vhr0269_KANKISINGI:Loyer bureau décembre 2022</t>
  </si>
  <si>
    <t>CDR-414744</t>
  </si>
  <si>
    <t>CDR-B146-0000401</t>
  </si>
  <si>
    <t>Vhr0285_Cq07456914_MUKUBWA P/C HDW:Gardiennage 12/2022</t>
  </si>
  <si>
    <t>CDR-418403</t>
  </si>
  <si>
    <t>CDR-GGJO-0006968</t>
  </si>
  <si>
    <t>GMA011022: salary&amp;benefit'oct_22_jimmy</t>
  </si>
  <si>
    <t>CDR-408689</t>
  </si>
  <si>
    <t>CDR-GGJO-0007220</t>
  </si>
  <si>
    <t>GMA011122:Salary&amp; benfit nov'22-kevin</t>
  </si>
  <si>
    <t>CDR-414175</t>
  </si>
  <si>
    <t>CDR-CUUVI-0001034</t>
  </si>
  <si>
    <t>BSC735_HG KASENGA:Soins médicaux novembre 2022 DJUMA JIMMY</t>
  </si>
  <si>
    <t>CDR-414522</t>
  </si>
  <si>
    <t>CDR-GGJO-0007377</t>
  </si>
  <si>
    <t>GMA011222:Salary&amp;benefit dec+grat 22_Jimmy</t>
  </si>
  <si>
    <t>CDR-423341</t>
  </si>
  <si>
    <t>44510</t>
  </si>
  <si>
    <t>CDR-B146-0000374</t>
  </si>
  <si>
    <t>Vhr0268_Cq07456904_AMURI:Crédit communicat° novembre 2022</t>
  </si>
  <si>
    <t>CDR-411471</t>
  </si>
  <si>
    <t>44540</t>
  </si>
  <si>
    <t>CDR-B146-0000384</t>
  </si>
  <si>
    <t>Vhr0272_Op3150144_AJYWA TELECOM:Connect° internet nov 2022</t>
  </si>
  <si>
    <t>CDR-413204</t>
  </si>
  <si>
    <t>CDR-B146-0000392</t>
  </si>
  <si>
    <t>Vhr0278_Cq07456908_AMURI GUYLAIN:Cartes communicat° 12/2022</t>
  </si>
  <si>
    <t>CDR-414465</t>
  </si>
  <si>
    <t>CDR-GGJO-0006930</t>
  </si>
  <si>
    <t>GMA011022: salary &amp;benefit 'oct_22_Mageuzo</t>
  </si>
  <si>
    <t>CDR-408266</t>
  </si>
  <si>
    <t>CDR-GGJO-0007181</t>
  </si>
  <si>
    <t>GMA011122: Salary &amp;benefit nov'22_Mageuzo -25%</t>
  </si>
  <si>
    <t>CDR-413556</t>
  </si>
  <si>
    <t>CDR-GGJO-0006931</t>
  </si>
  <si>
    <t>CDR-408267</t>
  </si>
  <si>
    <t>CDR-GGJO-0007182</t>
  </si>
  <si>
    <t>GMA011122: Salary &amp;benefit nov'22_Mageuzo-45%</t>
  </si>
  <si>
    <t>CDR-413557</t>
  </si>
  <si>
    <t>CDR-GGJO-0006932</t>
  </si>
  <si>
    <t>GMA011022: salary&amp;beneft'oct_22_Mageuzo</t>
  </si>
  <si>
    <t>CDR-408301</t>
  </si>
  <si>
    <t>CDR-GGJO-0007183</t>
  </si>
  <si>
    <t>GMA011122: Salary &amp;benefit nov'22_Mageuzo -5%</t>
  </si>
  <si>
    <t>CDR-413558</t>
  </si>
  <si>
    <t>CDR-GGJO-0006933</t>
  </si>
  <si>
    <t>CDR-408302</t>
  </si>
  <si>
    <t>CDR-GGJO-0007184</t>
  </si>
  <si>
    <t>GMA011122: Salary &amp;benefit nov'22_Mageuzo-25%</t>
  </si>
  <si>
    <t>CDR-413559</t>
  </si>
  <si>
    <t>CDR-CUUVI-0001019</t>
  </si>
  <si>
    <t>BSC728_HG KASENGA:Soins médicaux octobre 2022 MAGEUZO</t>
  </si>
  <si>
    <t>CDR-414441</t>
  </si>
  <si>
    <t>CDR-CUUVI-0001035</t>
  </si>
  <si>
    <t>BSC735_HG KASENGA:Soins médicaux novembre 2022 MAGEUZO JJ</t>
  </si>
  <si>
    <t>CDR-414523</t>
  </si>
  <si>
    <t>CDR-GGJO-0006804</t>
  </si>
  <si>
    <t>GMA011022: salary &amp;benefit 'oct_22_Jeremie</t>
  </si>
  <si>
    <t>CDR-408261</t>
  </si>
  <si>
    <t>CDR-B851-0000439</t>
  </si>
  <si>
    <t>Vhr3996_CIMAK:Soins medicaux saff ESPASK-Octobre'22/JEREMIE</t>
  </si>
  <si>
    <t>CDR-414375</t>
  </si>
  <si>
    <t>CDR-GGJO-0007176</t>
  </si>
  <si>
    <t>GMA011122: Salary &amp;benefit nov'22_Jeremie -20%</t>
  </si>
  <si>
    <t>CDR-413551</t>
  </si>
  <si>
    <t>CDR-GGJO-0007337</t>
  </si>
  <si>
    <t>GMA011222: Salary&amp;benefit dec+grat 22_jeremie  20%</t>
  </si>
  <si>
    <t>CDR-423301</t>
  </si>
  <si>
    <t>CDR-GGJO-0006881</t>
  </si>
  <si>
    <t>CDR-408262</t>
  </si>
  <si>
    <t>43040</t>
  </si>
  <si>
    <t>CDR-CHU-0029651</t>
  </si>
  <si>
    <t>BSC3851-CIMAK-Soins médicaux sept'22- JEREMIE</t>
  </si>
  <si>
    <t>CDR-408904</t>
  </si>
  <si>
    <t>CDR-GGJO-0007177</t>
  </si>
  <si>
    <t>GMA011122: Salary &amp;benefit nov'22_Jeremie -40%</t>
  </si>
  <si>
    <t>CDR-413552</t>
  </si>
  <si>
    <t>CDR-GGJO-0007338</t>
  </si>
  <si>
    <t>GMA011222: Salary&amp;benefit dec+grat 22_jeremie  40%</t>
  </si>
  <si>
    <t>CDR-423302</t>
  </si>
  <si>
    <t>CDR-GGJO-0006927</t>
  </si>
  <si>
    <t>CDR-408263</t>
  </si>
  <si>
    <t>CDR-GGJO-0007178</t>
  </si>
  <si>
    <t>GMA011122: Salary &amp;benefit nov'22_Jeremie -5%</t>
  </si>
  <si>
    <t>CDR-413553</t>
  </si>
  <si>
    <t>CDR-GGJO-0007339</t>
  </si>
  <si>
    <t>GMA011222: Salary&amp;benefit dec+grat 22_jeremie _5%</t>
  </si>
  <si>
    <t>CDR-423303</t>
  </si>
  <si>
    <t>CDR-GGJO-0006928</t>
  </si>
  <si>
    <t>CDR-408264</t>
  </si>
  <si>
    <t>CDR-GGJO-0007179</t>
  </si>
  <si>
    <t>GMA011122: Salary &amp;benefit nov'22_Jeremie -15%</t>
  </si>
  <si>
    <t>CDR-413554</t>
  </si>
  <si>
    <t>CDR-CUUVI-0001020</t>
  </si>
  <si>
    <t>BSC728_HG KASENGA:Soins médicaux octobre 2022 JEREMIE</t>
  </si>
  <si>
    <t>CDR-414442</t>
  </si>
  <si>
    <t>CDR-GGJO-0007340</t>
  </si>
  <si>
    <t>GMA011222: Salary&amp;benefit dec+grat 22_jeremie_15%</t>
  </si>
  <si>
    <t>CDR-423304</t>
  </si>
  <si>
    <t>CDR-GGJO-0006929</t>
  </si>
  <si>
    <t>CDR-408265</t>
  </si>
  <si>
    <t>CDR-GGJO-0007180</t>
  </si>
  <si>
    <t>CDR-413555</t>
  </si>
  <si>
    <t>CDR-GGJO-0007341</t>
  </si>
  <si>
    <t>GMA011222: Salary&amp;benefit dec+grat 22_jeremie_20%</t>
  </si>
  <si>
    <t>CDR-423305</t>
  </si>
  <si>
    <t>48650</t>
  </si>
  <si>
    <t>43620</t>
  </si>
  <si>
    <t>CDR-CUUVI-0000975</t>
  </si>
  <si>
    <t>BSC696_UMOJA NI NGUVU:Achat carburant 89L  mob 9170AF/19</t>
  </si>
  <si>
    <t>CDR-408613</t>
  </si>
  <si>
    <t>CDR-CUUVI-0000983</t>
  </si>
  <si>
    <t>BSC703_UMOJA NI NGUVU:Achat carburant 100L  mob 5062AE/19</t>
  </si>
  <si>
    <t>CDR-409041</t>
  </si>
  <si>
    <t>CDR-CUUVI-0000988</t>
  </si>
  <si>
    <t>BSC708_ETS ESPOIR RICHA:Mazout 83L Mob plaque 9170AF/19</t>
  </si>
  <si>
    <t>CDR-411461</t>
  </si>
  <si>
    <t>CDR-CUUVI-0001000</t>
  </si>
  <si>
    <t>BSC717_ETS ESPOIR RICHA:Mazout Mob plaue 9170AF/19</t>
  </si>
  <si>
    <t>CDR-412115</t>
  </si>
  <si>
    <t>CDR-CUUVI-0001009</t>
  </si>
  <si>
    <t>BSC723_ETS UMOJA NI NGUVU:Mazout 97 L Mob plaque 5062AE/19</t>
  </si>
  <si>
    <t>CDR-413207</t>
  </si>
  <si>
    <t>CDR-CUUVI-0001011</t>
  </si>
  <si>
    <t>BSC724_ETS UMOJA NI NGUVU:Mazout 105 L Mob plaque 9170AF/19</t>
  </si>
  <si>
    <t>CDR-413209</t>
  </si>
  <si>
    <t>CDR-GGJO-0007307</t>
  </si>
  <si>
    <t>GMA451122_Vhr0751,3156,5407,3334,3381_KPS:carbur juin-sep'22</t>
  </si>
  <si>
    <t>CDR-417104</t>
  </si>
  <si>
    <t>CDR-CUUVI-0001018</t>
  </si>
  <si>
    <t>BSC727_ETS UMOJA NI NGUVU:Mazout  100L Mob plaque 5062 AE/19</t>
  </si>
  <si>
    <t>CDR-414244</t>
  </si>
  <si>
    <t>CDR-CUUVI-0001021</t>
  </si>
  <si>
    <t>BSC729_ELIE P/C GARAGE AUTO MECA DIESEL:Entretien Mob 5062AE</t>
  </si>
  <si>
    <t>CDR-414443</t>
  </si>
  <si>
    <t>CDR-CHU-0030022</t>
  </si>
  <si>
    <t>BSC 10903_GOSHOP: Batteries 95AH12V/ESPASK</t>
  </si>
  <si>
    <t>CDR-419108</t>
  </si>
  <si>
    <t>CDR-CUUVI-0001041</t>
  </si>
  <si>
    <t>BSC738_ETS KALENGE:Huile moteur générateur (Bidon 5 litres)</t>
  </si>
  <si>
    <t>CDR-414836</t>
  </si>
  <si>
    <t>CDR-CUUVI-0001043</t>
  </si>
  <si>
    <t>CDR-414838</t>
  </si>
  <si>
    <t>CDR-CUUVI-0001049</t>
  </si>
  <si>
    <t>BSC740_MAISON DIEU SEUL SAIT:Batterie&amp;régulateur générateur</t>
  </si>
  <si>
    <t>CDR-415164</t>
  </si>
  <si>
    <t>CDR-CUUVI-0001051</t>
  </si>
  <si>
    <t>BSC741_ETS UMOJA NI NGUVU:Mazout 80L Mob plaque 5062AE/19</t>
  </si>
  <si>
    <t>CDR-415166</t>
  </si>
  <si>
    <t>CDR-CUUVI-0001053</t>
  </si>
  <si>
    <t>BSC742_ETS UMOJA NI NGUVU:Mazout 93L Mob plaque 9170AF/19</t>
  </si>
  <si>
    <t>CDR-415168</t>
  </si>
  <si>
    <t>CDR-CUUVI-0001057</t>
  </si>
  <si>
    <t>BSC744_PPY AMANI:Entretien &amp; MO réparation générateur</t>
  </si>
  <si>
    <t>CDR-415218</t>
  </si>
  <si>
    <t>CDR-CUUVI-0001065</t>
  </si>
  <si>
    <t>BSC748_DANNY P/C JEAN HABhU:Serviettes lavage véhicules</t>
  </si>
  <si>
    <t>CDR-418402</t>
  </si>
  <si>
    <t>CDR-CUUVI-0001067</t>
  </si>
  <si>
    <t>BSC750_JACQUIE P/C STAT° UMOJA NI NGUVU:Mazout 83L Mob 5062</t>
  </si>
  <si>
    <t>CDR-418406</t>
  </si>
  <si>
    <t>ACT-044463</t>
  </si>
  <si>
    <t>CRD Finance Controller GO</t>
  </si>
  <si>
    <t>COR-SI-0091554</t>
  </si>
  <si>
    <t>rijper drc 14-5-22 200823</t>
  </si>
  <si>
    <t>COR-1241672</t>
  </si>
  <si>
    <t>CDR-GGJO-0006965</t>
  </si>
  <si>
    <t>GMA011022: salary&amp;benefit'oct_22_etienne</t>
  </si>
  <si>
    <t>CDR-408686</t>
  </si>
  <si>
    <t>CDR-GGJO-0007217</t>
  </si>
  <si>
    <t>GMA011122:Salary&amp; benfit nov'22-Etienne</t>
  </si>
  <si>
    <t>CDR-414172</t>
  </si>
  <si>
    <t>CDR-GGJO-0007374</t>
  </si>
  <si>
    <t>GMA011222:Salary&amp;benefit dec+grat 22_Etienne</t>
  </si>
  <si>
    <t>CDR-423338</t>
  </si>
  <si>
    <t>44040</t>
  </si>
  <si>
    <t>CDR-CUUVI-0000976</t>
  </si>
  <si>
    <t>BSC697_RESTAURANT MONT CARMEL:Café de lundi 24/10/2022</t>
  </si>
  <si>
    <t>CDR-408616</t>
  </si>
  <si>
    <t>CDR-CUUVI-0000977</t>
  </si>
  <si>
    <t>BSC698_ETS LA BENEDICTE MM:Ach 9 Tonnelets eau</t>
  </si>
  <si>
    <t>CDR-408617</t>
  </si>
  <si>
    <t>CDR-CUUVI-0000979</t>
  </si>
  <si>
    <t>BSC699_Ets TOKOSS:Achat rame enveloppe sac</t>
  </si>
  <si>
    <t>CDR-408619</t>
  </si>
  <si>
    <t>CDR-CUUVI-0000980</t>
  </si>
  <si>
    <t>BSC700_JACQUELINE:Prime stage octobre 2022</t>
  </si>
  <si>
    <t>CDR-408620</t>
  </si>
  <si>
    <t>CDR-CUUVI-0000986</t>
  </si>
  <si>
    <t>BSC706_DANNY:Achat Sac ordinateur Jeremie</t>
  </si>
  <si>
    <t>CDR-409046</t>
  </si>
  <si>
    <t>45030</t>
  </si>
  <si>
    <t>CDR-CUUVI-0000998</t>
  </si>
  <si>
    <t>BSC716_ETS CIFAD:Adaptateur stagiaire Jacqueline</t>
  </si>
  <si>
    <t>CDR-412113</t>
  </si>
  <si>
    <t>CDR-CHU-0029737</t>
  </si>
  <si>
    <t>BSC 10836_PAPETERIE MERVEILLE:Cartouche HP 17A Noir</t>
  </si>
  <si>
    <t>CDR-414032</t>
  </si>
  <si>
    <t>CDR-CUUVI-0001005</t>
  </si>
  <si>
    <t>BSC719_RESTAURANT MONT CARMEL:Café de lundi le 31/10/2022</t>
  </si>
  <si>
    <t>CDR-412118</t>
  </si>
  <si>
    <t>CDR-CUUVI-0001016</t>
  </si>
  <si>
    <t>BSC721_JACQUELINE:Prime stage du 23/10 au 23/11/2022</t>
  </si>
  <si>
    <t>CDR-414242</t>
  </si>
  <si>
    <t>43610</t>
  </si>
  <si>
    <t>CDR-CUUVI-0001026</t>
  </si>
  <si>
    <t>BSC731_DANNY P/C SNEL SA:Factures 07,08 et 09/2022</t>
  </si>
  <si>
    <t>CDR-414447</t>
  </si>
  <si>
    <t>CDR-CUUVI-0001028</t>
  </si>
  <si>
    <t>BSC732_DANNY P/C ETS MUSATO:Tonnelets d'eau (10 bidons)</t>
  </si>
  <si>
    <t>CDR-414449</t>
  </si>
  <si>
    <t>CDR-CUUVI-0001030</t>
  </si>
  <si>
    <t>BSC733_DANNY P/C ETS TOKOSS:Cartouches Canon 17A (2 pces)</t>
  </si>
  <si>
    <t>CDR-414461</t>
  </si>
  <si>
    <t>CDR-CUUVI-0001033</t>
  </si>
  <si>
    <t>BSC734_DANNY P/C REGIDESO:Factures sept &amp; octobre 2022</t>
  </si>
  <si>
    <t>CDR-414464</t>
  </si>
  <si>
    <t>CDR-CUUVI-0001038</t>
  </si>
  <si>
    <t>BSC736_RESTAURANT MONT CARMEL:Café de lundi 21, 28/11&amp;05/12</t>
  </si>
  <si>
    <t>CDR-414833</t>
  </si>
  <si>
    <t>CDR-CUUVI-0001040</t>
  </si>
  <si>
    <t>BSC737_BADERHA BUHENDWA:Gingembre bureau (9 kgs)</t>
  </si>
  <si>
    <t>CDR-414835</t>
  </si>
  <si>
    <t>CDR-CUUVI-0001046</t>
  </si>
  <si>
    <t>BSC739_DANNY P/C SNEL SA:Facture octobre 2022</t>
  </si>
  <si>
    <t>CDR-415161</t>
  </si>
  <si>
    <t>CDR-CUUVI-0001059</t>
  </si>
  <si>
    <t>BSC745_RESTAURANT AU BON COIN:Café du lundi 12/12/2022</t>
  </si>
  <si>
    <t>CDR-417064</t>
  </si>
  <si>
    <t>48700</t>
  </si>
  <si>
    <t>CDR-CUUVI-0001061</t>
  </si>
  <si>
    <t>BSC746_DANNY P/C ETS MUSATO:Rouleau tuyau+Brosse à laver Mob</t>
  </si>
  <si>
    <t>CDR-417066</t>
  </si>
  <si>
    <t>CDR-CUUVI-0001063</t>
  </si>
  <si>
    <t>BSC747_DANNY P/C ETS TOKOSS:Glue stick GF (6 pces)</t>
  </si>
  <si>
    <t>CDR-417068</t>
  </si>
  <si>
    <t>CDR-CUUVI-0001070</t>
  </si>
  <si>
    <t>BSC751_RESTAURANT AU BON COIN:Café du lundi 19/12/2022</t>
  </si>
  <si>
    <t>CDR-418409</t>
  </si>
  <si>
    <t>CDR-CUUVI-0001077</t>
  </si>
  <si>
    <t>BSC754_JACQUIE P/C REGIDESO:Facture novembre 2022</t>
  </si>
  <si>
    <t>CDR-419151</t>
  </si>
  <si>
    <t>46010</t>
  </si>
  <si>
    <t>CDR-B146-0000356</t>
  </si>
  <si>
    <t>Vhr251_RELEVE TMB:Frais bancaires Octobre 2022</t>
  </si>
  <si>
    <t>CDR-409311</t>
  </si>
  <si>
    <t>CDR-B851-0000438</t>
  </si>
  <si>
    <t>Vhr3995_EQUITY BCDC:Frais bancaires octobre'22-ESPASK</t>
  </si>
  <si>
    <t>CDR-409291</t>
  </si>
  <si>
    <t>CDR-B146-0000391</t>
  </si>
  <si>
    <t>Vhr280_RELEVE TMB:Frais bancaires novembre 2022</t>
  </si>
  <si>
    <t>CDR-414411</t>
  </si>
  <si>
    <t>CDR-B780-0006668</t>
  </si>
  <si>
    <t>Vhr1738_RELEVE EQUITY BCDC_Frais bancaires octobre 22 ESPASK</t>
  </si>
  <si>
    <t>CDR-414385</t>
  </si>
  <si>
    <t>CDR-B851-0000443</t>
  </si>
  <si>
    <t>Vhr4001_EQUITY BCDC:Frais bancaires mois Novembre'22-ESPASK</t>
  </si>
  <si>
    <t>CDR-414376</t>
  </si>
  <si>
    <t>CDR-B146-0000406</t>
  </si>
  <si>
    <t>Vhr0289_RELEVE TMB:Frais bancaire Décembre 2022</t>
  </si>
  <si>
    <t>CDR-424433</t>
  </si>
  <si>
    <t>CDR-B851-0000458</t>
  </si>
  <si>
    <t>Vhr40017_EBCDC_Frais Bancaires décembre'22</t>
  </si>
  <si>
    <t>CDR-424165</t>
  </si>
  <si>
    <t>CDR-CUUVI-0000974</t>
  </si>
  <si>
    <t>BSC695_Ets TOKOS et MONT CARMEL:Repas&amp;Fourniture</t>
  </si>
  <si>
    <t>CDR-408611</t>
  </si>
  <si>
    <t>CDR-CUUVI-0000985</t>
  </si>
  <si>
    <t>BSC705_CROIX ROUGE RDC:Frais formation premier secour ESPASK</t>
  </si>
  <si>
    <t>CDR-409044</t>
  </si>
  <si>
    <t>CDR-GGJO-0007137</t>
  </si>
  <si>
    <t>GMA391022-Vhr0797-Faustin BAHATI-Frais miss°Uvir-BKV-form sé</t>
  </si>
  <si>
    <t>CDR-411855</t>
  </si>
  <si>
    <t>CDR-GJUVI-0000727</t>
  </si>
  <si>
    <t>UVI021122_BSC701&amp;702_ETIENNE:Frais de mission Buvaku</t>
  </si>
  <si>
    <t>CDR-409372</t>
  </si>
  <si>
    <t>CDR-GJUVI-0000728</t>
  </si>
  <si>
    <t>UVI031022_BSC662_CLARISSE:Frais de miss° du 27 au 30/9/2022</t>
  </si>
  <si>
    <t>CDR-409373</t>
  </si>
  <si>
    <t>CDR-409445</t>
  </si>
  <si>
    <t>CDR-GJUVI-0000769</t>
  </si>
  <si>
    <t>UVI261122_Vhr1724_CLARISSE:Atelier Monusco CAS &amp; RBF</t>
  </si>
  <si>
    <t>CDR-414818</t>
  </si>
  <si>
    <t>CDR-GJUVI-0000771</t>
  </si>
  <si>
    <t>UVI271122_BSC10862_MAGEUZO:Atelier présentat° résultats RBF</t>
  </si>
  <si>
    <t>CDR-414820</t>
  </si>
  <si>
    <t>CDR-GJUVI-0000774</t>
  </si>
  <si>
    <t>CDR-415213</t>
  </si>
  <si>
    <t>CDR-GJUVI-0000776</t>
  </si>
  <si>
    <t>UVI301122_Vhr1723_JEREMIE:Miss° atelier présentat° résultats</t>
  </si>
  <si>
    <t>CDR-415219</t>
  </si>
  <si>
    <t>CDR-GGJO-0006967</t>
  </si>
  <si>
    <t>GMA011022: salary&amp;benefit'oct_22_Aimée</t>
  </si>
  <si>
    <t>CDR-408688</t>
  </si>
  <si>
    <t>CDR-GGJO-0007219</t>
  </si>
  <si>
    <t>GMA011122:Salary&amp; benfit nov'22-Aimee</t>
  </si>
  <si>
    <t>CDR-414174</t>
  </si>
  <si>
    <t>CDR-CHU-0030139</t>
  </si>
  <si>
    <t>BSC4038_CHARITE MATERNEL:Soins medicaux  JEREMIE-Nov'22-ESPS</t>
  </si>
  <si>
    <t>CDR-425262</t>
  </si>
  <si>
    <t>CDR-CHU-0030142</t>
  </si>
  <si>
    <t>BSC4041_CIMAK:Soins medicaux-Novembre'22-JEREMIE-ESPASK</t>
  </si>
  <si>
    <t>CDR-425265</t>
  </si>
  <si>
    <t>CDR-GGJO-0007376</t>
  </si>
  <si>
    <t>GMA011222:Salary&amp;benefit dec+grat 22_Aimee</t>
  </si>
  <si>
    <t>CDR-423340</t>
  </si>
  <si>
    <t>51030</t>
  </si>
  <si>
    <t>COR-ALLOC-0004865</t>
  </si>
  <si>
    <t>Salary costs expats October 2022 Ooijen 4%</t>
  </si>
  <si>
    <t>COR-1254086</t>
  </si>
  <si>
    <t>COR-ALLOC-0004978</t>
  </si>
  <si>
    <t>Salary costs expats November 2022 Ooijen 4%</t>
  </si>
  <si>
    <t>COR-1261344</t>
  </si>
  <si>
    <t>COR-ALLOC-0005082</t>
  </si>
  <si>
    <t>Salary costs expats December 2022 Ooijen 4%</t>
  </si>
  <si>
    <t>COR-1271464</t>
  </si>
  <si>
    <t>CDR-GJUVI-0000737</t>
  </si>
  <si>
    <t>UVI021122_GASAP RF T8: 1.2.1 Sensibilisat° et coaching Aout</t>
  </si>
  <si>
    <t>CDR-414246</t>
  </si>
  <si>
    <t>UVI021122_GASAP RF T8: 2.1.6 Diffusion de la nomenclat Aout</t>
  </si>
  <si>
    <t>CDR-414312</t>
  </si>
  <si>
    <t>UVI021122_GASAP RF T8: Salaire 2 animateurs Aout&amp;Sept 2022</t>
  </si>
  <si>
    <t>CDR-414247</t>
  </si>
  <si>
    <t>UVI021122_GASAP RF T8:Salaire Assistant Comptable Aout&amp;Sept</t>
  </si>
  <si>
    <t>CDR-414313</t>
  </si>
  <si>
    <t>UVI021122_GASAP RF T8:Salaire Caissiere Aout&amp;Sept</t>
  </si>
  <si>
    <t>CDR-414316</t>
  </si>
  <si>
    <t>UVI021122_GASAP RF T8:Charges sociales&amp;Autres Aout&amp;Sept</t>
  </si>
  <si>
    <t>CDR-414314</t>
  </si>
  <si>
    <t>UVI021122_GASAP RF T8:Salaire Chef d'antenne M Aout&amp;Sept</t>
  </si>
  <si>
    <t>CDR-414317</t>
  </si>
  <si>
    <t>UVI021122_GASAP RF T8:Salaire Chef d'antenne Uvira Aout&amp;Sept</t>
  </si>
  <si>
    <t>CDR-414318</t>
  </si>
  <si>
    <t>UVI021122_GASAP RF T8:Salaire Comptable Aout&amp;Sept</t>
  </si>
  <si>
    <t>CDR-414315</t>
  </si>
  <si>
    <t>UVI021122_GASAP RF T8:Loyer Aout a Dec 2022</t>
  </si>
  <si>
    <t>CDR-414250</t>
  </si>
  <si>
    <t>UVI021122_GASAP RF T8: Salaire Directeur Executif Aout&amp;Sept</t>
  </si>
  <si>
    <t>CDR-414248</t>
  </si>
  <si>
    <t>UVI021122_GASAP RF T8:Entretien veh &amp; Carburant Aout&amp;Sept</t>
  </si>
  <si>
    <t>CDR-414321</t>
  </si>
  <si>
    <t>UVI021122_GASAP RF T8:Fourniture&amp;Communication Aout&amp;Sept</t>
  </si>
  <si>
    <t>CDR-414322</t>
  </si>
  <si>
    <t>UVI021122_GASAP RF T8:Kits informatique Aout&amp;Sept 2002</t>
  </si>
  <si>
    <t>CDR-414320</t>
  </si>
  <si>
    <t>UVI021122_GASAP RF T8:Sentinelle Aout&amp;Sept 2022</t>
  </si>
  <si>
    <t>CDR-414319</t>
  </si>
  <si>
    <t>UVI021122_GASAP RF T8: Salaire Superviseur projet Aout&amp;Sept</t>
  </si>
  <si>
    <t>CDR-414249</t>
  </si>
  <si>
    <t>CDR-GJUVI-0000739</t>
  </si>
  <si>
    <t>UVI031122_SOFIBEF RF T8:3.2.1 Soutenir l'elaboration des pla</t>
  </si>
  <si>
    <t>CDR-414323</t>
  </si>
  <si>
    <t>UVI031122_SOFIBEF RF T8:3.2.4 Appuiyer financierement la rea</t>
  </si>
  <si>
    <t>CDR-414324</t>
  </si>
  <si>
    <t>UVI031122_SOFIBEF RF T8:3.2.2 Mettre en place des forums/esp</t>
  </si>
  <si>
    <t>CDR-414325</t>
  </si>
  <si>
    <t>UVI031122_SOFIBEF RF T8:Salaire 2 annimateur terrain</t>
  </si>
  <si>
    <t>CDR-414328</t>
  </si>
  <si>
    <t>UVI031122_SOFIBEF RF T8:3.3.4 Sensibiliser les communautes s</t>
  </si>
  <si>
    <t>CDR-414326</t>
  </si>
  <si>
    <t>UVI031122_SOFIBEF RF T8:Salaire Comptable projet</t>
  </si>
  <si>
    <t>CDR-414329</t>
  </si>
  <si>
    <t>UVI031122_SOFIBEF RF T8:Contibution au Loyer du Bur Uvira</t>
  </si>
  <si>
    <t>CDR-414362</t>
  </si>
  <si>
    <t>UVI031122_SOFIBEF RF T8:Entretien vehicule &amp; Carburant</t>
  </si>
  <si>
    <t>CDR-414330</t>
  </si>
  <si>
    <t>UVI031122_SOFIBEF RF T8:Fournitures et communication</t>
  </si>
  <si>
    <t>CDR-414361</t>
  </si>
  <si>
    <t>UVI031122_SOFIBEF RF T8:Salaire Superviseur au projet</t>
  </si>
  <si>
    <t>CDR-414327</t>
  </si>
  <si>
    <t>CDR-GJUVI-0000741</t>
  </si>
  <si>
    <t>UVI241122_RF T8 VNGI:1.2.7 Tribunes d’expression populaires</t>
  </si>
  <si>
    <t>CDR-414611</t>
  </si>
  <si>
    <t>UVI241122_RF T8 VNGI:1.2.8 Suivi de la mise en œuvre Correct</t>
  </si>
  <si>
    <t>CDR-414614</t>
  </si>
  <si>
    <t>UVI241122_RF T8 VNGI:1.3.5 Mener des actions de lobbying et</t>
  </si>
  <si>
    <t>CDR-414615</t>
  </si>
  <si>
    <t>UVI241122_RF T8 VNGI:1.2.3 Organisation de séances de concer</t>
  </si>
  <si>
    <t>CDR-414613</t>
  </si>
  <si>
    <t>UVI241122_RF T8 VNGI:2.2.1 Appuyer l’élaboration/mise à jour</t>
  </si>
  <si>
    <t>CDR-414617</t>
  </si>
  <si>
    <t>UVI241122_RF T8 VNGI:2.3.3 Appui à la tenue des mécanismes</t>
  </si>
  <si>
    <t>CDR-414618</t>
  </si>
  <si>
    <t>VNG Activité 2.3.5: Lobbying et plaidoyer auprès des autorit</t>
  </si>
  <si>
    <t>UVI241122_RF T8 VNGI:2.3.5 Lobbying et plaidoyer auprès des</t>
  </si>
  <si>
    <t>CDR-414619</t>
  </si>
  <si>
    <t>UVI241122_RF T8 VNGI:4.3.2 Formation des autorités coutumier</t>
  </si>
  <si>
    <t>CDR-414622</t>
  </si>
  <si>
    <t>UVI241122_RF T8 VNGI:4.3.3 Appui au benchmarking : mécanisme</t>
  </si>
  <si>
    <t>CDR-414623</t>
  </si>
  <si>
    <t>UVI241122_RF T8 VNGI:4.3.5 Appui aux services de la PNC &amp; SC</t>
  </si>
  <si>
    <t>CDR-414624</t>
  </si>
  <si>
    <t>UVI241122_RF T8 VNGI:Assistance au projet/Correction</t>
  </si>
  <si>
    <t>CDR-414616</t>
  </si>
  <si>
    <t>UVI241122_RF T8 VNGI:Assistance au projet</t>
  </si>
  <si>
    <t>CDR-414621</t>
  </si>
  <si>
    <t>CDR-414626</t>
  </si>
  <si>
    <t>UVI241122_RF T8 VNGI:Expert en gouvernance inclusive locale</t>
  </si>
  <si>
    <t>CDR-414612</t>
  </si>
  <si>
    <t>CDR-414625</t>
  </si>
  <si>
    <t>UVI241122_RF T8 VNGI:Expert en gouvernance sécuritaire et en</t>
  </si>
  <si>
    <t>CDR-414620</t>
  </si>
  <si>
    <t>UVI241122_RF T8 VNGI:Finances, logistique &amp; administration</t>
  </si>
  <si>
    <t>CDR-414627</t>
  </si>
  <si>
    <t>UVI241122_RF T8 VNGI:Frais bancaires</t>
  </si>
  <si>
    <t>CDR-414630</t>
  </si>
  <si>
    <t>UVI241122_RF T8 VNGI:Frais de voyage, carburant, location/ma</t>
  </si>
  <si>
    <t>CDR-414629</t>
  </si>
  <si>
    <t>UVI241122_RF T8 VNGI:Papeterie, télécommunications, Internet</t>
  </si>
  <si>
    <t>CDR-414641</t>
  </si>
  <si>
    <t>UVI241122_RF T8 VNGI:Sounding board - Expert en gouvernance</t>
  </si>
  <si>
    <t>CDR-414628</t>
  </si>
  <si>
    <t>Mi-Oct 22</t>
  </si>
  <si>
    <t>Mi-Oct a Dec'22</t>
  </si>
  <si>
    <t>Oct-Dec 2022</t>
  </si>
  <si>
    <t>CDR-GGJO-0007446</t>
  </si>
  <si>
    <t>Gma241222_CIMAK_Soins médicaux déc'22 staff ESPASK</t>
  </si>
  <si>
    <t>CDR-428974</t>
  </si>
  <si>
    <t>CDR-GJUVI-0000790</t>
  </si>
  <si>
    <t>UVI061222_GASAP RF T9: 2.1.1 Renforcement des capacite des E</t>
  </si>
  <si>
    <t>CDR-430644</t>
  </si>
  <si>
    <t>UVI061222_GASAP RF T9: Salaire 2 animateurs Oct&amp;Dec 2022</t>
  </si>
  <si>
    <t>CDR-430641</t>
  </si>
  <si>
    <t>UVI061222_GASAP RF T9: Salaire Assistant comptable Oct&amp;Dec22</t>
  </si>
  <si>
    <t>CDR-430645</t>
  </si>
  <si>
    <t>UVI061222_GASAP RF T9: Salaire Directeur Exec Oct&amp;Dec 2022</t>
  </si>
  <si>
    <t>CDR-430642</t>
  </si>
  <si>
    <t>UVI061222_GASAP RF T9: Salaire Superviseur projet Oct&amp;Dec 22</t>
  </si>
  <si>
    <t>CDR-430643</t>
  </si>
  <si>
    <t>UVI061222_GASAP RF T9: OCA 7% T6, T7, T8, T9</t>
  </si>
  <si>
    <t>CDR-430663</t>
  </si>
  <si>
    <t>UVI061222_GASAP RF T9: Salaire Caissiere Oct&amp;Dec 2022</t>
  </si>
  <si>
    <t>CDR-430648</t>
  </si>
  <si>
    <t>UVI061222_GASAP RF T9: Charges sociales &amp; frais bancaire</t>
  </si>
  <si>
    <t>CDR-430646</t>
  </si>
  <si>
    <t>UVI061222_GASAP RF T9: Salaire Chef antenne Minembwe</t>
  </si>
  <si>
    <t>CDR-430649</t>
  </si>
  <si>
    <t>UVI061222_GASAP RF T9: Salaire Chef antenne Uvira</t>
  </si>
  <si>
    <t>CDR-430650</t>
  </si>
  <si>
    <t>UVI061222_GASAP RF T9: Salaire Comptable Oct&amp;Dec 2022</t>
  </si>
  <si>
    <t>CDR-430647</t>
  </si>
  <si>
    <t>UVI061222_GASAP RF T9: Entretien vehicule</t>
  </si>
  <si>
    <t>CDR-430662</t>
  </si>
  <si>
    <t>UVI061222_GASAP RF T9: Salaire Sentinelle</t>
  </si>
  <si>
    <t>CDR-430661</t>
  </si>
  <si>
    <t>CDR-GJUVI-0000791</t>
  </si>
  <si>
    <t>UVI071222_CDJP RF T9:1.2.4 Renforcement des cap des membre</t>
  </si>
  <si>
    <t>CDR-430664</t>
  </si>
  <si>
    <t>UVI071222_CDJP RF T9:4.1.2 Mise en oeuvre des PAS</t>
  </si>
  <si>
    <t>CDR-430665</t>
  </si>
  <si>
    <t>UVI071222_CDJP RF T9:4.2.5 Organisation des enquetes de sati</t>
  </si>
  <si>
    <t>CDR-430666</t>
  </si>
  <si>
    <t>UVI071222_CDJP RF T9:4.4.2 Lobbying et plaidoyer</t>
  </si>
  <si>
    <t>CDR-430667</t>
  </si>
  <si>
    <t>UVI071222_CDJP RF T9:Salaire Animateur terrain Oct a Dec 22</t>
  </si>
  <si>
    <t>CDR-430670</t>
  </si>
  <si>
    <t>UVI071222_CDJP RF T9:Salaire Charge des projet Oct a Dec 22</t>
  </si>
  <si>
    <t>CDR-430669</t>
  </si>
  <si>
    <t>UVI071222_CDJP RF T9:Salaire Cordinatrice Oct a Dec 2022</t>
  </si>
  <si>
    <t>CDR-430668</t>
  </si>
  <si>
    <t>UVI071222_CDJP RF T9:Salaire Caissiere Oct a Dec 2022</t>
  </si>
  <si>
    <t>CDR-430673</t>
  </si>
  <si>
    <t>UVI071222_CDJP RF T9:Salaire Charge d'admin fin Oct a Dec 22</t>
  </si>
  <si>
    <t>CDR-430671</t>
  </si>
  <si>
    <t>UVI071222_CDJP RF T9:Salaire Chauffeur Oct a Dec 2022</t>
  </si>
  <si>
    <t>CDR-430674</t>
  </si>
  <si>
    <t>UVI071222_CDJP RF T9:Salaire Comptable Oct a Dec 2022</t>
  </si>
  <si>
    <t>CDR-430672</t>
  </si>
  <si>
    <t>UVI071222_CDJP RF T9:Fournitures bureau, communication</t>
  </si>
  <si>
    <t>CDR-430676</t>
  </si>
  <si>
    <t>UVI071222_CDJP RF T9:Soins Medicaux</t>
  </si>
  <si>
    <t>CDR-430675</t>
  </si>
  <si>
    <t>UVI071222_CDJP RF T9:OCA 7% T6, T7, T8 &amp; T9</t>
  </si>
  <si>
    <t>CDR-430677</t>
  </si>
  <si>
    <t>Tranche6</t>
  </si>
  <si>
    <t>Tranche7</t>
  </si>
  <si>
    <t>Tranche8</t>
  </si>
  <si>
    <t>Tranche9</t>
  </si>
  <si>
    <t>Tranche10</t>
  </si>
  <si>
    <t>UVI081222__SOFIBEF RF T9:Salaire Charge de projet</t>
  </si>
  <si>
    <t>UVI081222__SOFIBEF RF T9:Salaire Superviseur au projet</t>
  </si>
  <si>
    <t>UVI081222__SOFIBEF RF T9:Salaire 2 animateurs terrain</t>
  </si>
  <si>
    <t>UVI081222__SOFIBEF RF T9:Entretien vehicule et carburant</t>
  </si>
  <si>
    <t>UVI081222__SOFIBEF RF T9:Fournitures bureau, communication</t>
  </si>
  <si>
    <t>UVI081222__SOFIBEF RF T9:Loyer du bureau</t>
  </si>
  <si>
    <t>UVI081222__SOFIBEF RF T9: OCA 7%, T6, T7, T8 &amp; T9</t>
  </si>
  <si>
    <t>corrected by CBA</t>
  </si>
  <si>
    <t>CDR-CUUVI-0001085</t>
  </si>
  <si>
    <t>BSC760_ETS UMOJA NI NGUVU:Mazout 104L Mob plq 9170AF/19</t>
  </si>
  <si>
    <t>CDR-425244</t>
  </si>
  <si>
    <t>CDR-CUUVI-0001088</t>
  </si>
  <si>
    <t>BSC761_ETS UMOJA NI NGUVU:Mazout 140L générateur</t>
  </si>
  <si>
    <t>CDR-425247</t>
  </si>
  <si>
    <t>CDR-CUUVI-0001081</t>
  </si>
  <si>
    <t>BSC755_JACQUELINE:Prime stage du 06/12/22 au 06/01/2023</t>
  </si>
  <si>
    <t>CDR-425242</t>
  </si>
  <si>
    <t>CDR-CUUVI-0001090</t>
  </si>
  <si>
    <t>BSC763_ETS TOKOSS:Fournitures formation enqueteurs</t>
  </si>
  <si>
    <t>CDR-425249</t>
  </si>
  <si>
    <t>CDR-CUUVI-0001089</t>
  </si>
  <si>
    <t>BSC762_JEREMIE:Rbt frais location taxi Bukavu-Bujumbura</t>
  </si>
  <si>
    <t>CDR-425248</t>
  </si>
  <si>
    <t>CDR-CUUVI-0001091</t>
  </si>
  <si>
    <t>BSC764_LUHINDA P/C ETS LA VICTOIRE:Repas format° enqueteurs</t>
  </si>
  <si>
    <t>CDR-428401</t>
  </si>
  <si>
    <t>CDR-CUUVI-0001094</t>
  </si>
  <si>
    <t>BSC766_ETS UMOJA NI NGUVU:Mazout 102L Mob plq 5062AE/19</t>
  </si>
  <si>
    <t>CDR-428403</t>
  </si>
  <si>
    <t>CDR-CUUVI-0001102</t>
  </si>
  <si>
    <t>BSC770_PARTICIPANTS:Transport réun° vérificat° indic.RBF/Ter</t>
  </si>
  <si>
    <t>CDR-428421</t>
  </si>
  <si>
    <t>CDR-CUUVI-0001103</t>
  </si>
  <si>
    <t>BSC770_RESTAURANT AU BON COIN:Repas réun°vérif.ind.RBF/Ter</t>
  </si>
  <si>
    <t>CDR-428422</t>
  </si>
  <si>
    <t>CDR-CUUVI-0001105</t>
  </si>
  <si>
    <t>BSC772_MAGEUZO:Trans.part. réun°vérificat° indic. RBF/Bavira</t>
  </si>
  <si>
    <t>CDR-428424</t>
  </si>
  <si>
    <t>CDR-CUUVI-0001106</t>
  </si>
  <si>
    <t>BSC772_RESTAURANT AU BON COIN:Repas réun°vérif.ind.RBFBavira</t>
  </si>
  <si>
    <t>CDR-428425</t>
  </si>
  <si>
    <t>CDR-CUUVI-0001099</t>
  </si>
  <si>
    <t>BSC768_DANNY P/C SNEL:Facture novembre'22</t>
  </si>
  <si>
    <t>CDR-428408</t>
  </si>
  <si>
    <t>CDR-CUUVI-0001104</t>
  </si>
  <si>
    <t>BSC771_JIMMY P/C KWADO:Réparat° pneus Mob plq 5062AE/19</t>
  </si>
  <si>
    <t>CDR-428423</t>
  </si>
  <si>
    <t>CDR-CUUVI-0001096</t>
  </si>
  <si>
    <t>BSC767_DANNY P/C ETS LA BENEDICTE:Lait+Tonnelets eau bureau</t>
  </si>
  <si>
    <t>CDR-428405</t>
  </si>
  <si>
    <t>CDR-CUUVI-0001101</t>
  </si>
  <si>
    <t>BSC769_RESTAURANT MONT CARMEL:Café du lundi 09/01/2023</t>
  </si>
  <si>
    <t>CDR-428410</t>
  </si>
  <si>
    <t>CDR-CUUVI-0001110</t>
  </si>
  <si>
    <t>BSC775_JIMMY P/C LAVAGE AUTOS:Lavage Mob plq 5062AE/19</t>
  </si>
  <si>
    <t>CDR-428428</t>
  </si>
  <si>
    <t>CDR-CUUVI-0001109</t>
  </si>
  <si>
    <t>BSC774_ETS LA BENEDICTE:Box eau minérale</t>
  </si>
  <si>
    <t>CDR-428427</t>
  </si>
  <si>
    <t>CDR-CUUVI-0001118</t>
  </si>
  <si>
    <t>BSC780_BAHARI BEACH HOTEL:Repas atelier avec SSU</t>
  </si>
  <si>
    <t>CDR-429372</t>
  </si>
  <si>
    <t>CDR-CUUVI-0001120</t>
  </si>
  <si>
    <t>BSC781_RESTAURANT MONT CARMEL:Café du lundi 23/02/2023</t>
  </si>
  <si>
    <t>CDR-429374</t>
  </si>
  <si>
    <t>CDR-CUUVI-0001122</t>
  </si>
  <si>
    <t>BSC782_ALIMENTATION A'OCI:Gingembre+Sucre bureau</t>
  </si>
  <si>
    <t>CDR-430712</t>
  </si>
  <si>
    <t>CDR-CUUVI-0001125</t>
  </si>
  <si>
    <t>BSC783_DANNY P/C REGIDESO:Fact. 04/'22 &amp; 05/'22 ancien burea</t>
  </si>
  <si>
    <t>CDR-430715</t>
  </si>
  <si>
    <t>CDR-CUUVI-0001127</t>
  </si>
  <si>
    <t>BSC784_ETS ESPOIR RICHA:Mazout 93L Mob plq 9170AF/19</t>
  </si>
  <si>
    <t>CDR-430717</t>
  </si>
  <si>
    <t>CDR-B146-0000411</t>
  </si>
  <si>
    <t>Vhr0291_Cq07456918_PATIENT P/C ETS ROMAIN8:Communicat° 01/23</t>
  </si>
  <si>
    <t>CDR-428141</t>
  </si>
  <si>
    <t>CDR-B146-0000414</t>
  </si>
  <si>
    <t>Vhr0293_Cq07456919_MUKUBWA P/C HDW:Gardiennage janvier'23</t>
  </si>
  <si>
    <t>CDR-428143</t>
  </si>
  <si>
    <t>CDR-B146-0000431</t>
  </si>
  <si>
    <t>Vhr0300_RELEVE TMB:Frais bancaires janvier 2023</t>
  </si>
  <si>
    <t>CDR-430722</t>
  </si>
  <si>
    <t>CDR-B851-0000461</t>
  </si>
  <si>
    <t>Vhr40020_EQUITY BCDC:Frais bancaires mois de janvier'23</t>
  </si>
  <si>
    <t>CDR-432173</t>
  </si>
  <si>
    <t>CDR-B066-0002092</t>
  </si>
  <si>
    <t>GMA030123_EQUITY BCDC:Frais bancaires janvier'23-ESPASK</t>
  </si>
  <si>
    <t>CDR-432248</t>
  </si>
  <si>
    <t>CRD Evaluation finale</t>
  </si>
  <si>
    <t>CDR-B066-0002083</t>
  </si>
  <si>
    <t>Vhr0841_OV0087435_HERI MAZIO:1ère T-consult. evaluat°-ESPASK</t>
  </si>
  <si>
    <t>CDR-432226</t>
  </si>
  <si>
    <t>CDR-CHU-0030173</t>
  </si>
  <si>
    <t>BSC 10952_BLANDINE:Renouvellem controle techniq mob5062AE19</t>
  </si>
  <si>
    <t>CDR-428924</t>
  </si>
  <si>
    <t>CDR-CHU-0030227</t>
  </si>
  <si>
    <t>BSC 10988_JOELLE PRITING:Impress°carnet bon de sortie caisse</t>
  </si>
  <si>
    <t>CDR-430762</t>
  </si>
  <si>
    <t>CDR-GJUVI-0000795</t>
  </si>
  <si>
    <t>UVI010123_Vhr0269_KANKISINGI:Loyer janvier 2023</t>
  </si>
  <si>
    <t>CDR-432269</t>
  </si>
  <si>
    <t>CDR-GJUVI-0000800</t>
  </si>
  <si>
    <t>UVI040123_Vhr296_JIMMY:Frais de miss° Luvungi 23 au 26/1/23</t>
  </si>
  <si>
    <t>CDR-433991</t>
  </si>
  <si>
    <t>CDR-GJUVI-0000803</t>
  </si>
  <si>
    <t>UVI060123_Vhr296_MAGEUZO:Frais de miss° 25/01 au 02/02/23</t>
  </si>
  <si>
    <t>CDR-433995</t>
  </si>
  <si>
    <t>CDR-GJUVI-0000804</t>
  </si>
  <si>
    <t>UVI060123_Vhr296_MAGEUZO:Vérificat° RBF T5 25/01 au 02/02/23</t>
  </si>
  <si>
    <t>CDR-433996</t>
  </si>
  <si>
    <t>CDR-GJUVI-0000798</t>
  </si>
  <si>
    <t>UVI010123_Vhr0274_DPMER::IRL janvier 2023</t>
  </si>
  <si>
    <t>CDR-432272</t>
  </si>
  <si>
    <t>CDR-GJUVI-0000799</t>
  </si>
  <si>
    <t>UVI030123_Vhr020&amp;0295_ROMAIN:Prise en charge enquetes sem</t>
  </si>
  <si>
    <t>CDR-432273</t>
  </si>
  <si>
    <t>CDR-GJUVI-0000801</t>
  </si>
  <si>
    <t>UVI040123_Vhr297_JIMMY:Frais de miss° Luvungi 27 au 28/1/23</t>
  </si>
  <si>
    <t>CDR-433993</t>
  </si>
  <si>
    <t>UVI040123_Vhr299_JIMMY:Frais de miss° Luvungi 28/1 au 4/2/23</t>
  </si>
  <si>
    <t>CDR-433992</t>
  </si>
  <si>
    <t>CDR-GJUVI-0000805</t>
  </si>
  <si>
    <t>UVI070123_RF T9 VNGI:1.2.7 Tribune d'expression populaire</t>
  </si>
  <si>
    <t>CDR-433998</t>
  </si>
  <si>
    <t>UVI070123_RF T9 VNGI:1.5.5 Mener des action de Lobbying</t>
  </si>
  <si>
    <t>CDR-433999</t>
  </si>
  <si>
    <t>UVI070123_RF T9 VNGI:1.2.3 Organisation de séances de concer</t>
  </si>
  <si>
    <t>CDR-433997</t>
  </si>
  <si>
    <t>UVI070123_RF T9 VNGI:Expert en gouvernance inclusive Locale</t>
  </si>
  <si>
    <t>CDR-434000</t>
  </si>
  <si>
    <t>UVI070123_RF T9 VNGI:2.1.4 Elaboration et publication d'un d</t>
  </si>
  <si>
    <t>CDR-434022</t>
  </si>
  <si>
    <t>UVI070123_RF T9 VNGI:2.1.5 Beanchmaking processus de collect</t>
  </si>
  <si>
    <t>CDR-434023</t>
  </si>
  <si>
    <t>UVI070123_RF T9 VNGI:2.2.1 Appuyer l'elaboration/Mise a jour</t>
  </si>
  <si>
    <t>CDR-434024</t>
  </si>
  <si>
    <t>UVI070123_RF T9 VNGI:2.2.2  Appuyer l'elaboration du budget</t>
  </si>
  <si>
    <t>CDR-434025</t>
  </si>
  <si>
    <t>UVI070123_RF T9 VNGI:4.1.3 Appui à l'organisation et à la te</t>
  </si>
  <si>
    <t>CDR-434028</t>
  </si>
  <si>
    <t>UVI070123_RF T9 VNGI:4.3.2 Formation des autorités coutumièr</t>
  </si>
  <si>
    <t>CDR-434029</t>
  </si>
  <si>
    <t>UVI070123_RF T9 VNGI:4.3.3. Appui au benchmarking/Mecanisme</t>
  </si>
  <si>
    <t>CDR-434030</t>
  </si>
  <si>
    <t>UVI070123_RF T9 VNGI:4.3.5 Appui au service la PNC</t>
  </si>
  <si>
    <t>CDR-434031</t>
  </si>
  <si>
    <t>UVI070123_RF T9 VNGI:Assistant au projet</t>
  </si>
  <si>
    <t>CDR-434021</t>
  </si>
  <si>
    <t>UVI070123_RF T9 VNGI:Expert en gouvernance securitaire et en</t>
  </si>
  <si>
    <t>CDR-434026</t>
  </si>
  <si>
    <t>CDR-434027</t>
  </si>
  <si>
    <t>CDR-434032</t>
  </si>
  <si>
    <t>CDR-434033</t>
  </si>
  <si>
    <t>UVI070123_RF T9 VNGI:Finances, logistique &amp; administration</t>
  </si>
  <si>
    <t>CDR-435071</t>
  </si>
  <si>
    <t>UVI070123_RF T9 VNGI:Frais bancaires</t>
  </si>
  <si>
    <t>CDR-435075</t>
  </si>
  <si>
    <t>UVI070123_RF T9 VNGI:Frais de voyage, carburant, location/ma</t>
  </si>
  <si>
    <t>CDR-435074</t>
  </si>
  <si>
    <t>UVI070123_RF T9 VNGI:Papeterie, télécommunications, Internet</t>
  </si>
  <si>
    <t>CDR-435076</t>
  </si>
  <si>
    <t>UVI070123_RF T9 VNGI:Expert en gouvernance locale et genre</t>
  </si>
  <si>
    <t>CDR-435073</t>
  </si>
  <si>
    <t>UVI070123_RF T9 VNGI:Expert en redevabilité et responsabilit</t>
  </si>
  <si>
    <t>CDR-435072</t>
  </si>
  <si>
    <t>CDR-GGJO-0007565</t>
  </si>
  <si>
    <t>GMA010123-Salaire and benefit- jan'23_ Jérémie</t>
  </si>
  <si>
    <t>CDR-435101</t>
  </si>
  <si>
    <t>CDR-GGJO-0007566</t>
  </si>
  <si>
    <t>CDR-435102</t>
  </si>
  <si>
    <t>CDR-GGJO-0007568</t>
  </si>
  <si>
    <t>CDR-435103</t>
  </si>
  <si>
    <t>CDR-GGJO-0007581</t>
  </si>
  <si>
    <t>CDR-435104</t>
  </si>
  <si>
    <t>CDR-GGJO-0007582</t>
  </si>
  <si>
    <t>CDR-435105</t>
  </si>
  <si>
    <t>CDR-GGJO-0007611</t>
  </si>
  <si>
    <t>GMA010123-Salaire and benefit- jan'23_ Christian</t>
  </si>
  <si>
    <t>CDR-435144</t>
  </si>
  <si>
    <t>CDR-GGJO-0007613</t>
  </si>
  <si>
    <t>GMA010123-Salaire and benefit- jan'23_ Jimmy</t>
  </si>
  <si>
    <t>CDR-435146</t>
  </si>
  <si>
    <t>CDR-GGJO-0007610</t>
  </si>
  <si>
    <t>GMA010123-Salaire and benefit- jan'23_ Etienne</t>
  </si>
  <si>
    <t>CDR-435143</t>
  </si>
  <si>
    <t>CDR-GGJO-0007612</t>
  </si>
  <si>
    <t>GMA010123-Salaire and benefit- jan'23_ Aimée</t>
  </si>
  <si>
    <t>CDR-435145</t>
  </si>
  <si>
    <t>CDR-GJBUN-0001563</t>
  </si>
  <si>
    <t>BUN010123_Vhr0297_JL BAHATI_Mission d'analyse des donées end</t>
  </si>
  <si>
    <t>CDR-435122</t>
  </si>
  <si>
    <t>COR-ALLOC-0005194</t>
  </si>
  <si>
    <t>Salary costs expats January 2023 Ooijen 4%</t>
  </si>
  <si>
    <t>COR-1280048</t>
  </si>
  <si>
    <t>OCA 7%</t>
  </si>
  <si>
    <t>CDR-CUUVI-0001129</t>
  </si>
  <si>
    <t>BSC785_DANNY P/C SNEL:Facture 05/2022 ancien bureau Cordaid</t>
  </si>
  <si>
    <t>CDR-432193</t>
  </si>
  <si>
    <t>CDR-CUUVI-0001131</t>
  </si>
  <si>
    <t>BSC786_RESTAURANT MONT-CARMEL:Café du lundi 30/01/2023</t>
  </si>
  <si>
    <t>CDR-432195</t>
  </si>
  <si>
    <t>CDR-CUUVI-0001134</t>
  </si>
  <si>
    <t>BSC788_ETS ESPOR RICHA:Mazout 80L Mob plq 5062AE19</t>
  </si>
  <si>
    <t>CDR-432198</t>
  </si>
  <si>
    <t>CDR-CUUVI-0001137</t>
  </si>
  <si>
    <t>BSC790_DANNY P/C SNEL:Facture 12/2022</t>
  </si>
  <si>
    <t>CDR-432201</t>
  </si>
  <si>
    <t>CDR-CUUVI-0001138</t>
  </si>
  <si>
    <t>BSC791_ELIE P/C AUTO MECA DIESEL:Entretien Mob plq 5062AE/1</t>
  </si>
  <si>
    <t>CDR-432202</t>
  </si>
  <si>
    <t>CDR-CUUVI-0001141</t>
  </si>
  <si>
    <t>BSC792_DANNY P/C REGIDESO:Factures 05-06 &amp; 08/2022</t>
  </si>
  <si>
    <t>CDR-432205</t>
  </si>
  <si>
    <t>CDR-CUUVI-0001143</t>
  </si>
  <si>
    <t>BSC793_JUSTIN P/C HG KASENGA:Soins 12/2022_DJUMA JIMMY</t>
  </si>
  <si>
    <t>CDR-432207</t>
  </si>
  <si>
    <t>CDR-CUUVI-0001149</t>
  </si>
  <si>
    <t>BSC796_ETS ESPOIR RICHA: 90L Mazout pour mob 5062 AE/19</t>
  </si>
  <si>
    <t>CDR-437601</t>
  </si>
  <si>
    <t>CDR-CUUVI-0001145</t>
  </si>
  <si>
    <t>BSC794_BALENGA P/C HG KASENGA:Soins 01/'23_ETIENNE MUSHAGA</t>
  </si>
  <si>
    <t>CDR-432264</t>
  </si>
  <si>
    <t>CDR-CUUVI-0001147</t>
  </si>
  <si>
    <t>BSC795_MUHINYUZA Jacqueline:Prime stage du 06/01-06/02/'23</t>
  </si>
  <si>
    <t>CDR-432266</t>
  </si>
  <si>
    <t>CDR-CUUVI-0001153</t>
  </si>
  <si>
    <t>BSC800_HIDLAF P/C AJYWA:Fac Internet fév&amp;mars 2023; P ESPASK</t>
  </si>
  <si>
    <t>CDR-437609</t>
  </si>
  <si>
    <t>CDR-CUUVI-0001151</t>
  </si>
  <si>
    <t>BSC798_JIMMY P/C AUTO&amp;KWADO:lavage vehicule &amp; rép 3 pneus</t>
  </si>
  <si>
    <t>CDR-437604</t>
  </si>
  <si>
    <t>CDR-CUUVI-0001156</t>
  </si>
  <si>
    <t>BSC803_DANNY P/C REGIDESO:Factures Decembre 2022</t>
  </si>
  <si>
    <t>CDR-437625</t>
  </si>
  <si>
    <t>CDR-CUUVI-0001152</t>
  </si>
  <si>
    <t>BSC799_RESTAURANT MONT CARMEL:Café du lundi 06/02/2023</t>
  </si>
  <si>
    <t>CDR-437605</t>
  </si>
  <si>
    <t>CDR-CUUVI-0001155</t>
  </si>
  <si>
    <t>BSC802_ETS TOKOSS: Cartouche 737 Canon&amp; Encre correctrice</t>
  </si>
  <si>
    <t>CDR-437621</t>
  </si>
  <si>
    <t>CDR-CUUVI-0001157</t>
  </si>
  <si>
    <t>BSC804_ ETS MUSATO : 10 TONELET D'EAU de 20L</t>
  </si>
  <si>
    <t>CDR-437626</t>
  </si>
  <si>
    <t>CDR-CUUVI-0001158</t>
  </si>
  <si>
    <t>BSC805_ETS ESPOIR RICHA: 90L Mazout Pour Mob 9170 AF/19</t>
  </si>
  <si>
    <t>CDR-437628</t>
  </si>
  <si>
    <t>CDR-CUUVI-0001164</t>
  </si>
  <si>
    <t>BSC808_ETS ESPOIR RICHA:85L mazout Mob plaque 9170AF/19</t>
  </si>
  <si>
    <t>CDR-437904</t>
  </si>
  <si>
    <t>CDR-CUUVI-0001166</t>
  </si>
  <si>
    <t>BSC809_ETS ESPOIR RICHA:78L mazout Mob plaque 5062AE/19</t>
  </si>
  <si>
    <t>CDR-437906</t>
  </si>
  <si>
    <t>CDR-CUUVI-0001159</t>
  </si>
  <si>
    <t>BSC806_ETS TOKOSS: Achat 6 rames papier</t>
  </si>
  <si>
    <t>CDR-437630</t>
  </si>
  <si>
    <t>CDR-CUUVI-0001162</t>
  </si>
  <si>
    <t>BSC807_RESTAURANT MONT CARMEL:Café du lundi 13/02/2023</t>
  </si>
  <si>
    <t>CDR-437902</t>
  </si>
  <si>
    <t>CDR-CUUVI-0001169</t>
  </si>
  <si>
    <t>BSC810_DANNY P/C REGIDESO:Facture janvier 2023</t>
  </si>
  <si>
    <t>CDR-437909</t>
  </si>
  <si>
    <t>CDR-CUUVI-0001172</t>
  </si>
  <si>
    <t>BSC811_ETS LA BENEDICTE:Papiers serviette Mob</t>
  </si>
  <si>
    <t>CDR-437912</t>
  </si>
  <si>
    <t>CDR-CUUVI-0001175</t>
  </si>
  <si>
    <t>BSC812_DANNY P/C MSON AMEC+CHANGFA:Pces rechange générateur</t>
  </si>
  <si>
    <t>CDR-437915</t>
  </si>
  <si>
    <t>CDR-CUUVI-0001170</t>
  </si>
  <si>
    <t>BSC811_ETS LA BENEDICTE:Achat Rallonge bureau Finance</t>
  </si>
  <si>
    <t>CDR-437910</t>
  </si>
  <si>
    <t>CDR-CUUVI-0001171</t>
  </si>
  <si>
    <t>BSC811_ETS LA BENEDICTE:Savons liquide bureau</t>
  </si>
  <si>
    <t>CDR-437911</t>
  </si>
  <si>
    <t>CDR-CUUVI-0001179</t>
  </si>
  <si>
    <t>BSC814_JEREMIE :Remb.frais miss° Bukavu du 08 -10/02/2023</t>
  </si>
  <si>
    <t>CDR-437919</t>
  </si>
  <si>
    <t>CDR-CUUVI-0001181</t>
  </si>
  <si>
    <t>BSC815_AMANI PAPY:MO réparation générateur</t>
  </si>
  <si>
    <t>CDR-440884</t>
  </si>
  <si>
    <t>CDR-CUUVI-0001185</t>
  </si>
  <si>
    <t>BSC817_DANNY P/C MSON AMEC+CHANGFA:Démarreur générateur</t>
  </si>
  <si>
    <t>CDR-440887</t>
  </si>
  <si>
    <t>CDR-CUUVI-0001188</t>
  </si>
  <si>
    <t>BSC818_ELIE P/C GARAGE AUTO MECA DIESEL:Entretien Mob 5062AE</t>
  </si>
  <si>
    <t>CDR-441241</t>
  </si>
  <si>
    <t>CDR-CUUVI-0001192</t>
  </si>
  <si>
    <t>BSC822_ETS ESPOIR RICHA:Mazout 56L Mob plaque 5062AE/19</t>
  </si>
  <si>
    <t>CDR-441245</t>
  </si>
  <si>
    <t>CDR-CUUVI-0001194</t>
  </si>
  <si>
    <t>BSC823_ETS ESPOIR RICHA:Mazout 94,5L Mob plaque 9170AF/19</t>
  </si>
  <si>
    <t>CDR-441247</t>
  </si>
  <si>
    <t>CDR-CUUVI-0001204</t>
  </si>
  <si>
    <t>BSC828_AT.DE SOUDURE MOEDERNE:Ajustage Lift hair Mob 5062AE</t>
  </si>
  <si>
    <t>CDR-441308</t>
  </si>
  <si>
    <t>CDR-CUUVI-0001207</t>
  </si>
  <si>
    <t>BSC829_MAISON NO BEEF:Parfum Mob plaque 5062AE/19</t>
  </si>
  <si>
    <t>CDR-441321</t>
  </si>
  <si>
    <t>CDR-CUUVI-0001199</t>
  </si>
  <si>
    <t>BSC825_RESTAURANT MONT CARMEL:Café du lundi 20/02/2023</t>
  </si>
  <si>
    <t>CDR-441303</t>
  </si>
  <si>
    <t>CDR-CUUVI-0001200</t>
  </si>
  <si>
    <t>BSC826_ETS TOKOSS:Cartouche HP17A bureau Finances</t>
  </si>
  <si>
    <t>CDR-441304</t>
  </si>
  <si>
    <t>CDR-CUUVI-0001202</t>
  </si>
  <si>
    <t>BSC827_ETS MUSATO:Eau minérale bureau (7 cts)&amp; Ampoule élect</t>
  </si>
  <si>
    <t>CDR-441306</t>
  </si>
  <si>
    <t>CDR-CUUVI-0001211</t>
  </si>
  <si>
    <t>BSC830_JUSTIN P/C HG KASENGA:Soins médicaux fév'2023 DJUMA</t>
  </si>
  <si>
    <t>CDR-441432</t>
  </si>
  <si>
    <t>CDR-CUUVI-0001212</t>
  </si>
  <si>
    <t>BSC831_RESTAURANT MONT CARMEL:Café du lundi 27/02/2023</t>
  </si>
  <si>
    <t>CDR-441445</t>
  </si>
  <si>
    <t>CDR-B146-0000442</t>
  </si>
  <si>
    <t>Vhr0307_Cq07456931_CLARISSE:Pyt Fac Consultance Janvier 2023</t>
  </si>
  <si>
    <t>CDR-437692</t>
  </si>
  <si>
    <t>CDR-B146-0000434</t>
  </si>
  <si>
    <t>Vhr0303_Cq07456926_AMURI P/C ETS LAS:Crédit communicat 02/23</t>
  </si>
  <si>
    <t>CDR-432262</t>
  </si>
  <si>
    <t>CDR-B146-0000450</t>
  </si>
  <si>
    <t>Vhr0313_Op3150151_TERRITOIRE UVIRA:Subsides T6</t>
  </si>
  <si>
    <t>CDR-441400</t>
  </si>
  <si>
    <t>CDR-B146-0000446</t>
  </si>
  <si>
    <t>Vhr0310_Cq07456934_MUKUBWA P/C HDW:Service gardiennage 02/23</t>
  </si>
  <si>
    <t>CDR-440881</t>
  </si>
  <si>
    <t>CDR-B146-0000451</t>
  </si>
  <si>
    <t>Vhr0314_RELEVE TMB UVIRA:Frais bancaires février 2023</t>
  </si>
  <si>
    <t>CDR-441401</t>
  </si>
  <si>
    <t>CDR-B066-0002122</t>
  </si>
  <si>
    <t>Vhr0868_MAD_MIN PROV INT_paiement subsides</t>
  </si>
  <si>
    <t>CDR-441573</t>
  </si>
  <si>
    <t>CDR-B066-0002121</t>
  </si>
  <si>
    <t>Vhr0867_MAD_COM PROV PNC_Paiement subsides</t>
  </si>
  <si>
    <t>CDR-441572</t>
  </si>
  <si>
    <t>CDR-GGJO-0007684</t>
  </si>
  <si>
    <t>GMA010223-20% Salaire and benefit fev'23-JEREMIE</t>
  </si>
  <si>
    <t>CDR-441521</t>
  </si>
  <si>
    <t>CDR-GGJO-0007685</t>
  </si>
  <si>
    <t>GMA010223-40% Salaire and benefit fev'23-JEREMIE</t>
  </si>
  <si>
    <t>CDR-441522</t>
  </si>
  <si>
    <t>CDR-GGJO-0007686</t>
  </si>
  <si>
    <t>GMA010223-5% Salaire and benefit fev'23-JEREMIE</t>
  </si>
  <si>
    <t>CDR-441523</t>
  </si>
  <si>
    <t>CDR-GGJO-0007687</t>
  </si>
  <si>
    <t>GMA010223-15% Salaire and benefit fev'23-JEREMIE</t>
  </si>
  <si>
    <t>CDR-441524</t>
  </si>
  <si>
    <t>CDR-GGJO-0007688</t>
  </si>
  <si>
    <t>CDR-441525</t>
  </si>
  <si>
    <t>CDR-GGJO-0007717</t>
  </si>
  <si>
    <t>GMA010223-Salaire&amp;benefit fev'23-CHRISTIAN</t>
  </si>
  <si>
    <t>CDR-441641</t>
  </si>
  <si>
    <t>CDR-GGJO-0007719</t>
  </si>
  <si>
    <t>GMA010223-Salaire&amp;benefit fev'23-JIMMY</t>
  </si>
  <si>
    <t>CDR-441643</t>
  </si>
  <si>
    <t>CDR-GGJO-0007716</t>
  </si>
  <si>
    <t>GMA010223-Salaire&amp;benefit fev'23-ETIENNE</t>
  </si>
  <si>
    <t>CDR-441640</t>
  </si>
  <si>
    <t>CDR-GGJO-0007718</t>
  </si>
  <si>
    <t>GMA010223-Salaire&amp;benefit fev'23-AIMEE</t>
  </si>
  <si>
    <t>CDR-441642</t>
  </si>
  <si>
    <t>CDR-B851-0000463</t>
  </si>
  <si>
    <t>Vhr40024_OV60619800_CIMAK_Soins médicaux jan'23</t>
  </si>
  <si>
    <t>CDR-441619</t>
  </si>
  <si>
    <t>CDR-B851-0000464</t>
  </si>
  <si>
    <t>Vhr40025_EBCDC GOMA_Frais bancaires fév'23</t>
  </si>
  <si>
    <t>CDR-441620</t>
  </si>
  <si>
    <t>CDR-GJUVI-0000806</t>
  </si>
  <si>
    <t>UVI010223_Vhr0269_KANKISINGI:Loyer bureau février 2023</t>
  </si>
  <si>
    <t>CDR-441391</t>
  </si>
  <si>
    <t>CDR-GJUVI-0000809</t>
  </si>
  <si>
    <t>UVI020223_Vhr0274_DPMER:IRL loyer bureau février 2023</t>
  </si>
  <si>
    <t>CDR-441394</t>
  </si>
  <si>
    <t>CDR-GJUVI-0000812</t>
  </si>
  <si>
    <t>UVI030223_Vhr296&amp;299_MUGANGU:Miss° Vérif RBF Luvungi&amp;Bkv</t>
  </si>
  <si>
    <t>CDR-441397</t>
  </si>
  <si>
    <t>CDR-GJUVI-0000817</t>
  </si>
  <si>
    <t>UVI060223_Vhr0309_CLARISSE:Miss° Bukavu Format°sur les confl</t>
  </si>
  <si>
    <t>CDR-441443</t>
  </si>
  <si>
    <t>CDR-GJUVI-0000814</t>
  </si>
  <si>
    <t>UVI040223_Vhr0284_MUGANGU:Prise en charge groupe CCRCC SK</t>
  </si>
  <si>
    <t>CDR-441399</t>
  </si>
  <si>
    <t>CDR-GJUVI-0000816</t>
  </si>
  <si>
    <t>UVI050223_Vhr0299_KAOMBA:Activités CCRCC Luvungi-Bukavu</t>
  </si>
  <si>
    <t>CDR-441442</t>
  </si>
  <si>
    <t>CDR-GJUVI-0000818</t>
  </si>
  <si>
    <t>UVI060223_Vhr0309_CLARISSE:Activités groupe travail  Bukavu</t>
  </si>
  <si>
    <t>CDR-441444</t>
  </si>
  <si>
    <t>CDR-GJUVI-0000813</t>
  </si>
  <si>
    <t>UVI040223_Vhr0284_MUGANGU:Frais mission Bukavu</t>
  </si>
  <si>
    <t>CDR-441398</t>
  </si>
  <si>
    <t>CDR-GJUVI-0000815</t>
  </si>
  <si>
    <t>UVI050223_Vhr0299_KAOMBA:Mission Luvungi-Bukavu</t>
  </si>
  <si>
    <t>CDR-441441</t>
  </si>
  <si>
    <t>CDR-GGJO-0007813</t>
  </si>
  <si>
    <t>GMA070223-Vhr0850-KPS AUTO Goma-Carb,11&amp;12/2022 ESPASK</t>
  </si>
  <si>
    <t>CDR-442330</t>
  </si>
  <si>
    <t>CDR-B146-0000457</t>
  </si>
  <si>
    <t>Vhr0318_Op3150152_CHEFFERIE DE BUFULIIRU:Subsides T6</t>
  </si>
  <si>
    <t>CDR-441652</t>
  </si>
  <si>
    <t>CDR-B146-0000459</t>
  </si>
  <si>
    <t>Vhr0320_Cq07456939_ETIENNE P/C CHEFFERIE BAVIRA:Subsides T6</t>
  </si>
  <si>
    <t>CDR-441654</t>
  </si>
  <si>
    <t>CDR-B146-0000458</t>
  </si>
  <si>
    <t>Vhr0319_Cq07456938_ETIENNE P/C CIAT POLICE SANGE:Subsides T6</t>
  </si>
  <si>
    <t>CDR-441653</t>
  </si>
  <si>
    <t>CDR-B146-0000460</t>
  </si>
  <si>
    <t>Vhr0321_Cq07456940_ETIENNE P/C CIAT TERR PLAINE:Subsides T6</t>
  </si>
  <si>
    <t>CDR-441655</t>
  </si>
  <si>
    <t>CDR-B146-0000461</t>
  </si>
  <si>
    <t>Vhr0322_Cq07456941_ETIENN P/C CIAT POLICE LUVUNGI:Subside T6</t>
  </si>
  <si>
    <t>CDR-441656</t>
  </si>
  <si>
    <t>CDR-B146-0000462</t>
  </si>
  <si>
    <t>Vhr0323_Cq07456942_ETIENNE P/C CIAT POL BIJOMBO:Subsides T6</t>
  </si>
  <si>
    <t>CDR-441721</t>
  </si>
  <si>
    <t>CDR-GGJO-0007860</t>
  </si>
  <si>
    <t>GMA010323-CHRISTIAN-Salary&amp; benefit mar'23</t>
  </si>
  <si>
    <t>CDR-443481</t>
  </si>
  <si>
    <t>CDR-B146-0000455</t>
  </si>
  <si>
    <t>Vhr0316_Cq07456936_CLARISSE:Consultance février 2023</t>
  </si>
  <si>
    <t>CDR-441651</t>
  </si>
  <si>
    <t>CDR-B146-0000477</t>
  </si>
  <si>
    <t>Vhr0332_Cq07546951_MUKUBWA P/C HDW:Gardiennage mars'23</t>
  </si>
  <si>
    <t>CDR-442613</t>
  </si>
  <si>
    <t>CDR-CUUVI-0001281</t>
  </si>
  <si>
    <t>BSC866_ROMAIN P/C DPMER:IRL avril 2022/Ancien bureau Cordaid</t>
  </si>
  <si>
    <t>CDR-443273</t>
  </si>
  <si>
    <t>CDR-CUUVI-0001287</t>
  </si>
  <si>
    <t>BSC867_JUSTIN P/C HG KASENGA:Soins médicaux mars'23 DJUMA</t>
  </si>
  <si>
    <t>CDR-443278</t>
  </si>
  <si>
    <t>CDR-GGJO-0007862</t>
  </si>
  <si>
    <t>GMA010323-JIMMY-Salary&amp; benefit mar'23</t>
  </si>
  <si>
    <t>CDR-443483</t>
  </si>
  <si>
    <t>CDR-B146-0000465</t>
  </si>
  <si>
    <t>Vhr0325_Cq07456944_AMURI P/C ETS LAS:Crédi communicat°03/23</t>
  </si>
  <si>
    <t>CDR-441722</t>
  </si>
  <si>
    <t>CDR-B146-0000485</t>
  </si>
  <si>
    <t>Vhr0338_OP3150154_ETS AJYWA TELECOM:Connexion Avril, Mai</t>
  </si>
  <si>
    <t>CDR-442903</t>
  </si>
  <si>
    <t>CDR-B146-0000495</t>
  </si>
  <si>
    <t>Vhr0348_Cq07456963_AMURI P/C ETS LAS:Communication avril'23</t>
  </si>
  <si>
    <t>CDR-443312</t>
  </si>
  <si>
    <t>CDR-CUUVI-0001286</t>
  </si>
  <si>
    <t>BSC867_JUSTIN P/C HG KASENGA:Soins médicaux mars'23 JEREMIE</t>
  </si>
  <si>
    <t>CDR-443277</t>
  </si>
  <si>
    <t>CDR-GGJO-0007863</t>
  </si>
  <si>
    <t>GMA010323-JEREMIE-Salary&amp; benefit mar'23</t>
  </si>
  <si>
    <t>CDR-443484</t>
  </si>
  <si>
    <t>CDR-CUUVI-0001226</t>
  </si>
  <si>
    <t>BSC837_DANNY P/C SNEL SA:Facture janvier 2023</t>
  </si>
  <si>
    <t>CDR-441947</t>
  </si>
  <si>
    <t>CDR-CUUVI-0001229</t>
  </si>
  <si>
    <t>BSC838_DANNY P/C ETS ESPOIR RICHA:100 L mazout générateur</t>
  </si>
  <si>
    <t>CDR-441950</t>
  </si>
  <si>
    <t>CDR-CUUVI-0001238</t>
  </si>
  <si>
    <t>BSC842_ETS ESPOIR RICHA: 116L Mazout Pour Mob 5062 AE/19</t>
  </si>
  <si>
    <t>CDR-442541</t>
  </si>
  <si>
    <t>CDR-CUUVI-0001241</t>
  </si>
  <si>
    <t>BSC844_DANNY P/C REGIDESO:Factures Février 2023</t>
  </si>
  <si>
    <t>CDR-442591</t>
  </si>
  <si>
    <t>CDR-CUUVI-0001243</t>
  </si>
  <si>
    <t>BSC846_JIMgMY P/C LAVAGE AUTO:Lavage Mob 6 et Rep 2 pneu</t>
  </si>
  <si>
    <t>CDR-442595</t>
  </si>
  <si>
    <t>CDR-CUUVI-0001266</t>
  </si>
  <si>
    <t>BSC859_JIMMY P/C ETS UMOJA NI NGUVU:Mazout 100L Mob plq 5062</t>
  </si>
  <si>
    <t>CDR-442952</t>
  </si>
  <si>
    <t>CDR-CUUVI-0001268</t>
  </si>
  <si>
    <t>BSC860_DANNY P/C ETS UMOJA NI NGUVU:Mazout 65L Mob plq 9170A</t>
  </si>
  <si>
    <t>CDR-442954</t>
  </si>
  <si>
    <t>CDR-CUUVI-0001269</t>
  </si>
  <si>
    <t>BSC861_JIMMY P/C LAVAGE AUTOS:Lavage Mob plaque 5062AE/19</t>
  </si>
  <si>
    <t>CDR-442955</t>
  </si>
  <si>
    <t>CDR-CUUVI-0001292</t>
  </si>
  <si>
    <t>BSC870_STATION UMOJA NI NGUVU:Mazout 53L Mob plaque 9170AF/1</t>
  </si>
  <si>
    <t>CDR-443283</t>
  </si>
  <si>
    <t>CDR-CUUVI-0001294</t>
  </si>
  <si>
    <t>BSC871_STATION UMOJA NI NGUVU:Mazout 70L Mob plaque 5062AE/1</t>
  </si>
  <si>
    <t>CDR-443285</t>
  </si>
  <si>
    <t>CDR-CUUVI-0001285</t>
  </si>
  <si>
    <t>BSC867_JUSTIN P/C HG KASENGA:Soins médicaux mars'23 ETIENNE</t>
  </si>
  <si>
    <t>CDR-443276</t>
  </si>
  <si>
    <t>CDR-GGJO-0007859</t>
  </si>
  <si>
    <t>GMA010323-ETIENNE-Salary&amp; benefit mar'23</t>
  </si>
  <si>
    <t>CDR-443467</t>
  </si>
  <si>
    <t>CDR-CUUVI-0001218</t>
  </si>
  <si>
    <t>BSC834_JACQUELINE MUHINYUZA:Prime stage du 06/02 au 06/03/23</t>
  </si>
  <si>
    <t>CDR-441657</t>
  </si>
  <si>
    <t>CDR-CUUVI-0001221</t>
  </si>
  <si>
    <t>BSC835_DANNY P/C ETS TOKOSS: 1 cartouche HP17A bureau chauff</t>
  </si>
  <si>
    <t>CDR-441942</t>
  </si>
  <si>
    <t>CDR-CUUVI-0001223</t>
  </si>
  <si>
    <t>BSC836_DANNY P/C ETS LA BENEDICTE:Essuie-tout&amp;Tonnelets eau</t>
  </si>
  <si>
    <t>CDR-441944</t>
  </si>
  <si>
    <t>CDR-CUUVI-0001232</t>
  </si>
  <si>
    <t>BSC839_BELUSI P/C VUMI  MAMY:Gingembre bureau</t>
  </si>
  <si>
    <t>CDR-441953</t>
  </si>
  <si>
    <t>CDR-CUUVI-0001235</t>
  </si>
  <si>
    <t>BSC840_BELUSI P/C RIZIKI SOFIA:1 sac braise bureau</t>
  </si>
  <si>
    <t>CDR-441956</t>
  </si>
  <si>
    <t>CDR-CUUVI-0001237</t>
  </si>
  <si>
    <t>BSC841_BELUSI P/C ALIMENTATION A'OCI:20 kgs sucre bureau</t>
  </si>
  <si>
    <t>CDR-441958</t>
  </si>
  <si>
    <t>CDR-CUUVI-0001239</t>
  </si>
  <si>
    <t>BSC843_RESTAURANT MONT CARMEL:Café du lundi 06 et 13/03/2023</t>
  </si>
  <si>
    <t>CDR-442543</t>
  </si>
  <si>
    <t>CDR-CUUVI-0001253</t>
  </si>
  <si>
    <t>BSC853_RESTAURANT EBENEZER:Café du lundi 20/03/2023</t>
  </si>
  <si>
    <t>CDR-442872</t>
  </si>
  <si>
    <t>CDR-CUUVI-0001255</t>
  </si>
  <si>
    <t>BSC854_DANNY P/C ETS TOKOSS:Classeurs bureau Fin. (10 pces)</t>
  </si>
  <si>
    <t>CDR-442874</t>
  </si>
  <si>
    <t>CDR-CUUVI-0001258</t>
  </si>
  <si>
    <t>BSC855_DANNY P/C SNEL SA:Facture février 2023</t>
  </si>
  <si>
    <t>CDR-442877</t>
  </si>
  <si>
    <t>CDR-CUUVI-0001261</t>
  </si>
  <si>
    <t>BSC856_DANNY P/C ETS KIM:Sac omo bureau (2 pces)</t>
  </si>
  <si>
    <t>CDR-442880</t>
  </si>
  <si>
    <t>CDR-CUUVI-0001271</t>
  </si>
  <si>
    <t>BSC862_JIMMY P/C SHOP NOKIA PHONE:Adaptateur Laptop Jimmy</t>
  </si>
  <si>
    <t>CDR-442957</t>
  </si>
  <si>
    <t>CDR-CUUVI-0001277</t>
  </si>
  <si>
    <t>BSC865_RESTAURANT MONT CARMEL:Café du lundi 27/03/2023</t>
  </si>
  <si>
    <t>CDR-442982</t>
  </si>
  <si>
    <t>CDR-B066-0002194</t>
  </si>
  <si>
    <t>Vhr0902_Relevé_Frais bancaires Mars 2023 ESPASK</t>
  </si>
  <si>
    <t>CDR-443414</t>
  </si>
  <si>
    <t>CDR-B146-0000499</t>
  </si>
  <si>
    <t>Vhr0354_RELEVE TMB UVIRA:Frais bancaires mars 2023</t>
  </si>
  <si>
    <t>CDR-443582</t>
  </si>
  <si>
    <t>CDR-B851-0000465</t>
  </si>
  <si>
    <t>Vhr40028_EBCDC GOMA_Frais bancaires mars'23</t>
  </si>
  <si>
    <t>CDR-443471</t>
  </si>
  <si>
    <t>CDR-B066-0002168</t>
  </si>
  <si>
    <t>Vhr0893_OV0087450_CIMAK_soins méd Février 2023_staff ESPASK</t>
  </si>
  <si>
    <t>CDR-442963</t>
  </si>
  <si>
    <t>CDR-GGJO-0007861</t>
  </si>
  <si>
    <t>GMA010323-AIMEE-Salary&amp; benefit mar'23</t>
  </si>
  <si>
    <t>CDR-443482</t>
  </si>
  <si>
    <t>jan'23-Mars'23</t>
  </si>
  <si>
    <t>Trimestre 11</t>
  </si>
  <si>
    <t>COR-ALLOC-0005392</t>
  </si>
  <si>
    <t>Salary costs expats March 2023 Ooijen 4%</t>
  </si>
  <si>
    <t>COR-1291878</t>
  </si>
  <si>
    <t>CDR-GJUVI-0000829</t>
  </si>
  <si>
    <t>UVI010323_Vhr0269_KANKISINGI GUSTAVE:Loyer bureau mars 2023</t>
  </si>
  <si>
    <t>CDR-444193</t>
  </si>
  <si>
    <t>CDR-GJUVI-0000834</t>
  </si>
  <si>
    <t>UVI040323_BSC832_MUGANGU:Mission plaine&amp;chefferie Bafuliiru</t>
  </si>
  <si>
    <t>CDR-444198</t>
  </si>
  <si>
    <t>CDR-GJUVI-0000835</t>
  </si>
  <si>
    <t>UVI050323_BSC833_DJUMA:Mission plaine&amp;chefferie Bafuliiru</t>
  </si>
  <si>
    <t>CDR-444199</t>
  </si>
  <si>
    <t>CDR-GJUVI-0000838</t>
  </si>
  <si>
    <t>UVI080323_Vhr0331_CLARISSE:Miss° travail sur dotat°matériel</t>
  </si>
  <si>
    <t>CDR-444242</t>
  </si>
  <si>
    <t>CDR-GJUVI-0000832</t>
  </si>
  <si>
    <t>UVI020323_Vhr0274_DPMER:IRL loyer bureau Uvira mars 2023</t>
  </si>
  <si>
    <t>CDR-444196</t>
  </si>
  <si>
    <t>CDR-GJBUN-0001600</t>
  </si>
  <si>
    <t>BUN010323_Vhr0297_DJUMAJIMMY_Mission M&amp;E ESPASK</t>
  </si>
  <si>
    <t>CDR-444621</t>
  </si>
  <si>
    <t>CDR-B851-0000466</t>
  </si>
  <si>
    <t>Vhr40029_EQUITY BCDCD: Frais bancaires avril 2023</t>
  </si>
  <si>
    <t>CDR-445991</t>
  </si>
  <si>
    <t>47510</t>
  </si>
  <si>
    <t>CDR-CUUVI-0001297</t>
  </si>
  <si>
    <t>BSC875_ROMAIN P/C IGT UVIRA:Visa contrat de travail JIMMY</t>
  </si>
  <si>
    <t>033</t>
  </si>
  <si>
    <t>CDR-443701</t>
  </si>
  <si>
    <t>CDR-CUUVI-0001299</t>
  </si>
  <si>
    <t>BSC875_ROMAIN P/C IGT UVIRA:Visa contrat de travail JEREMIE</t>
  </si>
  <si>
    <t>CDR-443703</t>
  </si>
  <si>
    <t>CDR-CUUVI-0001298</t>
  </si>
  <si>
    <t>BSC875_ROMAIN P/C IGT UVIRA:Visa contrat de travail ETIENNE</t>
  </si>
  <si>
    <t>CDR-443702</t>
  </si>
  <si>
    <t>CDR-CUUVI-0001306</t>
  </si>
  <si>
    <t>BSC879_CLARISSE P/C KALENGA:Prise en charge activités CCRCC</t>
  </si>
  <si>
    <t>CDR-443710</t>
  </si>
  <si>
    <t>CDR-CUUVI-0001302</t>
  </si>
  <si>
    <t>BSC876_DANNY P/C ETS MUDJOMBA:Pièces rechange générateur</t>
  </si>
  <si>
    <t>CDR-443706</t>
  </si>
  <si>
    <t>CDR-CUUVI-0001305</t>
  </si>
  <si>
    <t>BSC878_DANNY P/C ETS LA BENEDICTE:Pap.dup.-Tonnelts-Lait-Nes</t>
  </si>
  <si>
    <t>CDR-443709</t>
  </si>
  <si>
    <t>CDR-CUUVI-0001309</t>
  </si>
  <si>
    <t>BSC880_AMANI MBILIZI:MO vidange générateur</t>
  </si>
  <si>
    <t>CDR-444043</t>
  </si>
  <si>
    <t>CDR-CUUVI-0001315</t>
  </si>
  <si>
    <t>BSC885_RESTAURANT MONT CARMEL:Café du lundi 03/04/2023</t>
  </si>
  <si>
    <t>CDR-444049</t>
  </si>
  <si>
    <t>CDR-CUUVI-0001317</t>
  </si>
  <si>
    <t>BSC886_BELUSI P/C BAELE BINDUKI:Gingembre bureau</t>
  </si>
  <si>
    <t>CDR-444852</t>
  </si>
  <si>
    <t>CDR-CUUVI-0001319</t>
  </si>
  <si>
    <t>BSC887_DANNY P/C ALIMENTATION LA PREFERENCE:Thé lipton(5 cts</t>
  </si>
  <si>
    <t>CDR-444854</t>
  </si>
  <si>
    <t>CDR-CUUVI-0001321</t>
  </si>
  <si>
    <t>BSC888_SELUWA NGONGO:Miel bureau (6 litres)</t>
  </si>
  <si>
    <t>CDR-444856</t>
  </si>
  <si>
    <t>CDR-CUUVI-0001327</t>
  </si>
  <si>
    <t>BSC890_DANNY P/C REGIDESO:Facture mars'23</t>
  </si>
  <si>
    <t>CDR-444892</t>
  </si>
  <si>
    <t>CDR-CUUVI-0001324</t>
  </si>
  <si>
    <t>BSC889_DANNY P/C ETS LA BENEDICTE MM:Raclettes (4 pces)</t>
  </si>
  <si>
    <t>CDR-444859</t>
  </si>
  <si>
    <t>CDR-CUUVI-0001329</t>
  </si>
  <si>
    <t>BSC891_DANNY P/C ETS TOKOSS:Fournitures bureau</t>
  </si>
  <si>
    <t>CDR-444894</t>
  </si>
  <si>
    <t>CDR-CUUVI-0001330</t>
  </si>
  <si>
    <t>BSC892_DANNY P/C ETS TOKOSS:Fournitures formation SC</t>
  </si>
  <si>
    <t>CDR-444895</t>
  </si>
  <si>
    <t>CDR-CUUVI-0001332</t>
  </si>
  <si>
    <t>BSC893_JIMMY P/C ETS UMOJA NI NGUVU:Mazout 105L Mob 5062AE/1</t>
  </si>
  <si>
    <t>CDR-444897</t>
  </si>
  <si>
    <t>CDR-CUUVI-0001334</t>
  </si>
  <si>
    <t>BSC894_DANNY P/C ETS UMOJA NI NGUVU:Mazout 20L Mob 9170AF/19</t>
  </si>
  <si>
    <t>CDR-444899</t>
  </si>
  <si>
    <t>CDR-CUUVI-0001336</t>
  </si>
  <si>
    <t>BSC895_JIMMY P/C LAVAGE AUTOS:Lavage Mob plaque 5062AE/19</t>
  </si>
  <si>
    <t>CDR-444941</t>
  </si>
  <si>
    <t>CDR-CUUVI-0001350</t>
  </si>
  <si>
    <t>BSC910_LAWI KIYONGA P/C CIAT SANGE:Réserves cumulées</t>
  </si>
  <si>
    <t>CDR-445874</t>
  </si>
  <si>
    <t>CDR-CUUVI-0001352</t>
  </si>
  <si>
    <t>BSC912_MALIPO MBAVU P/C SHALOM:Location salle 2 jours</t>
  </si>
  <si>
    <t>CDR-445876</t>
  </si>
  <si>
    <t>CDR-CUUVI-0001356</t>
  </si>
  <si>
    <t>BSC917_BYAGE RUKUSA P/C CHEFFERIE BAFULIIRU:Réserves cumulée</t>
  </si>
  <si>
    <t>CDR-445880</t>
  </si>
  <si>
    <t>CDR-CUUVI-0001354</t>
  </si>
  <si>
    <t>BSC915_MBANZE LISALA P/C CIAT LUVUNGI:Réserves cumulées</t>
  </si>
  <si>
    <t>CDR-445878</t>
  </si>
  <si>
    <t>CDR-CUUVI-0001365</t>
  </si>
  <si>
    <t>BSC922_LUNANGA KAKUNGU P/C TERR UVIRA:Réserves cumulées</t>
  </si>
  <si>
    <t>CDR-446105</t>
  </si>
  <si>
    <t>CDR-CUUVI-0001361</t>
  </si>
  <si>
    <t>BSC920_ETS UMOJA NI NGUVU:Mazout 100L Mob plaque 5062AE/19</t>
  </si>
  <si>
    <t>CDR-446101</t>
  </si>
  <si>
    <t>CDR-CUUVI-0001364</t>
  </si>
  <si>
    <t>BSC921_ETS UMOJA NI NGUVU:Mazout 67L Mob plaque 9170AF/19</t>
  </si>
  <si>
    <t>CDR-446104</t>
  </si>
  <si>
    <t>CDR-CUUVI-0001369</t>
  </si>
  <si>
    <t>BSC900_JOEL P/C CHEF BAVIRA:Pyt des reserves cumulees</t>
  </si>
  <si>
    <t>CDR-446161</t>
  </si>
  <si>
    <t>CDR-B146-0000501</t>
  </si>
  <si>
    <t>Vhr0353_Cq07456968_MUGANGU:Honoraires mars 2023</t>
  </si>
  <si>
    <t>CDR-445743</t>
  </si>
  <si>
    <t>CDR-B146-0000506</t>
  </si>
  <si>
    <t>Vhr0358_Cq07456971_MUKUBWA P/C HDW:Gardiennage avril'23</t>
  </si>
  <si>
    <t>CDR-445746</t>
  </si>
  <si>
    <t>CDR-B146-0000522</t>
  </si>
  <si>
    <t>Vhr0375_Cq07456984_MASTAKI P/C RESTO AU BON COIN:Repas ateli</t>
  </si>
  <si>
    <t>CDR-445903</t>
  </si>
  <si>
    <t>CDR-B146-0000521</t>
  </si>
  <si>
    <t>Vhr0374_Cq07456983_ETIENNE P/C CIAT TERR:Réserves cumulées</t>
  </si>
  <si>
    <t>CDR-445902</t>
  </si>
  <si>
    <t>CDR-B146-0000525</t>
  </si>
  <si>
    <t>Vhr0378_RELEVE TMB:Frais bancaires avril 2023</t>
  </si>
  <si>
    <t>CDR-446122</t>
  </si>
  <si>
    <t>CDR-B066-0002231</t>
  </si>
  <si>
    <t>Vhr0933_OV0087475_CIMAK_Soins médicaux mars'23</t>
  </si>
  <si>
    <t>CDR-446178</t>
  </si>
  <si>
    <t>CDR-GJUVI-0000860</t>
  </si>
  <si>
    <t>UVI120423_CDJP RF T10:1.2.4 Renforcement des cap des membre</t>
  </si>
  <si>
    <t>CDR-446491</t>
  </si>
  <si>
    <t>UVI120423_CDJP RF T10:2.2.7 Organiser des enquetes de satisf</t>
  </si>
  <si>
    <t>CDR-446492</t>
  </si>
  <si>
    <t>UVI120423_CDJP RF T10:4.2.5 Organiser des enquetes de satisf</t>
  </si>
  <si>
    <t>CDR-446493</t>
  </si>
  <si>
    <t>UVI120423_CDJP RF T10:4.3.6 Monitoring de la situation secur</t>
  </si>
  <si>
    <t>CDR-446494</t>
  </si>
  <si>
    <t>UVI120423_CDJP RF T10:Remb soins de sante</t>
  </si>
  <si>
    <t>CDR-446495</t>
  </si>
  <si>
    <t>UVI120423_CDJP RF T10:Fournitures et frais bancaire</t>
  </si>
  <si>
    <t>CDR-446496</t>
  </si>
  <si>
    <t>UVI120423_CDJP RF T10: OCA 7% T10</t>
  </si>
  <si>
    <t>CDR-446497</t>
  </si>
  <si>
    <t>CDR-GJUVI-0000843</t>
  </si>
  <si>
    <t>UVI010423_Vhr0269_KANKISINGI GUSTAVE:Loyer avril 2023</t>
  </si>
  <si>
    <t>CDR-446403</t>
  </si>
  <si>
    <t>CDR-GJUVI-0000846</t>
  </si>
  <si>
    <t>UVI020423_Vhr0274_DPMER:IRL loyer bureau avril 2023</t>
  </si>
  <si>
    <t>CDR-446406</t>
  </si>
  <si>
    <t>CDR-GJUVI-0000857</t>
  </si>
  <si>
    <t>UVI090423_Vhr0357_ETIENNE:Format°recyclage membres SC</t>
  </si>
  <si>
    <t>CDR-446417</t>
  </si>
  <si>
    <t>CDR-GJUVI-0000858</t>
  </si>
  <si>
    <t>UVI100423_BSC757_DJUMA JIMMY:Conduire staff plaine&amp;Chefferie</t>
  </si>
  <si>
    <t>CDR-446418</t>
  </si>
  <si>
    <t>COR-ALLOC-0005499</t>
  </si>
  <si>
    <t>Salary costs expats April 2023 Ooijen 4%</t>
  </si>
  <si>
    <t>COR-1302864</t>
  </si>
  <si>
    <t>CDR-GGJO-0008023</t>
  </si>
  <si>
    <t>Gma090423_Vhr5600_JEAN PAUL_Miss° d'investigat° ESPASK Uvira</t>
  </si>
  <si>
    <t>CDR-446483</t>
  </si>
  <si>
    <t>CDR-GGJO-0008025</t>
  </si>
  <si>
    <t>CDR-446485</t>
  </si>
  <si>
    <t>CDR-GJUVI-0000861</t>
  </si>
  <si>
    <t>UVI130423_RF T10 VNGI:Expert en gouvernance securitaire</t>
  </si>
  <si>
    <t>CDR-447251</t>
  </si>
  <si>
    <t>UVI130423_RF T10 VNGI:1.2.8 Suivi de la mise en œuvre des re</t>
  </si>
  <si>
    <t>CDR-447253</t>
  </si>
  <si>
    <t>UVI130423_RF T10 VNGI:1.3.1 Evaluation SWOT des mecanismes d</t>
  </si>
  <si>
    <t>CDR-447254</t>
  </si>
  <si>
    <t>UVI130423_RF T10 VNGI:1.3.5 Mener des actions de lobbying</t>
  </si>
  <si>
    <t>CDR-447255</t>
  </si>
  <si>
    <t>UVI130423_RF T10 VNGI:1.2.3 Organiser des seances de concert</t>
  </si>
  <si>
    <t>CDR-447252</t>
  </si>
  <si>
    <t>UVI130423_RF T10 VNGI:2.1.5 Benchmaking : processus de colle</t>
  </si>
  <si>
    <t>CDR-447257</t>
  </si>
  <si>
    <t>UVI130423_RF T10 VNGI:2.2.1 Appuyer l'elaboration/mise a jou</t>
  </si>
  <si>
    <t>CDR-447258</t>
  </si>
  <si>
    <t>UVI130423_RF T10 VNGI:Assistance au projet</t>
  </si>
  <si>
    <t>CDR-447281</t>
  </si>
  <si>
    <t>UVI130423_RF T10 VNGI:Expert en gouvernance inclusive locale</t>
  </si>
  <si>
    <t>CDR-447256</t>
  </si>
  <si>
    <t>CDR-447259</t>
  </si>
  <si>
    <t>CDR-447260</t>
  </si>
  <si>
    <t>UVI130423_RF T10 VNGI:4.1.3 Appui a l'organisation et a la t</t>
  </si>
  <si>
    <t>CDR-447282</t>
  </si>
  <si>
    <t>UVI130423_RF T10 VNGI:4.3.3 Appui au benchmaking : mecanisme</t>
  </si>
  <si>
    <t>CDR-447283</t>
  </si>
  <si>
    <t>UVI130423_RF T10 VNGI:4.3.5 Appui aux services de la PNC et</t>
  </si>
  <si>
    <t>CDR-447284</t>
  </si>
  <si>
    <t>UVI130423_RF T10 VNGI:Finance, logistique&amp;Administration</t>
  </si>
  <si>
    <t>CDR-447285</t>
  </si>
  <si>
    <t>UVI130423_RF T10 VNGI:Frais bancaires</t>
  </si>
  <si>
    <t>CDR-447287</t>
  </si>
  <si>
    <t>UVI130423_RF T10 VNGI:Papeterie, communication, Internet</t>
  </si>
  <si>
    <t>CDR-447288</t>
  </si>
  <si>
    <t>UVI130423_RF T10 VNGI:Sounding board-Expert en gouvernance</t>
  </si>
  <si>
    <t>CDR-447286</t>
  </si>
  <si>
    <t>CDR-CHU-0030724</t>
  </si>
  <si>
    <t>BSC 11109_CIZA: Safari kamanyola-Ngomo jonction jean paul</t>
  </si>
  <si>
    <t>CDR-445939</t>
  </si>
  <si>
    <t>CDR-CHU-0030750</t>
  </si>
  <si>
    <t>BSC 11125_FURAHA:Reserve subsides ministere prov de l'intéri</t>
  </si>
  <si>
    <t>CDR-445986</t>
  </si>
  <si>
    <t>CDR-CHU-0030745</t>
  </si>
  <si>
    <t>BSC 11122_MATOMBE pr PNC:paiem reserves subsides PNC SUD KIV</t>
  </si>
  <si>
    <t>CDR-445984</t>
  </si>
  <si>
    <t>CDR-GGJO-0008142</t>
  </si>
  <si>
    <t>GMA020423-CHRISTIAN BAHIZI-Contr. 11% salaires&amp; benefit avr'</t>
  </si>
  <si>
    <t>CDR-449478</t>
  </si>
  <si>
    <t>CDR-GGJO-0008144</t>
  </si>
  <si>
    <t>GMA020423-JIMMY DJUMA-Salaires&amp; benefit avr'23</t>
  </si>
  <si>
    <t>CDR-449479</t>
  </si>
  <si>
    <t>CDR-GGJO-0008141</t>
  </si>
  <si>
    <t>GMA020423-JEREMIE KAOMBA-Salaires&amp; benefit avr'23</t>
  </si>
  <si>
    <t>CDR-449477</t>
  </si>
  <si>
    <t xml:space="preserve">2. Fournitures, produits de base, Matériels </t>
  </si>
  <si>
    <t xml:space="preserve">4. Services contractuels </t>
  </si>
  <si>
    <t xml:space="preserve">5. Frais de deplacement </t>
  </si>
  <si>
    <t xml:space="preserve">   Couts Indirects 7% </t>
  </si>
  <si>
    <t>01 april 2023 to 30 april 2023</t>
  </si>
  <si>
    <t>Oct 2022-dec' 2022</t>
  </si>
  <si>
    <t>71810</t>
  </si>
  <si>
    <t>72220</t>
  </si>
  <si>
    <t>72505</t>
  </si>
  <si>
    <t>72130</t>
  </si>
  <si>
    <t>71620</t>
  </si>
  <si>
    <t>72170</t>
  </si>
  <si>
    <t>73405</t>
  </si>
  <si>
    <t>73410</t>
  </si>
  <si>
    <t>delivery PNUD 07/6/23</t>
  </si>
  <si>
    <t>Avr'- 23</t>
  </si>
  <si>
    <t>CDR-CUUVI-0001371</t>
  </si>
  <si>
    <t>BSC924_ETS UMOJA NI NGUVU:Mazout 73L Mob plaque 9170AF/19</t>
  </si>
  <si>
    <t>CDR-447297</t>
  </si>
  <si>
    <t>CDR-CUUVI-0001375</t>
  </si>
  <si>
    <t>BSC926_ETS UMOJA NI NGUVU:Mazout 100L pour générateur</t>
  </si>
  <si>
    <t>CDR-447300</t>
  </si>
  <si>
    <t>CDR-CUUVI-0001377</t>
  </si>
  <si>
    <t>BSC927_ETS UMOJA NI NGUVU:Mazout 110L Mob plaque 5062AE/19</t>
  </si>
  <si>
    <t>CDR-447342</t>
  </si>
  <si>
    <t>CDR-CUUVI-0001381</t>
  </si>
  <si>
    <t>BSC929_DANNY P/C ETS BENEDICTE:Tonnelets(12)+Savon (24)</t>
  </si>
  <si>
    <t>CDR-447363</t>
  </si>
  <si>
    <t>CDR-CUUVI-0001383</t>
  </si>
  <si>
    <t>BSC930_DANNY P/C ETS TOKOSS:Cartouche canon 737(2)+Bte agraf</t>
  </si>
  <si>
    <t>CDR-447365</t>
  </si>
  <si>
    <t>CDR-CUUVI-0001385</t>
  </si>
  <si>
    <t>BSC931_DANNY P/C ETS KIM:Boxes eau minérale (5)</t>
  </si>
  <si>
    <t>CDR-447367</t>
  </si>
  <si>
    <t>CDR-CUUVI-0001392</t>
  </si>
  <si>
    <t>BSC934_KANDENDE ROGER P/C CIAT BIJOMBO:Réserves cumulées</t>
  </si>
  <si>
    <t>CDR-447374</t>
  </si>
  <si>
    <t>CDR-CUUVI-0001390</t>
  </si>
  <si>
    <t>BSC933_JUSTIN P/C HG KASENGA:Soins médicaux avril'23_DJUMA</t>
  </si>
  <si>
    <t>CDR-447372</t>
  </si>
  <si>
    <t>CDR-CUUVI-0001387</t>
  </si>
  <si>
    <t>BSC932_DJUMA P/C QUADO:Réparat°4 pneus Mob plaque 5062AE/19</t>
  </si>
  <si>
    <t>CDR-447369</t>
  </si>
  <si>
    <t>CDR-CUUVI-0001388</t>
  </si>
  <si>
    <t>BSC932_DJUMA P/C LAVAGE AUTOS:Lavage Mob plaque 5062AE/19</t>
  </si>
  <si>
    <t>CDR-447370</t>
  </si>
  <si>
    <t>CDR-CUUVI-0001395</t>
  </si>
  <si>
    <t>BSC936_RESTAURANT EBENEZER:Café de lundi 08/05/2023</t>
  </si>
  <si>
    <t>CDR-447376</t>
  </si>
  <si>
    <t>CDR-GJUVI-0000864</t>
  </si>
  <si>
    <t>UVI020523_BSC939_ETIENNE:Support activités à Bukavu</t>
  </si>
  <si>
    <t>CDR-450794</t>
  </si>
  <si>
    <t>CDR-GJUVI-0000869</t>
  </si>
  <si>
    <t>UVI050523_Vhr0383-0384-0386_ETIENNE:Coaching partenaires</t>
  </si>
  <si>
    <t>CDR-450799</t>
  </si>
  <si>
    <t>CDR-GJUVI-0000868</t>
  </si>
  <si>
    <t>UVI040523_Vhr0842_EUP:Justification 3ème tranche P#ESPASK</t>
  </si>
  <si>
    <t>CDR-450798</t>
  </si>
  <si>
    <t>CDR-GJUVI-0000867</t>
  </si>
  <si>
    <t>UVI030523_Vhr115_KANKISINGI:Loyer bureau Uvira mai'23</t>
  </si>
  <si>
    <t>CDR-450797</t>
  </si>
  <si>
    <t>CDR-GJUVI-0000879</t>
  </si>
  <si>
    <t>UVI140523_Vhr0381_MUGANGU:Coaching partenaires à Bukavu</t>
  </si>
  <si>
    <t>CDR-450891</t>
  </si>
  <si>
    <t>CDR-GJUVI-0000876</t>
  </si>
  <si>
    <t>UVI110523_Vhr0382_JEREMIE:Coaching partenaires à Bukavu</t>
  </si>
  <si>
    <t>CDR-450806</t>
  </si>
  <si>
    <t>CDR-GJUVI-0000877</t>
  </si>
  <si>
    <t>UVI120523_BSC816_JEREMIE_Réun° bailleur SSU&amp;Monusco à Bukavu</t>
  </si>
  <si>
    <t>CDR-450807</t>
  </si>
  <si>
    <t>CDR-GJUVI-0000880</t>
  </si>
  <si>
    <t>UVI140523_Vhr0381_MUGANGU:Appui partenaire CDJP</t>
  </si>
  <si>
    <t>CDR-450892</t>
  </si>
  <si>
    <t>CDR-CUUVI-0001408</t>
  </si>
  <si>
    <t>BSC945_ETS UMOJA NI NGUVU:Mazout 80L Mob plaque 9170AF/19</t>
  </si>
  <si>
    <t>CDR-447812</t>
  </si>
  <si>
    <t>CDR-CUUVI-0001419</t>
  </si>
  <si>
    <t>BSC949_Vhr115_ROMAIN P/C DPMER:IRL bureau Uvira mai 2023</t>
  </si>
  <si>
    <t>CDR-449553</t>
  </si>
  <si>
    <t>CDR-CUUVI-0001411</t>
  </si>
  <si>
    <t>BSC945_ETS UMOJA NI NGUVU:Mazout 40L Mob plaque 5062AE/19</t>
  </si>
  <si>
    <t>CDR-447814</t>
  </si>
  <si>
    <t>CDR-CUUVI-0001441</t>
  </si>
  <si>
    <t>Extour BSC926_ETS UMOJA NI NGUVU:Mazout 100L pour générateur</t>
  </si>
  <si>
    <t>CDR-451093</t>
  </si>
  <si>
    <t>CDR-CUUVI-0001442</t>
  </si>
  <si>
    <t>Corr BSC926_ETS UMOJA NI NGUVU:Mazout 100L pour générateur</t>
  </si>
  <si>
    <t>CDR-451096</t>
  </si>
  <si>
    <t>CDR-GJUVI-0000883</t>
  </si>
  <si>
    <t>UVI160523_GASAP RF T10: 0.1.3 Identification des exemples po</t>
  </si>
  <si>
    <t>CDR-451131</t>
  </si>
  <si>
    <t>UVI160523_GASAP RF T10: OCA 7% T10</t>
  </si>
  <si>
    <t>CDR-451138</t>
  </si>
  <si>
    <t>UVI160523_GASAP RF T10: 1.1.2 Sensibilisation et coaching de</t>
  </si>
  <si>
    <t>CDR-451132</t>
  </si>
  <si>
    <t>UVI160523_GASAP RF T10: 2.1.1 Renforcement des capacites des</t>
  </si>
  <si>
    <t>CDR-451135</t>
  </si>
  <si>
    <t>UVI160523_GASAP RF T10: 2.1.6 Diffusion de la nomenclature d</t>
  </si>
  <si>
    <t>CDR-451136</t>
  </si>
  <si>
    <t>UVI160523_GASAP RF T10: Autres charges</t>
  </si>
  <si>
    <t>CDR-451137</t>
  </si>
  <si>
    <t>UVI160523_GASAP RF T10: Salaire directeur executif</t>
  </si>
  <si>
    <t>CDR-451133</t>
  </si>
  <si>
    <t>UVI160523_GASAP RF T10: Salaire superviseur de projet</t>
  </si>
  <si>
    <t>CDR-451134</t>
  </si>
  <si>
    <t>CDR-CHU-0030930</t>
  </si>
  <si>
    <t>BSC 11188_ JEAN CLAUDE:Safari pr jontion deposer LEMBA</t>
  </si>
  <si>
    <t>CDR-450936</t>
  </si>
  <si>
    <t>CDR-CHU-0030967</t>
  </si>
  <si>
    <t>BSC 11228_PAPETERIE HOSANA:Fourniture Atel coaching groupem</t>
  </si>
  <si>
    <t>CDR-451052</t>
  </si>
  <si>
    <t>CDR-B851-0000467</t>
  </si>
  <si>
    <t>Vhr40030_EQUITY BCDC GOMA_Frais bancaires mai'23</t>
  </si>
  <si>
    <t>CDR-451421</t>
  </si>
  <si>
    <t>CDR-CUUVI-0001422</t>
  </si>
  <si>
    <t>BSC951_DJUMA P/C ETS UMOJA NI NGUVU:Mazout 105L Mob plq 9170</t>
  </si>
  <si>
    <t>CDR-450746</t>
  </si>
  <si>
    <t>CDR-CUUVI-0001424</t>
  </si>
  <si>
    <t>BSC951_DJUMA P/C ETS UMOJA NI NGUVU:Mazout 85L Mob plq5062</t>
  </si>
  <si>
    <t>CDR-450748</t>
  </si>
  <si>
    <t>CDR-CUUVI-0001420</t>
  </si>
  <si>
    <t>BSC950_DJUMA:Rbt frais mission plaine du 15 au 20/05/2023</t>
  </si>
  <si>
    <t>CDR-450744</t>
  </si>
  <si>
    <t>CDR-CUUVI-0001449</t>
  </si>
  <si>
    <t>ExtBSC945_ETS UMOJA NI NGUVU:Mazout 80L Mob plaque 9170AF/19</t>
  </si>
  <si>
    <t>CDR-451533</t>
  </si>
  <si>
    <t>CDR-CUUVI-0001427</t>
  </si>
  <si>
    <t>BSC952_RESTAURANT MONT CARMEL:Café de lundi 22/05/23</t>
  </si>
  <si>
    <t>CDR-450750</t>
  </si>
  <si>
    <t>CDR-CUUVI-0001435</t>
  </si>
  <si>
    <t>BSC959_RESTAURANT MONT CARMEL:Café lundi 17/04/23(Régul)</t>
  </si>
  <si>
    <t>CDR-450842</t>
  </si>
  <si>
    <t>CorBSC945_ETS UMOJA NI NGUVU:Mazout 80L Mob plaque 9170AF/19</t>
  </si>
  <si>
    <t>CDR-451534</t>
  </si>
  <si>
    <t>CDR-B066-0002302</t>
  </si>
  <si>
    <t>Vhr0976_OV 0087481_CIMAK_Soins méd Avril 2023 staffs ESPASK</t>
  </si>
  <si>
    <t>CDR-450869</t>
  </si>
  <si>
    <t>CDR-B066-0002359</t>
  </si>
  <si>
    <t>Vhr1008_OV85702_SESOMO_Impôts&amp;Taxes solde de tout cpte Jimm</t>
  </si>
  <si>
    <t>CDR-451396</t>
  </si>
  <si>
    <t>CDR-B066-0002357</t>
  </si>
  <si>
    <t>Vhr1006_OV87500_JEREMIE_Solde de tout compte</t>
  </si>
  <si>
    <t>CDR-451394</t>
  </si>
  <si>
    <t>CDR-B066-0002358</t>
  </si>
  <si>
    <t>Vhr1007_OV87501_SESOMO_Impôts&amp;Taxes solde de tout cpte Jérém</t>
  </si>
  <si>
    <t>CDR-451395</t>
  </si>
  <si>
    <t>CDR-CUUVI-0001451</t>
  </si>
  <si>
    <t>BSC966_JUSTIN P/C HG KASENGA:Soins médicaux mai'23_DJUMA</t>
  </si>
  <si>
    <t>CDR-451561</t>
  </si>
  <si>
    <t>CDR-B146-0000527</t>
  </si>
  <si>
    <t>Vhr0379_Cq07456986_MUGANGU:Honoraires consultance avril 2023</t>
  </si>
  <si>
    <t>CDR-447291</t>
  </si>
  <si>
    <t>CDR-B146-0000529</t>
  </si>
  <si>
    <t>Vhr0380_Cq07456987_AMURI P/C ETS LAS:Crédit communicat ap'23</t>
  </si>
  <si>
    <t>CDR-447293</t>
  </si>
  <si>
    <t>CDR-B146-0000543</t>
  </si>
  <si>
    <t>Vhr0392_Cq07456999_MUKUBWA P/C HDW:Gardiennage mai'23_</t>
  </si>
  <si>
    <t>CDR-450743</t>
  </si>
  <si>
    <t>CDR-B146-0000554</t>
  </si>
  <si>
    <t>Vhr0401_Op3150164_DJUMA JIMMY:Solde tout compte</t>
  </si>
  <si>
    <t>CDR-451434</t>
  </si>
  <si>
    <t>CDR-B146-0000555</t>
  </si>
  <si>
    <t>Vhr0402_Cq07457006_MUGANGU:Honoraire consultance mai'23</t>
  </si>
  <si>
    <t>CDR-451435</t>
  </si>
  <si>
    <t>CDR-B146-0000557</t>
  </si>
  <si>
    <t>Vhr0413_RELEVE TMB: Frais bancaires Mai 2023</t>
  </si>
  <si>
    <t>CDR-451611</t>
  </si>
  <si>
    <t>CDR-GJUVI-0000884</t>
  </si>
  <si>
    <t>UVI180523_Vhr387&amp;388_ETIENNE:Remb log membres groupnts à Bkv</t>
  </si>
  <si>
    <t>CDR-451352</t>
  </si>
  <si>
    <t>CDR-B902-0003646</t>
  </si>
  <si>
    <t>Vhr5653_OV0219789_MAZIO HERI_Solde Evaluat° Finale ESPASK</t>
  </si>
  <si>
    <t>CDR-451471</t>
  </si>
  <si>
    <t>CDR-B902-0003734</t>
  </si>
  <si>
    <t>Vhr5736_EQUITY BCDC GOMA_Frais Bancaires mai'23</t>
  </si>
  <si>
    <t>CDR-451594</t>
  </si>
  <si>
    <t>CDR-GJUVI-0000889</t>
  </si>
  <si>
    <t>UVI230523_SOFIBEF RF T10:1.2.9 Soutenir l'elaboration des</t>
  </si>
  <si>
    <t>CDR-451731</t>
  </si>
  <si>
    <t>UVI230523_SOFIBEF RF T10:3.1.3 Formation de femmes et jeune</t>
  </si>
  <si>
    <t>CDR-451732</t>
  </si>
  <si>
    <t>UVI230523_SOFIBEF RF T10:3.3.3 Produire des outils de sensib</t>
  </si>
  <si>
    <t>CDR-451733</t>
  </si>
  <si>
    <t>UVI230523_SOFIBEF RF T10:3.3.4 Sensibiliser les communautes</t>
  </si>
  <si>
    <t>CDR-451734</t>
  </si>
  <si>
    <t>UVI230523_SOFIBEF RF T10:Salaire charge de projet</t>
  </si>
  <si>
    <t>CDR-451735</t>
  </si>
  <si>
    <t>UVI230523_SOFIBEF RF T10:Entretien vehicule&amp;Carburant</t>
  </si>
  <si>
    <t>CDR-451736</t>
  </si>
  <si>
    <t>UVI230523_SOFIBEF RF T10:Fournitures, communication</t>
  </si>
  <si>
    <t>CDR-451737</t>
  </si>
  <si>
    <t>UVI230523_SOFIBEF RF T10: OCA 7% T10</t>
  </si>
  <si>
    <t>CDR-451738</t>
  </si>
  <si>
    <t>CDR-GGJO-0008228</t>
  </si>
  <si>
    <t>GMA010523-CHRISTIAN-11% salaires&amp; benefit mai'23</t>
  </si>
  <si>
    <t>CDR-451699</t>
  </si>
  <si>
    <t>Oct'22- Juin'23</t>
  </si>
  <si>
    <t>CDR-B780-0006959</t>
  </si>
  <si>
    <t>Vhr1945_Cq10668666_NO stress:Restau particip coaching  ESPAS</t>
  </si>
  <si>
    <t>CDR-452727</t>
  </si>
  <si>
    <t>CDR-CHU-0031111</t>
  </si>
  <si>
    <t>BSC11271_PROBITE Sarl:Achat eau atelier coaching membre CLS</t>
  </si>
  <si>
    <t>CDR-452655</t>
  </si>
  <si>
    <t>CDR-B146-0000561</t>
  </si>
  <si>
    <t>Vhr046_Annulat° Vhr0402_MUGANGU:Honoraires consultant ESPASK</t>
  </si>
  <si>
    <t>CDR-454261</t>
  </si>
  <si>
    <t>CDR-B851-0000468</t>
  </si>
  <si>
    <t>Vhr40031_EQUITY BCDC_Frais bancaires juin'23</t>
  </si>
  <si>
    <t>CDR-454323</t>
  </si>
  <si>
    <t>CDR-B066-0002414</t>
  </si>
  <si>
    <t>Vhr1027_OP0702521_MAD/CLARISSE NABINTU_Honoraire/05-23</t>
  </si>
  <si>
    <t>CDR-454025</t>
  </si>
  <si>
    <t>CDR-B066-0002425</t>
  </si>
  <si>
    <t>Vhr1029_OV0087505_NEW DEAL CIMAK_Soins méd,05/23 Staff ESPAk</t>
  </si>
  <si>
    <t>CDR-454053</t>
  </si>
  <si>
    <t>CDR-B066-0002475</t>
  </si>
  <si>
    <t>Gma130623_EQUITY BCDC GOMA_Frais bancaires juin'23</t>
  </si>
  <si>
    <t>CDR-454328</t>
  </si>
  <si>
    <t>CDR-GGJO-0008498</t>
  </si>
  <si>
    <t>GMA010623-CHRISTIAN-Salaires&amp; benefit jun'23</t>
  </si>
  <si>
    <t>CDR-453905</t>
  </si>
  <si>
    <t>CDR-GGJO-0008511</t>
  </si>
  <si>
    <t>GMA010623-AIMEE-10% Salaires&amp; benefit jun'23</t>
  </si>
  <si>
    <t>CDR-454391</t>
  </si>
  <si>
    <t>CDR-B447-0004703</t>
  </si>
  <si>
    <t>OV60570412. SATGURU. Factures Janv-Fev23/ ESPASK</t>
  </si>
  <si>
    <t>CDR-454665</t>
  </si>
  <si>
    <t>CDR-GJUVI-0000908</t>
  </si>
  <si>
    <t>UVI080623_SOFIBEF RF T11:1.2.9 Renforcement des capacité des</t>
  </si>
  <si>
    <t>CDR-456591</t>
  </si>
  <si>
    <t>UVI080623_SOFIBEF RF T11:3.1.3 Formation de femmes et jeunes</t>
  </si>
  <si>
    <t>CDR-456592</t>
  </si>
  <si>
    <t>UVI080623_SOFIBEF RF T11:3.3.4 Sensibiliser les communautés</t>
  </si>
  <si>
    <t>CDR-456593</t>
  </si>
  <si>
    <t>UVI080623_SOFIBEF RF T11:Chargé du projet</t>
  </si>
  <si>
    <t>CDR-456594</t>
  </si>
  <si>
    <t>UVI080623_SOFIBEF RF T11:Comptable au projet</t>
  </si>
  <si>
    <t>CDR-456595</t>
  </si>
  <si>
    <t>UVI080623_SOFIBEF RF T11:Entretien véhicule, carburant</t>
  </si>
  <si>
    <t>CDR-456596</t>
  </si>
  <si>
    <t>UVI080623_SOFIBEF RF T11:Fournitures bureau, Communication (</t>
  </si>
  <si>
    <t>CDR-456597</t>
  </si>
  <si>
    <t>UVI080623_SOFIBEF RF T11: OCA 7% T11</t>
  </si>
  <si>
    <t>CDR-456598</t>
  </si>
  <si>
    <t>CDR-GJUVI-0000909</t>
  </si>
  <si>
    <t>UVI080623_SOFIBEF RF T11: OCA 7% T5 (Regularisation)</t>
  </si>
  <si>
    <t>CDR-456599</t>
  </si>
  <si>
    <t>CDR-GJO-0032727</t>
  </si>
  <si>
    <t>Vhr220623_BSC11288_DELPHIN:Frais de miss°Uvira Rec véhicule</t>
  </si>
  <si>
    <t>CDR-455691</t>
  </si>
  <si>
    <t>CDR-GJUVI-0000907</t>
  </si>
  <si>
    <t>UVI090623_CDJP RF T11:1.2.4 Renforcement des cap des membre</t>
  </si>
  <si>
    <t>CDR-455341</t>
  </si>
  <si>
    <t>UVI090623_CDJP RF T11:4.1.2 Mise en oeuvre des plans d'actio</t>
  </si>
  <si>
    <t>CDR-455342</t>
  </si>
  <si>
    <t>UVI090623_CDJP RF T11:4.3.4 Renforcement de securite des mem</t>
  </si>
  <si>
    <t>CDR-455343</t>
  </si>
  <si>
    <t>UVI090623_CDJP RF T11:Salaire Cordinatrice Fév a Mai 2023</t>
  </si>
  <si>
    <t>CDR-455344</t>
  </si>
  <si>
    <t>UVI090623_CDJP RF T11:Salaire Chargé d'administration et fin</t>
  </si>
  <si>
    <t>CDR-455346</t>
  </si>
  <si>
    <t>UVI090623_CDJP RF T11:Salaire Chargé de programme</t>
  </si>
  <si>
    <t>CDR-455345</t>
  </si>
  <si>
    <t>UVI090623_CDJP RF T11:Prisen charge chauffeur</t>
  </si>
  <si>
    <t>CDR-455347</t>
  </si>
  <si>
    <t>UVI090623_CDJP RF T11:Fournitures et autres charges</t>
  </si>
  <si>
    <t>CDR-455349</t>
  </si>
  <si>
    <t>UVI090623_CDJP RF T11:Remb soins de santé</t>
  </si>
  <si>
    <t>CDR-455348</t>
  </si>
  <si>
    <t>UVI090623_CDJP RF T11: OCA 7% T11</t>
  </si>
  <si>
    <t>CDR-455350</t>
  </si>
  <si>
    <t>CDR-GJUVI-0000910</t>
  </si>
  <si>
    <t>UVI071222_CDJP RF T9:OCA 7% T6, T7, T8 &amp; T9 (Annulation)</t>
  </si>
  <si>
    <t>CDR-456600</t>
  </si>
  <si>
    <t>UVI071222_CDJP RF T9:OCA 7% T6, T7, T8 &amp; T9 (Correction)</t>
  </si>
  <si>
    <t>CDR-456661</t>
  </si>
  <si>
    <t>CDR-GJUVI-0000903</t>
  </si>
  <si>
    <t>UVI070623_RF T11 VNGI:1.3.1 Evaluation SWOT des mecanismes d</t>
  </si>
  <si>
    <t>CDR-455254</t>
  </si>
  <si>
    <t>UVI070623_RF T11 VNGI:1.3.5 Mener des action de lobbying</t>
  </si>
  <si>
    <t>CDR-455255</t>
  </si>
  <si>
    <t>UVI070623_RF T11 VNGI:1.2.3 Organiser des seances de concert</t>
  </si>
  <si>
    <t>CDR-455253</t>
  </si>
  <si>
    <t>UVI070623_RF T11 VNGI:2.1.4 Elaboration et publication d'un</t>
  </si>
  <si>
    <t>CDR-455256</t>
  </si>
  <si>
    <t>UVI070623_RF T11 VNGI:4.3.5 Appui aux services de la PNC</t>
  </si>
  <si>
    <t>CDR-455259</t>
  </si>
  <si>
    <t>UVI070623_RF T11 VNGI:Assistant au projet (Annulation)</t>
  </si>
  <si>
    <t>CDR-455258</t>
  </si>
  <si>
    <t>UVI070623_RF T11 VNGI:Expert en gouvernance Inclusive locale</t>
  </si>
  <si>
    <t>CDR-455257</t>
  </si>
  <si>
    <t>UVI070623_RF T11 VNGI:Finance, logistique et administration</t>
  </si>
  <si>
    <t>CDR-455260</t>
  </si>
  <si>
    <t>UVI070623_RF T11 VNGI:Frais bancaires</t>
  </si>
  <si>
    <t>CDR-455282</t>
  </si>
  <si>
    <t>UVI070623_RF T11 VNGI:Frais de voyage, carburant,maintenance</t>
  </si>
  <si>
    <t>CDR-455281</t>
  </si>
  <si>
    <t>VNG Activité 2.2.10 : Appui au financement de certains proje</t>
  </si>
  <si>
    <t>UVI070623_RF T11 VNGI:2.2.10 Appui au financement de certain</t>
  </si>
  <si>
    <t>CDR-455284</t>
  </si>
  <si>
    <t>UVI070623_RF T11 VNGI:Fournitures, communication&amp;Internet</t>
  </si>
  <si>
    <t>CDR-455283</t>
  </si>
  <si>
    <t>BSC11422_GRAND LAC:Achat amortisseur mob 5062AE19</t>
  </si>
  <si>
    <t>Vhr2003_GRAND LAC:Entretien Mob 5062AE19</t>
  </si>
  <si>
    <t>Vhr2028_KWETU SARL:Achat pneu Mob 5062AE19</t>
  </si>
  <si>
    <t>COR-ALLOC-0005287</t>
  </si>
  <si>
    <t>Salary costs expats February 2023 Ooijen 4%</t>
  </si>
  <si>
    <t>COR-1286427</t>
  </si>
  <si>
    <t>48580</t>
  </si>
  <si>
    <t>COR-GJ-0033102</t>
  </si>
  <si>
    <t>Insurance costs expats Allianz Q4 2022 Ooijen 4%</t>
  </si>
  <si>
    <t>034</t>
  </si>
  <si>
    <t>COR-1289847</t>
  </si>
  <si>
    <t>01 October 2020 to 1 Juillet 2023</t>
  </si>
  <si>
    <t>01 November 2020 - 1 Juillet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</si>
</sst>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0.00_-;\-* #,##0.00_-;_-* &quot;-&quot;??_-;_-@_-"/>
    <numFmt numFmtId="165" formatCode="_ * #,##0.00_)_ ;_ * \(#,##0.00\)_ ;_ * &quot;-&quot;??_)_ ;_ @_ "/>
    <numFmt numFmtId="166" formatCode="[$-410]d\-mmm\-yyyy;@"/>
    <numFmt numFmtId="167" formatCode="d/m/yy;@"/>
    <numFmt numFmtId="168" formatCode="_ * #,##0.00_ ;_ * \-#,##0.00_ ;_ * &quot;-&quot;??_ ;_ @_ "/>
    <numFmt numFmtId="169" formatCode="_ * #,##0_ ;_ * \-#,##0_ ;_ * &quot;-&quot;??_ ;_ @_ "/>
    <numFmt numFmtId="170" formatCode="_ * #,##0_)_ ;_ * \(#,##0\)_ ;_ * &quot;-&quot;??_)_ ;_ @_ "/>
    <numFmt numFmtId="171" formatCode="#,##0\ [$€-40C]"/>
    <numFmt numFmtId="172" formatCode="_(* #,##0_);_(* \(#,##0\);_(* &quot;-&quot;??_);_(@_)"/>
    <numFmt numFmtId="173" formatCode="_-* #,##0_-;\-* #,##0_-;_-* &quot;-&quot;??_-;_-@_-"/>
    <numFmt numFmtId="174" formatCode="_ * #,##0.00_)\ _$_ ;_ * \(#,##0.00\)\ _$_ ;_ * &quot;-&quot;??_)\ _$_ ;_ @_ "/>
    <numFmt numFmtId="175" formatCode="dd/mm/yy;@"/>
    <numFmt numFmtId="176" formatCode="_ * #,##0.0_ ;_ * \-#,##0.0_ ;_ * &quot;-&quot;??_ ;_ @_ "/>
    <numFmt numFmtId="177" formatCode="&quot;€&quot;\ #,##0;\-&quot;€&quot;\ #,##0;&quot;€&quot;\ #,##0"/>
    <numFmt numFmtId="178" formatCode="_-* #,##0.00\ _€_-;\-* #,##0.00\ _€_-;_-* &quot;-&quot;??\ _€_-;_-@_-"/>
    <numFmt numFmtId="179" formatCode="[$-40C]dd\-mmm\-yy;@"/>
    <numFmt numFmtId="180" formatCode="[$-40C]d\-mmm\-yy;@"/>
    <numFmt numFmtId="181" formatCode="[$-40C]mmm\-yy;@"/>
  </numFmts>
  <fonts count="11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i/>
      <sz val="12"/>
      <color theme="1"/>
      <name val="Calibri"/>
      <family val="2"/>
      <scheme val="minor"/>
    </font>
    <font>
      <i/>
      <sz val="10"/>
      <color theme="1"/>
      <name val="Calibri"/>
      <family val="2"/>
      <scheme val="minor"/>
    </font>
    <font>
      <sz val="12"/>
      <name val="Osaka"/>
      <family val="3"/>
      <charset val="128"/>
    </font>
    <font>
      <b/>
      <sz val="12"/>
      <name val="Arial Narrow"/>
      <family val="2"/>
    </font>
    <font>
      <sz val="10"/>
      <name val="Arial"/>
      <family val="2"/>
    </font>
    <font>
      <sz val="12"/>
      <name val="Arial Narrow"/>
      <family val="2"/>
    </font>
    <font>
      <b/>
      <u/>
      <sz val="12"/>
      <name val="Arial Narrow"/>
      <family val="2"/>
    </font>
    <font>
      <sz val="10"/>
      <name val="Arial Narrow"/>
      <family val="2"/>
    </font>
    <font>
      <u/>
      <sz val="10"/>
      <name val="Arial Narrow"/>
      <family val="2"/>
    </font>
    <font>
      <b/>
      <sz val="10"/>
      <name val="Arial Narrow"/>
      <family val="2"/>
    </font>
    <font>
      <b/>
      <u/>
      <sz val="10"/>
      <name val="Arial Narrow"/>
      <family val="2"/>
    </font>
    <font>
      <b/>
      <sz val="14"/>
      <name val="Arial Narrow"/>
      <family val="2"/>
    </font>
    <font>
      <sz val="9"/>
      <name val="Arial Narrow"/>
      <family val="2"/>
    </font>
    <font>
      <u/>
      <sz val="9"/>
      <name val="Arial Narrow"/>
      <family val="2"/>
    </font>
    <font>
      <b/>
      <sz val="9"/>
      <name val="Arial Narrow"/>
      <family val="2"/>
    </font>
    <font>
      <sz val="12"/>
      <name val="ＭＳ Ｐゴシック"/>
      <family val="3"/>
      <charset val="128"/>
    </font>
    <font>
      <b/>
      <sz val="11"/>
      <name val="Arial Narrow"/>
      <family val="2"/>
    </font>
    <font>
      <b/>
      <sz val="8"/>
      <name val="Arial Narrow"/>
      <family val="2"/>
    </font>
    <font>
      <sz val="8"/>
      <name val="Arial Narrow"/>
      <family val="2"/>
    </font>
    <font>
      <sz val="10"/>
      <name val="Calibri"/>
      <family val="2"/>
      <scheme val="minor"/>
    </font>
    <font>
      <b/>
      <sz val="14"/>
      <name val="Calibri"/>
      <family val="2"/>
      <scheme val="minor"/>
    </font>
    <font>
      <b/>
      <sz val="10"/>
      <color rgb="FFFF0000"/>
      <name val="Calibri"/>
      <family val="2"/>
      <scheme val="minor"/>
    </font>
    <font>
      <b/>
      <sz val="10"/>
      <name val="Calibri"/>
      <family val="2"/>
      <scheme val="minor"/>
    </font>
    <font>
      <b/>
      <sz val="10"/>
      <color rgb="FFFF0000"/>
      <name val="Arial Narrow"/>
      <family val="2"/>
    </font>
    <font>
      <b/>
      <sz val="10"/>
      <color theme="0"/>
      <name val="Arial"/>
      <family val="2"/>
    </font>
    <font>
      <b/>
      <sz val="10"/>
      <name val="Arial"/>
      <family val="2"/>
    </font>
    <font>
      <b/>
      <u/>
      <sz val="10"/>
      <name val="Calibri"/>
      <family val="2"/>
      <scheme val="minor"/>
    </font>
    <font>
      <sz val="10"/>
      <color theme="1"/>
      <name val="Calibri"/>
      <family val="2"/>
      <scheme val="minor"/>
    </font>
    <font>
      <sz val="10"/>
      <name val="Arial"/>
      <family val="2"/>
    </font>
    <font>
      <b/>
      <i/>
      <sz val="10"/>
      <name val="Calibri"/>
      <family val="2"/>
      <scheme val="minor"/>
    </font>
    <font>
      <sz val="10"/>
      <name val="Times New Roman"/>
      <family val="1"/>
    </font>
    <font>
      <b/>
      <sz val="12"/>
      <name val="Times New Roman"/>
      <family val="1"/>
    </font>
    <font>
      <b/>
      <sz val="10"/>
      <name val="Times New Roman"/>
      <family val="1"/>
    </font>
    <font>
      <b/>
      <sz val="10"/>
      <color theme="1"/>
      <name val="Times New Roman"/>
      <family val="1"/>
    </font>
    <font>
      <sz val="10"/>
      <color theme="1"/>
      <name val="Times New Roman"/>
      <family val="1"/>
    </font>
    <font>
      <sz val="10"/>
      <color rgb="FFFF0000"/>
      <name val="Times New Roman"/>
      <family val="1"/>
    </font>
    <font>
      <b/>
      <sz val="11"/>
      <color theme="1"/>
      <name val="Times New Roman"/>
      <family val="1"/>
    </font>
    <font>
      <sz val="11"/>
      <color rgb="FFFF0000"/>
      <name val="Times New Roman"/>
      <family val="1"/>
    </font>
    <font>
      <b/>
      <sz val="12"/>
      <name val="Calibri"/>
      <family val="2"/>
      <scheme val="minor"/>
    </font>
    <font>
      <sz val="12"/>
      <name val="Calibri"/>
      <family val="2"/>
      <scheme val="minor"/>
    </font>
    <font>
      <b/>
      <sz val="14"/>
      <color theme="1"/>
      <name val="Calibri"/>
      <family val="2"/>
      <scheme val="minor"/>
    </font>
    <font>
      <b/>
      <i/>
      <sz val="12"/>
      <color theme="1"/>
      <name val="Calibri"/>
      <family val="2"/>
      <scheme val="minor"/>
    </font>
    <font>
      <sz val="12"/>
      <color theme="1"/>
      <name val="Calibri"/>
      <family val="2"/>
      <scheme val="minor"/>
    </font>
    <font>
      <sz val="16"/>
      <color rgb="FF000000"/>
      <name val="Arial"/>
      <family val="2"/>
    </font>
    <font>
      <sz val="16"/>
      <name val="Arial Narrow"/>
      <family val="2"/>
    </font>
    <font>
      <sz val="11"/>
      <color indexed="8"/>
      <name val="Calibri"/>
      <family val="2"/>
    </font>
    <font>
      <b/>
      <sz val="10"/>
      <color theme="1"/>
      <name val="Arial Narrow"/>
      <family val="2"/>
    </font>
    <font>
      <sz val="10"/>
      <color rgb="FFC00000"/>
      <name val="Calibri"/>
      <family val="2"/>
      <scheme val="minor"/>
    </font>
    <font>
      <b/>
      <sz val="10"/>
      <color rgb="FFC00000"/>
      <name val="Calibri"/>
      <family val="2"/>
      <scheme val="minor"/>
    </font>
    <font>
      <b/>
      <sz val="10"/>
      <color rgb="FF002060"/>
      <name val="Calibri"/>
      <family val="2"/>
      <scheme val="minor"/>
    </font>
    <font>
      <sz val="10"/>
      <color rgb="FF002060"/>
      <name val="Calibri"/>
      <family val="2"/>
      <scheme val="minor"/>
    </font>
    <font>
      <sz val="12"/>
      <color indexed="8"/>
      <name val="Calibri"/>
      <family val="2"/>
    </font>
    <font>
      <sz val="11"/>
      <color theme="1"/>
      <name val="Calibri Light"/>
      <family val="2"/>
    </font>
    <font>
      <b/>
      <sz val="11"/>
      <name val="Arial"/>
      <family val="2"/>
    </font>
    <font>
      <sz val="11"/>
      <name val="Arial"/>
      <family val="2"/>
    </font>
    <font>
      <b/>
      <sz val="12"/>
      <name val="Calibri"/>
      <family val="2"/>
    </font>
    <font>
      <sz val="11"/>
      <color theme="1"/>
      <name val="Calibri"/>
      <family val="2"/>
    </font>
    <font>
      <b/>
      <sz val="10"/>
      <color rgb="FF000000"/>
      <name val="Arial"/>
      <family val="2"/>
    </font>
    <font>
      <b/>
      <sz val="10"/>
      <color rgb="FFFF0000"/>
      <name val="Arial"/>
      <family val="2"/>
    </font>
    <font>
      <sz val="10"/>
      <color rgb="FFFF0000"/>
      <name val="Arial"/>
      <family val="2"/>
    </font>
    <font>
      <sz val="10"/>
      <color rgb="FFFFFFFF"/>
      <name val="Arial"/>
      <family val="2"/>
    </font>
    <font>
      <sz val="10"/>
      <color rgb="FFFFFFFF"/>
      <name val="Times New Roman"/>
      <family val="1"/>
    </font>
    <font>
      <sz val="10"/>
      <color rgb="FF000000"/>
      <name val="Arial"/>
      <family val="2"/>
    </font>
    <font>
      <sz val="11"/>
      <name val="Calibri"/>
      <family val="2"/>
      <scheme val="minor"/>
    </font>
    <font>
      <b/>
      <sz val="8"/>
      <name val="Tahoma"/>
      <family val="2"/>
    </font>
    <font>
      <sz val="8"/>
      <name val="Tahoma"/>
      <family val="2"/>
    </font>
    <font>
      <sz val="11"/>
      <name val="Tahoma"/>
      <family val="2"/>
    </font>
    <font>
      <b/>
      <sz val="11"/>
      <name val="Tahoma"/>
      <family val="2"/>
    </font>
    <font>
      <sz val="12"/>
      <name val="Tahoma"/>
      <family val="2"/>
    </font>
    <font>
      <sz val="9"/>
      <color theme="1"/>
      <name val="Calibri"/>
      <family val="2"/>
      <scheme val="minor"/>
    </font>
    <font>
      <sz val="11"/>
      <color rgb="FFFF0000"/>
      <name val="Calibri"/>
      <family val="2"/>
      <scheme val="minor"/>
    </font>
    <font>
      <b/>
      <sz val="12"/>
      <color rgb="FFFF0000"/>
      <name val="Calibri"/>
      <family val="2"/>
      <scheme val="minor"/>
    </font>
    <font>
      <sz val="12"/>
      <color rgb="FFFF0000"/>
      <name val="Calibri"/>
      <family val="2"/>
      <scheme val="minor"/>
    </font>
    <font>
      <sz val="8"/>
      <name val="Calibri"/>
      <family val="2"/>
      <scheme val="minor"/>
    </font>
    <font>
      <sz val="10"/>
      <color rgb="FFFF0000"/>
      <name val="Calibri"/>
      <family val="2"/>
      <scheme val="minor"/>
    </font>
    <font>
      <sz val="10"/>
      <name val="Calibri"/>
      <family val="2"/>
    </font>
    <font>
      <b/>
      <sz val="10"/>
      <name val="Calibri"/>
      <family val="2"/>
    </font>
    <font>
      <b/>
      <sz val="8"/>
      <color rgb="FF000000"/>
      <name val="Calibri"/>
      <family val="2"/>
    </font>
    <font>
      <b/>
      <sz val="8"/>
      <name val="Calibri"/>
      <family val="2"/>
    </font>
    <font>
      <sz val="8"/>
      <color rgb="FF000000"/>
      <name val="Calibri"/>
      <family val="2"/>
    </font>
    <font>
      <sz val="9"/>
      <name val="Calibri"/>
      <family val="2"/>
    </font>
    <font>
      <b/>
      <sz val="9"/>
      <name val="Calibri"/>
      <family val="2"/>
    </font>
    <font>
      <b/>
      <sz val="9"/>
      <color rgb="FF000000"/>
      <name val="Calibri"/>
      <family val="2"/>
    </font>
    <font>
      <sz val="9"/>
      <color rgb="FF000000"/>
      <name val="Arial"/>
      <family val="2"/>
    </font>
    <font>
      <sz val="11"/>
      <color theme="1"/>
      <name val="Arial"/>
      <family val="2"/>
    </font>
    <font>
      <b/>
      <sz val="11"/>
      <name val="Calibri"/>
      <family val="2"/>
    </font>
    <font>
      <sz val="10"/>
      <color rgb="FFFF0000"/>
      <name val="Arial Narrow"/>
      <family val="2"/>
    </font>
    <font>
      <sz val="12"/>
      <color rgb="FF000000"/>
      <name val="Calibri"/>
      <family val="2"/>
      <scheme val="minor"/>
    </font>
    <font>
      <sz val="11"/>
      <color rgb="FFFF0000"/>
      <name val="Calibri"/>
      <family val="2"/>
    </font>
    <font>
      <b/>
      <sz val="11"/>
      <color rgb="FFFF0000"/>
      <name val="Calibri"/>
      <family val="2"/>
    </font>
    <font>
      <sz val="9"/>
      <color indexed="81"/>
      <name val="Tahoma"/>
      <family val="2"/>
    </font>
    <font>
      <b/>
      <sz val="9"/>
      <color indexed="81"/>
      <name val="Tahoma"/>
      <family val="2"/>
    </font>
    <font>
      <b/>
      <sz val="8"/>
      <name val="Calibri"/>
      <family val="2"/>
      <scheme val="minor"/>
    </font>
    <font>
      <b/>
      <sz val="8"/>
      <color rgb="FFC00000"/>
      <name val="Calibri"/>
      <family val="2"/>
      <scheme val="minor"/>
    </font>
    <font>
      <b/>
      <sz val="8"/>
      <name val="Arial"/>
      <family val="2"/>
    </font>
    <font>
      <b/>
      <sz val="8"/>
      <color rgb="FFC00000"/>
      <name val="Arial"/>
      <family val="2"/>
    </font>
    <font>
      <b/>
      <i/>
      <sz val="8"/>
      <name val="Calibri"/>
      <family val="2"/>
      <scheme val="minor"/>
    </font>
    <font>
      <b/>
      <i/>
      <sz val="8"/>
      <color rgb="FFC00000"/>
      <name val="Calibri"/>
      <family val="2"/>
      <scheme val="minor"/>
    </font>
    <font>
      <sz val="11"/>
      <name val="Calibri"/>
      <family val="2"/>
    </font>
    <font>
      <sz val="10"/>
      <color theme="0"/>
      <name val="Times New Roman"/>
      <family val="1"/>
    </font>
    <font>
      <sz val="11"/>
      <color indexed="81"/>
      <name val="Tahoma"/>
      <family val="2"/>
    </font>
    <font>
      <b/>
      <sz val="11"/>
      <color indexed="81"/>
      <name val="Tahoma"/>
      <family val="2"/>
    </font>
  </fonts>
  <fills count="45">
    <fill>
      <patternFill patternType="none"/>
    </fill>
    <fill>
      <patternFill patternType="gray125"/>
    </fill>
    <fill>
      <patternFill patternType="solid">
        <fgColor rgb="FFED7D31"/>
        <bgColor indexed="64"/>
      </patternFill>
    </fill>
    <fill>
      <patternFill patternType="solid">
        <fgColor rgb="FF9BC2E6"/>
        <bgColor indexed="64"/>
      </patternFill>
    </fill>
    <fill>
      <patternFill patternType="solid">
        <fgColor theme="7"/>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bgColor indexed="64"/>
      </patternFill>
    </fill>
    <fill>
      <patternFill patternType="solid">
        <fgColor theme="9"/>
        <bgColor indexed="64"/>
      </patternFill>
    </fill>
    <fill>
      <patternFill patternType="solid">
        <fgColor rgb="FFC00000"/>
        <bgColor indexed="64"/>
      </patternFill>
    </fill>
    <fill>
      <patternFill patternType="solid">
        <fgColor rgb="FFFFFF00"/>
        <bgColor indexed="64"/>
      </patternFill>
    </fill>
    <fill>
      <patternFill patternType="solid">
        <fgColor indexed="1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A2D2A"/>
        <bgColor indexed="64"/>
      </patternFill>
    </fill>
    <fill>
      <patternFill patternType="solid">
        <fgColor rgb="FF91C6DB"/>
        <bgColor indexed="64"/>
      </patternFill>
    </fill>
    <fill>
      <patternFill patternType="solid">
        <fgColor rgb="FFFFFAEB"/>
        <bgColor indexed="64"/>
      </patternFill>
    </fill>
    <fill>
      <patternFill patternType="solid">
        <fgColor rgb="FFB4C6E7"/>
        <bgColor rgb="FF000000"/>
      </patternFill>
    </fill>
    <fill>
      <patternFill patternType="solid">
        <fgColor rgb="FF37F6FB"/>
        <bgColor rgb="FF000000"/>
      </patternFill>
    </fill>
    <fill>
      <patternFill patternType="solid">
        <fgColor rgb="FFD0CECE"/>
        <bgColor rgb="FF000000"/>
      </patternFill>
    </fill>
    <fill>
      <patternFill patternType="solid">
        <fgColor rgb="FFFFCCCC"/>
        <bgColor rgb="FF000000"/>
      </patternFill>
    </fill>
    <fill>
      <patternFill patternType="solid">
        <fgColor rgb="FFDDEBF7"/>
        <bgColor rgb="FF000000"/>
      </patternFill>
    </fill>
    <fill>
      <patternFill patternType="solid">
        <fgColor rgb="FFEDEDED"/>
        <bgColor rgb="FF000000"/>
      </patternFill>
    </fill>
    <fill>
      <patternFill patternType="solid">
        <fgColor rgb="FFFFFFFF"/>
        <bgColor rgb="FF000000"/>
      </patternFill>
    </fill>
    <fill>
      <patternFill patternType="solid">
        <fgColor rgb="FF0D0D0D"/>
        <bgColor rgb="FF000000"/>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FFCC"/>
        <bgColor indexed="64"/>
      </patternFill>
    </fill>
    <fill>
      <patternFill patternType="solid">
        <fgColor theme="5"/>
        <bgColor rgb="FFFF0000"/>
      </patternFill>
    </fill>
    <fill>
      <patternFill patternType="solid">
        <fgColor theme="2" tint="-9.9978637043366805E-2"/>
        <bgColor rgb="FFC0C0C0"/>
      </patternFill>
    </fill>
    <fill>
      <patternFill patternType="solid">
        <fgColor theme="2" tint="-9.9978637043366805E-2"/>
        <bgColor rgb="FFFF0000"/>
      </patternFill>
    </fill>
    <fill>
      <patternFill patternType="solid">
        <fgColor theme="2" tint="-0.499984740745262"/>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auto="1"/>
      </left>
      <right/>
      <top style="thick">
        <color auto="1"/>
      </top>
      <bottom style="thick">
        <color auto="1"/>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ck">
        <color auto="1"/>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C00000"/>
      </left>
      <right/>
      <top style="thin">
        <color rgb="FFC00000"/>
      </top>
      <bottom/>
      <diagonal/>
    </border>
    <border>
      <left/>
      <right/>
      <top style="thin">
        <color rgb="FFC00000"/>
      </top>
      <bottom/>
      <diagonal/>
    </border>
    <border>
      <left style="thin">
        <color rgb="FFC00000"/>
      </left>
      <right style="thin">
        <color rgb="FFC00000"/>
      </right>
      <top style="thin">
        <color rgb="FFC00000"/>
      </top>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bottom style="thin">
        <color rgb="FFC00000"/>
      </bottom>
      <diagonal/>
    </border>
    <border>
      <left/>
      <right/>
      <top/>
      <bottom style="thick">
        <color rgb="FF0BBDB9"/>
      </bottom>
      <diagonal/>
    </border>
    <border>
      <left style="thick">
        <color rgb="FF0BBDB9"/>
      </left>
      <right style="thin">
        <color rgb="FF0BBDB9"/>
      </right>
      <top style="thick">
        <color rgb="FF0BBDB9"/>
      </top>
      <bottom style="thin">
        <color rgb="FF0BBDB9"/>
      </bottom>
      <diagonal/>
    </border>
    <border>
      <left style="thin">
        <color rgb="FF0BBDB9"/>
      </left>
      <right style="thin">
        <color rgb="FF0BBDB9"/>
      </right>
      <top style="thick">
        <color rgb="FF0BBDB9"/>
      </top>
      <bottom style="thin">
        <color rgb="FF0BBDB9"/>
      </bottom>
      <diagonal/>
    </border>
    <border>
      <left style="thin">
        <color rgb="FF0BBDB9"/>
      </left>
      <right/>
      <top style="thick">
        <color rgb="FF0BBDB9"/>
      </top>
      <bottom style="thin">
        <color rgb="FF0BBDB9"/>
      </bottom>
      <diagonal/>
    </border>
    <border>
      <left/>
      <right/>
      <top style="thick">
        <color rgb="FF0BBDB9"/>
      </top>
      <bottom style="thin">
        <color rgb="FF0BBDB9"/>
      </bottom>
      <diagonal/>
    </border>
    <border>
      <left/>
      <right/>
      <top style="thick">
        <color rgb="FF0BBDB9"/>
      </top>
      <bottom/>
      <diagonal/>
    </border>
    <border>
      <left style="thick">
        <color rgb="FF0BBDB9"/>
      </left>
      <right style="thin">
        <color rgb="FF0BBDB9"/>
      </right>
      <top style="thin">
        <color rgb="FF0BBDB9"/>
      </top>
      <bottom style="thin">
        <color rgb="FF0BBDB9"/>
      </bottom>
      <diagonal/>
    </border>
    <border>
      <left style="thin">
        <color rgb="FF0BBDB9"/>
      </left>
      <right style="thin">
        <color rgb="FF0BBDB9"/>
      </right>
      <top style="thin">
        <color rgb="FF0BBDB9"/>
      </top>
      <bottom style="thin">
        <color rgb="FF0BBDB9"/>
      </bottom>
      <diagonal/>
    </border>
    <border>
      <left/>
      <right/>
      <top/>
      <bottom style="thin">
        <color rgb="FF0BBDB9"/>
      </bottom>
      <diagonal/>
    </border>
    <border>
      <left style="thin">
        <color rgb="FF0BBDB9"/>
      </left>
      <right style="thick">
        <color rgb="FF0BBDB9"/>
      </right>
      <top style="thin">
        <color rgb="FF0BBDB9"/>
      </top>
      <bottom style="thin">
        <color rgb="FF0BBDB9"/>
      </bottom>
      <diagonal/>
    </border>
    <border>
      <left style="thick">
        <color rgb="FF0BBDB9"/>
      </left>
      <right style="thin">
        <color rgb="FF0BBDB9"/>
      </right>
      <top style="thin">
        <color rgb="FF0BBDB9"/>
      </top>
      <bottom/>
      <diagonal/>
    </border>
    <border>
      <left style="thin">
        <color rgb="FF0BBDB9"/>
      </left>
      <right style="thin">
        <color rgb="FF0BBDB9"/>
      </right>
      <top style="thin">
        <color rgb="FF0BBDB9"/>
      </top>
      <bottom/>
      <diagonal/>
    </border>
    <border>
      <left style="thick">
        <color rgb="FF0BBDB9"/>
      </left>
      <right style="thin">
        <color rgb="FF0BBDB9"/>
      </right>
      <top style="thick">
        <color rgb="FF0BBDB9"/>
      </top>
      <bottom style="thick">
        <color rgb="FF0BBDB9"/>
      </bottom>
      <diagonal/>
    </border>
    <border>
      <left style="thin">
        <color rgb="FF0BBDB9"/>
      </left>
      <right style="thin">
        <color rgb="FF0BBDB9"/>
      </right>
      <top style="thick">
        <color rgb="FF0BBDB9"/>
      </top>
      <bottom style="thick">
        <color rgb="FF0BBDB9"/>
      </bottom>
      <diagonal/>
    </border>
    <border>
      <left style="thin">
        <color rgb="FF0BBDB9"/>
      </left>
      <right style="thick">
        <color rgb="FF0BBDB9"/>
      </right>
      <top style="thick">
        <color rgb="FF0BBDB9"/>
      </top>
      <bottom style="thick">
        <color rgb="FF0BBDB9"/>
      </bottom>
      <diagonal/>
    </border>
    <border>
      <left style="thick">
        <color rgb="FF0BBDB9"/>
      </left>
      <right/>
      <top style="thick">
        <color rgb="FF0BBDB9"/>
      </top>
      <bottom style="thick">
        <color rgb="FF0BBDB9"/>
      </bottom>
      <diagonal/>
    </border>
    <border>
      <left/>
      <right/>
      <top style="thick">
        <color rgb="FF0BBDB9"/>
      </top>
      <bottom style="thick">
        <color rgb="FF0BBDB9"/>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ck">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thick">
        <color rgb="FF002060"/>
      </right>
      <top style="thin">
        <color rgb="FF002060"/>
      </top>
      <bottom style="thin">
        <color rgb="FF002060"/>
      </bottom>
      <diagonal/>
    </border>
    <border>
      <left style="thick">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style="thick">
        <color rgb="FF002060"/>
      </right>
      <top style="thin">
        <color rgb="FF002060"/>
      </top>
      <bottom style="thick">
        <color rgb="FF002060"/>
      </bottom>
      <diagonal/>
    </border>
    <border>
      <left style="thick">
        <color rgb="FFFFC000"/>
      </left>
      <right style="thin">
        <color rgb="FFFFC000"/>
      </right>
      <top style="thick">
        <color rgb="FFFFC000"/>
      </top>
      <bottom style="thin">
        <color rgb="FFFFC000"/>
      </bottom>
      <diagonal/>
    </border>
    <border>
      <left style="thin">
        <color rgb="FFFFC000"/>
      </left>
      <right style="thin">
        <color rgb="FFFFC000"/>
      </right>
      <top style="thick">
        <color rgb="FFFFC000"/>
      </top>
      <bottom style="thin">
        <color rgb="FFFFC000"/>
      </bottom>
      <diagonal/>
    </border>
    <border>
      <left style="thin">
        <color rgb="FFFFC000"/>
      </left>
      <right/>
      <top style="thick">
        <color rgb="FFFFC000"/>
      </top>
      <bottom style="thin">
        <color rgb="FFFFC000"/>
      </bottom>
      <diagonal/>
    </border>
    <border>
      <left/>
      <right/>
      <top style="thick">
        <color rgb="FFFFC000"/>
      </top>
      <bottom style="thin">
        <color rgb="FFFFC000"/>
      </bottom>
      <diagonal/>
    </border>
    <border>
      <left/>
      <right style="thin">
        <color rgb="FFFFC000"/>
      </right>
      <top style="thick">
        <color rgb="FFFFC000"/>
      </top>
      <bottom style="thin">
        <color rgb="FFFFC000"/>
      </bottom>
      <diagonal/>
    </border>
    <border>
      <left/>
      <right style="thick">
        <color rgb="FFFFC000"/>
      </right>
      <top style="thick">
        <color rgb="FFFFC000"/>
      </top>
      <bottom style="thin">
        <color rgb="FFFFC000"/>
      </bottom>
      <diagonal/>
    </border>
    <border>
      <left style="thick">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right style="thick">
        <color rgb="FFFFC000"/>
      </right>
      <top style="thin">
        <color rgb="FFFFC000"/>
      </top>
      <bottom style="thin">
        <color rgb="FFFFC000"/>
      </bottom>
      <diagonal/>
    </border>
    <border>
      <left style="thick">
        <color rgb="FFFFC000"/>
      </left>
      <right style="thin">
        <color rgb="FFFFC000"/>
      </right>
      <top style="thin">
        <color rgb="FFFFC000"/>
      </top>
      <bottom style="thick">
        <color rgb="FFFFC000"/>
      </bottom>
      <diagonal/>
    </border>
    <border>
      <left style="thin">
        <color rgb="FFFFC000"/>
      </left>
      <right style="thin">
        <color rgb="FFFFC000"/>
      </right>
      <top style="thin">
        <color rgb="FFFFC000"/>
      </top>
      <bottom style="thick">
        <color rgb="FFFFC000"/>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right style="thin">
        <color rgb="FFFFC000"/>
      </right>
      <top style="thin">
        <color rgb="FFFFC000"/>
      </top>
      <bottom style="thick">
        <color rgb="FFFFC000"/>
      </bottom>
      <diagonal/>
    </border>
    <border>
      <left/>
      <right style="thick">
        <color rgb="FFFFC000"/>
      </right>
      <top style="thin">
        <color rgb="FFFFC000"/>
      </top>
      <bottom style="thick">
        <color rgb="FFFFC000"/>
      </bottom>
      <diagonal/>
    </border>
    <border>
      <left style="thin">
        <color rgb="FFC00000"/>
      </left>
      <right/>
      <top style="thin">
        <color rgb="FFC00000"/>
      </top>
      <bottom style="thin">
        <color indexed="64"/>
      </bottom>
      <diagonal/>
    </border>
    <border>
      <left/>
      <right/>
      <top style="thin">
        <color rgb="FFC00000"/>
      </top>
      <bottom style="thin">
        <color indexed="64"/>
      </bottom>
      <diagonal/>
    </border>
    <border>
      <left/>
      <right style="thin">
        <color rgb="FFC00000"/>
      </right>
      <top style="thin">
        <color rgb="FFC00000"/>
      </top>
      <bottom style="thin">
        <color indexed="64"/>
      </bottom>
      <diagonal/>
    </border>
    <border>
      <left/>
      <right style="thin">
        <color rgb="FFC00000"/>
      </right>
      <top style="thin">
        <color rgb="FFC00000"/>
      </top>
      <bottom/>
      <diagonal/>
    </border>
    <border>
      <left/>
      <right style="thin">
        <color rgb="FFC00000"/>
      </right>
      <top/>
      <bottom style="thin">
        <color indexed="64"/>
      </bottom>
      <diagonal/>
    </border>
    <border>
      <left style="thin">
        <color rgb="FFC00000"/>
      </left>
      <right style="thin">
        <color rgb="FFC00000"/>
      </right>
      <top/>
      <bottom style="thin">
        <color indexed="64"/>
      </bottom>
      <diagonal/>
    </border>
    <border>
      <left style="thin">
        <color rgb="FFC00000"/>
      </left>
      <right/>
      <top/>
      <bottom style="thin">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tint="-0.14999847407452621"/>
      </left>
      <right/>
      <top style="thin">
        <color indexed="64"/>
      </top>
      <bottom style="thin">
        <color indexed="64"/>
      </bottom>
      <diagonal/>
    </border>
    <border>
      <left/>
      <right style="thin">
        <color rgb="FF0BBDB9"/>
      </right>
      <top style="thick">
        <color rgb="FF0BBDB9"/>
      </top>
      <bottom style="thin">
        <color rgb="FF0BBDB9"/>
      </bottom>
      <diagonal/>
    </border>
    <border>
      <left style="thin">
        <color rgb="FF0BBDB9"/>
      </left>
      <right style="thick">
        <color rgb="FF0BBDB9"/>
      </right>
      <top style="thick">
        <color rgb="FF0BBDB9"/>
      </top>
      <bottom/>
      <diagonal/>
    </border>
    <border>
      <left style="thin">
        <color rgb="FF0BBDB9"/>
      </left>
      <right style="thick">
        <color rgb="FF0BBDB9"/>
      </right>
      <top/>
      <bottom style="thin">
        <color rgb="FF0BBDB9"/>
      </bottom>
      <diagonal/>
    </border>
    <border>
      <left style="thick">
        <color rgb="FF0BBDB9"/>
      </left>
      <right style="thick">
        <color rgb="FF0BBDB9"/>
      </right>
      <top style="thick">
        <color rgb="FF0BBDB9"/>
      </top>
      <bottom/>
      <diagonal/>
    </border>
    <border>
      <left style="thick">
        <color rgb="FF0BBDB9"/>
      </left>
      <right style="thick">
        <color rgb="FF0BBDB9"/>
      </right>
      <top/>
      <bottom style="thin">
        <color rgb="FF0BBDB9"/>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1">
    <xf numFmtId="0" fontId="0" fillId="0" borderId="0"/>
    <xf numFmtId="0" fontId="15" fillId="0" borderId="0"/>
    <xf numFmtId="0" fontId="17" fillId="0" borderId="0"/>
    <xf numFmtId="43" fontId="17" fillId="0" borderId="0" applyFont="0" applyFill="0" applyBorder="0" applyAlignment="0" applyProtection="0"/>
    <xf numFmtId="40" fontId="28" fillId="0" borderId="0" applyFont="0" applyFill="0" applyBorder="0" applyAlignment="0" applyProtection="0"/>
    <xf numFmtId="0" fontId="7" fillId="0" borderId="0"/>
    <xf numFmtId="168" fontId="41" fillId="0" borderId="0" applyFont="0" applyFill="0" applyBorder="0" applyAlignment="0" applyProtection="0"/>
    <xf numFmtId="9" fontId="41" fillId="0" borderId="0" applyFont="0" applyFill="0" applyBorder="0" applyAlignment="0" applyProtection="0"/>
    <xf numFmtId="165" fontId="55" fillId="0" borderId="0" applyFont="0" applyFill="0" applyBorder="0" applyAlignment="0" applyProtection="0"/>
    <xf numFmtId="9" fontId="55"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71" fontId="58" fillId="0" borderId="0" applyFont="0" applyFill="0" applyBorder="0" applyAlignment="0" applyProtection="0"/>
    <xf numFmtId="0" fontId="17" fillId="0" borderId="0"/>
    <xf numFmtId="168" fontId="17" fillId="0" borderId="0" applyFont="0" applyFill="0" applyBorder="0" applyAlignment="0" applyProtection="0"/>
    <xf numFmtId="164" fontId="5" fillId="0" borderId="0" applyFont="0" applyFill="0" applyBorder="0" applyAlignment="0" applyProtection="0"/>
    <xf numFmtId="0" fontId="64" fillId="0" borderId="0"/>
    <xf numFmtId="9" fontId="17" fillId="0" borderId="0" applyFont="0" applyFill="0" applyBorder="0" applyAlignment="0" applyProtection="0"/>
    <xf numFmtId="0" fontId="17" fillId="0" borderId="0"/>
    <xf numFmtId="0" fontId="17" fillId="0" borderId="0"/>
    <xf numFmtId="0" fontId="65" fillId="0" borderId="0"/>
    <xf numFmtId="0" fontId="17" fillId="0" borderId="0"/>
    <xf numFmtId="0" fontId="43" fillId="0" borderId="0"/>
    <xf numFmtId="0" fontId="17" fillId="0" borderId="0"/>
    <xf numFmtId="43" fontId="4" fillId="0" borderId="0" applyFont="0" applyFill="0" applyBorder="0" applyAlignment="0" applyProtection="0"/>
    <xf numFmtId="0" fontId="55" fillId="0" borderId="0"/>
    <xf numFmtId="164" fontId="4" fillId="0" borderId="0" applyFont="0" applyFill="0" applyBorder="0" applyAlignment="0" applyProtection="0"/>
    <xf numFmtId="9" fontId="17" fillId="0" borderId="0" applyFont="0" applyFill="0" applyBorder="0" applyAlignment="0" applyProtection="0"/>
    <xf numFmtId="0" fontId="3"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7" fillId="0" borderId="0"/>
    <xf numFmtId="43" fontId="3" fillId="0" borderId="0" applyFont="0" applyFill="0" applyBorder="0" applyAlignment="0" applyProtection="0"/>
    <xf numFmtId="0" fontId="2" fillId="0" borderId="0"/>
    <xf numFmtId="0" fontId="75" fillId="0" borderId="0"/>
    <xf numFmtId="0" fontId="1" fillId="0" borderId="0"/>
    <xf numFmtId="168" fontId="17" fillId="0" borderId="0" applyFont="0" applyFill="0" applyBorder="0" applyAlignment="0" applyProtection="0"/>
  </cellStyleXfs>
  <cellXfs count="1418">
    <xf numFmtId="0" fontId="0" fillId="0" borderId="0" xfId="0"/>
    <xf numFmtId="0" fontId="9" fillId="3" borderId="3" xfId="0" applyFont="1" applyFill="1" applyBorder="1"/>
    <xf numFmtId="0" fontId="9" fillId="3" borderId="4" xfId="0" applyFont="1" applyFill="1" applyBorder="1"/>
    <xf numFmtId="0" fontId="9" fillId="3" borderId="5" xfId="0" applyFont="1" applyFill="1" applyBorder="1"/>
    <xf numFmtId="0" fontId="0" fillId="0" borderId="1" xfId="0" applyBorder="1"/>
    <xf numFmtId="0" fontId="9" fillId="0" borderId="0" xfId="0" applyFont="1" applyAlignment="1">
      <alignment horizontal="center"/>
    </xf>
    <xf numFmtId="0" fontId="9" fillId="2" borderId="1" xfId="0" applyFont="1" applyFill="1" applyBorder="1"/>
    <xf numFmtId="0" fontId="0" fillId="0" borderId="8" xfId="0" applyBorder="1"/>
    <xf numFmtId="0" fontId="0" fillId="0" borderId="9" xfId="0" applyBorder="1"/>
    <xf numFmtId="0" fontId="9" fillId="0" borderId="1" xfId="0" applyFont="1" applyBorder="1"/>
    <xf numFmtId="0" fontId="9" fillId="0" borderId="8" xfId="0" applyFont="1" applyBorder="1"/>
    <xf numFmtId="0" fontId="9" fillId="3" borderId="12" xfId="0" applyFont="1" applyFill="1" applyBorder="1"/>
    <xf numFmtId="0" fontId="9" fillId="3" borderId="14" xfId="0" applyFont="1" applyFill="1" applyBorder="1"/>
    <xf numFmtId="0" fontId="0" fillId="0" borderId="18" xfId="0" applyBorder="1"/>
    <xf numFmtId="0" fontId="9" fillId="0" borderId="18" xfId="0" applyFont="1" applyBorder="1"/>
    <xf numFmtId="0" fontId="9" fillId="0" borderId="19" xfId="0" applyFont="1" applyBorder="1"/>
    <xf numFmtId="0" fontId="9" fillId="0" borderId="7" xfId="0" applyFont="1" applyBorder="1"/>
    <xf numFmtId="0" fontId="9" fillId="0" borderId="20" xfId="0" applyFont="1" applyBorder="1"/>
    <xf numFmtId="0" fontId="9" fillId="0" borderId="21" xfId="0" applyFont="1" applyBorder="1"/>
    <xf numFmtId="0" fontId="0" fillId="0" borderId="22" xfId="0" applyBorder="1"/>
    <xf numFmtId="0" fontId="9" fillId="0" borderId="22" xfId="0" applyFont="1" applyBorder="1"/>
    <xf numFmtId="0" fontId="9" fillId="0" borderId="23" xfId="0" applyFont="1" applyBorder="1"/>
    <xf numFmtId="0" fontId="9" fillId="0" borderId="9" xfId="0" applyFont="1" applyBorder="1"/>
    <xf numFmtId="167" fontId="0" fillId="0" borderId="1" xfId="0" applyNumberFormat="1" applyBorder="1"/>
    <xf numFmtId="0" fontId="8" fillId="0" borderId="1" xfId="0" applyFont="1" applyBorder="1" applyAlignment="1">
      <alignment horizontal="center" vertical="center"/>
    </xf>
    <xf numFmtId="0" fontId="0" fillId="0" borderId="20" xfId="0" applyBorder="1"/>
    <xf numFmtId="166" fontId="0" fillId="0" borderId="1" xfId="0" applyNumberFormat="1" applyBorder="1"/>
    <xf numFmtId="166" fontId="0" fillId="0" borderId="22" xfId="0" applyNumberFormat="1" applyBorder="1"/>
    <xf numFmtId="0" fontId="8" fillId="0" borderId="22" xfId="0" applyFont="1" applyBorder="1" applyAlignment="1">
      <alignment horizontal="center" vertical="center"/>
    </xf>
    <xf numFmtId="0" fontId="0" fillId="0" borderId="23" xfId="0" applyBorder="1"/>
    <xf numFmtId="0" fontId="9" fillId="0" borderId="29" xfId="0" applyFont="1" applyBorder="1" applyAlignment="1">
      <alignment horizontal="center"/>
    </xf>
    <xf numFmtId="0" fontId="9" fillId="0" borderId="30" xfId="0" applyFont="1" applyBorder="1" applyAlignment="1">
      <alignment horizontal="center"/>
    </xf>
    <xf numFmtId="0" fontId="9" fillId="0" borderId="17" xfId="0" applyFont="1" applyBorder="1" applyAlignment="1">
      <alignment horizontal="center"/>
    </xf>
    <xf numFmtId="0" fontId="0" fillId="6" borderId="18" xfId="0" applyFill="1" applyBorder="1"/>
    <xf numFmtId="0" fontId="9" fillId="6" borderId="18" xfId="0" applyFont="1" applyFill="1" applyBorder="1"/>
    <xf numFmtId="0" fontId="9" fillId="6" borderId="19" xfId="0" applyFont="1" applyFill="1" applyBorder="1"/>
    <xf numFmtId="0" fontId="0" fillId="6" borderId="1" xfId="0" applyFill="1" applyBorder="1"/>
    <xf numFmtId="0" fontId="9" fillId="6" borderId="1" xfId="0" applyFont="1" applyFill="1" applyBorder="1"/>
    <xf numFmtId="0" fontId="9" fillId="6" borderId="20" xfId="0" applyFont="1" applyFill="1" applyBorder="1"/>
    <xf numFmtId="0" fontId="0" fillId="6" borderId="22" xfId="0" applyFill="1" applyBorder="1"/>
    <xf numFmtId="0" fontId="9" fillId="6" borderId="22" xfId="0" applyFont="1" applyFill="1" applyBorder="1"/>
    <xf numFmtId="0" fontId="9" fillId="6" borderId="23" xfId="0" applyFont="1" applyFill="1" applyBorder="1"/>
    <xf numFmtId="0" fontId="0" fillId="6" borderId="8" xfId="0" applyFill="1" applyBorder="1"/>
    <xf numFmtId="0" fontId="9" fillId="6" borderId="8" xfId="0" applyFont="1" applyFill="1" applyBorder="1"/>
    <xf numFmtId="0" fontId="9" fillId="6" borderId="9" xfId="0" applyFont="1" applyFill="1" applyBorder="1"/>
    <xf numFmtId="167" fontId="0" fillId="6" borderId="1" xfId="0" applyNumberFormat="1" applyFill="1" applyBorder="1"/>
    <xf numFmtId="0" fontId="8" fillId="6" borderId="1" xfId="0" applyFont="1" applyFill="1" applyBorder="1" applyAlignment="1">
      <alignment horizontal="center" vertical="center"/>
    </xf>
    <xf numFmtId="0" fontId="0" fillId="6" borderId="20" xfId="0" applyFill="1" applyBorder="1"/>
    <xf numFmtId="166" fontId="0" fillId="6" borderId="1" xfId="0" applyNumberFormat="1" applyFill="1" applyBorder="1"/>
    <xf numFmtId="166" fontId="0" fillId="6" borderId="22" xfId="0" applyNumberFormat="1" applyFill="1" applyBorder="1"/>
    <xf numFmtId="0" fontId="8" fillId="6" borderId="22" xfId="0" applyFont="1" applyFill="1" applyBorder="1" applyAlignment="1">
      <alignment horizontal="center" vertical="center"/>
    </xf>
    <xf numFmtId="0" fontId="0" fillId="6" borderId="23" xfId="0" applyFill="1" applyBorder="1"/>
    <xf numFmtId="0" fontId="9" fillId="3" borderId="16" xfId="0" applyFont="1" applyFill="1" applyBorder="1"/>
    <xf numFmtId="0" fontId="9" fillId="6" borderId="34" xfId="0" applyFont="1" applyFill="1" applyBorder="1"/>
    <xf numFmtId="0" fontId="9" fillId="6" borderId="11" xfId="0" applyFont="1" applyFill="1" applyBorder="1"/>
    <xf numFmtId="167" fontId="0" fillId="0" borderId="11" xfId="0" applyNumberFormat="1" applyBorder="1"/>
    <xf numFmtId="166" fontId="0" fillId="0" borderId="11" xfId="0" applyNumberFormat="1" applyBorder="1"/>
    <xf numFmtId="167" fontId="0" fillId="6" borderId="11" xfId="0" applyNumberFormat="1" applyFill="1" applyBorder="1"/>
    <xf numFmtId="166" fontId="0" fillId="6" borderId="11" xfId="0" applyNumberFormat="1" applyFill="1" applyBorder="1"/>
    <xf numFmtId="0" fontId="9" fillId="3" borderId="24" xfId="0" applyFont="1" applyFill="1" applyBorder="1"/>
    <xf numFmtId="0" fontId="9" fillId="0" borderId="6" xfId="0" applyFont="1" applyBorder="1"/>
    <xf numFmtId="0" fontId="9" fillId="6" borderId="6" xfId="0" applyFont="1" applyFill="1" applyBorder="1"/>
    <xf numFmtId="0" fontId="9" fillId="6" borderId="7" xfId="0" applyFont="1" applyFill="1" applyBorder="1"/>
    <xf numFmtId="0" fontId="9" fillId="6" borderId="21" xfId="0" applyFont="1" applyFill="1" applyBorder="1"/>
    <xf numFmtId="0" fontId="9" fillId="0" borderId="10" xfId="0" applyFont="1" applyBorder="1"/>
    <xf numFmtId="167" fontId="0" fillId="0" borderId="7" xfId="0" applyNumberFormat="1" applyBorder="1"/>
    <xf numFmtId="166" fontId="0" fillId="0" borderId="7" xfId="0" applyNumberFormat="1" applyBorder="1"/>
    <xf numFmtId="166" fontId="0" fillId="0" borderId="21" xfId="0" applyNumberFormat="1" applyBorder="1"/>
    <xf numFmtId="0" fontId="9" fillId="6" borderId="10" xfId="0" applyFont="1" applyFill="1" applyBorder="1"/>
    <xf numFmtId="167" fontId="0" fillId="6" borderId="7" xfId="0" applyNumberFormat="1" applyFill="1" applyBorder="1"/>
    <xf numFmtId="166" fontId="0" fillId="6" borderId="7" xfId="0" applyNumberFormat="1" applyFill="1" applyBorder="1"/>
    <xf numFmtId="166" fontId="0" fillId="6" borderId="21" xfId="0" applyNumberFormat="1" applyFill="1" applyBorder="1"/>
    <xf numFmtId="0" fontId="9" fillId="7" borderId="29" xfId="0" applyFont="1" applyFill="1" applyBorder="1" applyAlignment="1">
      <alignment horizontal="center"/>
    </xf>
    <xf numFmtId="0" fontId="0" fillId="0" borderId="34" xfId="0" applyBorder="1"/>
    <xf numFmtId="0" fontId="0" fillId="0" borderId="11" xfId="0" applyBorder="1"/>
    <xf numFmtId="0" fontId="0" fillId="0" borderId="35" xfId="0" applyBorder="1"/>
    <xf numFmtId="0" fontId="0" fillId="6" borderId="34" xfId="0" applyFill="1" applyBorder="1"/>
    <xf numFmtId="0" fontId="0" fillId="6" borderId="11" xfId="0" applyFill="1" applyBorder="1"/>
    <xf numFmtId="0" fontId="0" fillId="6" borderId="35" xfId="0" applyFill="1" applyBorder="1"/>
    <xf numFmtId="0" fontId="0" fillId="0" borderId="13" xfId="0" applyBorder="1"/>
    <xf numFmtId="0" fontId="9" fillId="3" borderId="16" xfId="0" applyFont="1" applyFill="1" applyBorder="1" applyAlignment="1">
      <alignment horizontal="center"/>
    </xf>
    <xf numFmtId="0" fontId="9" fillId="8" borderId="18" xfId="0" applyFont="1" applyFill="1" applyBorder="1"/>
    <xf numFmtId="0" fontId="9" fillId="8" borderId="1" xfId="0" applyFont="1" applyFill="1" applyBorder="1"/>
    <xf numFmtId="0" fontId="9" fillId="5" borderId="1" xfId="0" applyFont="1" applyFill="1" applyBorder="1"/>
    <xf numFmtId="0" fontId="9" fillId="4" borderId="1" xfId="0" applyFont="1" applyFill="1" applyBorder="1"/>
    <xf numFmtId="0" fontId="9" fillId="4" borderId="18" xfId="0" applyFont="1" applyFill="1" applyBorder="1"/>
    <xf numFmtId="0" fontId="9" fillId="8" borderId="20" xfId="0" applyFont="1" applyFill="1" applyBorder="1"/>
    <xf numFmtId="0" fontId="9" fillId="5" borderId="22" xfId="0" applyFont="1" applyFill="1" applyBorder="1"/>
    <xf numFmtId="0" fontId="9" fillId="5" borderId="23" xfId="0" applyFont="1" applyFill="1" applyBorder="1"/>
    <xf numFmtId="0" fontId="9" fillId="5" borderId="30" xfId="0" applyFont="1" applyFill="1" applyBorder="1"/>
    <xf numFmtId="0" fontId="12"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6" borderId="28" xfId="0" applyFont="1" applyFill="1" applyBorder="1" applyAlignment="1">
      <alignment horizontal="center"/>
    </xf>
    <xf numFmtId="0" fontId="9" fillId="6" borderId="29" xfId="0" applyFont="1" applyFill="1" applyBorder="1" applyAlignment="1">
      <alignment horizontal="center"/>
    </xf>
    <xf numFmtId="0" fontId="9" fillId="6" borderId="30" xfId="0" applyFont="1" applyFill="1" applyBorder="1" applyAlignment="1">
      <alignment horizontal="center"/>
    </xf>
    <xf numFmtId="0" fontId="12" fillId="3" borderId="12" xfId="0" applyFont="1" applyFill="1" applyBorder="1" applyAlignment="1">
      <alignment horizontal="center" wrapText="1"/>
    </xf>
    <xf numFmtId="0" fontId="12" fillId="3" borderId="12" xfId="0" applyFont="1" applyFill="1" applyBorder="1" applyAlignment="1">
      <alignment horizontal="center" vertical="center" wrapText="1"/>
    </xf>
    <xf numFmtId="0" fontId="12" fillId="3" borderId="12" xfId="0" applyFont="1" applyFill="1" applyBorder="1" applyAlignment="1">
      <alignment horizontal="center" vertical="center"/>
    </xf>
    <xf numFmtId="0" fontId="14" fillId="4" borderId="12" xfId="0" applyFont="1" applyFill="1" applyBorder="1" applyAlignment="1">
      <alignment wrapText="1"/>
    </xf>
    <xf numFmtId="0" fontId="0" fillId="9" borderId="12" xfId="0" applyFill="1" applyBorder="1"/>
    <xf numFmtId="0" fontId="0" fillId="8" borderId="12" xfId="0" applyFill="1" applyBorder="1"/>
    <xf numFmtId="0" fontId="0" fillId="0" borderId="19" xfId="0" applyBorder="1"/>
    <xf numFmtId="0" fontId="0" fillId="6" borderId="19" xfId="0" applyFill="1" applyBorder="1"/>
    <xf numFmtId="0" fontId="0" fillId="6" borderId="21" xfId="0" applyFill="1" applyBorder="1"/>
    <xf numFmtId="0" fontId="0" fillId="0" borderId="34" xfId="0" applyBorder="1" applyAlignment="1">
      <alignment horizontal="center"/>
    </xf>
    <xf numFmtId="0" fontId="0" fillId="0" borderId="11" xfId="0" applyBorder="1" applyAlignment="1">
      <alignment horizontal="center"/>
    </xf>
    <xf numFmtId="0" fontId="0" fillId="0" borderId="35" xfId="0" applyBorder="1" applyAlignment="1">
      <alignment horizontal="center"/>
    </xf>
    <xf numFmtId="0" fontId="12" fillId="0" borderId="6" xfId="0" applyFont="1" applyBorder="1" applyAlignment="1">
      <alignment vertical="center"/>
    </xf>
    <xf numFmtId="0" fontId="9" fillId="0" borderId="7" xfId="0" applyFont="1" applyBorder="1" applyAlignment="1">
      <alignment vertical="center"/>
    </xf>
    <xf numFmtId="0" fontId="9" fillId="0" borderId="21" xfId="0" applyFont="1" applyBorder="1" applyAlignment="1">
      <alignment vertical="center"/>
    </xf>
    <xf numFmtId="0" fontId="9" fillId="7" borderId="20" xfId="0" applyFont="1" applyFill="1" applyBorder="1"/>
    <xf numFmtId="0" fontId="13" fillId="0" borderId="18" xfId="0" applyFont="1" applyBorder="1"/>
    <xf numFmtId="0" fontId="13" fillId="0" borderId="1" xfId="0" applyFont="1" applyBorder="1"/>
    <xf numFmtId="0" fontId="13" fillId="0" borderId="22" xfId="0" applyFont="1" applyBorder="1"/>
    <xf numFmtId="0" fontId="16" fillId="0" borderId="0" xfId="1" applyFont="1"/>
    <xf numFmtId="0" fontId="16" fillId="0" borderId="0" xfId="1" applyFont="1" applyAlignment="1">
      <alignment horizontal="right"/>
    </xf>
    <xf numFmtId="0" fontId="19" fillId="0" borderId="0" xfId="1" applyFont="1" applyAlignment="1">
      <alignment horizontal="left"/>
    </xf>
    <xf numFmtId="0" fontId="20" fillId="0" borderId="0" xfId="1" applyFont="1"/>
    <xf numFmtId="3" fontId="20" fillId="0" borderId="0" xfId="1" applyNumberFormat="1" applyFont="1" applyAlignment="1">
      <alignment horizontal="center"/>
    </xf>
    <xf numFmtId="0" fontId="21" fillId="0" borderId="0" xfId="1" applyFont="1"/>
    <xf numFmtId="0" fontId="23" fillId="0" borderId="0" xfId="1" applyFont="1" applyAlignment="1">
      <alignment horizontal="left"/>
    </xf>
    <xf numFmtId="0" fontId="21" fillId="0" borderId="0" xfId="1" applyFont="1" applyAlignment="1">
      <alignment horizontal="left"/>
    </xf>
    <xf numFmtId="0" fontId="20" fillId="0" borderId="0" xfId="1" applyFont="1" applyAlignment="1">
      <alignment horizontal="left"/>
    </xf>
    <xf numFmtId="3" fontId="21" fillId="0" borderId="0" xfId="1" applyNumberFormat="1" applyFont="1" applyAlignment="1">
      <alignment horizontal="left"/>
    </xf>
    <xf numFmtId="0" fontId="23" fillId="0" borderId="0" xfId="1" applyFont="1" applyAlignment="1">
      <alignment horizontal="centerContinuous"/>
    </xf>
    <xf numFmtId="0" fontId="22" fillId="0" borderId="0" xfId="1" applyFont="1" applyAlignment="1">
      <alignment horizontal="centerContinuous"/>
    </xf>
    <xf numFmtId="0" fontId="20" fillId="0" borderId="0" xfId="1" applyFont="1" applyAlignment="1">
      <alignment horizontal="left" vertical="center"/>
    </xf>
    <xf numFmtId="0" fontId="20" fillId="0" borderId="0" xfId="1" applyFont="1" applyAlignment="1">
      <alignment vertical="center"/>
    </xf>
    <xf numFmtId="0" fontId="20" fillId="0" borderId="51" xfId="1" applyFont="1" applyBorder="1" applyAlignment="1">
      <alignment vertical="center"/>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20" fillId="11" borderId="57" xfId="1" applyFont="1" applyFill="1" applyBorder="1" applyAlignment="1">
      <alignment horizontal="center" vertical="center" wrapText="1"/>
    </xf>
    <xf numFmtId="0" fontId="20" fillId="11" borderId="53" xfId="1" applyFont="1" applyFill="1" applyBorder="1" applyAlignment="1">
      <alignment horizontal="center" vertical="center" wrapText="1"/>
    </xf>
    <xf numFmtId="0" fontId="25" fillId="11" borderId="4" xfId="1" applyFont="1" applyFill="1" applyBorder="1" applyAlignment="1">
      <alignment horizontal="center" vertical="center" wrapText="1"/>
    </xf>
    <xf numFmtId="0" fontId="25" fillId="0" borderId="0" xfId="1" applyFont="1" applyAlignment="1">
      <alignment horizontal="center" vertical="center"/>
    </xf>
    <xf numFmtId="0" fontId="26" fillId="11" borderId="0" xfId="1" applyFont="1" applyFill="1" applyAlignment="1">
      <alignment horizontal="center" vertical="center" wrapText="1"/>
    </xf>
    <xf numFmtId="0" fontId="22" fillId="0" borderId="0" xfId="1" applyFont="1" applyAlignment="1">
      <alignment vertical="center"/>
    </xf>
    <xf numFmtId="0" fontId="27" fillId="0" borderId="0" xfId="1" applyFont="1" applyAlignment="1">
      <alignment vertical="center"/>
    </xf>
    <xf numFmtId="0" fontId="20" fillId="0" borderId="0" xfId="1" applyFont="1" applyAlignment="1">
      <alignment horizontal="right" vertical="center"/>
    </xf>
    <xf numFmtId="49" fontId="20" fillId="11" borderId="73" xfId="1" applyNumberFormat="1" applyFont="1" applyFill="1" applyBorder="1" applyAlignment="1">
      <alignment horizontal="center" vertical="center" wrapText="1"/>
    </xf>
    <xf numFmtId="49" fontId="20" fillId="11" borderId="82" xfId="4" applyNumberFormat="1" applyFont="1" applyFill="1" applyBorder="1" applyAlignment="1">
      <alignment horizontal="center" vertical="center"/>
    </xf>
    <xf numFmtId="38" fontId="20" fillId="0" borderId="0" xfId="4" applyNumberFormat="1" applyFont="1" applyFill="1" applyAlignment="1">
      <alignment horizontal="right" vertical="center"/>
    </xf>
    <xf numFmtId="0" fontId="22" fillId="0" borderId="0" xfId="1" applyFont="1" applyAlignment="1">
      <alignment horizontal="right" vertical="center"/>
    </xf>
    <xf numFmtId="49" fontId="20" fillId="11" borderId="83" xfId="4" applyNumberFormat="1" applyFont="1" applyFill="1" applyBorder="1" applyAlignment="1">
      <alignment horizontal="center" vertical="center"/>
    </xf>
    <xf numFmtId="38" fontId="20" fillId="0" borderId="0" xfId="4" applyNumberFormat="1" applyFont="1" applyAlignment="1">
      <alignment horizontal="right" vertical="center"/>
    </xf>
    <xf numFmtId="0" fontId="22" fillId="0" borderId="87" xfId="1" applyFont="1" applyBorder="1" applyAlignment="1">
      <alignment horizontal="right" vertical="center"/>
    </xf>
    <xf numFmtId="0" fontId="22" fillId="0" borderId="88" xfId="1" applyFont="1" applyBorder="1" applyAlignment="1">
      <alignment horizontal="right" vertical="center"/>
    </xf>
    <xf numFmtId="0" fontId="22" fillId="0" borderId="89" xfId="1" applyFont="1" applyBorder="1" applyAlignment="1">
      <alignment horizontal="right" vertical="center"/>
    </xf>
    <xf numFmtId="49" fontId="22" fillId="11" borderId="90" xfId="4" applyNumberFormat="1" applyFont="1" applyFill="1" applyBorder="1" applyAlignment="1">
      <alignment horizontal="center" vertical="center"/>
    </xf>
    <xf numFmtId="3" fontId="20" fillId="0" borderId="0" xfId="1" applyNumberFormat="1" applyFont="1" applyAlignment="1">
      <alignment horizontal="right" vertical="center"/>
    </xf>
    <xf numFmtId="0" fontId="23" fillId="0" borderId="0" xfId="1" applyFont="1"/>
    <xf numFmtId="37" fontId="20" fillId="0" borderId="0" xfId="1" applyNumberFormat="1" applyFont="1"/>
    <xf numFmtId="0" fontId="20" fillId="0" borderId="77" xfId="1" applyFont="1" applyBorder="1"/>
    <xf numFmtId="15" fontId="20" fillId="0" borderId="0" xfId="1" applyNumberFormat="1" applyFont="1" applyAlignment="1">
      <alignment horizontal="right"/>
    </xf>
    <xf numFmtId="0" fontId="20" fillId="0" borderId="0" xfId="1" applyFont="1" applyAlignment="1">
      <alignment horizontal="right"/>
    </xf>
    <xf numFmtId="0" fontId="20" fillId="0" borderId="77" xfId="1" applyFont="1" applyBorder="1" applyAlignment="1">
      <alignment horizontal="left"/>
    </xf>
    <xf numFmtId="15" fontId="20" fillId="0" borderId="0" xfId="1" applyNumberFormat="1" applyFont="1" applyAlignment="1">
      <alignment horizontal="center"/>
    </xf>
    <xf numFmtId="0" fontId="30" fillId="0" borderId="0" xfId="1" applyFont="1" applyAlignment="1">
      <alignment horizontal="right" vertical="center"/>
    </xf>
    <xf numFmtId="0" fontId="31" fillId="0" borderId="0" xfId="1" applyFont="1" applyAlignment="1">
      <alignment horizontal="right" vertical="center"/>
    </xf>
    <xf numFmtId="0" fontId="31" fillId="0" borderId="0" xfId="1" applyFont="1" applyAlignment="1">
      <alignment vertical="center"/>
    </xf>
    <xf numFmtId="0" fontId="31" fillId="0" borderId="0" xfId="1" applyFont="1"/>
    <xf numFmtId="0" fontId="31" fillId="0" borderId="0" xfId="1" applyFont="1" applyAlignment="1">
      <alignment horizontal="center"/>
    </xf>
    <xf numFmtId="0" fontId="31" fillId="0" borderId="0" xfId="1" applyFont="1" applyAlignment="1">
      <alignment horizontal="left"/>
    </xf>
    <xf numFmtId="0" fontId="27" fillId="0" borderId="27" xfId="1" applyFont="1" applyBorder="1" applyAlignment="1">
      <alignment vertical="center"/>
    </xf>
    <xf numFmtId="0" fontId="31" fillId="0" borderId="27" xfId="1" applyFont="1" applyBorder="1" applyAlignment="1">
      <alignment horizontal="right" vertical="center"/>
    </xf>
    <xf numFmtId="0" fontId="31" fillId="0" borderId="27" xfId="1" applyFont="1" applyBorder="1" applyAlignment="1">
      <alignment horizontal="left" vertical="center" wrapText="1"/>
    </xf>
    <xf numFmtId="0" fontId="20" fillId="0" borderId="0" xfId="1" applyFont="1" applyAlignment="1">
      <alignment horizontal="center"/>
    </xf>
    <xf numFmtId="0" fontId="20" fillId="0" borderId="87" xfId="1" applyFont="1" applyBorder="1" applyAlignment="1">
      <alignment vertical="center"/>
    </xf>
    <xf numFmtId="0" fontId="20" fillId="0" borderId="88" xfId="1" applyFont="1" applyBorder="1" applyAlignment="1">
      <alignment vertical="center"/>
    </xf>
    <xf numFmtId="0" fontId="20" fillId="0" borderId="89" xfId="1" applyFont="1" applyBorder="1" applyAlignment="1">
      <alignment vertical="center"/>
    </xf>
    <xf numFmtId="0" fontId="20" fillId="0" borderId="52" xfId="1" applyFont="1" applyBorder="1" applyAlignment="1">
      <alignment vertical="center"/>
    </xf>
    <xf numFmtId="0" fontId="20" fillId="0" borderId="54" xfId="1" applyFont="1" applyBorder="1" applyAlignment="1">
      <alignment vertical="center"/>
    </xf>
    <xf numFmtId="0" fontId="25" fillId="0" borderId="70" xfId="1" applyFont="1" applyBorder="1" applyAlignment="1">
      <alignment vertical="top" wrapText="1"/>
    </xf>
    <xf numFmtId="0" fontId="25" fillId="0" borderId="72" xfId="1" applyFont="1" applyBorder="1" applyAlignment="1">
      <alignment vertical="top" wrapText="1"/>
    </xf>
    <xf numFmtId="0" fontId="25" fillId="0" borderId="52" xfId="1" applyFont="1" applyBorder="1" applyAlignment="1">
      <alignment vertical="top" wrapText="1"/>
    </xf>
    <xf numFmtId="0" fontId="25" fillId="0" borderId="54" xfId="1" applyFont="1" applyBorder="1" applyAlignment="1">
      <alignment vertical="top" wrapText="1"/>
    </xf>
    <xf numFmtId="0" fontId="25" fillId="0" borderId="0" xfId="1" applyFont="1" applyAlignment="1">
      <alignment vertical="top" wrapText="1"/>
    </xf>
    <xf numFmtId="0" fontId="25" fillId="0" borderId="59" xfId="1" applyFont="1" applyBorder="1"/>
    <xf numFmtId="0" fontId="25" fillId="0" borderId="0" xfId="1" applyFont="1"/>
    <xf numFmtId="0" fontId="25" fillId="0" borderId="60" xfId="1" applyFont="1" applyBorder="1" applyAlignment="1">
      <alignment horizontal="center"/>
    </xf>
    <xf numFmtId="0" fontId="31" fillId="0" borderId="59" xfId="1" applyFont="1" applyBorder="1"/>
    <xf numFmtId="3" fontId="31" fillId="0" borderId="0" xfId="1" applyNumberFormat="1" applyFont="1" applyAlignment="1">
      <alignment horizontal="center"/>
    </xf>
    <xf numFmtId="3" fontId="31" fillId="0" borderId="60" xfId="1" applyNumberFormat="1" applyFont="1" applyBorder="1" applyAlignment="1">
      <alignment horizontal="center"/>
    </xf>
    <xf numFmtId="0" fontId="31" fillId="0" borderId="60" xfId="1" applyFont="1" applyBorder="1"/>
    <xf numFmtId="0" fontId="25" fillId="0" borderId="59" xfId="1" applyFont="1" applyBorder="1" applyAlignment="1">
      <alignment vertical="center"/>
    </xf>
    <xf numFmtId="0" fontId="25" fillId="0" borderId="0" xfId="1" applyFont="1" applyAlignment="1">
      <alignment vertical="center"/>
    </xf>
    <xf numFmtId="0" fontId="25" fillId="0" borderId="60" xfId="1" applyFont="1" applyBorder="1" applyAlignment="1">
      <alignment vertical="center"/>
    </xf>
    <xf numFmtId="0" fontId="31" fillId="0" borderId="59" xfId="1" applyFont="1" applyBorder="1" applyAlignment="1">
      <alignment vertical="center"/>
    </xf>
    <xf numFmtId="3" fontId="31" fillId="0" borderId="0" xfId="1" applyNumberFormat="1" applyFont="1" applyAlignment="1">
      <alignment horizontal="center" vertical="center"/>
    </xf>
    <xf numFmtId="3" fontId="31" fillId="0" borderId="60" xfId="1" applyNumberFormat="1" applyFont="1" applyBorder="1" applyAlignment="1">
      <alignment horizontal="center" vertical="center"/>
    </xf>
    <xf numFmtId="0" fontId="31" fillId="0" borderId="59" xfId="1" applyFont="1" applyBorder="1" applyAlignment="1">
      <alignment horizontal="left" vertical="center"/>
    </xf>
    <xf numFmtId="0" fontId="31" fillId="0" borderId="0" xfId="1" applyFont="1" applyAlignment="1">
      <alignment horizontal="left" vertical="center"/>
    </xf>
    <xf numFmtId="37" fontId="31" fillId="0" borderId="60" xfId="1" applyNumberFormat="1" applyFont="1" applyBorder="1" applyAlignment="1">
      <alignment horizontal="center" vertical="center"/>
    </xf>
    <xf numFmtId="37" fontId="31" fillId="0" borderId="0" xfId="1" applyNumberFormat="1" applyFont="1" applyAlignment="1">
      <alignment horizontal="center" vertical="center"/>
    </xf>
    <xf numFmtId="3" fontId="31" fillId="0" borderId="94" xfId="1" applyNumberFormat="1" applyFont="1" applyBorder="1" applyAlignment="1">
      <alignment horizontal="center" vertical="center"/>
    </xf>
    <xf numFmtId="3" fontId="31" fillId="0" borderId="95" xfId="1" applyNumberFormat="1" applyFont="1" applyBorder="1" applyAlignment="1">
      <alignment horizontal="center" vertical="center"/>
    </xf>
    <xf numFmtId="0" fontId="25" fillId="0" borderId="64" xfId="1" applyFont="1" applyBorder="1" applyAlignment="1">
      <alignment vertical="center"/>
    </xf>
    <xf numFmtId="0" fontId="25" fillId="0" borderId="65" xfId="1" applyFont="1" applyBorder="1" applyAlignment="1">
      <alignment vertical="center"/>
    </xf>
    <xf numFmtId="0" fontId="25" fillId="0" borderId="66" xfId="1" applyFont="1" applyBorder="1" applyAlignment="1">
      <alignment vertical="center"/>
    </xf>
    <xf numFmtId="0" fontId="20" fillId="0" borderId="64" xfId="1" applyFont="1" applyBorder="1" applyAlignment="1">
      <alignment vertical="center"/>
    </xf>
    <xf numFmtId="3" fontId="20" fillId="0" borderId="65" xfId="1" applyNumberFormat="1" applyFont="1" applyBorder="1" applyAlignment="1">
      <alignment horizontal="center" vertical="center"/>
    </xf>
    <xf numFmtId="3" fontId="20" fillId="0" borderId="66" xfId="1" applyNumberFormat="1" applyFont="1" applyBorder="1" applyAlignment="1">
      <alignment horizontal="center" vertical="center"/>
    </xf>
    <xf numFmtId="0" fontId="20" fillId="0" borderId="66" xfId="1" applyFont="1" applyBorder="1" applyAlignment="1">
      <alignment vertical="center"/>
    </xf>
    <xf numFmtId="3" fontId="20" fillId="0" borderId="0" xfId="1" applyNumberFormat="1" applyFont="1" applyAlignment="1">
      <alignment horizontal="center" vertical="center"/>
    </xf>
    <xf numFmtId="0" fontId="35" fillId="18" borderId="29" xfId="2" applyFont="1" applyFill="1" applyBorder="1" applyAlignment="1">
      <alignment horizontal="right" vertical="center"/>
    </xf>
    <xf numFmtId="0" fontId="43" fillId="0" borderId="0" xfId="2" applyFont="1"/>
    <xf numFmtId="0" fontId="44" fillId="0" borderId="0" xfId="2" applyFont="1"/>
    <xf numFmtId="0" fontId="46" fillId="19" borderId="1" xfId="2" applyFont="1" applyFill="1" applyBorder="1" applyAlignment="1">
      <alignment horizontal="center" wrapText="1"/>
    </xf>
    <xf numFmtId="0" fontId="46" fillId="19" borderId="101" xfId="2" applyFont="1" applyFill="1" applyBorder="1" applyAlignment="1">
      <alignment horizontal="center" wrapText="1"/>
    </xf>
    <xf numFmtId="0" fontId="47" fillId="0" borderId="1" xfId="2" applyFont="1" applyBorder="1" applyAlignment="1">
      <alignment horizontal="left" vertical="top" wrapText="1"/>
    </xf>
    <xf numFmtId="9" fontId="43" fillId="0" borderId="1" xfId="7" applyFont="1" applyBorder="1"/>
    <xf numFmtId="0" fontId="47" fillId="0" borderId="1" xfId="2" applyFont="1" applyBorder="1" applyAlignment="1">
      <alignment vertical="top" wrapText="1"/>
    </xf>
    <xf numFmtId="0" fontId="43" fillId="0" borderId="1" xfId="2" applyFont="1" applyBorder="1" applyAlignment="1">
      <alignment wrapText="1"/>
    </xf>
    <xf numFmtId="0" fontId="46" fillId="0" borderId="1" xfId="2" applyFont="1" applyBorder="1" applyAlignment="1">
      <alignment wrapText="1"/>
    </xf>
    <xf numFmtId="9" fontId="48" fillId="0" borderId="1" xfId="7" applyFont="1" applyBorder="1"/>
    <xf numFmtId="0" fontId="46" fillId="20" borderId="1" xfId="2" applyFont="1" applyFill="1" applyBorder="1" applyAlignment="1">
      <alignment wrapText="1"/>
    </xf>
    <xf numFmtId="9" fontId="46" fillId="20" borderId="1" xfId="7" applyFont="1" applyFill="1" applyBorder="1" applyAlignment="1">
      <alignment wrapText="1"/>
    </xf>
    <xf numFmtId="0" fontId="43" fillId="21" borderId="1" xfId="2" applyFont="1" applyFill="1" applyBorder="1"/>
    <xf numFmtId="9" fontId="43" fillId="21" borderId="1" xfId="7" applyFont="1" applyFill="1" applyBorder="1"/>
    <xf numFmtId="0" fontId="46" fillId="19" borderId="1" xfId="2" applyFont="1" applyFill="1" applyBorder="1" applyAlignment="1">
      <alignment wrapText="1"/>
    </xf>
    <xf numFmtId="9" fontId="46" fillId="19" borderId="1" xfId="7" applyFont="1" applyFill="1" applyBorder="1" applyAlignment="1">
      <alignment horizontal="right"/>
    </xf>
    <xf numFmtId="0" fontId="45" fillId="22" borderId="1" xfId="2" applyFont="1" applyFill="1" applyBorder="1"/>
    <xf numFmtId="168" fontId="45" fillId="22" borderId="1" xfId="6" applyFont="1" applyFill="1" applyBorder="1" applyAlignment="1">
      <alignment horizontal="center"/>
    </xf>
    <xf numFmtId="0" fontId="45" fillId="23" borderId="1" xfId="2" applyFont="1" applyFill="1" applyBorder="1" applyAlignment="1">
      <alignment vertical="center"/>
    </xf>
    <xf numFmtId="0" fontId="45" fillId="16" borderId="1" xfId="2" applyFont="1" applyFill="1" applyBorder="1" applyAlignment="1">
      <alignment vertical="center"/>
    </xf>
    <xf numFmtId="0" fontId="45" fillId="10" borderId="1" xfId="2" applyFont="1" applyFill="1" applyBorder="1" applyAlignment="1">
      <alignment vertical="center"/>
    </xf>
    <xf numFmtId="0" fontId="43" fillId="20" borderId="1" xfId="2" applyFont="1" applyFill="1" applyBorder="1"/>
    <xf numFmtId="169" fontId="47" fillId="23" borderId="1" xfId="6" applyNumberFormat="1" applyFont="1" applyFill="1" applyBorder="1" applyAlignment="1">
      <alignment vertical="center"/>
    </xf>
    <xf numFmtId="169" fontId="47" fillId="16" borderId="1" xfId="6" applyNumberFormat="1" applyFont="1" applyFill="1" applyBorder="1" applyAlignment="1">
      <alignment vertical="center"/>
    </xf>
    <xf numFmtId="169" fontId="47" fillId="10" borderId="1" xfId="6" applyNumberFormat="1" applyFont="1" applyFill="1" applyBorder="1" applyAlignment="1">
      <alignment vertical="center"/>
    </xf>
    <xf numFmtId="0" fontId="49" fillId="22" borderId="1" xfId="2" applyFont="1" applyFill="1" applyBorder="1" applyAlignment="1">
      <alignment wrapText="1"/>
    </xf>
    <xf numFmtId="169" fontId="43" fillId="0" borderId="1" xfId="6" applyNumberFormat="1" applyFont="1" applyBorder="1" applyAlignment="1">
      <alignment vertical="center" wrapText="1"/>
    </xf>
    <xf numFmtId="9" fontId="43" fillId="0" borderId="1" xfId="7" applyFont="1" applyBorder="1" applyAlignment="1">
      <alignment vertical="center" wrapText="1"/>
    </xf>
    <xf numFmtId="169" fontId="43" fillId="0" borderId="1" xfId="2" applyNumberFormat="1" applyFont="1" applyBorder="1" applyAlignment="1">
      <alignment vertical="center" wrapText="1"/>
    </xf>
    <xf numFmtId="0" fontId="49" fillId="0" borderId="1" xfId="2" applyFont="1" applyBorder="1" applyAlignment="1">
      <alignment wrapText="1"/>
    </xf>
    <xf numFmtId="169" fontId="49" fillId="0" borderId="1" xfId="2" applyNumberFormat="1" applyFont="1" applyBorder="1" applyAlignment="1">
      <alignment wrapText="1"/>
    </xf>
    <xf numFmtId="9" fontId="49" fillId="0" borderId="1" xfId="7" applyFont="1" applyBorder="1" applyAlignment="1">
      <alignment wrapText="1"/>
    </xf>
    <xf numFmtId="0" fontId="0" fillId="0" borderId="0" xfId="0" applyAlignment="1">
      <alignment vertical="top" wrapText="1"/>
    </xf>
    <xf numFmtId="0" fontId="51" fillId="22" borderId="1" xfId="0" applyFont="1" applyFill="1" applyBorder="1" applyAlignment="1">
      <alignment wrapText="1"/>
    </xf>
    <xf numFmtId="0" fontId="53" fillId="7" borderId="11" xfId="0" applyFont="1" applyFill="1" applyBorder="1"/>
    <xf numFmtId="0" fontId="9" fillId="7" borderId="36" xfId="0" applyFont="1" applyFill="1" applyBorder="1"/>
    <xf numFmtId="0" fontId="9" fillId="7" borderId="29" xfId="0" applyFont="1" applyFill="1" applyBorder="1"/>
    <xf numFmtId="0" fontId="9" fillId="3" borderId="62" xfId="0" applyFont="1" applyFill="1" applyBorder="1"/>
    <xf numFmtId="0" fontId="9" fillId="3" borderId="63" xfId="0" applyFont="1" applyFill="1" applyBorder="1"/>
    <xf numFmtId="0" fontId="9" fillId="3" borderId="97" xfId="0" applyFont="1" applyFill="1" applyBorder="1"/>
    <xf numFmtId="0" fontId="9" fillId="3" borderId="96" xfId="0" applyFont="1" applyFill="1" applyBorder="1"/>
    <xf numFmtId="0" fontId="9" fillId="3" borderId="59" xfId="0" applyFont="1" applyFill="1" applyBorder="1"/>
    <xf numFmtId="0" fontId="6" fillId="0" borderId="75" xfId="0" applyFont="1" applyBorder="1"/>
    <xf numFmtId="0" fontId="0" fillId="18" borderId="1" xfId="0" applyFill="1" applyBorder="1"/>
    <xf numFmtId="0" fontId="0" fillId="0" borderId="75" xfId="0" applyBorder="1"/>
    <xf numFmtId="0" fontId="9" fillId="0" borderId="106" xfId="0" applyFont="1" applyBorder="1"/>
    <xf numFmtId="0" fontId="9" fillId="0" borderId="107" xfId="0" applyFont="1" applyBorder="1"/>
    <xf numFmtId="0" fontId="9" fillId="0" borderId="108" xfId="0" applyFont="1" applyBorder="1"/>
    <xf numFmtId="0" fontId="9" fillId="14" borderId="28" xfId="0" applyFont="1" applyFill="1" applyBorder="1"/>
    <xf numFmtId="0" fontId="9" fillId="14" borderId="18" xfId="0" applyFont="1" applyFill="1" applyBorder="1"/>
    <xf numFmtId="0" fontId="9" fillId="14" borderId="34" xfId="0" applyFont="1" applyFill="1" applyBorder="1"/>
    <xf numFmtId="0" fontId="9" fillId="14" borderId="108" xfId="0" applyFont="1" applyFill="1" applyBorder="1"/>
    <xf numFmtId="0" fontId="9" fillId="14" borderId="107" xfId="0" applyFont="1" applyFill="1" applyBorder="1"/>
    <xf numFmtId="0" fontId="9" fillId="0" borderId="34" xfId="0" applyFont="1" applyBorder="1"/>
    <xf numFmtId="0" fontId="9" fillId="0" borderId="109" xfId="0" applyFont="1" applyBorder="1"/>
    <xf numFmtId="0" fontId="6" fillId="0" borderId="1" xfId="0" applyFont="1" applyBorder="1"/>
    <xf numFmtId="0" fontId="9" fillId="0" borderId="11" xfId="0" applyFont="1" applyBorder="1"/>
    <xf numFmtId="0" fontId="9" fillId="0" borderId="80" xfId="0" applyFont="1" applyBorder="1"/>
    <xf numFmtId="0" fontId="9" fillId="0" borderId="81" xfId="0" applyFont="1" applyBorder="1"/>
    <xf numFmtId="0" fontId="9" fillId="14" borderId="29" xfId="0" applyFont="1" applyFill="1" applyBorder="1"/>
    <xf numFmtId="0" fontId="9" fillId="14" borderId="1" xfId="0" applyFont="1" applyFill="1" applyBorder="1"/>
    <xf numFmtId="0" fontId="9" fillId="14" borderId="11" xfId="0" applyFont="1" applyFill="1" applyBorder="1"/>
    <xf numFmtId="0" fontId="9" fillId="14" borderId="81" xfId="0" applyFont="1" applyFill="1" applyBorder="1"/>
    <xf numFmtId="0" fontId="9" fillId="14" borderId="80" xfId="0" applyFont="1" applyFill="1" applyBorder="1"/>
    <xf numFmtId="0" fontId="9" fillId="0" borderId="78" xfId="0" applyFont="1" applyBorder="1"/>
    <xf numFmtId="0" fontId="0" fillId="17" borderId="1" xfId="0" applyFill="1" applyBorder="1"/>
    <xf numFmtId="0" fontId="9" fillId="0" borderId="99" xfId="0" applyFont="1" applyBorder="1"/>
    <xf numFmtId="0" fontId="9" fillId="0" borderId="110" xfId="0" applyFont="1" applyBorder="1"/>
    <xf numFmtId="0" fontId="9" fillId="0" borderId="101" xfId="0" applyFont="1" applyBorder="1"/>
    <xf numFmtId="0" fontId="9" fillId="0" borderId="111" xfId="0" applyFont="1" applyBorder="1"/>
    <xf numFmtId="0" fontId="9" fillId="14" borderId="100" xfId="0" applyFont="1" applyFill="1" applyBorder="1"/>
    <xf numFmtId="0" fontId="9" fillId="14" borderId="101" xfId="0" applyFont="1" applyFill="1" applyBorder="1"/>
    <xf numFmtId="0" fontId="9" fillId="14" borderId="99" xfId="0" applyFont="1" applyFill="1" applyBorder="1"/>
    <xf numFmtId="0" fontId="9" fillId="14" borderId="111" xfId="0" applyFont="1" applyFill="1" applyBorder="1"/>
    <xf numFmtId="0" fontId="9" fillId="14" borderId="110" xfId="0" applyFont="1" applyFill="1" applyBorder="1"/>
    <xf numFmtId="0" fontId="9" fillId="0" borderId="112" xfId="0" applyFont="1" applyBorder="1"/>
    <xf numFmtId="0" fontId="6" fillId="0" borderId="85" xfId="0" applyFont="1" applyBorder="1"/>
    <xf numFmtId="0" fontId="0" fillId="0" borderId="101" xfId="0" applyBorder="1"/>
    <xf numFmtId="0" fontId="6" fillId="6" borderId="75" xfId="0" applyFont="1" applyFill="1" applyBorder="1"/>
    <xf numFmtId="0" fontId="0" fillId="6" borderId="106" xfId="0" applyFill="1" applyBorder="1"/>
    <xf numFmtId="0" fontId="9" fillId="6" borderId="106" xfId="0" applyFont="1" applyFill="1" applyBorder="1"/>
    <xf numFmtId="0" fontId="9" fillId="6" borderId="107" xfId="0" applyFont="1" applyFill="1" applyBorder="1"/>
    <xf numFmtId="0" fontId="9" fillId="6" borderId="108" xfId="0" applyFont="1" applyFill="1" applyBorder="1"/>
    <xf numFmtId="0" fontId="9" fillId="6" borderId="28" xfId="0" applyFont="1" applyFill="1" applyBorder="1"/>
    <xf numFmtId="0" fontId="9" fillId="6" borderId="109" xfId="0" applyFont="1" applyFill="1" applyBorder="1"/>
    <xf numFmtId="0" fontId="6" fillId="6" borderId="101" xfId="0" applyFont="1" applyFill="1" applyBorder="1"/>
    <xf numFmtId="0" fontId="0" fillId="6" borderId="99" xfId="0" applyFill="1" applyBorder="1"/>
    <xf numFmtId="0" fontId="9" fillId="6" borderId="99" xfId="0" applyFont="1" applyFill="1" applyBorder="1"/>
    <xf numFmtId="0" fontId="9" fillId="6" borderId="110" xfId="0" applyFont="1" applyFill="1" applyBorder="1"/>
    <xf numFmtId="0" fontId="9" fillId="6" borderId="101" xfId="0" applyFont="1" applyFill="1" applyBorder="1"/>
    <xf numFmtId="0" fontId="9" fillId="6" borderId="111" xfId="0" applyFont="1" applyFill="1" applyBorder="1"/>
    <xf numFmtId="0" fontId="9" fillId="6" borderId="100" xfId="0" applyFont="1" applyFill="1" applyBorder="1"/>
    <xf numFmtId="0" fontId="9" fillId="6" borderId="112" xfId="0" applyFont="1" applyFill="1" applyBorder="1"/>
    <xf numFmtId="0" fontId="0" fillId="0" borderId="106" xfId="0" applyBorder="1"/>
    <xf numFmtId="0" fontId="9" fillId="0" borderId="74" xfId="0" applyFont="1" applyBorder="1"/>
    <xf numFmtId="0" fontId="9" fillId="0" borderId="75" xfId="0" applyFont="1" applyBorder="1"/>
    <xf numFmtId="0" fontId="9" fillId="0" borderId="76" xfId="0" applyFont="1" applyBorder="1"/>
    <xf numFmtId="0" fontId="9" fillId="0" borderId="113" xfId="0" applyFont="1" applyBorder="1"/>
    <xf numFmtId="0" fontId="9" fillId="0" borderId="70" xfId="0" applyFont="1" applyBorder="1"/>
    <xf numFmtId="167" fontId="0" fillId="0" borderId="80" xfId="0" applyNumberFormat="1" applyBorder="1"/>
    <xf numFmtId="167" fontId="0" fillId="0" borderId="81" xfId="0" applyNumberFormat="1" applyBorder="1"/>
    <xf numFmtId="0" fontId="8" fillId="0" borderId="29" xfId="0" applyFont="1" applyBorder="1" applyAlignment="1">
      <alignment horizontal="center" vertical="center"/>
    </xf>
    <xf numFmtId="0" fontId="0" fillId="0" borderId="81" xfId="0" applyBorder="1"/>
    <xf numFmtId="0" fontId="0" fillId="0" borderId="78" xfId="0" applyBorder="1"/>
    <xf numFmtId="0" fontId="0" fillId="27" borderId="1" xfId="0" applyFill="1" applyBorder="1"/>
    <xf numFmtId="166" fontId="0" fillId="0" borderId="80" xfId="0" applyNumberFormat="1" applyBorder="1"/>
    <xf numFmtId="166" fontId="0" fillId="0" borderId="81" xfId="0" applyNumberFormat="1" applyBorder="1"/>
    <xf numFmtId="0" fontId="0" fillId="28" borderId="1" xfId="0" applyFill="1" applyBorder="1"/>
    <xf numFmtId="0" fontId="6" fillId="0" borderId="101" xfId="0" applyFont="1" applyBorder="1"/>
    <xf numFmtId="166" fontId="0" fillId="0" borderId="99" xfId="0" applyNumberFormat="1" applyBorder="1"/>
    <xf numFmtId="166" fontId="0" fillId="0" borderId="110" xfId="0" applyNumberFormat="1" applyBorder="1"/>
    <xf numFmtId="166" fontId="0" fillId="0" borderId="101" xfId="0" applyNumberFormat="1" applyBorder="1"/>
    <xf numFmtId="166" fontId="0" fillId="0" borderId="111" xfId="0" applyNumberFormat="1" applyBorder="1"/>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0" fillId="0" borderId="99" xfId="0" applyBorder="1"/>
    <xf numFmtId="0" fontId="0" fillId="0" borderId="111" xfId="0" applyBorder="1"/>
    <xf numFmtId="0" fontId="0" fillId="0" borderId="112" xfId="0" applyBorder="1"/>
    <xf numFmtId="0" fontId="0" fillId="6" borderId="75" xfId="0" applyFill="1" applyBorder="1"/>
    <xf numFmtId="166" fontId="0" fillId="6" borderId="106" xfId="0" applyNumberFormat="1" applyFill="1" applyBorder="1"/>
    <xf numFmtId="166" fontId="0" fillId="6" borderId="74" xfId="0" applyNumberFormat="1" applyFill="1" applyBorder="1"/>
    <xf numFmtId="166" fontId="0" fillId="6" borderId="75" xfId="0" applyNumberFormat="1" applyFill="1" applyBorder="1"/>
    <xf numFmtId="166" fontId="0" fillId="6" borderId="76" xfId="0" applyNumberFormat="1" applyFill="1" applyBorder="1"/>
    <xf numFmtId="0" fontId="8" fillId="6" borderId="113" xfId="0" applyFont="1" applyFill="1" applyBorder="1" applyAlignment="1">
      <alignment horizontal="center" vertical="center"/>
    </xf>
    <xf numFmtId="0" fontId="8" fillId="6" borderId="75" xfId="0" applyFont="1" applyFill="1" applyBorder="1" applyAlignment="1">
      <alignment horizontal="center" vertical="center"/>
    </xf>
    <xf numFmtId="0" fontId="0" fillId="6" borderId="76" xfId="0" applyFill="1" applyBorder="1"/>
    <xf numFmtId="0" fontId="0" fillId="6" borderId="70" xfId="0" applyFill="1" applyBorder="1"/>
    <xf numFmtId="0" fontId="6" fillId="6" borderId="1" xfId="0" applyFont="1" applyFill="1" applyBorder="1"/>
    <xf numFmtId="166" fontId="0" fillId="6" borderId="80" xfId="0" applyNumberFormat="1" applyFill="1" applyBorder="1"/>
    <xf numFmtId="166" fontId="0" fillId="6" borderId="81" xfId="0" applyNumberFormat="1" applyFill="1" applyBorder="1"/>
    <xf numFmtId="0" fontId="8" fillId="6" borderId="29" xfId="0" applyFont="1" applyFill="1" applyBorder="1" applyAlignment="1">
      <alignment horizontal="center" vertical="center"/>
    </xf>
    <xf numFmtId="0" fontId="0" fillId="6" borderId="81" xfId="0" applyFill="1" applyBorder="1"/>
    <xf numFmtId="0" fontId="0" fillId="6" borderId="78" xfId="0" applyFill="1" applyBorder="1"/>
    <xf numFmtId="0" fontId="0" fillId="10" borderId="1" xfId="0" applyFill="1" applyBorder="1"/>
    <xf numFmtId="0" fontId="6" fillId="6" borderId="85" xfId="0" applyFont="1" applyFill="1" applyBorder="1"/>
    <xf numFmtId="0" fontId="0" fillId="6" borderId="85" xfId="0" applyFill="1" applyBorder="1"/>
    <xf numFmtId="166" fontId="0" fillId="6" borderId="114" xfId="0" applyNumberFormat="1" applyFill="1" applyBorder="1"/>
    <xf numFmtId="166" fontId="0" fillId="6" borderId="84" xfId="0" applyNumberFormat="1" applyFill="1" applyBorder="1"/>
    <xf numFmtId="166" fontId="0" fillId="6" borderId="85" xfId="0" applyNumberFormat="1" applyFill="1" applyBorder="1"/>
    <xf numFmtId="166" fontId="0" fillId="6" borderId="86" xfId="0" applyNumberFormat="1" applyFill="1" applyBorder="1"/>
    <xf numFmtId="0" fontId="8" fillId="6" borderId="115" xfId="0" applyFont="1" applyFill="1" applyBorder="1" applyAlignment="1">
      <alignment horizontal="center" vertical="center"/>
    </xf>
    <xf numFmtId="0" fontId="8" fillId="6" borderId="85" xfId="0" applyFont="1" applyFill="1" applyBorder="1" applyAlignment="1">
      <alignment horizontal="center" vertical="center"/>
    </xf>
    <xf numFmtId="0" fontId="0" fillId="6" borderId="114" xfId="0" applyFill="1" applyBorder="1"/>
    <xf numFmtId="0" fontId="0" fillId="6" borderId="86" xfId="0" applyFill="1" applyBorder="1"/>
    <xf numFmtId="0" fontId="0" fillId="6" borderId="116" xfId="0" applyFill="1" applyBorder="1"/>
    <xf numFmtId="0" fontId="6" fillId="0" borderId="57" xfId="0" applyFont="1" applyBorder="1"/>
    <xf numFmtId="0" fontId="0" fillId="0" borderId="117" xfId="0" applyBorder="1"/>
    <xf numFmtId="166" fontId="0" fillId="0" borderId="117" xfId="0" applyNumberFormat="1" applyBorder="1"/>
    <xf numFmtId="166" fontId="0" fillId="0" borderId="56" xfId="0" applyNumberFormat="1" applyBorder="1"/>
    <xf numFmtId="166" fontId="0" fillId="0" borderId="57" xfId="0" applyNumberFormat="1" applyBorder="1"/>
    <xf numFmtId="166" fontId="0" fillId="0" borderId="58" xfId="0" applyNumberFormat="1" applyBorder="1"/>
    <xf numFmtId="0" fontId="8" fillId="0" borderId="118" xfId="0" applyFont="1" applyBorder="1" applyAlignment="1">
      <alignment horizontal="center" vertical="center"/>
    </xf>
    <xf numFmtId="0" fontId="8" fillId="0" borderId="57" xfId="0" applyFont="1" applyBorder="1" applyAlignment="1">
      <alignment horizontal="center" vertical="center"/>
    </xf>
    <xf numFmtId="0" fontId="0" fillId="0" borderId="57" xfId="0" applyBorder="1"/>
    <xf numFmtId="0" fontId="0" fillId="0" borderId="58" xfId="0" applyBorder="1"/>
    <xf numFmtId="0" fontId="0" fillId="0" borderId="52" xfId="0" applyBorder="1"/>
    <xf numFmtId="0" fontId="6" fillId="0" borderId="4" xfId="0" applyFont="1" applyBorder="1"/>
    <xf numFmtId="0" fontId="0" fillId="0" borderId="96" xfId="0" applyBorder="1"/>
    <xf numFmtId="166" fontId="0" fillId="0" borderId="96" xfId="0" applyNumberFormat="1" applyBorder="1"/>
    <xf numFmtId="166" fontId="0" fillId="0" borderId="62" xfId="0" applyNumberFormat="1" applyBorder="1"/>
    <xf numFmtId="166" fontId="0" fillId="0" borderId="4" xfId="0" applyNumberFormat="1" applyBorder="1"/>
    <xf numFmtId="166" fontId="0" fillId="0" borderId="63" xfId="0" applyNumberFormat="1" applyBorder="1"/>
    <xf numFmtId="0" fontId="8" fillId="0" borderId="97"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xf numFmtId="0" fontId="0" fillId="0" borderId="63" xfId="0" applyBorder="1"/>
    <xf numFmtId="0" fontId="0" fillId="0" borderId="59" xfId="0" applyBorder="1"/>
    <xf numFmtId="0" fontId="6" fillId="0" borderId="91" xfId="0" applyFont="1" applyBorder="1"/>
    <xf numFmtId="0" fontId="0" fillId="0" borderId="119" xfId="0" applyBorder="1"/>
    <xf numFmtId="166" fontId="0" fillId="0" borderId="119" xfId="0" applyNumberFormat="1" applyBorder="1"/>
    <xf numFmtId="166" fontId="0" fillId="0" borderId="68" xfId="0" applyNumberFormat="1" applyBorder="1"/>
    <xf numFmtId="166" fontId="0" fillId="0" borderId="91" xfId="0" applyNumberFormat="1" applyBorder="1"/>
    <xf numFmtId="166" fontId="0" fillId="0" borderId="69" xfId="0" applyNumberFormat="1" applyBorder="1"/>
    <xf numFmtId="0" fontId="8" fillId="0" borderId="120" xfId="0" applyFont="1" applyBorder="1" applyAlignment="1">
      <alignment horizontal="center" vertical="center"/>
    </xf>
    <xf numFmtId="0" fontId="8" fillId="0" borderId="91" xfId="0" applyFont="1" applyBorder="1" applyAlignment="1">
      <alignment horizontal="center" vertical="center"/>
    </xf>
    <xf numFmtId="0" fontId="0" fillId="0" borderId="91" xfId="0" applyBorder="1"/>
    <xf numFmtId="0" fontId="0" fillId="0" borderId="69" xfId="0" applyBorder="1"/>
    <xf numFmtId="0" fontId="0" fillId="0" borderId="64" xfId="0" applyBorder="1"/>
    <xf numFmtId="0" fontId="9" fillId="6" borderId="74" xfId="0" applyFont="1" applyFill="1" applyBorder="1"/>
    <xf numFmtId="0" fontId="9" fillId="6" borderId="75" xfId="0" applyFont="1" applyFill="1" applyBorder="1"/>
    <xf numFmtId="0" fontId="9" fillId="6" borderId="76" xfId="0" applyFont="1" applyFill="1" applyBorder="1"/>
    <xf numFmtId="0" fontId="9" fillId="6" borderId="113" xfId="0" applyFont="1" applyFill="1" applyBorder="1"/>
    <xf numFmtId="0" fontId="9" fillId="6" borderId="70" xfId="0" applyFont="1" applyFill="1" applyBorder="1"/>
    <xf numFmtId="0" fontId="9" fillId="6" borderId="80" xfId="0" applyFont="1" applyFill="1" applyBorder="1"/>
    <xf numFmtId="0" fontId="9" fillId="6" borderId="81" xfId="0" applyFont="1" applyFill="1" applyBorder="1"/>
    <xf numFmtId="0" fontId="9" fillId="6" borderId="29" xfId="0" applyFont="1" applyFill="1" applyBorder="1"/>
    <xf numFmtId="0" fontId="9" fillId="6" borderId="78" xfId="0" applyFont="1" applyFill="1" applyBorder="1"/>
    <xf numFmtId="0" fontId="9" fillId="6" borderId="114" xfId="0" applyFont="1" applyFill="1" applyBorder="1"/>
    <xf numFmtId="0" fontId="9" fillId="6" borderId="84" xfId="0" applyFont="1" applyFill="1" applyBorder="1"/>
    <xf numFmtId="0" fontId="9" fillId="6" borderId="85" xfId="0" applyFont="1" applyFill="1" applyBorder="1"/>
    <xf numFmtId="0" fontId="9" fillId="6" borderId="86" xfId="0" applyFont="1" applyFill="1" applyBorder="1"/>
    <xf numFmtId="0" fontId="9" fillId="6" borderId="115" xfId="0" applyFont="1" applyFill="1" applyBorder="1"/>
    <xf numFmtId="0" fontId="9" fillId="6" borderId="116" xfId="0" applyFont="1" applyFill="1" applyBorder="1"/>
    <xf numFmtId="0" fontId="9" fillId="0" borderId="29" xfId="0" applyFont="1" applyBorder="1"/>
    <xf numFmtId="0" fontId="9" fillId="0" borderId="100" xfId="0" applyFont="1" applyBorder="1"/>
    <xf numFmtId="0" fontId="0" fillId="0" borderId="114" xfId="0" applyBorder="1"/>
    <xf numFmtId="0" fontId="9" fillId="0" borderId="114" xfId="0" applyFont="1" applyBorder="1"/>
    <xf numFmtId="0" fontId="9" fillId="0" borderId="84" xfId="0" applyFont="1" applyBorder="1"/>
    <xf numFmtId="0" fontId="9" fillId="0" borderId="85" xfId="0" applyFont="1" applyBorder="1"/>
    <xf numFmtId="0" fontId="9" fillId="0" borderId="86" xfId="0" applyFont="1" applyBorder="1"/>
    <xf numFmtId="0" fontId="9" fillId="0" borderId="115" xfId="0" applyFont="1" applyBorder="1"/>
    <xf numFmtId="0" fontId="9" fillId="0" borderId="116" xfId="0" applyFont="1" applyBorder="1"/>
    <xf numFmtId="167" fontId="0" fillId="6" borderId="80" xfId="0" applyNumberFormat="1" applyFill="1" applyBorder="1"/>
    <xf numFmtId="167" fontId="0" fillId="6" borderId="81" xfId="0" applyNumberFormat="1" applyFill="1" applyBorder="1"/>
    <xf numFmtId="0" fontId="6" fillId="6" borderId="8" xfId="0" applyFont="1" applyFill="1" applyBorder="1"/>
    <xf numFmtId="166" fontId="0" fillId="6" borderId="99" xfId="0" applyNumberFormat="1" applyFill="1" applyBorder="1"/>
    <xf numFmtId="166" fontId="0" fillId="6" borderId="110" xfId="0" applyNumberFormat="1" applyFill="1" applyBorder="1"/>
    <xf numFmtId="166" fontId="0" fillId="6" borderId="101" xfId="0" applyNumberFormat="1" applyFill="1" applyBorder="1"/>
    <xf numFmtId="166" fontId="0" fillId="6" borderId="111" xfId="0" applyNumberFormat="1" applyFill="1" applyBorder="1"/>
    <xf numFmtId="0" fontId="8" fillId="6" borderId="100" xfId="0" applyFont="1" applyFill="1" applyBorder="1" applyAlignment="1">
      <alignment horizontal="center" vertical="center"/>
    </xf>
    <xf numFmtId="0" fontId="8" fillId="6" borderId="101" xfId="0" applyFont="1" applyFill="1" applyBorder="1" applyAlignment="1">
      <alignment horizontal="center" vertical="center"/>
    </xf>
    <xf numFmtId="0" fontId="0" fillId="6" borderId="101" xfId="0" applyFill="1" applyBorder="1"/>
    <xf numFmtId="0" fontId="0" fillId="6" borderId="111" xfId="0" applyFill="1" applyBorder="1"/>
    <xf numFmtId="0" fontId="0" fillId="6" borderId="112" xfId="0" applyFill="1" applyBorder="1"/>
    <xf numFmtId="0" fontId="0" fillId="0" borderId="74" xfId="0" applyBorder="1"/>
    <xf numFmtId="0" fontId="0" fillId="0" borderId="76" xfId="0" applyBorder="1"/>
    <xf numFmtId="0" fontId="0" fillId="0" borderId="113" xfId="0" applyBorder="1"/>
    <xf numFmtId="0" fontId="0" fillId="0" borderId="70" xfId="0" applyBorder="1"/>
    <xf numFmtId="0" fontId="0" fillId="0" borderId="80" xfId="0" applyBorder="1"/>
    <xf numFmtId="0" fontId="0" fillId="0" borderId="29" xfId="0" applyBorder="1"/>
    <xf numFmtId="0" fontId="0" fillId="0" borderId="85" xfId="0" applyBorder="1"/>
    <xf numFmtId="0" fontId="0" fillId="0" borderId="84" xfId="0" applyBorder="1"/>
    <xf numFmtId="0" fontId="0" fillId="0" borderId="86" xfId="0" applyBorder="1"/>
    <xf numFmtId="0" fontId="0" fillId="0" borderId="115" xfId="0" applyBorder="1"/>
    <xf numFmtId="0" fontId="0" fillId="0" borderId="116" xfId="0" applyBorder="1"/>
    <xf numFmtId="0" fontId="0" fillId="6" borderId="74" xfId="0" applyFill="1" applyBorder="1"/>
    <xf numFmtId="0" fontId="0" fillId="6" borderId="113" xfId="0" applyFill="1" applyBorder="1"/>
    <xf numFmtId="0" fontId="0" fillId="6" borderId="80" xfId="0" applyFill="1" applyBorder="1"/>
    <xf numFmtId="0" fontId="0" fillId="6" borderId="29" xfId="0" applyFill="1" applyBorder="1"/>
    <xf numFmtId="0" fontId="0" fillId="6" borderId="84" xfId="0" applyFill="1" applyBorder="1"/>
    <xf numFmtId="0" fontId="0" fillId="6" borderId="115" xfId="0" applyFill="1" applyBorder="1"/>
    <xf numFmtId="0" fontId="20" fillId="0" borderId="0" xfId="1" applyFont="1" applyAlignment="1">
      <alignment horizontal="center" vertical="center"/>
    </xf>
    <xf numFmtId="0" fontId="18" fillId="0" borderId="0" xfId="0" applyFont="1"/>
    <xf numFmtId="15" fontId="19" fillId="0" borderId="0" xfId="0" applyNumberFormat="1" applyFont="1" applyAlignment="1">
      <alignment horizontal="left"/>
    </xf>
    <xf numFmtId="0" fontId="16" fillId="0" borderId="0" xfId="0" applyFont="1"/>
    <xf numFmtId="0" fontId="20" fillId="0" borderId="0" xfId="0" applyFont="1"/>
    <xf numFmtId="0" fontId="56" fillId="0" borderId="0" xfId="0" quotePrefix="1" applyFont="1"/>
    <xf numFmtId="0" fontId="22" fillId="0" borderId="0" xfId="0" applyFont="1"/>
    <xf numFmtId="0" fontId="29" fillId="0" borderId="0" xfId="0" applyFont="1" applyAlignment="1">
      <alignment horizontal="right"/>
    </xf>
    <xf numFmtId="0" fontId="9" fillId="0" borderId="0" xfId="0" applyFont="1"/>
    <xf numFmtId="0" fontId="22" fillId="0" borderId="0" xfId="0" applyFont="1" applyAlignment="1">
      <alignment horizontal="right"/>
    </xf>
    <xf numFmtId="0" fontId="22" fillId="0" borderId="0" xfId="1"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16" fontId="26" fillId="0" borderId="62" xfId="1" quotePrefix="1" applyNumberFormat="1" applyFont="1" applyBorder="1" applyAlignment="1">
      <alignment horizontal="center" vertical="center" wrapText="1"/>
    </xf>
    <xf numFmtId="0" fontId="27" fillId="0" borderId="68" xfId="1" quotePrefix="1" applyFont="1" applyBorder="1" applyAlignment="1">
      <alignment horizontal="center" vertical="center"/>
    </xf>
    <xf numFmtId="0" fontId="27" fillId="0" borderId="91" xfId="1" applyFont="1" applyBorder="1" applyAlignment="1">
      <alignment horizontal="center" vertical="center" wrapText="1"/>
    </xf>
    <xf numFmtId="0" fontId="27" fillId="11" borderId="91" xfId="1" applyFont="1" applyFill="1" applyBorder="1" applyAlignment="1">
      <alignment horizontal="center" vertical="center"/>
    </xf>
    <xf numFmtId="3" fontId="27" fillId="11" borderId="0" xfId="1" applyNumberFormat="1" applyFont="1" applyFill="1" applyAlignment="1">
      <alignment horizontal="center" vertical="center"/>
    </xf>
    <xf numFmtId="9" fontId="20" fillId="0" borderId="0" xfId="11" applyFont="1" applyAlignment="1">
      <alignment horizontal="right" vertical="center"/>
    </xf>
    <xf numFmtId="0" fontId="20" fillId="0" borderId="0" xfId="0" applyFont="1" applyAlignment="1">
      <alignment horizontal="right" vertical="center"/>
    </xf>
    <xf numFmtId="39" fontId="22" fillId="11" borderId="91" xfId="10" applyNumberFormat="1" applyFont="1" applyFill="1" applyBorder="1" applyAlignment="1">
      <alignment horizontal="right" vertical="center"/>
    </xf>
    <xf numFmtId="4" fontId="16" fillId="11" borderId="65" xfId="4" applyNumberFormat="1" applyFont="1" applyFill="1" applyBorder="1" applyAlignment="1">
      <alignment horizontal="right" vertical="center"/>
    </xf>
    <xf numFmtId="0" fontId="22" fillId="0" borderId="0" xfId="0" applyFont="1" applyAlignment="1">
      <alignment horizontal="right" vertical="center"/>
    </xf>
    <xf numFmtId="0" fontId="57" fillId="0" borderId="0" xfId="1" applyFont="1" applyAlignment="1">
      <alignment horizontal="right" vertical="center"/>
    </xf>
    <xf numFmtId="15" fontId="20" fillId="0" borderId="77" xfId="1" applyNumberFormat="1" applyFont="1" applyBorder="1"/>
    <xf numFmtId="0" fontId="16" fillId="0" borderId="77" xfId="1" applyFont="1" applyBorder="1"/>
    <xf numFmtId="0" fontId="16" fillId="0" borderId="77" xfId="1" applyFont="1" applyBorder="1" applyAlignment="1">
      <alignment horizontal="left"/>
    </xf>
    <xf numFmtId="3" fontId="20" fillId="0" borderId="0" xfId="0" applyNumberFormat="1" applyFont="1" applyAlignment="1">
      <alignment horizontal="center"/>
    </xf>
    <xf numFmtId="0" fontId="31" fillId="0" borderId="0" xfId="0" applyFont="1"/>
    <xf numFmtId="3" fontId="31" fillId="0" borderId="0" xfId="0" applyNumberFormat="1" applyFont="1" applyAlignment="1">
      <alignment horizontal="center"/>
    </xf>
    <xf numFmtId="0" fontId="25" fillId="0" borderId="0" xfId="0" applyFont="1"/>
    <xf numFmtId="0" fontId="20" fillId="0" borderId="88" xfId="0" applyFont="1" applyBorder="1"/>
    <xf numFmtId="0" fontId="20" fillId="0" borderId="89" xfId="0" applyFont="1" applyBorder="1"/>
    <xf numFmtId="0" fontId="20" fillId="0" borderId="52" xfId="0" applyFont="1" applyBorder="1"/>
    <xf numFmtId="0" fontId="20" fillId="0" borderId="53" xfId="0" applyFont="1" applyBorder="1"/>
    <xf numFmtId="0" fontId="20" fillId="0" borderId="54" xfId="0" applyFont="1" applyBorder="1"/>
    <xf numFmtId="0" fontId="32" fillId="0" borderId="0" xfId="2" applyFont="1" applyAlignment="1">
      <alignment vertical="top"/>
    </xf>
    <xf numFmtId="0" fontId="33" fillId="0" borderId="0" xfId="2" applyFont="1" applyAlignment="1">
      <alignment vertical="top"/>
    </xf>
    <xf numFmtId="0" fontId="34" fillId="0" borderId="0" xfId="2" applyFont="1" applyAlignment="1">
      <alignment horizontal="center" vertical="top"/>
    </xf>
    <xf numFmtId="0" fontId="22" fillId="0" borderId="0" xfId="2" applyFont="1" applyAlignment="1">
      <alignment vertical="top"/>
    </xf>
    <xf numFmtId="0" fontId="20" fillId="0" borderId="0" xfId="2" applyFont="1" applyAlignment="1">
      <alignment vertical="top"/>
    </xf>
    <xf numFmtId="0" fontId="35" fillId="0" borderId="0" xfId="2" applyFont="1" applyAlignment="1">
      <alignment vertical="top"/>
    </xf>
    <xf numFmtId="0" fontId="36" fillId="0" borderId="0" xfId="2" applyFont="1" applyAlignment="1">
      <alignment horizontal="center" vertical="top"/>
    </xf>
    <xf numFmtId="0" fontId="37" fillId="12" borderId="8" xfId="2" applyFont="1" applyFill="1" applyBorder="1" applyAlignment="1">
      <alignment horizontal="center" vertical="top" wrapText="1"/>
    </xf>
    <xf numFmtId="0" fontId="37" fillId="12" borderId="8" xfId="5" applyFont="1" applyFill="1" applyBorder="1" applyAlignment="1">
      <alignment horizontal="center" vertical="top" wrapText="1"/>
    </xf>
    <xf numFmtId="49" fontId="32" fillId="0" borderId="0" xfId="2" applyNumberFormat="1" applyFont="1" applyAlignment="1">
      <alignment vertical="top"/>
    </xf>
    <xf numFmtId="39" fontId="32" fillId="0" borderId="1" xfId="6" applyNumberFormat="1" applyFont="1" applyFill="1" applyBorder="1" applyAlignment="1">
      <alignment vertical="top"/>
    </xf>
    <xf numFmtId="0" fontId="32" fillId="0" borderId="1" xfId="2" applyFont="1" applyBorder="1" applyAlignment="1">
      <alignment vertical="top"/>
    </xf>
    <xf numFmtId="0" fontId="35" fillId="15" borderId="11" xfId="2" applyFont="1" applyFill="1" applyBorder="1" applyAlignment="1">
      <alignment horizontal="left" vertical="top"/>
    </xf>
    <xf numFmtId="0" fontId="35" fillId="15" borderId="36" xfId="2" applyFont="1" applyFill="1" applyBorder="1" applyAlignment="1">
      <alignment horizontal="left" vertical="top"/>
    </xf>
    <xf numFmtId="39" fontId="42" fillId="15" borderId="1" xfId="6" applyNumberFormat="1" applyFont="1" applyFill="1" applyBorder="1" applyAlignment="1">
      <alignment horizontal="left" vertical="top"/>
    </xf>
    <xf numFmtId="0" fontId="35" fillId="15" borderId="36" xfId="2" applyFont="1" applyFill="1" applyBorder="1" applyAlignment="1">
      <alignment horizontal="right" vertical="top"/>
    </xf>
    <xf numFmtId="39" fontId="42" fillId="15" borderId="1" xfId="6" applyNumberFormat="1" applyFont="1" applyFill="1" applyBorder="1" applyAlignment="1">
      <alignment vertical="top"/>
    </xf>
    <xf numFmtId="0" fontId="35" fillId="14" borderId="0" xfId="2" applyFont="1" applyFill="1" applyAlignment="1">
      <alignment vertical="top"/>
    </xf>
    <xf numFmtId="0" fontId="35" fillId="15" borderId="29" xfId="2" applyFont="1" applyFill="1" applyBorder="1" applyAlignment="1">
      <alignment horizontal="center" vertical="top"/>
    </xf>
    <xf numFmtId="0" fontId="35" fillId="0" borderId="100" xfId="2" applyFont="1" applyBorder="1" applyAlignment="1">
      <alignment horizontal="right" vertical="top"/>
    </xf>
    <xf numFmtId="0" fontId="35" fillId="16" borderId="11" xfId="2" applyFont="1" applyFill="1" applyBorder="1" applyAlignment="1">
      <alignment horizontal="left" vertical="top"/>
    </xf>
    <xf numFmtId="0" fontId="35" fillId="16" borderId="36" xfId="2" applyFont="1" applyFill="1" applyBorder="1" applyAlignment="1">
      <alignment horizontal="left" vertical="top"/>
    </xf>
    <xf numFmtId="0" fontId="35" fillId="0" borderId="29" xfId="2" applyFont="1" applyBorder="1" applyAlignment="1">
      <alignment horizontal="right" vertical="top"/>
    </xf>
    <xf numFmtId="0" fontId="35" fillId="15" borderId="29" xfId="2" applyFont="1" applyFill="1" applyBorder="1" applyAlignment="1">
      <alignment horizontal="left" vertical="top"/>
    </xf>
    <xf numFmtId="39" fontId="42" fillId="15" borderId="1" xfId="6" applyNumberFormat="1" applyFont="1" applyFill="1" applyBorder="1" applyAlignment="1">
      <alignment horizontal="right" vertical="top"/>
    </xf>
    <xf numFmtId="0" fontId="35" fillId="14" borderId="0" xfId="2" applyFont="1" applyFill="1" applyAlignment="1">
      <alignment horizontal="left" vertical="top"/>
    </xf>
    <xf numFmtId="0" fontId="35" fillId="17" borderId="1" xfId="2" applyFont="1" applyFill="1" applyBorder="1" applyAlignment="1">
      <alignment horizontal="left" vertical="top"/>
    </xf>
    <xf numFmtId="39" fontId="35" fillId="18" borderId="1" xfId="2" applyNumberFormat="1" applyFont="1" applyFill="1" applyBorder="1" applyAlignment="1">
      <alignment vertical="top"/>
    </xf>
    <xf numFmtId="0" fontId="35" fillId="18" borderId="36" xfId="2" applyFont="1" applyFill="1" applyBorder="1" applyAlignment="1">
      <alignment horizontal="right" vertical="top"/>
    </xf>
    <xf numFmtId="0" fontId="35" fillId="18" borderId="1" xfId="2" applyFont="1" applyFill="1" applyBorder="1" applyAlignment="1">
      <alignment horizontal="left" vertical="top"/>
    </xf>
    <xf numFmtId="0" fontId="35" fillId="0" borderId="100" xfId="2" applyFont="1" applyBorder="1" applyAlignment="1">
      <alignment vertical="top"/>
    </xf>
    <xf numFmtId="0" fontId="32" fillId="0" borderId="97" xfId="2" applyFont="1" applyBorder="1" applyAlignment="1">
      <alignment vertical="top"/>
    </xf>
    <xf numFmtId="0" fontId="32" fillId="0" borderId="98" xfId="2" applyFont="1" applyBorder="1" applyAlignment="1">
      <alignment vertical="top"/>
    </xf>
    <xf numFmtId="0" fontId="32" fillId="0" borderId="100" xfId="2" applyFont="1" applyBorder="1" applyAlignment="1">
      <alignment vertical="top"/>
    </xf>
    <xf numFmtId="0" fontId="32" fillId="0" borderId="77" xfId="2" applyFont="1" applyBorder="1" applyAlignment="1">
      <alignment vertical="top"/>
    </xf>
    <xf numFmtId="0" fontId="32" fillId="0" borderId="17" xfId="2" applyFont="1" applyBorder="1" applyAlignment="1">
      <alignment vertical="top"/>
    </xf>
    <xf numFmtId="0" fontId="38" fillId="14" borderId="13" xfId="2" applyFont="1" applyFill="1" applyBorder="1" applyAlignment="1">
      <alignment vertical="top"/>
    </xf>
    <xf numFmtId="0" fontId="38" fillId="13" borderId="11" xfId="2" applyFont="1" applyFill="1" applyBorder="1" applyAlignment="1">
      <alignment horizontal="left" vertical="top"/>
    </xf>
    <xf numFmtId="0" fontId="38" fillId="13" borderId="36" xfId="2" applyFont="1" applyFill="1" applyBorder="1" applyAlignment="1">
      <alignment horizontal="left" vertical="top"/>
    </xf>
    <xf numFmtId="0" fontId="38" fillId="8" borderId="11" xfId="2" applyFont="1" applyFill="1" applyBorder="1" applyAlignment="1">
      <alignment horizontal="left" vertical="top"/>
    </xf>
    <xf numFmtId="0" fontId="38" fillId="8" borderId="36" xfId="2" applyFont="1" applyFill="1" applyBorder="1" applyAlignment="1">
      <alignment horizontal="left" vertical="top"/>
    </xf>
    <xf numFmtId="0" fontId="40" fillId="0" borderId="1" xfId="2" applyFont="1" applyBorder="1" applyAlignment="1">
      <alignment vertical="top"/>
    </xf>
    <xf numFmtId="0" fontId="42" fillId="15" borderId="1" xfId="2" applyFont="1" applyFill="1" applyBorder="1" applyAlignment="1">
      <alignment horizontal="left" vertical="top"/>
    </xf>
    <xf numFmtId="0" fontId="42" fillId="15" borderId="1" xfId="2" applyFont="1" applyFill="1" applyBorder="1" applyAlignment="1">
      <alignment vertical="top"/>
    </xf>
    <xf numFmtId="0" fontId="35" fillId="15" borderId="11" xfId="2" applyFont="1" applyFill="1" applyBorder="1" applyAlignment="1">
      <alignment horizontal="center" vertical="top"/>
    </xf>
    <xf numFmtId="0" fontId="35" fillId="15" borderId="36" xfId="2" applyFont="1" applyFill="1" applyBorder="1" applyAlignment="1">
      <alignment horizontal="center" vertical="top"/>
    </xf>
    <xf numFmtId="0" fontId="37" fillId="13" borderId="0" xfId="2" applyFont="1" applyFill="1" applyAlignment="1">
      <alignment vertical="top"/>
    </xf>
    <xf numFmtId="0" fontId="37" fillId="13" borderId="13" xfId="2" applyFont="1" applyFill="1" applyBorder="1" applyAlignment="1">
      <alignment vertical="top"/>
    </xf>
    <xf numFmtId="0" fontId="35" fillId="16" borderId="11" xfId="2" applyFont="1" applyFill="1" applyBorder="1" applyAlignment="1">
      <alignment vertical="top"/>
    </xf>
    <xf numFmtId="0" fontId="35" fillId="16" borderId="36" xfId="2" applyFont="1" applyFill="1" applyBorder="1" applyAlignment="1">
      <alignment vertical="top"/>
    </xf>
    <xf numFmtId="0" fontId="35" fillId="0" borderId="99" xfId="2" applyFont="1" applyBorder="1" applyAlignment="1">
      <alignment vertical="top"/>
    </xf>
    <xf numFmtId="0" fontId="35" fillId="17" borderId="1" xfId="2" applyFont="1" applyFill="1" applyBorder="1" applyAlignment="1">
      <alignment vertical="top"/>
    </xf>
    <xf numFmtId="0" fontId="35" fillId="17" borderId="1" xfId="2" applyFont="1" applyFill="1" applyBorder="1" applyAlignment="1">
      <alignment horizontal="center" vertical="top"/>
    </xf>
    <xf numFmtId="0" fontId="32" fillId="18" borderId="1" xfId="2" applyFont="1" applyFill="1" applyBorder="1" applyAlignment="1">
      <alignment vertical="top"/>
    </xf>
    <xf numFmtId="0" fontId="60" fillId="0" borderId="1" xfId="2" applyFont="1" applyBorder="1" applyAlignment="1">
      <alignment vertical="top"/>
    </xf>
    <xf numFmtId="39" fontId="60" fillId="0" borderId="1" xfId="6" applyNumberFormat="1" applyFont="1" applyFill="1" applyBorder="1" applyAlignment="1">
      <alignment vertical="top"/>
    </xf>
    <xf numFmtId="0" fontId="61" fillId="0" borderId="0" xfId="2" applyFont="1" applyAlignment="1">
      <alignment horizontal="center" vertical="top"/>
    </xf>
    <xf numFmtId="0" fontId="60" fillId="0" borderId="0" xfId="2" applyFont="1" applyAlignment="1">
      <alignment vertical="top"/>
    </xf>
    <xf numFmtId="0" fontId="32" fillId="0" borderId="96" xfId="2" applyFont="1" applyBorder="1" applyAlignment="1">
      <alignment vertical="top"/>
    </xf>
    <xf numFmtId="0" fontId="40" fillId="0" borderId="0" xfId="2" applyFont="1" applyAlignment="1">
      <alignment vertical="top"/>
    </xf>
    <xf numFmtId="39" fontId="32" fillId="0" borderId="0" xfId="6" applyNumberFormat="1" applyFont="1" applyFill="1" applyBorder="1" applyAlignment="1">
      <alignment vertical="top"/>
    </xf>
    <xf numFmtId="0" fontId="32" fillId="0" borderId="11" xfId="2" applyFont="1" applyBorder="1" applyAlignment="1">
      <alignment vertical="top"/>
    </xf>
    <xf numFmtId="0" fontId="32" fillId="0" borderId="36" xfId="2" applyFont="1" applyBorder="1" applyAlignment="1">
      <alignment vertical="top"/>
    </xf>
    <xf numFmtId="49" fontId="32" fillId="14" borderId="0" xfId="2" applyNumberFormat="1" applyFont="1" applyFill="1" applyAlignment="1">
      <alignment vertical="top"/>
    </xf>
    <xf numFmtId="0" fontId="32" fillId="0" borderId="100" xfId="2" applyFont="1" applyBorder="1" applyAlignment="1">
      <alignment horizontal="left" vertical="top"/>
    </xf>
    <xf numFmtId="49" fontId="32" fillId="0" borderId="100" xfId="2" applyNumberFormat="1" applyFont="1" applyBorder="1" applyAlignment="1">
      <alignment horizontal="left" vertical="top"/>
    </xf>
    <xf numFmtId="0" fontId="32" fillId="0" borderId="100" xfId="2" applyFont="1" applyBorder="1" applyAlignment="1">
      <alignment horizontal="right" vertical="top"/>
    </xf>
    <xf numFmtId="0" fontId="35" fillId="18" borderId="36" xfId="2" applyFont="1" applyFill="1" applyBorder="1" applyAlignment="1">
      <alignment vertical="top"/>
    </xf>
    <xf numFmtId="0" fontId="35" fillId="17" borderId="1" xfId="2" applyFont="1" applyFill="1" applyBorder="1" applyAlignment="1">
      <alignment horizontal="right" vertical="top"/>
    </xf>
    <xf numFmtId="0" fontId="35" fillId="17" borderId="101" xfId="2" applyFont="1" applyFill="1" applyBorder="1" applyAlignment="1">
      <alignment horizontal="right" vertical="top"/>
    </xf>
    <xf numFmtId="0" fontId="32" fillId="18" borderId="1" xfId="2" applyFont="1" applyFill="1" applyBorder="1" applyAlignment="1">
      <alignment horizontal="right" vertical="top" wrapText="1"/>
    </xf>
    <xf numFmtId="0" fontId="32" fillId="18" borderId="29" xfId="2" applyFont="1" applyFill="1" applyBorder="1" applyAlignment="1">
      <alignment horizontal="right" vertical="top" wrapText="1"/>
    </xf>
    <xf numFmtId="0" fontId="35" fillId="18" borderId="1" xfId="2" applyFont="1" applyFill="1" applyBorder="1" applyAlignment="1">
      <alignment horizontal="right" vertical="center"/>
    </xf>
    <xf numFmtId="170" fontId="32" fillId="0" borderId="0" xfId="8" applyNumberFormat="1" applyFont="1" applyAlignment="1">
      <alignment vertical="top"/>
    </xf>
    <xf numFmtId="170" fontId="34" fillId="0" borderId="0" xfId="8" applyNumberFormat="1" applyFont="1" applyAlignment="1">
      <alignment horizontal="center" vertical="top"/>
    </xf>
    <xf numFmtId="170" fontId="38" fillId="13" borderId="36" xfId="8" applyNumberFormat="1" applyFont="1" applyFill="1" applyBorder="1" applyAlignment="1">
      <alignment horizontal="left" vertical="top"/>
    </xf>
    <xf numFmtId="170" fontId="38" fillId="8" borderId="36" xfId="8" applyNumberFormat="1" applyFont="1" applyFill="1" applyBorder="1" applyAlignment="1">
      <alignment horizontal="left" vertical="top"/>
    </xf>
    <xf numFmtId="170" fontId="32" fillId="0" borderId="1" xfId="8" applyNumberFormat="1" applyFont="1" applyFill="1" applyBorder="1" applyAlignment="1">
      <alignment vertical="top"/>
    </xf>
    <xf numFmtId="170" fontId="42" fillId="15" borderId="1" xfId="8" applyNumberFormat="1" applyFont="1" applyFill="1" applyBorder="1" applyAlignment="1">
      <alignment horizontal="left" vertical="top"/>
    </xf>
    <xf numFmtId="170" fontId="35" fillId="0" borderId="0" xfId="8" applyNumberFormat="1" applyFont="1" applyAlignment="1">
      <alignment vertical="top"/>
    </xf>
    <xf numFmtId="170" fontId="60" fillId="0" borderId="1" xfId="8" applyNumberFormat="1" applyFont="1" applyFill="1" applyBorder="1" applyAlignment="1">
      <alignment vertical="top"/>
    </xf>
    <xf numFmtId="170" fontId="32" fillId="0" borderId="0" xfId="8" applyNumberFormat="1" applyFont="1" applyFill="1" applyBorder="1" applyAlignment="1">
      <alignment vertical="top"/>
    </xf>
    <xf numFmtId="170" fontId="42" fillId="15" borderId="1" xfId="8" applyNumberFormat="1" applyFont="1" applyFill="1" applyBorder="1" applyAlignment="1">
      <alignment vertical="top"/>
    </xf>
    <xf numFmtId="170" fontId="35" fillId="14" borderId="0" xfId="8" applyNumberFormat="1" applyFont="1" applyFill="1" applyAlignment="1">
      <alignment vertical="top"/>
    </xf>
    <xf numFmtId="170" fontId="37" fillId="13" borderId="0" xfId="8" applyNumberFormat="1" applyFont="1" applyFill="1" applyAlignment="1">
      <alignment vertical="top"/>
    </xf>
    <xf numFmtId="170" fontId="35" fillId="16" borderId="36" xfId="8" applyNumberFormat="1" applyFont="1" applyFill="1" applyBorder="1" applyAlignment="1">
      <alignment vertical="top"/>
    </xf>
    <xf numFmtId="170" fontId="35" fillId="0" borderId="100" xfId="8" applyNumberFormat="1" applyFont="1" applyBorder="1" applyAlignment="1">
      <alignment horizontal="right" vertical="top"/>
    </xf>
    <xf numFmtId="170" fontId="35" fillId="16" borderId="36" xfId="8" applyNumberFormat="1" applyFont="1" applyFill="1" applyBorder="1" applyAlignment="1">
      <alignment horizontal="left" vertical="top"/>
    </xf>
    <xf numFmtId="170" fontId="32" fillId="0" borderId="100" xfId="8" applyNumberFormat="1" applyFont="1" applyBorder="1" applyAlignment="1">
      <alignment horizontal="right" vertical="top"/>
    </xf>
    <xf numFmtId="170" fontId="35" fillId="0" borderId="29" xfId="8" applyNumberFormat="1" applyFont="1" applyBorder="1" applyAlignment="1">
      <alignment horizontal="right" vertical="top"/>
    </xf>
    <xf numFmtId="170" fontId="42" fillId="15" borderId="1" xfId="8" applyNumberFormat="1" applyFont="1" applyFill="1" applyBorder="1" applyAlignment="1">
      <alignment horizontal="right" vertical="top"/>
    </xf>
    <xf numFmtId="170" fontId="35" fillId="17" borderId="1" xfId="8" applyNumberFormat="1" applyFont="1" applyFill="1" applyBorder="1" applyAlignment="1">
      <alignment vertical="top"/>
    </xf>
    <xf numFmtId="170" fontId="35" fillId="18" borderId="1" xfId="8" applyNumberFormat="1" applyFont="1" applyFill="1" applyBorder="1" applyAlignment="1">
      <alignment vertical="top"/>
    </xf>
    <xf numFmtId="170" fontId="35" fillId="0" borderId="1" xfId="8" applyNumberFormat="1" applyFont="1" applyFill="1" applyBorder="1" applyAlignment="1">
      <alignment vertical="top"/>
    </xf>
    <xf numFmtId="0" fontId="32" fillId="0" borderId="0" xfId="2" applyFont="1" applyAlignment="1">
      <alignment vertical="top" wrapText="1"/>
    </xf>
    <xf numFmtId="170" fontId="37" fillId="12" borderId="8" xfId="8" applyNumberFormat="1" applyFont="1" applyFill="1" applyBorder="1" applyAlignment="1">
      <alignment horizontal="center" vertical="top" wrapText="1"/>
    </xf>
    <xf numFmtId="0" fontId="34" fillId="0" borderId="0" xfId="2" applyFont="1" applyAlignment="1">
      <alignment horizontal="center" vertical="top" wrapText="1"/>
    </xf>
    <xf numFmtId="170" fontId="63" fillId="29" borderId="126" xfId="8" applyNumberFormat="1" applyFont="1" applyFill="1" applyBorder="1" applyAlignment="1">
      <alignment horizontal="center"/>
    </xf>
    <xf numFmtId="0" fontId="62" fillId="29" borderId="126" xfId="2" applyFont="1" applyFill="1" applyBorder="1" applyAlignment="1">
      <alignment horizontal="center"/>
    </xf>
    <xf numFmtId="170" fontId="62" fillId="29" borderId="126" xfId="8" applyNumberFormat="1" applyFont="1" applyFill="1" applyBorder="1" applyAlignment="1">
      <alignment horizontal="center"/>
    </xf>
    <xf numFmtId="170" fontId="38" fillId="13" borderId="36" xfId="8" applyNumberFormat="1" applyFont="1" applyFill="1" applyBorder="1" applyAlignment="1">
      <alignment horizontal="left" vertical="center" wrapText="1"/>
    </xf>
    <xf numFmtId="170" fontId="38" fillId="8" borderId="36" xfId="8" applyNumberFormat="1" applyFont="1" applyFill="1" applyBorder="1" applyAlignment="1">
      <alignment horizontal="left" vertical="center" wrapText="1"/>
    </xf>
    <xf numFmtId="9" fontId="61" fillId="29" borderId="126" xfId="9" applyFont="1" applyFill="1" applyBorder="1" applyAlignment="1">
      <alignment horizontal="center"/>
    </xf>
    <xf numFmtId="9" fontId="35" fillId="17" borderId="1" xfId="9" applyFont="1" applyFill="1" applyBorder="1" applyAlignment="1">
      <alignment horizontal="center" vertical="top"/>
    </xf>
    <xf numFmtId="9" fontId="35" fillId="18" borderId="1" xfId="9" applyFont="1" applyFill="1" applyBorder="1" applyAlignment="1">
      <alignment horizontal="center" vertical="top"/>
    </xf>
    <xf numFmtId="9" fontId="32" fillId="0" borderId="0" xfId="9" applyFont="1" applyAlignment="1">
      <alignment horizontal="center" vertical="top"/>
    </xf>
    <xf numFmtId="9" fontId="34" fillId="0" borderId="0" xfId="9" applyFont="1" applyAlignment="1">
      <alignment horizontal="center" vertical="top"/>
    </xf>
    <xf numFmtId="9" fontId="38" fillId="13" borderId="36" xfId="9" applyFont="1" applyFill="1" applyBorder="1" applyAlignment="1">
      <alignment horizontal="center" vertical="center" wrapText="1"/>
    </xf>
    <xf numFmtId="9" fontId="38" fillId="8" borderId="36" xfId="9" applyFont="1" applyFill="1" applyBorder="1" applyAlignment="1">
      <alignment horizontal="center" vertical="center" wrapText="1"/>
    </xf>
    <xf numFmtId="9" fontId="42" fillId="15" borderId="1" xfId="9" applyFont="1" applyFill="1" applyBorder="1" applyAlignment="1">
      <alignment horizontal="center" vertical="top"/>
    </xf>
    <xf numFmtId="9" fontId="35" fillId="0" borderId="0" xfId="9" applyFont="1" applyAlignment="1">
      <alignment horizontal="center" vertical="top"/>
    </xf>
    <xf numFmtId="9" fontId="38" fillId="8" borderId="36" xfId="9" applyFont="1" applyFill="1" applyBorder="1" applyAlignment="1">
      <alignment horizontal="center" vertical="top"/>
    </xf>
    <xf numFmtId="9" fontId="35" fillId="14" borderId="0" xfId="9" applyFont="1" applyFill="1" applyAlignment="1">
      <alignment horizontal="center" vertical="top"/>
    </xf>
    <xf numFmtId="9" fontId="37" fillId="13" borderId="0" xfId="9" applyFont="1" applyFill="1" applyAlignment="1">
      <alignment horizontal="center" vertical="top"/>
    </xf>
    <xf numFmtId="9" fontId="35" fillId="16" borderId="36" xfId="9" applyFont="1" applyFill="1" applyBorder="1" applyAlignment="1">
      <alignment horizontal="center" vertical="top"/>
    </xf>
    <xf numFmtId="9" fontId="35" fillId="0" borderId="100" xfId="9" applyFont="1" applyBorder="1" applyAlignment="1">
      <alignment horizontal="center" vertical="top"/>
    </xf>
    <xf numFmtId="9" fontId="35" fillId="0" borderId="29" xfId="9" applyFont="1" applyBorder="1" applyAlignment="1">
      <alignment horizontal="center" vertical="top"/>
    </xf>
    <xf numFmtId="9" fontId="34" fillId="0" borderId="0" xfId="9" applyFont="1" applyFill="1" applyAlignment="1">
      <alignment horizontal="center" vertical="top"/>
    </xf>
    <xf numFmtId="170" fontId="34" fillId="0" borderId="0" xfId="8" applyNumberFormat="1" applyFont="1" applyFill="1" applyAlignment="1">
      <alignment horizontal="center" vertical="top"/>
    </xf>
    <xf numFmtId="170" fontId="48" fillId="0" borderId="1" xfId="8" applyNumberFormat="1" applyFont="1" applyBorder="1" applyAlignment="1">
      <alignment wrapText="1"/>
    </xf>
    <xf numFmtId="170" fontId="46" fillId="0" borderId="1" xfId="8" applyNumberFormat="1" applyFont="1" applyBorder="1" applyAlignment="1">
      <alignment horizontal="right"/>
    </xf>
    <xf numFmtId="170" fontId="43" fillId="0" borderId="1" xfId="8" applyNumberFormat="1" applyFont="1" applyBorder="1" applyAlignment="1">
      <alignment horizontal="right"/>
    </xf>
    <xf numFmtId="170" fontId="47" fillId="0" borderId="1" xfId="8" applyNumberFormat="1" applyFont="1" applyBorder="1" applyAlignment="1">
      <alignment horizontal="right"/>
    </xf>
    <xf numFmtId="170" fontId="46" fillId="20" borderId="1" xfId="2" applyNumberFormat="1" applyFont="1" applyFill="1" applyBorder="1" applyAlignment="1">
      <alignment wrapText="1"/>
    </xf>
    <xf numFmtId="170" fontId="43" fillId="21" borderId="1" xfId="2" applyNumberFormat="1" applyFont="1" applyFill="1" applyBorder="1"/>
    <xf numFmtId="170" fontId="46" fillId="19" borderId="1" xfId="2" applyNumberFormat="1" applyFont="1" applyFill="1" applyBorder="1" applyAlignment="1">
      <alignment horizontal="right"/>
    </xf>
    <xf numFmtId="170" fontId="43" fillId="0" borderId="0" xfId="2" applyNumberFormat="1" applyFont="1"/>
    <xf numFmtId="170" fontId="47" fillId="23" borderId="1" xfId="8" applyNumberFormat="1" applyFont="1" applyFill="1" applyBorder="1" applyAlignment="1">
      <alignment horizontal="center" vertical="center"/>
    </xf>
    <xf numFmtId="170" fontId="46" fillId="23" borderId="1" xfId="8" applyNumberFormat="1" applyFont="1" applyFill="1" applyBorder="1" applyAlignment="1">
      <alignment horizontal="center" vertical="center"/>
    </xf>
    <xf numFmtId="170" fontId="47" fillId="16" borderId="1" xfId="8" applyNumberFormat="1" applyFont="1" applyFill="1" applyBorder="1" applyAlignment="1">
      <alignment horizontal="center" vertical="center"/>
    </xf>
    <xf numFmtId="170" fontId="47" fillId="10" borderId="1" xfId="8" applyNumberFormat="1" applyFont="1" applyFill="1" applyBorder="1" applyAlignment="1">
      <alignment horizontal="center" vertical="center"/>
    </xf>
    <xf numFmtId="170" fontId="46" fillId="10" borderId="1" xfId="8" applyNumberFormat="1" applyFont="1" applyFill="1" applyBorder="1" applyAlignment="1">
      <alignment horizontal="center" vertical="center"/>
    </xf>
    <xf numFmtId="170" fontId="43" fillId="20" borderId="1" xfId="8" applyNumberFormat="1" applyFont="1" applyFill="1" applyBorder="1"/>
    <xf numFmtId="170" fontId="45" fillId="20" borderId="1" xfId="8" applyNumberFormat="1" applyFont="1" applyFill="1" applyBorder="1"/>
    <xf numFmtId="0" fontId="59" fillId="22" borderId="1" xfId="0" applyFont="1" applyFill="1" applyBorder="1" applyAlignment="1">
      <alignment horizontal="center" vertical="center" wrapText="1"/>
    </xf>
    <xf numFmtId="170" fontId="35" fillId="0" borderId="0" xfId="2" applyNumberFormat="1" applyFont="1" applyAlignment="1">
      <alignment vertical="top"/>
    </xf>
    <xf numFmtId="170" fontId="32" fillId="0" borderId="0" xfId="2" applyNumberFormat="1" applyFont="1" applyAlignment="1">
      <alignment vertical="top"/>
    </xf>
    <xf numFmtId="0" fontId="66" fillId="0" borderId="0" xfId="24" applyFont="1"/>
    <xf numFmtId="0" fontId="67" fillId="0" borderId="0" xfId="24" applyFont="1"/>
    <xf numFmtId="0" fontId="17" fillId="0" borderId="0" xfId="24"/>
    <xf numFmtId="0" fontId="43" fillId="0" borderId="0" xfId="25"/>
    <xf numFmtId="0" fontId="67" fillId="0" borderId="0" xfId="26" applyFont="1"/>
    <xf numFmtId="4" fontId="67" fillId="0" borderId="0" xfId="26" applyNumberFormat="1" applyFont="1"/>
    <xf numFmtId="1" fontId="67" fillId="0" borderId="0" xfId="26" applyNumberFormat="1" applyFont="1" applyAlignment="1">
      <alignment horizontal="left"/>
    </xf>
    <xf numFmtId="172" fontId="17" fillId="0" borderId="0" xfId="27" applyNumberFormat="1" applyFont="1" applyFill="1" applyBorder="1"/>
    <xf numFmtId="172" fontId="17" fillId="30" borderId="1" xfId="27" applyNumberFormat="1" applyFont="1" applyFill="1" applyBorder="1"/>
    <xf numFmtId="172" fontId="17" fillId="0" borderId="1" xfId="27" applyNumberFormat="1" applyFont="1" applyFill="1" applyBorder="1"/>
    <xf numFmtId="0" fontId="68" fillId="31" borderId="0" xfId="28" applyFont="1" applyFill="1"/>
    <xf numFmtId="1" fontId="43" fillId="0" borderId="0" xfId="25" applyNumberFormat="1"/>
    <xf numFmtId="172" fontId="69" fillId="0" borderId="0" xfId="3" applyNumberFormat="1" applyFont="1" applyFill="1" applyBorder="1"/>
    <xf numFmtId="0" fontId="45" fillId="0" borderId="0" xfId="25" applyFont="1"/>
    <xf numFmtId="172" fontId="45" fillId="0" borderId="0" xfId="3" applyNumberFormat="1" applyFont="1" applyFill="1" applyBorder="1"/>
    <xf numFmtId="0" fontId="48" fillId="0" borderId="0" xfId="25" applyFont="1"/>
    <xf numFmtId="173" fontId="38" fillId="33" borderId="1" xfId="29" applyNumberFormat="1" applyFont="1" applyFill="1" applyBorder="1" applyAlignment="1" applyProtection="1">
      <alignment horizontal="center" vertical="center" wrapText="1"/>
    </xf>
    <xf numFmtId="173" fontId="38" fillId="34" borderId="1" xfId="29" applyNumberFormat="1" applyFont="1" applyFill="1" applyBorder="1" applyAlignment="1" applyProtection="1">
      <alignment horizontal="center" vertical="center" wrapText="1"/>
    </xf>
    <xf numFmtId="173" fontId="17" fillId="36" borderId="1" xfId="29" applyNumberFormat="1" applyFont="1" applyFill="1" applyBorder="1" applyAlignment="1" applyProtection="1">
      <alignment horizontal="left" vertical="top" wrapText="1"/>
    </xf>
    <xf numFmtId="173" fontId="17" fillId="33" borderId="1" xfId="25" applyNumberFormat="1" applyFont="1" applyFill="1" applyBorder="1" applyAlignment="1">
      <alignment horizontal="right"/>
    </xf>
    <xf numFmtId="173" fontId="17" fillId="33" borderId="1" xfId="29" applyNumberFormat="1" applyFont="1" applyFill="1" applyBorder="1" applyAlignment="1" applyProtection="1">
      <alignment horizontal="right" vertical="top" wrapText="1"/>
    </xf>
    <xf numFmtId="173" fontId="17" fillId="34" borderId="1" xfId="29" applyNumberFormat="1" applyFont="1" applyFill="1" applyBorder="1" applyAlignment="1" applyProtection="1">
      <alignment horizontal="right" vertical="top" wrapText="1"/>
    </xf>
    <xf numFmtId="173" fontId="17" fillId="35" borderId="1" xfId="29" applyNumberFormat="1" applyFont="1" applyFill="1" applyBorder="1" applyAlignment="1" applyProtection="1">
      <alignment horizontal="right" vertical="top" wrapText="1"/>
    </xf>
    <xf numFmtId="9" fontId="72" fillId="35" borderId="1" xfId="30" applyFont="1" applyFill="1" applyBorder="1" applyAlignment="1" applyProtection="1">
      <alignment horizontal="right" vertical="top" wrapText="1"/>
    </xf>
    <xf numFmtId="0" fontId="72" fillId="36" borderId="1" xfId="25" applyFont="1" applyFill="1" applyBorder="1"/>
    <xf numFmtId="0" fontId="17" fillId="36" borderId="1" xfId="25" applyFont="1" applyFill="1" applyBorder="1"/>
    <xf numFmtId="173" fontId="38" fillId="36" borderId="1" xfId="29" applyNumberFormat="1" applyFont="1" applyFill="1" applyBorder="1" applyAlignment="1" applyProtection="1">
      <alignment horizontal="center" vertical="top" wrapText="1"/>
    </xf>
    <xf numFmtId="173" fontId="38" fillId="33" borderId="1" xfId="29" applyNumberFormat="1" applyFont="1" applyFill="1" applyBorder="1" applyAlignment="1" applyProtection="1">
      <alignment horizontal="right" vertical="top" wrapText="1"/>
    </xf>
    <xf numFmtId="173" fontId="38" fillId="34" borderId="1" xfId="29" applyNumberFormat="1" applyFont="1" applyFill="1" applyBorder="1" applyAlignment="1" applyProtection="1">
      <alignment horizontal="right" vertical="top" wrapText="1"/>
    </xf>
    <xf numFmtId="173" fontId="38" fillId="35" borderId="1" xfId="29" applyNumberFormat="1" applyFont="1" applyFill="1" applyBorder="1" applyAlignment="1" applyProtection="1">
      <alignment horizontal="right" vertical="top" wrapText="1"/>
    </xf>
    <xf numFmtId="0" fontId="17" fillId="0" borderId="0" xfId="25" applyFont="1"/>
    <xf numFmtId="0" fontId="64" fillId="0" borderId="0" xfId="19"/>
    <xf numFmtId="173" fontId="17" fillId="0" borderId="0" xfId="29" applyNumberFormat="1" applyFont="1" applyFill="1" applyBorder="1"/>
    <xf numFmtId="0" fontId="72" fillId="0" borderId="0" xfId="25" applyFont="1"/>
    <xf numFmtId="0" fontId="73" fillId="0" borderId="0" xfId="25" applyFont="1"/>
    <xf numFmtId="0" fontId="73" fillId="0" borderId="0" xfId="19" applyFont="1"/>
    <xf numFmtId="173" fontId="73" fillId="0" borderId="0" xfId="29" applyNumberFormat="1" applyFont="1" applyFill="1" applyBorder="1"/>
    <xf numFmtId="0" fontId="74" fillId="0" borderId="0" xfId="25" applyFont="1"/>
    <xf numFmtId="173" fontId="38" fillId="32" borderId="1" xfId="29" applyNumberFormat="1" applyFont="1" applyFill="1" applyBorder="1" applyAlignment="1" applyProtection="1">
      <alignment horizontal="center" vertical="center" wrapText="1"/>
    </xf>
    <xf numFmtId="173" fontId="17" fillId="36" borderId="1" xfId="29" applyNumberFormat="1" applyFont="1" applyFill="1" applyBorder="1" applyAlignment="1" applyProtection="1">
      <alignment horizontal="right" vertical="top" wrapText="1"/>
    </xf>
    <xf numFmtId="172" fontId="17" fillId="36" borderId="1" xfId="3" applyNumberFormat="1" applyFont="1" applyFill="1" applyBorder="1" applyAlignment="1" applyProtection="1">
      <alignment horizontal="right" vertical="top" wrapText="1"/>
    </xf>
    <xf numFmtId="173" fontId="38" fillId="36" borderId="1" xfId="29" applyNumberFormat="1" applyFont="1" applyFill="1" applyBorder="1" applyAlignment="1" applyProtection="1">
      <alignment horizontal="right" vertical="top" wrapText="1"/>
    </xf>
    <xf numFmtId="0" fontId="38" fillId="13" borderId="11" xfId="2" applyFont="1" applyFill="1" applyBorder="1" applyAlignment="1">
      <alignment vertical="top"/>
    </xf>
    <xf numFmtId="0" fontId="38" fillId="13" borderId="0" xfId="2" applyFont="1" applyFill="1" applyAlignment="1">
      <alignment vertical="top"/>
    </xf>
    <xf numFmtId="0" fontId="76" fillId="0" borderId="0" xfId="0" applyFont="1"/>
    <xf numFmtId="0" fontId="3" fillId="0" borderId="0" xfId="31"/>
    <xf numFmtId="170" fontId="0" fillId="0" borderId="0" xfId="32" applyNumberFormat="1" applyFont="1"/>
    <xf numFmtId="0" fontId="17" fillId="0" borderId="0" xfId="26" applyAlignment="1">
      <alignment horizontal="center"/>
    </xf>
    <xf numFmtId="173" fontId="77" fillId="26" borderId="135" xfId="33" applyNumberFormat="1" applyFont="1" applyFill="1" applyBorder="1" applyAlignment="1" applyProtection="1">
      <alignment horizontal="center" vertical="center" wrapText="1"/>
    </xf>
    <xf numFmtId="173" fontId="77" fillId="38" borderId="135" xfId="33" applyNumberFormat="1" applyFont="1" applyFill="1" applyBorder="1" applyAlignment="1" applyProtection="1">
      <alignment horizontal="center" vertical="center" wrapText="1"/>
    </xf>
    <xf numFmtId="173" fontId="78" fillId="0" borderId="134" xfId="33" applyNumberFormat="1" applyFont="1" applyFill="1" applyBorder="1" applyAlignment="1" applyProtection="1">
      <alignment horizontal="left" vertical="top" wrapText="1"/>
    </xf>
    <xf numFmtId="173" fontId="3" fillId="26" borderId="135" xfId="31" applyNumberFormat="1" applyFill="1" applyBorder="1"/>
    <xf numFmtId="173" fontId="78" fillId="26" borderId="135" xfId="33" applyNumberFormat="1" applyFont="1" applyFill="1" applyBorder="1" applyAlignment="1" applyProtection="1">
      <alignment horizontal="right" vertical="top" wrapText="1"/>
    </xf>
    <xf numFmtId="173" fontId="40" fillId="26" borderId="135" xfId="31" applyNumberFormat="1" applyFont="1" applyFill="1" applyBorder="1"/>
    <xf numFmtId="173" fontId="79" fillId="38" borderId="135" xfId="33" applyNumberFormat="1" applyFont="1" applyFill="1" applyBorder="1" applyAlignment="1" applyProtection="1">
      <alignment horizontal="right" vertical="top" wrapText="1"/>
    </xf>
    <xf numFmtId="173" fontId="79" fillId="0" borderId="135" xfId="33" applyNumberFormat="1" applyFont="1" applyFill="1" applyBorder="1" applyAlignment="1" applyProtection="1">
      <alignment horizontal="right" vertical="top" wrapText="1"/>
    </xf>
    <xf numFmtId="9" fontId="79" fillId="0" borderId="137" xfId="34" applyFont="1" applyFill="1" applyBorder="1" applyAlignment="1" applyProtection="1">
      <alignment horizontal="right" vertical="top" wrapText="1"/>
    </xf>
    <xf numFmtId="173" fontId="78" fillId="0" borderId="138" xfId="33" applyNumberFormat="1" applyFont="1" applyFill="1" applyBorder="1" applyAlignment="1" applyProtection="1">
      <alignment horizontal="left" vertical="top" wrapText="1"/>
    </xf>
    <xf numFmtId="173" fontId="78" fillId="26" borderId="139" xfId="33" applyNumberFormat="1" applyFont="1" applyFill="1" applyBorder="1" applyAlignment="1" applyProtection="1">
      <alignment horizontal="right" vertical="top" wrapText="1"/>
    </xf>
    <xf numFmtId="173" fontId="79" fillId="38" borderId="139" xfId="33" applyNumberFormat="1" applyFont="1" applyFill="1" applyBorder="1" applyAlignment="1" applyProtection="1">
      <alignment horizontal="right" vertical="top" wrapText="1"/>
    </xf>
    <xf numFmtId="173" fontId="80" fillId="0" borderId="140" xfId="33" applyNumberFormat="1" applyFont="1" applyFill="1" applyBorder="1" applyAlignment="1" applyProtection="1">
      <alignment horizontal="center" vertical="top" wrapText="1"/>
    </xf>
    <xf numFmtId="173" fontId="80" fillId="26" borderId="141" xfId="33" applyNumberFormat="1" applyFont="1" applyFill="1" applyBorder="1" applyAlignment="1" applyProtection="1">
      <alignment horizontal="right" vertical="top" wrapText="1"/>
    </xf>
    <xf numFmtId="173" fontId="80" fillId="0" borderId="141" xfId="33" applyNumberFormat="1" applyFont="1" applyFill="1" applyBorder="1" applyAlignment="1" applyProtection="1">
      <alignment horizontal="right" vertical="top" wrapText="1"/>
    </xf>
    <xf numFmtId="9" fontId="79" fillId="0" borderId="142" xfId="34" applyFont="1" applyFill="1" applyBorder="1" applyAlignment="1" applyProtection="1">
      <alignment horizontal="right" vertical="top" wrapText="1"/>
    </xf>
    <xf numFmtId="173" fontId="3" fillId="0" borderId="0" xfId="31" applyNumberFormat="1"/>
    <xf numFmtId="0" fontId="17" fillId="0" borderId="0" xfId="35"/>
    <xf numFmtId="173" fontId="17" fillId="0" borderId="0" xfId="33" applyNumberFormat="1" applyFont="1" applyFill="1" applyBorder="1"/>
    <xf numFmtId="172" fontId="78" fillId="0" borderId="125" xfId="36" applyNumberFormat="1" applyFont="1" applyFill="1" applyBorder="1" applyAlignment="1" applyProtection="1">
      <alignment horizontal="right" vertical="top" wrapText="1"/>
    </xf>
    <xf numFmtId="173" fontId="78" fillId="38" borderId="135" xfId="33" applyNumberFormat="1" applyFont="1" applyFill="1" applyBorder="1" applyAlignment="1" applyProtection="1">
      <alignment horizontal="right" vertical="top" wrapText="1"/>
    </xf>
    <xf numFmtId="172" fontId="78" fillId="0" borderId="135" xfId="36" applyNumberFormat="1" applyFont="1" applyFill="1" applyBorder="1" applyAlignment="1" applyProtection="1">
      <alignment horizontal="right" vertical="top" wrapText="1"/>
    </xf>
    <xf numFmtId="173" fontId="78" fillId="0" borderId="137" xfId="33" applyNumberFormat="1" applyFont="1" applyFill="1" applyBorder="1" applyAlignment="1" applyProtection="1">
      <alignment horizontal="right" vertical="top" wrapText="1"/>
    </xf>
    <xf numFmtId="173" fontId="78" fillId="0" borderId="140" xfId="33" applyNumberFormat="1" applyFont="1" applyFill="1" applyBorder="1" applyAlignment="1" applyProtection="1">
      <alignment horizontal="right" vertical="top" wrapText="1"/>
    </xf>
    <xf numFmtId="173" fontId="78" fillId="0" borderId="141" xfId="33" applyNumberFormat="1" applyFont="1" applyFill="1" applyBorder="1" applyAlignment="1" applyProtection="1">
      <alignment horizontal="right" vertical="top" wrapText="1"/>
    </xf>
    <xf numFmtId="173" fontId="78" fillId="0" borderId="142" xfId="33" applyNumberFormat="1" applyFont="1" applyFill="1" applyBorder="1" applyAlignment="1" applyProtection="1">
      <alignment horizontal="right" vertical="top" wrapText="1"/>
    </xf>
    <xf numFmtId="173" fontId="82" fillId="0" borderId="134" xfId="31" applyNumberFormat="1" applyFont="1" applyBorder="1"/>
    <xf numFmtId="173" fontId="82" fillId="0" borderId="135" xfId="31" applyNumberFormat="1" applyFont="1" applyBorder="1"/>
    <xf numFmtId="0" fontId="18" fillId="0" borderId="0" xfId="0" applyFont="1" applyAlignment="1">
      <alignment wrapText="1"/>
    </xf>
    <xf numFmtId="0" fontId="20" fillId="0" borderId="0" xfId="1" applyFont="1" applyAlignment="1">
      <alignment wrapText="1"/>
    </xf>
    <xf numFmtId="0" fontId="20" fillId="0" borderId="0" xfId="1" applyFont="1" applyAlignment="1">
      <alignment vertical="center" wrapText="1"/>
    </xf>
    <xf numFmtId="38" fontId="20" fillId="0" borderId="0" xfId="4" applyNumberFormat="1" applyFont="1" applyAlignment="1">
      <alignment horizontal="right" vertical="center" wrapText="1"/>
    </xf>
    <xf numFmtId="0" fontId="20" fillId="0" borderId="77" xfId="1" applyFont="1" applyBorder="1" applyAlignment="1">
      <alignment wrapText="1"/>
    </xf>
    <xf numFmtId="0" fontId="31" fillId="0" borderId="0" xfId="1" applyFont="1" applyAlignment="1">
      <alignment wrapText="1"/>
    </xf>
    <xf numFmtId="0" fontId="20" fillId="0" borderId="0" xfId="0" applyFont="1" applyAlignment="1">
      <alignment vertical="center" wrapText="1"/>
    </xf>
    <xf numFmtId="0" fontId="20" fillId="0" borderId="0" xfId="0" applyFont="1" applyAlignment="1">
      <alignment wrapText="1"/>
    </xf>
    <xf numFmtId="0" fontId="31" fillId="0" borderId="0" xfId="0" applyFont="1" applyAlignment="1">
      <alignment wrapText="1"/>
    </xf>
    <xf numFmtId="14" fontId="76" fillId="0" borderId="0" xfId="0" applyNumberFormat="1" applyFont="1"/>
    <xf numFmtId="0" fontId="52" fillId="0" borderId="0" xfId="0" applyFont="1"/>
    <xf numFmtId="14" fontId="52" fillId="0" borderId="0" xfId="0" applyNumberFormat="1" applyFont="1"/>
    <xf numFmtId="3" fontId="20" fillId="11" borderId="117" xfId="1" applyNumberFormat="1" applyFont="1" applyFill="1" applyBorder="1" applyAlignment="1">
      <alignment horizontal="center" vertical="center" wrapText="1"/>
    </xf>
    <xf numFmtId="0" fontId="25" fillId="11" borderId="96" xfId="1" applyFont="1" applyFill="1" applyBorder="1" applyAlignment="1">
      <alignment horizontal="center" vertical="center" wrapText="1"/>
    </xf>
    <xf numFmtId="0" fontId="27" fillId="11" borderId="96" xfId="1" applyFont="1" applyFill="1" applyBorder="1" applyAlignment="1">
      <alignment horizontal="center" vertical="center" wrapText="1"/>
    </xf>
    <xf numFmtId="39" fontId="20" fillId="11" borderId="11" xfId="10" applyNumberFormat="1" applyFont="1" applyFill="1" applyBorder="1" applyAlignment="1">
      <alignment horizontal="right" vertical="center"/>
    </xf>
    <xf numFmtId="39" fontId="20" fillId="11" borderId="13" xfId="10" applyNumberFormat="1" applyFont="1" applyFill="1" applyBorder="1" applyAlignment="1">
      <alignment horizontal="right" vertical="center"/>
    </xf>
    <xf numFmtId="39" fontId="20" fillId="11" borderId="106" xfId="10" applyNumberFormat="1" applyFont="1" applyFill="1" applyBorder="1" applyAlignment="1">
      <alignment horizontal="right" vertical="center"/>
    </xf>
    <xf numFmtId="39" fontId="20" fillId="0" borderId="1" xfId="1" applyNumberFormat="1" applyFont="1" applyBorder="1" applyAlignment="1">
      <alignment horizontal="left" vertical="top" wrapText="1"/>
    </xf>
    <xf numFmtId="39" fontId="20" fillId="0" borderId="1" xfId="1" applyNumberFormat="1" applyFont="1" applyBorder="1" applyAlignment="1">
      <alignment horizontal="right" vertical="center" wrapText="1"/>
    </xf>
    <xf numFmtId="39" fontId="20" fillId="0" borderId="1" xfId="4" applyNumberFormat="1" applyFont="1" applyFill="1" applyBorder="1" applyAlignment="1">
      <alignment horizontal="right" vertical="center" wrapText="1"/>
    </xf>
    <xf numFmtId="39" fontId="20" fillId="0" borderId="1" xfId="4" applyNumberFormat="1" applyFont="1" applyFill="1" applyBorder="1" applyAlignment="1">
      <alignment horizontal="left" vertical="center" wrapText="1"/>
    </xf>
    <xf numFmtId="39" fontId="20" fillId="0" borderId="1" xfId="4" applyNumberFormat="1" applyFont="1" applyBorder="1" applyAlignment="1">
      <alignment horizontal="right" vertical="center" wrapText="1"/>
    </xf>
    <xf numFmtId="39" fontId="22" fillId="0" borderId="1" xfId="4" applyNumberFormat="1" applyFont="1" applyBorder="1" applyAlignment="1">
      <alignment horizontal="right" vertical="center" wrapText="1"/>
    </xf>
    <xf numFmtId="0" fontId="20" fillId="0" borderId="0" xfId="0" applyFont="1" applyAlignment="1">
      <alignment horizontal="left" vertical="top" wrapText="1"/>
    </xf>
    <xf numFmtId="14" fontId="0" fillId="0" borderId="0" xfId="0" applyNumberFormat="1"/>
    <xf numFmtId="165" fontId="0" fillId="0" borderId="0" xfId="8" applyFont="1"/>
    <xf numFmtId="0" fontId="83" fillId="0" borderId="0" xfId="0" applyFont="1"/>
    <xf numFmtId="165" fontId="52" fillId="0" borderId="0" xfId="8" applyFont="1"/>
    <xf numFmtId="165" fontId="76" fillId="0" borderId="0" xfId="8" applyFont="1"/>
    <xf numFmtId="9" fontId="61" fillId="39" borderId="126" xfId="9" applyFont="1" applyFill="1" applyBorder="1" applyAlignment="1">
      <alignment horizontal="center"/>
    </xf>
    <xf numFmtId="0" fontId="84" fillId="39" borderId="0" xfId="0" applyFont="1" applyFill="1"/>
    <xf numFmtId="14" fontId="84" fillId="39" borderId="0" xfId="0" applyNumberFormat="1" applyFont="1" applyFill="1"/>
    <xf numFmtId="0" fontId="85" fillId="0" borderId="0" xfId="0" applyFont="1"/>
    <xf numFmtId="14" fontId="85" fillId="0" borderId="0" xfId="0" applyNumberFormat="1" applyFont="1"/>
    <xf numFmtId="170" fontId="52" fillId="0" borderId="0" xfId="8" applyNumberFormat="1" applyFont="1" applyFill="1"/>
    <xf numFmtId="49" fontId="52" fillId="0" borderId="0" xfId="0" applyNumberFormat="1" applyFont="1"/>
    <xf numFmtId="170" fontId="85" fillId="0" borderId="0" xfId="8" applyNumberFormat="1" applyFont="1" applyFill="1"/>
    <xf numFmtId="175" fontId="52" fillId="0" borderId="0" xfId="0" applyNumberFormat="1" applyFont="1"/>
    <xf numFmtId="0" fontId="51" fillId="0" borderId="0" xfId="0" applyFont="1"/>
    <xf numFmtId="49" fontId="58" fillId="0" borderId="0" xfId="0" applyNumberFormat="1" applyFont="1" applyAlignment="1">
      <alignment horizontal="left"/>
    </xf>
    <xf numFmtId="0" fontId="52" fillId="10" borderId="0" xfId="0" applyFont="1" applyFill="1"/>
    <xf numFmtId="0" fontId="52" fillId="8" borderId="0" xfId="0" applyFont="1" applyFill="1"/>
    <xf numFmtId="170" fontId="76" fillId="0" borderId="0" xfId="8" applyNumberFormat="1" applyFont="1"/>
    <xf numFmtId="170" fontId="76" fillId="0" borderId="0" xfId="0" applyNumberFormat="1" applyFont="1"/>
    <xf numFmtId="170" fontId="52" fillId="0" borderId="0" xfId="8" applyNumberFormat="1" applyFont="1"/>
    <xf numFmtId="170" fontId="52" fillId="0" borderId="0" xfId="0" applyNumberFormat="1" applyFont="1"/>
    <xf numFmtId="165" fontId="84" fillId="39" borderId="0" xfId="8" applyFont="1" applyFill="1"/>
    <xf numFmtId="165" fontId="52" fillId="0" borderId="0" xfId="8" applyFont="1" applyFill="1"/>
    <xf numFmtId="165" fontId="51" fillId="0" borderId="0" xfId="8" applyFont="1" applyFill="1"/>
    <xf numFmtId="165" fontId="20" fillId="0" borderId="0" xfId="8" applyFont="1"/>
    <xf numFmtId="0" fontId="84" fillId="0" borderId="0" xfId="0" applyFont="1"/>
    <xf numFmtId="14" fontId="84" fillId="0" borderId="0" xfId="0" applyNumberFormat="1" applyFont="1"/>
    <xf numFmtId="165" fontId="84" fillId="0" borderId="0" xfId="8" applyFont="1" applyFill="1"/>
    <xf numFmtId="0" fontId="38" fillId="0" borderId="0" xfId="24" applyFont="1"/>
    <xf numFmtId="0" fontId="17" fillId="0" borderId="0" xfId="26"/>
    <xf numFmtId="4" fontId="17" fillId="0" borderId="0" xfId="26" applyNumberFormat="1"/>
    <xf numFmtId="1" fontId="17" fillId="0" borderId="0" xfId="26" applyNumberFormat="1" applyAlignment="1">
      <alignment horizontal="left"/>
    </xf>
    <xf numFmtId="0" fontId="37" fillId="12" borderId="13" xfId="5" applyFont="1" applyFill="1" applyBorder="1" applyAlignment="1">
      <alignment horizontal="center" vertical="top" wrapText="1"/>
    </xf>
    <xf numFmtId="0" fontId="38" fillId="0" borderId="0" xfId="2" applyFont="1" applyAlignment="1">
      <alignment vertical="top"/>
    </xf>
    <xf numFmtId="39" fontId="42" fillId="15" borderId="11" xfId="6" applyNumberFormat="1" applyFont="1" applyFill="1" applyBorder="1" applyAlignment="1">
      <alignment horizontal="left" vertical="top"/>
    </xf>
    <xf numFmtId="49" fontId="60" fillId="0" borderId="0" xfId="2" applyNumberFormat="1" applyFont="1" applyAlignment="1">
      <alignment vertical="top"/>
    </xf>
    <xf numFmtId="0" fontId="60" fillId="0" borderId="11" xfId="2" applyFont="1" applyBorder="1" applyAlignment="1">
      <alignment vertical="top"/>
    </xf>
    <xf numFmtId="39" fontId="42" fillId="15" borderId="11" xfId="6" applyNumberFormat="1" applyFont="1" applyFill="1" applyBorder="1" applyAlignment="1">
      <alignment vertical="top"/>
    </xf>
    <xf numFmtId="170" fontId="42" fillId="15" borderId="11" xfId="8" applyNumberFormat="1" applyFont="1" applyFill="1" applyBorder="1" applyAlignment="1">
      <alignment vertical="top"/>
    </xf>
    <xf numFmtId="0" fontId="37" fillId="0" borderId="0" xfId="2" applyFont="1" applyAlignment="1">
      <alignment vertical="top"/>
    </xf>
    <xf numFmtId="0" fontId="37" fillId="13" borderId="11" xfId="2" applyFont="1" applyFill="1" applyBorder="1" applyAlignment="1">
      <alignment vertical="top"/>
    </xf>
    <xf numFmtId="0" fontId="35" fillId="0" borderId="98" xfId="2" applyFont="1" applyBorder="1" applyAlignment="1">
      <alignment horizontal="right" vertical="top"/>
    </xf>
    <xf numFmtId="0" fontId="32" fillId="0" borderId="98" xfId="2" applyFont="1" applyBorder="1" applyAlignment="1">
      <alignment horizontal="right" vertical="top"/>
    </xf>
    <xf numFmtId="170" fontId="35" fillId="0" borderId="36" xfId="8" applyNumberFormat="1" applyFont="1" applyBorder="1" applyAlignment="1">
      <alignment horizontal="right" vertical="top"/>
    </xf>
    <xf numFmtId="0" fontId="35" fillId="0" borderId="36" xfId="2" applyFont="1" applyBorder="1" applyAlignment="1">
      <alignment horizontal="right" vertical="top"/>
    </xf>
    <xf numFmtId="0" fontId="35" fillId="0" borderId="0" xfId="2" applyFont="1" applyAlignment="1">
      <alignment horizontal="left" vertical="top"/>
    </xf>
    <xf numFmtId="0" fontId="35" fillId="17" borderId="11" xfId="2" applyFont="1" applyFill="1" applyBorder="1" applyAlignment="1">
      <alignment horizontal="center" vertical="top"/>
    </xf>
    <xf numFmtId="0" fontId="32" fillId="0" borderId="29" xfId="2" applyFont="1" applyBorder="1" applyAlignment="1">
      <alignment horizontal="right" vertical="top" wrapText="1"/>
    </xf>
    <xf numFmtId="0" fontId="32" fillId="0" borderId="1" xfId="2" applyFont="1" applyBorder="1" applyAlignment="1">
      <alignment horizontal="right" vertical="top" wrapText="1"/>
    </xf>
    <xf numFmtId="39" fontId="35" fillId="0" borderId="1" xfId="2" applyNumberFormat="1" applyFont="1" applyBorder="1" applyAlignment="1">
      <alignment vertical="top"/>
    </xf>
    <xf numFmtId="9" fontId="32" fillId="0" borderId="0" xfId="20" applyFont="1" applyAlignment="1">
      <alignment vertical="top"/>
    </xf>
    <xf numFmtId="174" fontId="35" fillId="0" borderId="0" xfId="2" applyNumberFormat="1" applyFont="1" applyAlignment="1">
      <alignment vertical="top"/>
    </xf>
    <xf numFmtId="49" fontId="87" fillId="0" borderId="0" xfId="2" applyNumberFormat="1" applyFont="1" applyAlignment="1">
      <alignment vertical="top"/>
    </xf>
    <xf numFmtId="0" fontId="17" fillId="0" borderId="0" xfId="26" applyAlignment="1">
      <alignment horizontal="left"/>
    </xf>
    <xf numFmtId="17" fontId="17" fillId="0" borderId="0" xfId="26" applyNumberFormat="1" applyAlignment="1">
      <alignment horizontal="left"/>
    </xf>
    <xf numFmtId="170" fontId="0" fillId="0" borderId="0" xfId="32" applyNumberFormat="1" applyFont="1" applyAlignment="1">
      <alignment horizontal="left"/>
    </xf>
    <xf numFmtId="170" fontId="0" fillId="0" borderId="0" xfId="32" quotePrefix="1" applyNumberFormat="1" applyFont="1" applyAlignment="1"/>
    <xf numFmtId="0" fontId="88" fillId="0" borderId="0" xfId="38" applyFont="1"/>
    <xf numFmtId="169" fontId="68" fillId="0" borderId="0" xfId="38" applyNumberFormat="1" applyFont="1"/>
    <xf numFmtId="0" fontId="75" fillId="0" borderId="0" xfId="38"/>
    <xf numFmtId="169" fontId="89" fillId="0" borderId="0" xfId="38" applyNumberFormat="1" applyFont="1"/>
    <xf numFmtId="0" fontId="22" fillId="0" borderId="0" xfId="38" applyFont="1"/>
    <xf numFmtId="169" fontId="88" fillId="0" borderId="0" xfId="38" applyNumberFormat="1" applyFont="1"/>
    <xf numFmtId="0" fontId="89" fillId="0" borderId="0" xfId="38" applyFont="1"/>
    <xf numFmtId="169" fontId="22" fillId="0" borderId="0" xfId="38" applyNumberFormat="1" applyFont="1" applyAlignment="1">
      <alignment horizontal="left"/>
    </xf>
    <xf numFmtId="0" fontId="70" fillId="40" borderId="0" xfId="38" applyFont="1" applyFill="1"/>
    <xf numFmtId="169" fontId="22" fillId="0" borderId="0" xfId="38" applyNumberFormat="1" applyFont="1" applyAlignment="1">
      <alignment horizontal="center"/>
    </xf>
    <xf numFmtId="0" fontId="88" fillId="0" borderId="0" xfId="0" applyFont="1"/>
    <xf numFmtId="169" fontId="88" fillId="0" borderId="0" xfId="0" applyNumberFormat="1" applyFont="1"/>
    <xf numFmtId="0" fontId="88" fillId="0" borderId="0" xfId="0" applyFont="1" applyAlignment="1">
      <alignment horizontal="center" vertical="center"/>
    </xf>
    <xf numFmtId="0" fontId="90" fillId="41" borderId="145" xfId="0" applyFont="1" applyFill="1" applyBorder="1" applyAlignment="1">
      <alignment horizontal="center" vertical="center" wrapText="1"/>
    </xf>
    <xf numFmtId="0" fontId="90" fillId="41" borderId="146" xfId="0" applyFont="1" applyFill="1" applyBorder="1" applyAlignment="1">
      <alignment horizontal="center" vertical="center" wrapText="1"/>
    </xf>
    <xf numFmtId="0" fontId="90" fillId="41" borderId="147" xfId="0" applyFont="1" applyFill="1" applyBorder="1" applyAlignment="1">
      <alignment horizontal="center" vertical="center" wrapText="1"/>
    </xf>
    <xf numFmtId="0" fontId="90" fillId="41" borderId="1" xfId="0" applyFont="1" applyFill="1" applyBorder="1" applyAlignment="1">
      <alignment horizontal="center" vertical="center" wrapText="1"/>
    </xf>
    <xf numFmtId="0" fontId="91" fillId="7" borderId="1" xfId="0" applyFont="1" applyFill="1" applyBorder="1" applyAlignment="1">
      <alignment horizontal="center" vertical="center" wrapText="1"/>
    </xf>
    <xf numFmtId="0" fontId="88" fillId="0" borderId="0" xfId="38" applyFont="1" applyAlignment="1">
      <alignment vertical="center"/>
    </xf>
    <xf numFmtId="0" fontId="89" fillId="42" borderId="148" xfId="0" applyFont="1" applyFill="1" applyBorder="1" applyAlignment="1">
      <alignment horizontal="center" vertical="center" wrapText="1"/>
    </xf>
    <xf numFmtId="169" fontId="91" fillId="42" borderId="148" xfId="0" applyNumberFormat="1" applyFont="1" applyFill="1" applyBorder="1" applyAlignment="1">
      <alignment horizontal="center" vertical="center" wrapText="1"/>
    </xf>
    <xf numFmtId="169" fontId="89" fillId="42" borderId="148" xfId="0" applyNumberFormat="1" applyFont="1" applyFill="1" applyBorder="1" applyAlignment="1">
      <alignment horizontal="center" vertical="center" wrapText="1"/>
    </xf>
    <xf numFmtId="0" fontId="91" fillId="42" borderId="148" xfId="0" applyFont="1" applyFill="1" applyBorder="1" applyAlignment="1">
      <alignment horizontal="center" vertical="center" wrapText="1"/>
    </xf>
    <xf numFmtId="0" fontId="89" fillId="42" borderId="149" xfId="0" applyFont="1" applyFill="1" applyBorder="1" applyAlignment="1">
      <alignment horizontal="center" vertical="center" wrapText="1"/>
    </xf>
    <xf numFmtId="0" fontId="92" fillId="43" borderId="1" xfId="0" applyFont="1" applyFill="1" applyBorder="1" applyAlignment="1">
      <alignment horizontal="right" vertical="center" wrapText="1"/>
    </xf>
    <xf numFmtId="0" fontId="75" fillId="0" borderId="0" xfId="38" applyAlignment="1">
      <alignment vertical="center"/>
    </xf>
    <xf numFmtId="0" fontId="88" fillId="0" borderId="148" xfId="0" applyFont="1" applyBorder="1" applyAlignment="1">
      <alignment horizontal="left" vertical="top" wrapText="1"/>
    </xf>
    <xf numFmtId="169" fontId="88" fillId="0" borderId="148" xfId="0" applyNumberFormat="1" applyFont="1" applyBorder="1" applyAlignment="1">
      <alignment horizontal="right"/>
    </xf>
    <xf numFmtId="9" fontId="88" fillId="0" borderId="150" xfId="0" applyNumberFormat="1" applyFont="1" applyBorder="1" applyAlignment="1">
      <alignment horizontal="center" vertical="center"/>
    </xf>
    <xf numFmtId="0" fontId="88" fillId="0" borderId="148" xfId="0" applyFont="1" applyBorder="1" applyAlignment="1">
      <alignment vertical="top" wrapText="1"/>
    </xf>
    <xf numFmtId="0" fontId="88" fillId="0" borderId="148" xfId="0" applyFont="1" applyBorder="1" applyAlignment="1">
      <alignment wrapText="1"/>
    </xf>
    <xf numFmtId="0" fontId="89" fillId="43" borderId="148" xfId="0" applyFont="1" applyFill="1" applyBorder="1" applyAlignment="1">
      <alignment wrapText="1"/>
    </xf>
    <xf numFmtId="169" fontId="89" fillId="43" borderId="148" xfId="0" applyNumberFormat="1" applyFont="1" applyFill="1" applyBorder="1" applyAlignment="1">
      <alignment horizontal="right"/>
    </xf>
    <xf numFmtId="9" fontId="89" fillId="38" borderId="150" xfId="0" applyNumberFormat="1" applyFont="1" applyFill="1" applyBorder="1" applyAlignment="1">
      <alignment horizontal="center" vertical="center"/>
    </xf>
    <xf numFmtId="0" fontId="88" fillId="43" borderId="148" xfId="0" applyFont="1" applyFill="1" applyBorder="1" applyAlignment="1">
      <alignment wrapText="1"/>
    </xf>
    <xf numFmtId="169" fontId="88" fillId="43" borderId="148" xfId="0" applyNumberFormat="1" applyFont="1" applyFill="1" applyBorder="1" applyAlignment="1">
      <alignment horizontal="right"/>
    </xf>
    <xf numFmtId="9" fontId="88" fillId="38" borderId="150" xfId="0" applyNumberFormat="1" applyFont="1" applyFill="1" applyBorder="1" applyAlignment="1">
      <alignment horizontal="center" vertical="center"/>
    </xf>
    <xf numFmtId="169" fontId="88" fillId="43" borderId="148" xfId="0" applyNumberFormat="1" applyFont="1" applyFill="1" applyBorder="1" applyAlignment="1">
      <alignment wrapText="1"/>
    </xf>
    <xf numFmtId="9" fontId="88" fillId="42" borderId="150" xfId="0" applyNumberFormat="1" applyFont="1" applyFill="1" applyBorder="1" applyAlignment="1">
      <alignment horizontal="center" vertical="center" wrapText="1"/>
    </xf>
    <xf numFmtId="9" fontId="89" fillId="42" borderId="150" xfId="0" applyNumberFormat="1" applyFont="1" applyFill="1" applyBorder="1" applyAlignment="1">
      <alignment horizontal="center" vertical="center"/>
    </xf>
    <xf numFmtId="0" fontId="88" fillId="0" borderId="0" xfId="38" applyFont="1" applyAlignment="1">
      <alignment horizontal="center" vertical="center" wrapText="1"/>
    </xf>
    <xf numFmtId="0" fontId="75" fillId="0" borderId="0" xfId="38" applyAlignment="1">
      <alignment horizontal="center" vertical="center" wrapText="1"/>
    </xf>
    <xf numFmtId="169" fontId="22" fillId="44" borderId="0" xfId="38" applyNumberFormat="1" applyFont="1" applyFill="1" applyAlignment="1">
      <alignment horizontal="center" vertical="center" wrapText="1"/>
    </xf>
    <xf numFmtId="0" fontId="93" fillId="0" borderId="0" xfId="38" applyFont="1"/>
    <xf numFmtId="0" fontId="94" fillId="42" borderId="150" xfId="38" applyFont="1" applyFill="1" applyBorder="1" applyAlignment="1">
      <alignment horizontal="center" wrapText="1"/>
    </xf>
    <xf numFmtId="0" fontId="95" fillId="41" borderId="155" xfId="38" applyFont="1" applyFill="1" applyBorder="1" applyAlignment="1">
      <alignment horizontal="center" vertical="center" wrapText="1"/>
    </xf>
    <xf numFmtId="0" fontId="95" fillId="41" borderId="156" xfId="38" applyFont="1" applyFill="1" applyBorder="1" applyAlignment="1">
      <alignment horizontal="center" vertical="center" wrapText="1"/>
    </xf>
    <xf numFmtId="0" fontId="95" fillId="41" borderId="157" xfId="38" applyFont="1" applyFill="1" applyBorder="1" applyAlignment="1">
      <alignment horizontal="center" vertical="center" wrapText="1"/>
    </xf>
    <xf numFmtId="0" fontId="96" fillId="0" borderId="0" xfId="38" applyFont="1"/>
    <xf numFmtId="169" fontId="27" fillId="44" borderId="0" xfId="38" applyNumberFormat="1" applyFont="1" applyFill="1"/>
    <xf numFmtId="0" fontId="20" fillId="0" borderId="11" xfId="38" applyFont="1" applyBorder="1" applyAlignment="1">
      <alignment vertical="center"/>
    </xf>
    <xf numFmtId="169" fontId="88" fillId="0" borderId="155" xfId="38" applyNumberFormat="1" applyFont="1" applyBorder="1" applyAlignment="1">
      <alignment horizontal="center" wrapText="1"/>
    </xf>
    <xf numFmtId="169" fontId="75" fillId="0" borderId="156" xfId="38" applyNumberFormat="1" applyBorder="1"/>
    <xf numFmtId="169" fontId="75" fillId="0" borderId="157" xfId="38" applyNumberFormat="1" applyBorder="1"/>
    <xf numFmtId="169" fontId="88" fillId="0" borderId="156" xfId="38" applyNumberFormat="1" applyFont="1" applyBorder="1" applyAlignment="1">
      <alignment horizontal="center" wrapText="1"/>
    </xf>
    <xf numFmtId="169" fontId="88" fillId="0" borderId="157" xfId="38" applyNumberFormat="1" applyFont="1" applyBorder="1" applyAlignment="1">
      <alignment horizontal="center" wrapText="1"/>
    </xf>
    <xf numFmtId="169" fontId="88" fillId="0" borderId="158" xfId="38" applyNumberFormat="1" applyFont="1" applyBorder="1"/>
    <xf numFmtId="169" fontId="22" fillId="44" borderId="0" xfId="38" applyNumberFormat="1" applyFont="1" applyFill="1"/>
    <xf numFmtId="0" fontId="88" fillId="0" borderId="11" xfId="38" applyFont="1" applyBorder="1" applyAlignment="1">
      <alignment horizontal="left" vertical="top" wrapText="1"/>
    </xf>
    <xf numFmtId="0" fontId="89" fillId="43" borderId="11" xfId="38" applyFont="1" applyFill="1" applyBorder="1" applyAlignment="1">
      <alignment wrapText="1"/>
    </xf>
    <xf numFmtId="169" fontId="89" fillId="43" borderId="155" xfId="38" applyNumberFormat="1" applyFont="1" applyFill="1" applyBorder="1" applyAlignment="1">
      <alignment horizontal="right"/>
    </xf>
    <xf numFmtId="169" fontId="89" fillId="43" borderId="156" xfId="38" applyNumberFormat="1" applyFont="1" applyFill="1" applyBorder="1" applyAlignment="1">
      <alignment horizontal="right"/>
    </xf>
    <xf numFmtId="169" fontId="89" fillId="43" borderId="157" xfId="38" applyNumberFormat="1" applyFont="1" applyFill="1" applyBorder="1" applyAlignment="1">
      <alignment horizontal="right"/>
    </xf>
    <xf numFmtId="169" fontId="89" fillId="43" borderId="158" xfId="38" applyNumberFormat="1" applyFont="1" applyFill="1" applyBorder="1" applyAlignment="1">
      <alignment horizontal="right"/>
    </xf>
    <xf numFmtId="169" fontId="89" fillId="43" borderId="155" xfId="38" applyNumberFormat="1" applyFont="1" applyFill="1" applyBorder="1" applyAlignment="1">
      <alignment wrapText="1"/>
    </xf>
    <xf numFmtId="169" fontId="89" fillId="43" borderId="156" xfId="38" applyNumberFormat="1" applyFont="1" applyFill="1" applyBorder="1" applyAlignment="1">
      <alignment wrapText="1"/>
    </xf>
    <xf numFmtId="169" fontId="89" fillId="43" borderId="157" xfId="38" applyNumberFormat="1" applyFont="1" applyFill="1" applyBorder="1" applyAlignment="1">
      <alignment wrapText="1"/>
    </xf>
    <xf numFmtId="169" fontId="89" fillId="43" borderId="159" xfId="38" applyNumberFormat="1" applyFont="1" applyFill="1" applyBorder="1" applyAlignment="1">
      <alignment horizontal="right"/>
    </xf>
    <xf numFmtId="169" fontId="89" fillId="43" borderId="160" xfId="38" applyNumberFormat="1" applyFont="1" applyFill="1" applyBorder="1" applyAlignment="1">
      <alignment horizontal="right"/>
    </xf>
    <xf numFmtId="169" fontId="89" fillId="43" borderId="161" xfId="38" applyNumberFormat="1" applyFont="1" applyFill="1" applyBorder="1" applyAlignment="1">
      <alignment horizontal="right"/>
    </xf>
    <xf numFmtId="169" fontId="89" fillId="43" borderId="162" xfId="38" applyNumberFormat="1" applyFont="1" applyFill="1" applyBorder="1" applyAlignment="1">
      <alignment horizontal="right"/>
    </xf>
    <xf numFmtId="169" fontId="22" fillId="44" borderId="77" xfId="38" applyNumberFormat="1" applyFont="1" applyFill="1" applyBorder="1"/>
    <xf numFmtId="0" fontId="70" fillId="40" borderId="163" xfId="38" applyFont="1" applyFill="1" applyBorder="1"/>
    <xf numFmtId="0" fontId="70" fillId="40" borderId="164" xfId="38" applyFont="1" applyFill="1" applyBorder="1"/>
    <xf numFmtId="0" fontId="70" fillId="0" borderId="0" xfId="38" applyFont="1"/>
    <xf numFmtId="0" fontId="70" fillId="0" borderId="0" xfId="38" applyFont="1" applyAlignment="1">
      <alignment horizontal="center"/>
    </xf>
    <xf numFmtId="0" fontId="88" fillId="0" borderId="0" xfId="38" applyFont="1" applyAlignment="1">
      <alignment horizontal="left" vertical="center"/>
    </xf>
    <xf numFmtId="0" fontId="88" fillId="0" borderId="169" xfId="38" applyFont="1" applyBorder="1" applyAlignment="1">
      <alignment horizontal="left" vertical="center"/>
    </xf>
    <xf numFmtId="169" fontId="88" fillId="0" borderId="170" xfId="38" applyNumberFormat="1" applyFont="1" applyBorder="1" applyAlignment="1">
      <alignment horizontal="left" vertical="center"/>
    </xf>
    <xf numFmtId="0" fontId="75" fillId="0" borderId="0" xfId="38" applyAlignment="1">
      <alignment horizontal="left" vertical="center"/>
    </xf>
    <xf numFmtId="0" fontId="88" fillId="0" borderId="0" xfId="38" applyFont="1" applyAlignment="1">
      <alignment vertical="center" wrapText="1"/>
    </xf>
    <xf numFmtId="0" fontId="88" fillId="0" borderId="0" xfId="38" applyFont="1" applyAlignment="1">
      <alignment horizontal="left" vertical="center" wrapText="1"/>
    </xf>
    <xf numFmtId="0" fontId="70" fillId="40" borderId="175" xfId="38" applyFont="1" applyFill="1" applyBorder="1"/>
    <xf numFmtId="173" fontId="70" fillId="40" borderId="176" xfId="13" applyNumberFormat="1" applyFont="1" applyFill="1" applyBorder="1"/>
    <xf numFmtId="0" fontId="38" fillId="0" borderId="0" xfId="38" applyFont="1" applyAlignment="1">
      <alignment vertical="center"/>
    </xf>
    <xf numFmtId="169" fontId="88" fillId="0" borderId="0" xfId="38" applyNumberFormat="1" applyFont="1" applyAlignment="1">
      <alignment horizontal="center" vertical="center"/>
    </xf>
    <xf numFmtId="43" fontId="88" fillId="0" borderId="0" xfId="38" applyNumberFormat="1" applyFont="1"/>
    <xf numFmtId="0" fontId="97" fillId="0" borderId="163" xfId="0" applyFont="1" applyBorder="1" applyAlignment="1">
      <alignment vertical="center" wrapText="1"/>
    </xf>
    <xf numFmtId="0" fontId="97" fillId="0" borderId="0" xfId="0" applyFont="1" applyAlignment="1">
      <alignment vertical="center" wrapText="1"/>
    </xf>
    <xf numFmtId="0" fontId="97" fillId="0" borderId="169" xfId="0" applyFont="1" applyBorder="1" applyAlignment="1">
      <alignment vertical="center" wrapText="1"/>
    </xf>
    <xf numFmtId="0" fontId="97" fillId="0" borderId="175" xfId="0" applyFont="1" applyBorder="1" applyAlignment="1">
      <alignment vertical="center" wrapText="1"/>
    </xf>
    <xf numFmtId="169" fontId="88" fillId="0" borderId="0" xfId="38" applyNumberFormat="1" applyFont="1" applyAlignment="1">
      <alignment vertical="center"/>
    </xf>
    <xf numFmtId="0" fontId="98" fillId="0" borderId="0" xfId="38" applyFont="1" applyAlignment="1">
      <alignment wrapText="1"/>
    </xf>
    <xf numFmtId="169" fontId="98" fillId="0" borderId="0" xfId="38" applyNumberFormat="1" applyFont="1" applyAlignment="1">
      <alignment horizontal="center" vertical="center" wrapText="1"/>
    </xf>
    <xf numFmtId="0" fontId="98" fillId="0" borderId="0" xfId="38" applyFont="1" applyAlignment="1">
      <alignment horizontal="center" vertical="center" wrapText="1"/>
    </xf>
    <xf numFmtId="0" fontId="17" fillId="0" borderId="0" xfId="38" applyFont="1" applyAlignment="1">
      <alignment wrapText="1"/>
    </xf>
    <xf numFmtId="169" fontId="17" fillId="0" borderId="0" xfId="38" applyNumberFormat="1" applyFont="1" applyAlignment="1">
      <alignment vertical="center" wrapText="1"/>
    </xf>
    <xf numFmtId="9" fontId="17" fillId="0" borderId="0" xfId="38" applyNumberFormat="1" applyFont="1" applyAlignment="1">
      <alignment vertical="center" wrapText="1"/>
    </xf>
    <xf numFmtId="169" fontId="98" fillId="0" borderId="0" xfId="38" applyNumberFormat="1" applyFont="1" applyAlignment="1">
      <alignment wrapText="1"/>
    </xf>
    <xf numFmtId="9" fontId="98" fillId="0" borderId="0" xfId="38" applyNumberFormat="1" applyFont="1" applyAlignment="1">
      <alignment wrapText="1"/>
    </xf>
    <xf numFmtId="176" fontId="98" fillId="0" borderId="0" xfId="38" applyNumberFormat="1" applyFont="1" applyAlignment="1">
      <alignment wrapText="1"/>
    </xf>
    <xf numFmtId="169" fontId="75" fillId="0" borderId="0" xfId="38" applyNumberFormat="1"/>
    <xf numFmtId="39" fontId="20" fillId="11" borderId="113" xfId="10" applyNumberFormat="1" applyFont="1" applyFill="1" applyBorder="1" applyAlignment="1">
      <alignment horizontal="right" vertical="center"/>
    </xf>
    <xf numFmtId="39" fontId="20" fillId="11" borderId="29" xfId="10" applyNumberFormat="1" applyFont="1" applyFill="1" applyBorder="1" applyAlignment="1">
      <alignment horizontal="right" vertical="center"/>
    </xf>
    <xf numFmtId="39" fontId="20" fillId="11" borderId="115" xfId="10" applyNumberFormat="1" applyFont="1" applyFill="1" applyBorder="1" applyAlignment="1">
      <alignment horizontal="right" vertical="center"/>
    </xf>
    <xf numFmtId="170" fontId="16" fillId="0" borderId="67" xfId="8" applyNumberFormat="1" applyFont="1" applyFill="1" applyBorder="1" applyAlignment="1">
      <alignment horizontal="right" vertical="center"/>
    </xf>
    <xf numFmtId="170" fontId="18" fillId="0" borderId="74" xfId="8" applyNumberFormat="1" applyFont="1" applyBorder="1" applyAlignment="1">
      <alignment horizontal="right" vertical="center" wrapText="1"/>
    </xf>
    <xf numFmtId="170" fontId="18" fillId="0" borderId="76" xfId="8" applyNumberFormat="1" applyFont="1" applyBorder="1" applyAlignment="1">
      <alignment horizontal="right" vertical="center" wrapText="1"/>
    </xf>
    <xf numFmtId="170" fontId="18" fillId="0" borderId="80" xfId="8" applyNumberFormat="1" applyFont="1" applyBorder="1" applyAlignment="1">
      <alignment horizontal="right" vertical="center" wrapText="1"/>
    </xf>
    <xf numFmtId="170" fontId="18" fillId="0" borderId="81" xfId="8" applyNumberFormat="1" applyFont="1" applyBorder="1" applyAlignment="1">
      <alignment horizontal="right" vertical="center" wrapText="1"/>
    </xf>
    <xf numFmtId="170" fontId="18" fillId="0" borderId="80" xfId="8" applyNumberFormat="1" applyFont="1" applyFill="1" applyBorder="1" applyAlignment="1">
      <alignment horizontal="right" vertical="center"/>
    </xf>
    <xf numFmtId="170" fontId="20" fillId="0" borderId="81" xfId="8" applyNumberFormat="1" applyFont="1" applyBorder="1" applyAlignment="1">
      <alignment horizontal="right" vertical="center"/>
    </xf>
    <xf numFmtId="170" fontId="18" fillId="0" borderId="84" xfId="8" applyNumberFormat="1" applyFont="1" applyFill="1" applyBorder="1" applyAlignment="1">
      <alignment horizontal="right" vertical="center"/>
    </xf>
    <xf numFmtId="170" fontId="20" fillId="0" borderId="86" xfId="8" applyNumberFormat="1" applyFont="1" applyBorder="1" applyAlignment="1">
      <alignment horizontal="right" vertical="center"/>
    </xf>
    <xf numFmtId="170" fontId="87" fillId="29" borderId="126" xfId="8" applyNumberFormat="1" applyFont="1" applyFill="1" applyBorder="1" applyAlignment="1">
      <alignment horizontal="center"/>
    </xf>
    <xf numFmtId="170" fontId="87" fillId="8" borderId="126" xfId="8" applyNumberFormat="1" applyFont="1" applyFill="1" applyBorder="1" applyAlignment="1">
      <alignment horizontal="center"/>
    </xf>
    <xf numFmtId="170" fontId="87" fillId="0" borderId="0" xfId="8" applyNumberFormat="1" applyFont="1" applyAlignment="1">
      <alignment horizontal="center" vertical="top"/>
    </xf>
    <xf numFmtId="0" fontId="87" fillId="0" borderId="0" xfId="2" applyFont="1" applyAlignment="1">
      <alignment horizontal="center" vertical="top"/>
    </xf>
    <xf numFmtId="170" fontId="20" fillId="0" borderId="0" xfId="9" applyNumberFormat="1" applyFont="1" applyFill="1"/>
    <xf numFmtId="165" fontId="20" fillId="0" borderId="0" xfId="8" applyFont="1" applyFill="1"/>
    <xf numFmtId="174" fontId="20" fillId="0" borderId="0" xfId="1" applyNumberFormat="1" applyFont="1"/>
    <xf numFmtId="0" fontId="37" fillId="12" borderId="8" xfId="39" applyFont="1" applyFill="1" applyBorder="1" applyAlignment="1">
      <alignment horizontal="center" vertical="top" wrapText="1"/>
    </xf>
    <xf numFmtId="0" fontId="37" fillId="12" borderId="13" xfId="39" applyFont="1" applyFill="1" applyBorder="1" applyAlignment="1">
      <alignment horizontal="center" vertical="top" wrapText="1"/>
    </xf>
    <xf numFmtId="39" fontId="32" fillId="0" borderId="1" xfId="40" applyNumberFormat="1" applyFont="1" applyFill="1" applyBorder="1" applyAlignment="1">
      <alignment vertical="top"/>
    </xf>
    <xf numFmtId="39" fontId="42" fillId="15" borderId="1" xfId="40" applyNumberFormat="1" applyFont="1" applyFill="1" applyBorder="1" applyAlignment="1">
      <alignment horizontal="left" vertical="top"/>
    </xf>
    <xf numFmtId="39" fontId="42" fillId="15" borderId="11" xfId="40" applyNumberFormat="1" applyFont="1" applyFill="1" applyBorder="1" applyAlignment="1">
      <alignment horizontal="left" vertical="top"/>
    </xf>
    <xf numFmtId="39" fontId="60" fillId="0" borderId="1" xfId="40" applyNumberFormat="1" applyFont="1" applyFill="1" applyBorder="1" applyAlignment="1">
      <alignment vertical="top"/>
    </xf>
    <xf numFmtId="39" fontId="32" fillId="0" borderId="0" xfId="40" applyNumberFormat="1" applyFont="1" applyFill="1" applyBorder="1" applyAlignment="1">
      <alignment vertical="top"/>
    </xf>
    <xf numFmtId="39" fontId="42" fillId="15" borderId="1" xfId="40" applyNumberFormat="1" applyFont="1" applyFill="1" applyBorder="1" applyAlignment="1">
      <alignment vertical="top"/>
    </xf>
    <xf numFmtId="39" fontId="42" fillId="15" borderId="11" xfId="40" applyNumberFormat="1" applyFont="1" applyFill="1" applyBorder="1" applyAlignment="1">
      <alignment vertical="top"/>
    </xf>
    <xf numFmtId="170" fontId="62" fillId="29" borderId="0" xfId="8" applyNumberFormat="1" applyFont="1" applyFill="1" applyBorder="1" applyAlignment="1">
      <alignment horizontal="center"/>
    </xf>
    <xf numFmtId="39" fontId="42" fillId="15" borderId="1" xfId="40" applyNumberFormat="1" applyFont="1" applyFill="1" applyBorder="1" applyAlignment="1">
      <alignment horizontal="right" vertical="top"/>
    </xf>
    <xf numFmtId="0" fontId="35" fillId="0" borderId="0" xfId="2" applyFont="1" applyAlignment="1">
      <alignment horizontal="center" vertical="top"/>
    </xf>
    <xf numFmtId="170" fontId="35" fillId="29" borderId="126" xfId="8" applyNumberFormat="1" applyFont="1" applyFill="1" applyBorder="1" applyAlignment="1">
      <alignment horizontal="center"/>
    </xf>
    <xf numFmtId="170" fontId="38" fillId="13" borderId="0" xfId="8" applyNumberFormat="1" applyFont="1" applyFill="1" applyAlignment="1">
      <alignment vertical="top"/>
    </xf>
    <xf numFmtId="39" fontId="39" fillId="0" borderId="96" xfId="6" applyNumberFormat="1" applyFont="1" applyFill="1" applyBorder="1" applyAlignment="1">
      <alignment horizontal="left" vertical="top"/>
    </xf>
    <xf numFmtId="39" fontId="39" fillId="0" borderId="0" xfId="6" applyNumberFormat="1" applyFont="1" applyFill="1" applyBorder="1" applyAlignment="1">
      <alignment horizontal="left" vertical="top"/>
    </xf>
    <xf numFmtId="174" fontId="0" fillId="0" borderId="0" xfId="0" applyNumberFormat="1"/>
    <xf numFmtId="9" fontId="61" fillId="29" borderId="0" xfId="9" applyFont="1" applyFill="1" applyBorder="1" applyAlignment="1">
      <alignment horizontal="center"/>
    </xf>
    <xf numFmtId="170" fontId="62" fillId="29" borderId="126" xfId="8" applyNumberFormat="1" applyFont="1" applyFill="1" applyBorder="1" applyAlignment="1">
      <alignment horizontal="center" vertical="center"/>
    </xf>
    <xf numFmtId="0" fontId="87" fillId="0" borderId="1" xfId="2" applyFont="1" applyBorder="1" applyAlignment="1">
      <alignment vertical="top"/>
    </xf>
    <xf numFmtId="39" fontId="39" fillId="0" borderId="96" xfId="6" applyNumberFormat="1" applyFont="1" applyFill="1" applyBorder="1" applyAlignment="1">
      <alignment vertical="top"/>
    </xf>
    <xf numFmtId="39" fontId="39" fillId="0" borderId="0" xfId="6" applyNumberFormat="1" applyFont="1" applyFill="1" applyBorder="1" applyAlignment="1">
      <alignment vertical="top"/>
    </xf>
    <xf numFmtId="0" fontId="39" fillId="0" borderId="96" xfId="2" applyFont="1" applyBorder="1" applyAlignment="1">
      <alignment vertical="top"/>
    </xf>
    <xf numFmtId="0" fontId="39" fillId="0" borderId="0" xfId="2" applyFont="1" applyAlignment="1">
      <alignment vertical="top"/>
    </xf>
    <xf numFmtId="49" fontId="32" fillId="0" borderId="1" xfId="2" applyNumberFormat="1" applyFont="1" applyBorder="1" applyAlignment="1">
      <alignment horizontal="left" vertical="top"/>
    </xf>
    <xf numFmtId="0" fontId="32" fillId="0" borderId="1" xfId="2" applyFont="1" applyBorder="1" applyAlignment="1">
      <alignment horizontal="left" vertical="top"/>
    </xf>
    <xf numFmtId="0" fontId="32" fillId="0" borderId="1" xfId="2" applyFont="1" applyBorder="1" applyAlignment="1">
      <alignment horizontal="right" vertical="top"/>
    </xf>
    <xf numFmtId="0" fontId="32" fillId="0" borderId="8" xfId="2" applyFont="1" applyBorder="1" applyAlignment="1">
      <alignment vertical="top"/>
    </xf>
    <xf numFmtId="0" fontId="60" fillId="0" borderId="8" xfId="2" applyFont="1" applyBorder="1" applyAlignment="1">
      <alignment vertical="top"/>
    </xf>
    <xf numFmtId="170" fontId="87" fillId="29" borderId="127" xfId="8" applyNumberFormat="1" applyFont="1" applyFill="1" applyBorder="1" applyAlignment="1">
      <alignment horizontal="center"/>
    </xf>
    <xf numFmtId="170" fontId="35" fillId="29" borderId="127" xfId="8" applyNumberFormat="1" applyFont="1" applyFill="1" applyBorder="1" applyAlignment="1">
      <alignment horizontal="center"/>
    </xf>
    <xf numFmtId="170" fontId="62" fillId="29" borderId="127" xfId="8" applyNumberFormat="1" applyFont="1" applyFill="1" applyBorder="1" applyAlignment="1">
      <alignment horizontal="center"/>
    </xf>
    <xf numFmtId="9" fontId="61" fillId="29" borderId="127" xfId="9" applyFont="1" applyFill="1" applyBorder="1" applyAlignment="1">
      <alignment horizontal="center"/>
    </xf>
    <xf numFmtId="0" fontId="39" fillId="0" borderId="1" xfId="2" applyFont="1" applyBorder="1" applyAlignment="1">
      <alignment vertical="top"/>
    </xf>
    <xf numFmtId="49" fontId="87" fillId="0" borderId="0" xfId="2" applyNumberFormat="1" applyFont="1" applyAlignment="1">
      <alignment horizontal="left" vertical="center"/>
    </xf>
    <xf numFmtId="170" fontId="62" fillId="29" borderId="126" xfId="8" applyNumberFormat="1" applyFont="1" applyFill="1" applyBorder="1" applyAlignment="1">
      <alignment horizontal="center" vertical="center" wrapText="1"/>
    </xf>
    <xf numFmtId="172" fontId="43" fillId="0" borderId="0" xfId="25" applyNumberFormat="1"/>
    <xf numFmtId="165" fontId="85" fillId="0" borderId="0" xfId="8" applyFont="1"/>
    <xf numFmtId="170" fontId="62" fillId="10" borderId="126" xfId="8" applyNumberFormat="1" applyFont="1" applyFill="1" applyBorder="1" applyAlignment="1">
      <alignment horizontal="center"/>
    </xf>
    <xf numFmtId="0" fontId="100" fillId="0" borderId="0" xfId="0" applyFont="1"/>
    <xf numFmtId="170" fontId="20" fillId="0" borderId="0" xfId="8" applyNumberFormat="1" applyFont="1" applyAlignment="1">
      <alignment horizontal="left" vertical="top" wrapText="1"/>
    </xf>
    <xf numFmtId="170" fontId="20" fillId="0" borderId="0" xfId="8" applyNumberFormat="1" applyFont="1" applyAlignment="1">
      <alignment horizontal="right" vertical="center"/>
    </xf>
    <xf numFmtId="170" fontId="22" fillId="0" borderId="0" xfId="8" applyNumberFormat="1" applyFont="1" applyAlignment="1">
      <alignment horizontal="right" vertical="center"/>
    </xf>
    <xf numFmtId="170" fontId="20" fillId="0" borderId="0" xfId="0" applyNumberFormat="1" applyFont="1" applyAlignment="1">
      <alignment horizontal="right" vertical="center"/>
    </xf>
    <xf numFmtId="170" fontId="84" fillId="39" borderId="0" xfId="8" applyNumberFormat="1" applyFont="1" applyFill="1"/>
    <xf numFmtId="170" fontId="0" fillId="0" borderId="0" xfId="8" applyNumberFormat="1" applyFont="1"/>
    <xf numFmtId="170" fontId="0" fillId="10" borderId="0" xfId="8" applyNumberFormat="1" applyFont="1" applyFill="1"/>
    <xf numFmtId="3" fontId="102" fillId="0" borderId="0" xfId="0" applyNumberFormat="1" applyFont="1"/>
    <xf numFmtId="170" fontId="101" fillId="0" borderId="0" xfId="8" applyNumberFormat="1" applyFont="1"/>
    <xf numFmtId="170" fontId="102" fillId="0" borderId="0" xfId="8" applyNumberFormat="1" applyFont="1"/>
    <xf numFmtId="170" fontId="32" fillId="0" borderId="0" xfId="8" applyNumberFormat="1" applyFont="1" applyAlignment="1">
      <alignment horizontal="center" vertical="top"/>
    </xf>
    <xf numFmtId="0" fontId="102" fillId="0" borderId="0" xfId="0" applyFont="1"/>
    <xf numFmtId="177" fontId="102" fillId="0" borderId="0" xfId="0" applyNumberFormat="1" applyFont="1"/>
    <xf numFmtId="170" fontId="85" fillId="0" borderId="0" xfId="8" applyNumberFormat="1" applyFont="1"/>
    <xf numFmtId="4" fontId="18" fillId="11" borderId="121" xfId="1" applyNumberFormat="1" applyFont="1" applyFill="1" applyBorder="1" applyAlignment="1">
      <alignment horizontal="right" vertical="center" wrapText="1"/>
    </xf>
    <xf numFmtId="4" fontId="18" fillId="11" borderId="82" xfId="1" applyNumberFormat="1" applyFont="1" applyFill="1" applyBorder="1" applyAlignment="1">
      <alignment horizontal="right" vertical="center" wrapText="1"/>
    </xf>
    <xf numFmtId="4" fontId="18" fillId="11" borderId="82" xfId="4" applyNumberFormat="1" applyFont="1" applyFill="1" applyBorder="1" applyAlignment="1">
      <alignment horizontal="right" vertical="center"/>
    </xf>
    <xf numFmtId="4" fontId="18" fillId="11" borderId="83" xfId="4" applyNumberFormat="1" applyFont="1" applyFill="1" applyBorder="1" applyAlignment="1">
      <alignment horizontal="right" vertical="center"/>
    </xf>
    <xf numFmtId="0" fontId="85" fillId="10" borderId="0" xfId="0" applyFont="1" applyFill="1"/>
    <xf numFmtId="0" fontId="105" fillId="0" borderId="0" xfId="2" applyFont="1" applyAlignment="1">
      <alignment vertical="top"/>
    </xf>
    <xf numFmtId="0" fontId="106" fillId="0" borderId="0" xfId="2" applyFont="1" applyAlignment="1">
      <alignment vertical="top"/>
    </xf>
    <xf numFmtId="0" fontId="105" fillId="0" borderId="0" xfId="2" applyFont="1" applyAlignment="1">
      <alignment horizontal="center" vertical="top"/>
    </xf>
    <xf numFmtId="0" fontId="106" fillId="0" borderId="0" xfId="2" applyFont="1" applyAlignment="1">
      <alignment horizontal="center" vertical="top"/>
    </xf>
    <xf numFmtId="170" fontId="107" fillId="13" borderId="36" xfId="8" applyNumberFormat="1" applyFont="1" applyFill="1" applyBorder="1" applyAlignment="1">
      <alignment horizontal="left" vertical="center" wrapText="1"/>
    </xf>
    <xf numFmtId="170" fontId="108" fillId="13" borderId="36" xfId="8" applyNumberFormat="1" applyFont="1" applyFill="1" applyBorder="1" applyAlignment="1">
      <alignment horizontal="left" vertical="center" wrapText="1"/>
    </xf>
    <xf numFmtId="170" fontId="107" fillId="8" borderId="36" xfId="8" applyNumberFormat="1" applyFont="1" applyFill="1" applyBorder="1" applyAlignment="1">
      <alignment horizontal="left" vertical="center" wrapText="1"/>
    </xf>
    <xf numFmtId="170" fontId="108" fillId="8" borderId="36" xfId="8" applyNumberFormat="1" applyFont="1" applyFill="1" applyBorder="1" applyAlignment="1">
      <alignment horizontal="left" vertical="center" wrapText="1"/>
    </xf>
    <xf numFmtId="170" fontId="105" fillId="29" borderId="126" xfId="8" applyNumberFormat="1" applyFont="1" applyFill="1" applyBorder="1" applyAlignment="1">
      <alignment horizontal="center"/>
    </xf>
    <xf numFmtId="170" fontId="106" fillId="29" borderId="126" xfId="8" applyNumberFormat="1" applyFont="1" applyFill="1" applyBorder="1" applyAlignment="1">
      <alignment horizontal="center"/>
    </xf>
    <xf numFmtId="170" fontId="109" fillId="15" borderId="1" xfId="8" applyNumberFormat="1" applyFont="1" applyFill="1" applyBorder="1" applyAlignment="1">
      <alignment horizontal="left" vertical="top"/>
    </xf>
    <xf numFmtId="170" fontId="110" fillId="15" borderId="1" xfId="8" applyNumberFormat="1" applyFont="1" applyFill="1" applyBorder="1" applyAlignment="1">
      <alignment horizontal="left" vertical="top"/>
    </xf>
    <xf numFmtId="170" fontId="107" fillId="8" borderId="36" xfId="8" applyNumberFormat="1" applyFont="1" applyFill="1" applyBorder="1" applyAlignment="1">
      <alignment horizontal="left" vertical="top"/>
    </xf>
    <xf numFmtId="170" fontId="108" fillId="8" borderId="36" xfId="8" applyNumberFormat="1" applyFont="1" applyFill="1" applyBorder="1" applyAlignment="1">
      <alignment horizontal="left" vertical="top"/>
    </xf>
    <xf numFmtId="170" fontId="105" fillId="29" borderId="127" xfId="8" applyNumberFormat="1" applyFont="1" applyFill="1" applyBorder="1" applyAlignment="1">
      <alignment horizontal="center"/>
    </xf>
    <xf numFmtId="170" fontId="106" fillId="29" borderId="127" xfId="8" applyNumberFormat="1" applyFont="1" applyFill="1" applyBorder="1" applyAlignment="1">
      <alignment horizontal="center"/>
    </xf>
    <xf numFmtId="170" fontId="105" fillId="0" borderId="0" xfId="8" applyNumberFormat="1" applyFont="1" applyAlignment="1">
      <alignment vertical="top"/>
    </xf>
    <xf numFmtId="170" fontId="106" fillId="0" borderId="0" xfId="8" applyNumberFormat="1" applyFont="1" applyAlignment="1">
      <alignment vertical="top"/>
    </xf>
    <xf numFmtId="170" fontId="109" fillId="15" borderId="1" xfId="8" applyNumberFormat="1" applyFont="1" applyFill="1" applyBorder="1" applyAlignment="1">
      <alignment vertical="top"/>
    </xf>
    <xf numFmtId="170" fontId="110" fillId="15" borderId="1" xfId="8" applyNumberFormat="1" applyFont="1" applyFill="1" applyBorder="1" applyAlignment="1">
      <alignment vertical="top"/>
    </xf>
    <xf numFmtId="0" fontId="105" fillId="14" borderId="0" xfId="2" applyFont="1" applyFill="1" applyAlignment="1">
      <alignment vertical="top"/>
    </xf>
    <xf numFmtId="0" fontId="106" fillId="14" borderId="0" xfId="2" applyFont="1" applyFill="1" applyAlignment="1">
      <alignment vertical="top"/>
    </xf>
    <xf numFmtId="170" fontId="105" fillId="14" borderId="0" xfId="8" applyNumberFormat="1" applyFont="1" applyFill="1" applyAlignment="1">
      <alignment vertical="top"/>
    </xf>
    <xf numFmtId="170" fontId="106" fillId="14" borderId="0" xfId="8" applyNumberFormat="1" applyFont="1" applyFill="1" applyAlignment="1">
      <alignment vertical="top"/>
    </xf>
    <xf numFmtId="170" fontId="107" fillId="13" borderId="0" xfId="8" applyNumberFormat="1" applyFont="1" applyFill="1" applyAlignment="1">
      <alignment vertical="top"/>
    </xf>
    <xf numFmtId="170" fontId="108" fillId="13" borderId="0" xfId="8" applyNumberFormat="1" applyFont="1" applyFill="1" applyAlignment="1">
      <alignment vertical="top"/>
    </xf>
    <xf numFmtId="170" fontId="105" fillId="16" borderId="36" xfId="8" applyNumberFormat="1" applyFont="1" applyFill="1" applyBorder="1" applyAlignment="1">
      <alignment vertical="top"/>
    </xf>
    <xf numFmtId="170" fontId="106" fillId="16" borderId="36" xfId="8" applyNumberFormat="1" applyFont="1" applyFill="1" applyBorder="1" applyAlignment="1">
      <alignment vertical="top"/>
    </xf>
    <xf numFmtId="170" fontId="105" fillId="16" borderId="36" xfId="8" applyNumberFormat="1" applyFont="1" applyFill="1" applyBorder="1" applyAlignment="1">
      <alignment horizontal="left" vertical="top"/>
    </xf>
    <xf numFmtId="170" fontId="106" fillId="16" borderId="36" xfId="8" applyNumberFormat="1" applyFont="1" applyFill="1" applyBorder="1" applyAlignment="1">
      <alignment horizontal="left" vertical="top"/>
    </xf>
    <xf numFmtId="170" fontId="109" fillId="15" borderId="1" xfId="8" applyNumberFormat="1" applyFont="1" applyFill="1" applyBorder="1" applyAlignment="1">
      <alignment horizontal="right" vertical="top"/>
    </xf>
    <xf numFmtId="170" fontId="110" fillId="15" borderId="1" xfId="8" applyNumberFormat="1" applyFont="1" applyFill="1" applyBorder="1" applyAlignment="1">
      <alignment horizontal="right" vertical="top"/>
    </xf>
    <xf numFmtId="170" fontId="105" fillId="17" borderId="1" xfId="8" applyNumberFormat="1" applyFont="1" applyFill="1" applyBorder="1" applyAlignment="1">
      <alignment vertical="top"/>
    </xf>
    <xf numFmtId="170" fontId="106" fillId="17" borderId="1" xfId="8" applyNumberFormat="1" applyFont="1" applyFill="1" applyBorder="1" applyAlignment="1">
      <alignment vertical="top"/>
    </xf>
    <xf numFmtId="170" fontId="105" fillId="18" borderId="1" xfId="8" applyNumberFormat="1" applyFont="1" applyFill="1" applyBorder="1" applyAlignment="1">
      <alignment vertical="top"/>
    </xf>
    <xf numFmtId="170" fontId="106" fillId="18" borderId="1" xfId="8" applyNumberFormat="1" applyFont="1" applyFill="1" applyBorder="1" applyAlignment="1">
      <alignment vertical="top"/>
    </xf>
    <xf numFmtId="170" fontId="105" fillId="0" borderId="0" xfId="2" applyNumberFormat="1" applyFont="1" applyAlignment="1">
      <alignment vertical="top"/>
    </xf>
    <xf numFmtId="170" fontId="106" fillId="0" borderId="0" xfId="2" applyNumberFormat="1" applyFont="1" applyAlignment="1">
      <alignment vertical="top"/>
    </xf>
    <xf numFmtId="165" fontId="106" fillId="0" borderId="0" xfId="2" applyNumberFormat="1" applyFont="1" applyAlignment="1">
      <alignment vertical="top"/>
    </xf>
    <xf numFmtId="170" fontId="35" fillId="0" borderId="8" xfId="8" applyNumberFormat="1" applyFont="1" applyFill="1" applyBorder="1" applyAlignment="1">
      <alignment vertical="top"/>
    </xf>
    <xf numFmtId="170" fontId="61" fillId="0" borderId="8" xfId="8" applyNumberFormat="1" applyFont="1" applyFill="1" applyBorder="1" applyAlignment="1">
      <alignment vertical="top"/>
    </xf>
    <xf numFmtId="170" fontId="35" fillId="0" borderId="0" xfId="8" applyNumberFormat="1" applyFont="1" applyFill="1" applyBorder="1" applyAlignment="1">
      <alignment vertical="top"/>
    </xf>
    <xf numFmtId="170" fontId="35" fillId="0" borderId="1" xfId="8" applyNumberFormat="1" applyFont="1" applyBorder="1" applyAlignment="1">
      <alignment horizontal="right" vertical="top"/>
    </xf>
    <xf numFmtId="170" fontId="86" fillId="0" borderId="0" xfId="8" applyNumberFormat="1" applyFont="1" applyBorder="1" applyAlignment="1">
      <alignment vertical="top"/>
    </xf>
    <xf numFmtId="170" fontId="86" fillId="0" borderId="29" xfId="8" applyNumberFormat="1" applyFont="1" applyBorder="1" applyAlignment="1">
      <alignment vertical="top"/>
    </xf>
    <xf numFmtId="170" fontId="63" fillId="29" borderId="126" xfId="8" applyNumberFormat="1" applyFont="1" applyFill="1" applyBorder="1" applyAlignment="1">
      <alignment horizontal="center" vertical="center"/>
    </xf>
    <xf numFmtId="0" fontId="62" fillId="29" borderId="126" xfId="2" applyFont="1" applyFill="1" applyBorder="1" applyAlignment="1">
      <alignment horizontal="center" vertical="center"/>
    </xf>
    <xf numFmtId="170" fontId="38" fillId="13" borderId="36" xfId="8" applyNumberFormat="1" applyFont="1" applyFill="1" applyBorder="1" applyAlignment="1">
      <alignment horizontal="center" vertical="center" wrapText="1"/>
    </xf>
    <xf numFmtId="170" fontId="0" fillId="0" borderId="0" xfId="8" applyNumberFormat="1" applyFont="1" applyFill="1"/>
    <xf numFmtId="9" fontId="61" fillId="29" borderId="188" xfId="9" applyFont="1" applyFill="1" applyBorder="1" applyAlignment="1">
      <alignment horizontal="center"/>
    </xf>
    <xf numFmtId="0" fontId="32" fillId="0" borderId="0" xfId="2" applyFont="1" applyAlignment="1">
      <alignment vertical="center" wrapText="1"/>
    </xf>
    <xf numFmtId="0" fontId="38" fillId="12" borderId="8" xfId="2" applyFont="1" applyFill="1" applyBorder="1" applyAlignment="1">
      <alignment horizontal="center" vertical="center" wrapText="1"/>
    </xf>
    <xf numFmtId="0" fontId="37" fillId="12" borderId="8" xfId="2" applyFont="1" applyFill="1" applyBorder="1" applyAlignment="1">
      <alignment horizontal="center" vertical="center" wrapText="1"/>
    </xf>
    <xf numFmtId="170" fontId="37" fillId="12" borderId="1" xfId="8" applyNumberFormat="1" applyFont="1" applyFill="1" applyBorder="1" applyAlignment="1">
      <alignment horizontal="center" vertical="center" wrapText="1"/>
    </xf>
    <xf numFmtId="178" fontId="20" fillId="0" borderId="0" xfId="1" applyNumberFormat="1" applyFont="1"/>
    <xf numFmtId="178" fontId="20" fillId="0" borderId="0" xfId="1" applyNumberFormat="1" applyFont="1" applyAlignment="1">
      <alignment wrapText="1"/>
    </xf>
    <xf numFmtId="178" fontId="20" fillId="0" borderId="0" xfId="0" applyNumberFormat="1" applyFont="1"/>
    <xf numFmtId="0" fontId="101" fillId="0" borderId="0" xfId="0" applyFont="1"/>
    <xf numFmtId="14" fontId="101" fillId="0" borderId="0" xfId="0" applyNumberFormat="1" applyFont="1"/>
    <xf numFmtId="177" fontId="101" fillId="0" borderId="0" xfId="0" applyNumberFormat="1" applyFont="1"/>
    <xf numFmtId="3" fontId="101" fillId="0" borderId="0" xfId="0" applyNumberFormat="1" applyFont="1"/>
    <xf numFmtId="14" fontId="84" fillId="39" borderId="0" xfId="0" applyNumberFormat="1" applyFont="1" applyFill="1" applyAlignment="1">
      <alignment horizontal="center"/>
    </xf>
    <xf numFmtId="14" fontId="0" fillId="0" borderId="0" xfId="0" applyNumberFormat="1" applyAlignment="1">
      <alignment horizontal="center"/>
    </xf>
    <xf numFmtId="14" fontId="101" fillId="0" borderId="0" xfId="0" applyNumberFormat="1" applyFont="1" applyAlignment="1">
      <alignment horizontal="center"/>
    </xf>
    <xf numFmtId="14" fontId="85" fillId="0" borderId="0" xfId="0" applyNumberFormat="1" applyFont="1" applyAlignment="1">
      <alignment horizontal="center"/>
    </xf>
    <xf numFmtId="14" fontId="102" fillId="0" borderId="0" xfId="0" applyNumberFormat="1" applyFont="1" applyAlignment="1">
      <alignment horizontal="center"/>
    </xf>
    <xf numFmtId="9" fontId="42" fillId="15" borderId="11" xfId="9" applyFont="1" applyFill="1" applyBorder="1" applyAlignment="1">
      <alignment horizontal="center" vertical="top"/>
    </xf>
    <xf numFmtId="0" fontId="39" fillId="0" borderId="11" xfId="2" applyFont="1" applyBorder="1" applyAlignment="1">
      <alignment vertical="top"/>
    </xf>
    <xf numFmtId="9" fontId="35" fillId="17" borderId="11" xfId="9" applyFont="1" applyFill="1" applyBorder="1" applyAlignment="1">
      <alignment horizontal="center" vertical="top"/>
    </xf>
    <xf numFmtId="9" fontId="35" fillId="18" borderId="11" xfId="9" applyFont="1" applyFill="1" applyBorder="1" applyAlignment="1">
      <alignment horizontal="center" vertical="top"/>
    </xf>
    <xf numFmtId="0" fontId="35" fillId="0" borderId="0" xfId="2" applyFont="1" applyAlignment="1">
      <alignment vertical="center" wrapText="1"/>
    </xf>
    <xf numFmtId="0" fontId="38" fillId="14" borderId="0" xfId="2" applyFont="1" applyFill="1" applyAlignment="1">
      <alignment vertical="top"/>
    </xf>
    <xf numFmtId="170" fontId="35" fillId="10" borderId="0" xfId="2" applyNumberFormat="1" applyFont="1" applyFill="1" applyAlignment="1">
      <alignment vertical="top"/>
    </xf>
    <xf numFmtId="170" fontId="35" fillId="0" borderId="0" xfId="8" applyNumberFormat="1" applyFont="1" applyBorder="1" applyAlignment="1">
      <alignment vertical="top"/>
    </xf>
    <xf numFmtId="170" fontId="32" fillId="0" borderId="0" xfId="8" applyNumberFormat="1" applyFont="1" applyBorder="1" applyAlignment="1">
      <alignment vertical="top"/>
    </xf>
    <xf numFmtId="0" fontId="61" fillId="0" borderId="0" xfId="2" applyFont="1" applyAlignment="1">
      <alignment vertical="top"/>
    </xf>
    <xf numFmtId="170" fontId="35" fillId="10" borderId="0" xfId="8" applyNumberFormat="1" applyFont="1" applyFill="1" applyBorder="1" applyAlignment="1">
      <alignment vertical="top"/>
    </xf>
    <xf numFmtId="170" fontId="35" fillId="14" borderId="0" xfId="8" applyNumberFormat="1" applyFont="1" applyFill="1" applyBorder="1" applyAlignment="1">
      <alignment vertical="top"/>
    </xf>
    <xf numFmtId="0" fontId="37" fillId="14" borderId="0" xfId="2" applyFont="1" applyFill="1" applyAlignment="1">
      <alignment vertical="top"/>
    </xf>
    <xf numFmtId="170" fontId="105" fillId="0" borderId="0" xfId="8" applyNumberFormat="1" applyFont="1" applyBorder="1" applyAlignment="1">
      <alignment vertical="top"/>
    </xf>
    <xf numFmtId="170" fontId="20" fillId="0" borderId="0" xfId="8" applyNumberFormat="1" applyFont="1"/>
    <xf numFmtId="170" fontId="20" fillId="0" borderId="0" xfId="1" applyNumberFormat="1" applyFont="1"/>
    <xf numFmtId="170" fontId="38" fillId="13" borderId="36" xfId="8" quotePrefix="1" applyNumberFormat="1" applyFont="1" applyFill="1" applyBorder="1" applyAlignment="1">
      <alignment horizontal="center" vertical="center" wrapText="1"/>
    </xf>
    <xf numFmtId="170" fontId="111" fillId="0" borderId="0" xfId="8" applyNumberFormat="1" applyFont="1"/>
    <xf numFmtId="14" fontId="52" fillId="0" borderId="0" xfId="0" applyNumberFormat="1" applyFont="1" applyAlignment="1">
      <alignment horizontal="center"/>
    </xf>
    <xf numFmtId="0" fontId="98" fillId="0" borderId="0" xfId="0" applyFont="1"/>
    <xf numFmtId="177" fontId="98" fillId="0" borderId="0" xfId="0" applyNumberFormat="1" applyFont="1"/>
    <xf numFmtId="3" fontId="98" fillId="0" borderId="0" xfId="0" applyNumberFormat="1" applyFont="1"/>
    <xf numFmtId="170" fontId="98" fillId="0" borderId="0" xfId="8" applyNumberFormat="1" applyFont="1"/>
    <xf numFmtId="14" fontId="98" fillId="0" borderId="0" xfId="0" applyNumberFormat="1" applyFont="1" applyAlignment="1">
      <alignment horizontal="center"/>
    </xf>
    <xf numFmtId="0" fontId="111" fillId="0" borderId="0" xfId="0" applyFont="1"/>
    <xf numFmtId="14" fontId="111" fillId="0" borderId="0" xfId="0" applyNumberFormat="1" applyFont="1"/>
    <xf numFmtId="177" fontId="111" fillId="0" borderId="0" xfId="0" applyNumberFormat="1" applyFont="1"/>
    <xf numFmtId="3" fontId="111" fillId="0" borderId="0" xfId="0" applyNumberFormat="1" applyFont="1"/>
    <xf numFmtId="14" fontId="111" fillId="0" borderId="0" xfId="0" applyNumberFormat="1" applyFont="1" applyAlignment="1">
      <alignment horizontal="center"/>
    </xf>
    <xf numFmtId="179" fontId="84" fillId="39" borderId="0" xfId="0" applyNumberFormat="1" applyFont="1" applyFill="1"/>
    <xf numFmtId="179" fontId="0" fillId="0" borderId="0" xfId="0" applyNumberFormat="1"/>
    <xf numFmtId="179" fontId="111" fillId="0" borderId="0" xfId="0" applyNumberFormat="1" applyFont="1"/>
    <xf numFmtId="179" fontId="52" fillId="0" borderId="0" xfId="0" applyNumberFormat="1" applyFont="1"/>
    <xf numFmtId="179" fontId="98" fillId="0" borderId="0" xfId="0" applyNumberFormat="1" applyFont="1"/>
    <xf numFmtId="180" fontId="84" fillId="39" borderId="0" xfId="0" applyNumberFormat="1" applyFont="1" applyFill="1"/>
    <xf numFmtId="180" fontId="0" fillId="0" borderId="0" xfId="0" applyNumberFormat="1"/>
    <xf numFmtId="180" fontId="111" fillId="0" borderId="0" xfId="0" applyNumberFormat="1" applyFont="1"/>
    <xf numFmtId="180" fontId="52" fillId="0" borderId="0" xfId="0" applyNumberFormat="1" applyFont="1"/>
    <xf numFmtId="0" fontId="0" fillId="5" borderId="0" xfId="0" applyFill="1"/>
    <xf numFmtId="14" fontId="52" fillId="5" borderId="0" xfId="0" applyNumberFormat="1" applyFont="1" applyFill="1"/>
    <xf numFmtId="173" fontId="81" fillId="0" borderId="0" xfId="33" applyNumberFormat="1" applyFont="1" applyFill="1" applyBorder="1" applyAlignment="1" applyProtection="1">
      <alignment vertical="center" wrapText="1"/>
    </xf>
    <xf numFmtId="179" fontId="85" fillId="0" borderId="0" xfId="0" applyNumberFormat="1" applyFont="1"/>
    <xf numFmtId="180" fontId="85" fillId="0" borderId="0" xfId="0" applyNumberFormat="1" applyFont="1"/>
    <xf numFmtId="177" fontId="0" fillId="0" borderId="0" xfId="0" applyNumberFormat="1"/>
    <xf numFmtId="3" fontId="0" fillId="0" borderId="0" xfId="0" applyNumberFormat="1"/>
    <xf numFmtId="37" fontId="43" fillId="0" borderId="0" xfId="25" applyNumberFormat="1"/>
    <xf numFmtId="0" fontId="112" fillId="0" borderId="0" xfId="2" applyFont="1"/>
    <xf numFmtId="170" fontId="43" fillId="0" borderId="0" xfId="8" applyNumberFormat="1" applyFont="1" applyFill="1"/>
    <xf numFmtId="165" fontId="43" fillId="0" borderId="0" xfId="8" applyFont="1" applyFill="1"/>
    <xf numFmtId="165" fontId="0" fillId="0" borderId="0" xfId="0" applyNumberFormat="1"/>
    <xf numFmtId="0" fontId="20" fillId="0" borderId="55" xfId="1" applyFont="1" applyBorder="1" applyAlignment="1">
      <alignment horizontal="center" vertical="center" wrapText="1"/>
    </xf>
    <xf numFmtId="16" fontId="26" fillId="0" borderId="61" xfId="1" quotePrefix="1" applyNumberFormat="1" applyFont="1" applyBorder="1" applyAlignment="1">
      <alignment horizontal="center" vertical="center" wrapText="1"/>
    </xf>
    <xf numFmtId="0" fontId="27" fillId="0" borderId="67" xfId="1" quotePrefix="1" applyFont="1" applyBorder="1" applyAlignment="1">
      <alignment horizontal="center" vertical="center"/>
    </xf>
    <xf numFmtId="0" fontId="27" fillId="0" borderId="67" xfId="1" applyFont="1" applyBorder="1" applyAlignment="1">
      <alignment horizontal="center" vertical="center" wrapText="1"/>
    </xf>
    <xf numFmtId="0" fontId="27" fillId="11" borderId="65" xfId="1" applyFont="1" applyFill="1" applyBorder="1" applyAlignment="1">
      <alignment horizontal="center" vertical="center"/>
    </xf>
    <xf numFmtId="3" fontId="20" fillId="11" borderId="55" xfId="1" applyNumberFormat="1" applyFont="1" applyFill="1" applyBorder="1" applyAlignment="1">
      <alignment horizontal="center" vertical="center" wrapText="1"/>
    </xf>
    <xf numFmtId="0" fontId="25" fillId="11" borderId="61" xfId="1" applyFont="1" applyFill="1" applyBorder="1" applyAlignment="1">
      <alignment horizontal="center" vertical="center" wrapText="1"/>
    </xf>
    <xf numFmtId="0" fontId="27" fillId="11" borderId="67" xfId="1" applyFont="1" applyFill="1" applyBorder="1" applyAlignment="1">
      <alignment horizontal="center" vertical="center" wrapText="1"/>
    </xf>
    <xf numFmtId="3" fontId="27" fillId="0" borderId="67" xfId="1" applyNumberFormat="1" applyFont="1" applyBorder="1" applyAlignment="1">
      <alignment horizontal="center" vertical="center"/>
    </xf>
    <xf numFmtId="3" fontId="25" fillId="11" borderId="61" xfId="1" applyNumberFormat="1" applyFont="1" applyFill="1" applyBorder="1" applyAlignment="1">
      <alignment horizontal="center" vertical="center" wrapText="1"/>
    </xf>
    <xf numFmtId="3" fontId="27" fillId="11" borderId="67" xfId="1" applyNumberFormat="1" applyFont="1" applyFill="1" applyBorder="1" applyAlignment="1">
      <alignment horizontal="center" vertical="center"/>
    </xf>
    <xf numFmtId="4" fontId="16" fillId="11" borderId="90" xfId="4" applyNumberFormat="1" applyFont="1" applyFill="1" applyBorder="1" applyAlignment="1">
      <alignment horizontal="right" vertical="center"/>
    </xf>
    <xf numFmtId="165" fontId="32" fillId="0" borderId="0" xfId="8" applyFont="1" applyAlignment="1">
      <alignment vertical="top"/>
    </xf>
    <xf numFmtId="165" fontId="35" fillId="0" borderId="0" xfId="8" applyFont="1" applyAlignment="1">
      <alignment vertical="top"/>
    </xf>
    <xf numFmtId="165" fontId="32" fillId="0" borderId="0" xfId="8" applyFont="1" applyBorder="1" applyAlignment="1">
      <alignment vertical="top"/>
    </xf>
    <xf numFmtId="165" fontId="60" fillId="0" borderId="0" xfId="8" applyFont="1" applyAlignment="1">
      <alignment vertical="top"/>
    </xf>
    <xf numFmtId="165" fontId="35" fillId="14" borderId="0" xfId="8" applyFont="1" applyFill="1" applyAlignment="1">
      <alignment vertical="top"/>
    </xf>
    <xf numFmtId="165" fontId="37" fillId="14" borderId="0" xfId="8" applyFont="1" applyFill="1" applyAlignment="1">
      <alignment vertical="top"/>
    </xf>
    <xf numFmtId="165" fontId="35" fillId="0" borderId="0" xfId="8" applyFont="1" applyBorder="1" applyAlignment="1">
      <alignment vertical="top"/>
    </xf>
    <xf numFmtId="165" fontId="86" fillId="0" borderId="0" xfId="8" applyFont="1" applyBorder="1" applyAlignment="1">
      <alignment vertical="top"/>
    </xf>
    <xf numFmtId="165" fontId="35" fillId="14" borderId="0" xfId="8" applyFont="1" applyFill="1" applyAlignment="1">
      <alignment horizontal="left" vertical="top"/>
    </xf>
    <xf numFmtId="4" fontId="18" fillId="0" borderId="121" xfId="8" applyNumberFormat="1" applyFont="1" applyBorder="1" applyAlignment="1">
      <alignment horizontal="right" vertical="center" wrapText="1"/>
    </xf>
    <xf numFmtId="4" fontId="18" fillId="0" borderId="82" xfId="8" applyNumberFormat="1" applyFont="1" applyBorder="1" applyAlignment="1">
      <alignment horizontal="right" vertical="center" wrapText="1"/>
    </xf>
    <xf numFmtId="4" fontId="18" fillId="0" borderId="82" xfId="8" applyNumberFormat="1" applyFont="1" applyFill="1" applyBorder="1" applyAlignment="1">
      <alignment horizontal="right" vertical="center"/>
    </xf>
    <xf numFmtId="4" fontId="18" fillId="0" borderId="83" xfId="8" applyNumberFormat="1" applyFont="1" applyFill="1" applyBorder="1" applyAlignment="1">
      <alignment horizontal="right" vertical="center"/>
    </xf>
    <xf numFmtId="4" fontId="16" fillId="0" borderId="67" xfId="8" applyNumberFormat="1" applyFont="1" applyFill="1" applyBorder="1" applyAlignment="1">
      <alignment horizontal="right" vertical="center"/>
    </xf>
    <xf numFmtId="4" fontId="20" fillId="0" borderId="0" xfId="1" applyNumberFormat="1" applyFont="1" applyAlignment="1">
      <alignment horizontal="right" vertical="center"/>
    </xf>
    <xf numFmtId="4" fontId="20" fillId="0" borderId="0" xfId="4" applyNumberFormat="1" applyFont="1" applyFill="1" applyAlignment="1">
      <alignment horizontal="right" vertical="center"/>
    </xf>
    <xf numFmtId="4" fontId="20" fillId="0" borderId="0" xfId="4" applyNumberFormat="1" applyFont="1" applyAlignment="1">
      <alignment horizontal="right" vertical="center"/>
    </xf>
    <xf numFmtId="4" fontId="22" fillId="0" borderId="0" xfId="4" applyNumberFormat="1" applyFont="1" applyAlignment="1">
      <alignment horizontal="right" vertical="center"/>
    </xf>
    <xf numFmtId="4" fontId="99" fillId="0" borderId="0" xfId="8" applyNumberFormat="1" applyFont="1" applyFill="1"/>
    <xf numFmtId="4" fontId="16" fillId="11" borderId="121" xfId="10" applyNumberFormat="1" applyFont="1" applyFill="1" applyBorder="1" applyAlignment="1">
      <alignment horizontal="right" vertical="center"/>
    </xf>
    <xf numFmtId="4" fontId="16" fillId="11" borderId="82" xfId="10" applyNumberFormat="1" applyFont="1" applyFill="1" applyBorder="1" applyAlignment="1">
      <alignment horizontal="right" vertical="center"/>
    </xf>
    <xf numFmtId="4" fontId="16" fillId="11" borderId="83" xfId="10" applyNumberFormat="1" applyFont="1" applyFill="1" applyBorder="1" applyAlignment="1">
      <alignment horizontal="right" vertical="center"/>
    </xf>
    <xf numFmtId="4" fontId="16" fillId="11" borderId="90" xfId="10" applyNumberFormat="1" applyFont="1" applyFill="1" applyBorder="1" applyAlignment="1">
      <alignment horizontal="right" vertical="center"/>
    </xf>
    <xf numFmtId="4" fontId="16" fillId="11" borderId="121" xfId="1" applyNumberFormat="1" applyFont="1" applyFill="1" applyBorder="1" applyAlignment="1">
      <alignment horizontal="right" vertical="center" wrapText="1"/>
    </xf>
    <xf numFmtId="4" fontId="16" fillId="11" borderId="82" xfId="1" applyNumberFormat="1" applyFont="1" applyFill="1" applyBorder="1" applyAlignment="1">
      <alignment horizontal="right" vertical="center" wrapText="1"/>
    </xf>
    <xf numFmtId="49" fontId="22" fillId="11" borderId="73" xfId="1" applyNumberFormat="1" applyFont="1" applyFill="1" applyBorder="1" applyAlignment="1">
      <alignment horizontal="center" vertical="center" wrapText="1"/>
    </xf>
    <xf numFmtId="4" fontId="16" fillId="0" borderId="121" xfId="8" applyNumberFormat="1" applyFont="1" applyBorder="1" applyAlignment="1">
      <alignment horizontal="right" vertical="center" wrapText="1"/>
    </xf>
    <xf numFmtId="4" fontId="16" fillId="0" borderId="82" xfId="8" applyNumberFormat="1" applyFont="1" applyBorder="1" applyAlignment="1">
      <alignment horizontal="right" vertical="center" wrapText="1"/>
    </xf>
    <xf numFmtId="49" fontId="22" fillId="11" borderId="82" xfId="4" applyNumberFormat="1" applyFont="1" applyFill="1" applyBorder="1" applyAlignment="1">
      <alignment horizontal="center" vertical="center"/>
    </xf>
    <xf numFmtId="4" fontId="16" fillId="0" borderId="82" xfId="8" applyNumberFormat="1" applyFont="1" applyFill="1" applyBorder="1" applyAlignment="1">
      <alignment horizontal="right" vertical="center"/>
    </xf>
    <xf numFmtId="173" fontId="77" fillId="38" borderId="133" xfId="33" applyNumberFormat="1" applyFont="1" applyFill="1" applyBorder="1" applyAlignment="1" applyProtection="1">
      <alignment horizontal="center" vertical="center" wrapText="1"/>
    </xf>
    <xf numFmtId="173" fontId="77" fillId="38" borderId="136" xfId="33" applyNumberFormat="1" applyFont="1" applyFill="1" applyBorder="1" applyAlignment="1" applyProtection="1">
      <alignment horizontal="center" vertical="center" wrapText="1"/>
    </xf>
    <xf numFmtId="181" fontId="38" fillId="13" borderId="36" xfId="8" applyNumberFormat="1" applyFont="1" applyFill="1" applyBorder="1" applyAlignment="1">
      <alignment horizontal="left" vertical="center" wrapText="1"/>
    </xf>
    <xf numFmtId="173" fontId="77" fillId="38" borderId="131" xfId="33" applyNumberFormat="1" applyFont="1" applyFill="1" applyBorder="1" applyAlignment="1" applyProtection="1">
      <alignment vertical="center" wrapText="1"/>
    </xf>
    <xf numFmtId="173" fontId="77" fillId="38" borderId="132" xfId="33" applyNumberFormat="1" applyFont="1" applyFill="1" applyBorder="1" applyAlignment="1" applyProtection="1">
      <alignment vertical="center" wrapText="1"/>
    </xf>
    <xf numFmtId="165" fontId="43" fillId="0" borderId="0" xfId="8" applyFont="1"/>
    <xf numFmtId="0" fontId="25" fillId="11" borderId="0" xfId="1" applyFont="1" applyFill="1" applyAlignment="1">
      <alignment horizontal="center" vertical="center" wrapText="1"/>
    </xf>
    <xf numFmtId="4" fontId="16" fillId="0" borderId="90" xfId="8" applyNumberFormat="1" applyFont="1" applyFill="1" applyBorder="1" applyAlignment="1">
      <alignment horizontal="right" vertical="center"/>
    </xf>
    <xf numFmtId="4" fontId="16" fillId="10" borderId="90" xfId="8" applyNumberFormat="1" applyFont="1" applyFill="1" applyBorder="1" applyAlignment="1">
      <alignment horizontal="right" vertical="center"/>
    </xf>
    <xf numFmtId="4" fontId="16" fillId="0" borderId="71" xfId="8" applyNumberFormat="1" applyFont="1" applyBorder="1" applyAlignment="1">
      <alignment horizontal="right" vertical="center" wrapText="1"/>
    </xf>
    <xf numFmtId="4" fontId="16" fillId="0" borderId="36" xfId="8" applyNumberFormat="1" applyFont="1" applyBorder="1" applyAlignment="1">
      <alignment horizontal="right" vertical="center" wrapText="1"/>
    </xf>
    <xf numFmtId="4" fontId="16" fillId="0" borderId="36" xfId="8" applyNumberFormat="1" applyFont="1" applyFill="1" applyBorder="1" applyAlignment="1">
      <alignment horizontal="right" vertical="center"/>
    </xf>
    <xf numFmtId="4" fontId="18" fillId="0" borderId="36" xfId="8" applyNumberFormat="1" applyFont="1" applyFill="1" applyBorder="1" applyAlignment="1">
      <alignment horizontal="right" vertical="center"/>
    </xf>
    <xf numFmtId="4" fontId="18" fillId="0" borderId="197" xfId="8" applyNumberFormat="1" applyFont="1" applyFill="1" applyBorder="1" applyAlignment="1">
      <alignment horizontal="right" vertical="center"/>
    </xf>
    <xf numFmtId="4" fontId="16" fillId="11" borderId="72" xfId="10" applyNumberFormat="1" applyFont="1" applyFill="1" applyBorder="1" applyAlignment="1">
      <alignment horizontal="right" vertical="center"/>
    </xf>
    <xf numFmtId="4" fontId="16" fillId="11" borderId="79" xfId="10" applyNumberFormat="1" applyFont="1" applyFill="1" applyBorder="1" applyAlignment="1">
      <alignment horizontal="right" vertical="center"/>
    </xf>
    <xf numFmtId="4" fontId="16" fillId="11" borderId="198" xfId="10" applyNumberFormat="1" applyFont="1" applyFill="1" applyBorder="1" applyAlignment="1">
      <alignment horizontal="right" vertical="center"/>
    </xf>
    <xf numFmtId="0" fontId="51" fillId="39" borderId="0" xfId="0" applyFont="1" applyFill="1"/>
    <xf numFmtId="14" fontId="51" fillId="39" borderId="0" xfId="0" applyNumberFormat="1" applyFont="1" applyFill="1"/>
    <xf numFmtId="179" fontId="51" fillId="39" borderId="0" xfId="0" applyNumberFormat="1" applyFont="1" applyFill="1"/>
    <xf numFmtId="170" fontId="51" fillId="39" borderId="0" xfId="8" applyNumberFormat="1" applyFont="1" applyFill="1"/>
    <xf numFmtId="14" fontId="51" fillId="39" borderId="0" xfId="0" applyNumberFormat="1" applyFont="1" applyFill="1" applyAlignment="1">
      <alignment horizontal="center"/>
    </xf>
    <xf numFmtId="180" fontId="51" fillId="39" borderId="0" xfId="0" applyNumberFormat="1" applyFont="1" applyFill="1"/>
    <xf numFmtId="14" fontId="17" fillId="0" borderId="0" xfId="2" applyNumberFormat="1"/>
    <xf numFmtId="0" fontId="17" fillId="0" borderId="0" xfId="2"/>
    <xf numFmtId="177" fontId="17" fillId="0" borderId="0" xfId="2" applyNumberFormat="1"/>
    <xf numFmtId="3" fontId="17" fillId="0" borderId="0" xfId="2" applyNumberFormat="1"/>
    <xf numFmtId="173" fontId="17" fillId="0" borderId="0" xfId="8" applyNumberFormat="1" applyFont="1"/>
    <xf numFmtId="177" fontId="52" fillId="0" borderId="0" xfId="0" applyNumberFormat="1" applyFont="1"/>
    <xf numFmtId="3" fontId="52" fillId="0" borderId="0" xfId="0" applyNumberFormat="1" applyFont="1"/>
    <xf numFmtId="0" fontId="52" fillId="5" borderId="0" xfId="0" applyFont="1" applyFill="1"/>
    <xf numFmtId="9" fontId="32" fillId="0" borderId="0" xfId="9" applyFont="1" applyAlignment="1">
      <alignment vertical="top"/>
    </xf>
    <xf numFmtId="4" fontId="32" fillId="0" borderId="0" xfId="2" applyNumberFormat="1" applyFont="1" applyAlignment="1">
      <alignment vertical="top"/>
    </xf>
    <xf numFmtId="173" fontId="72" fillId="10" borderId="0" xfId="8" applyNumberFormat="1" applyFont="1" applyFill="1"/>
    <xf numFmtId="170" fontId="52" fillId="10" borderId="0" xfId="8" applyNumberFormat="1" applyFont="1" applyFill="1"/>
    <xf numFmtId="0" fontId="51" fillId="22" borderId="1" xfId="0" applyFont="1" applyFill="1" applyBorder="1" applyAlignment="1">
      <alignment horizontal="center" wrapText="1"/>
    </xf>
    <xf numFmtId="0" fontId="0" fillId="26" borderId="1" xfId="0" applyFill="1" applyBorder="1" applyAlignment="1">
      <alignment horizontal="left" vertical="top" wrapText="1"/>
    </xf>
    <xf numFmtId="0" fontId="8" fillId="24" borderId="1" xfId="0" applyFont="1" applyFill="1" applyBorder="1" applyAlignment="1">
      <alignment horizontal="center"/>
    </xf>
    <xf numFmtId="0" fontId="51" fillId="25" borderId="1" xfId="0" applyFont="1" applyFill="1" applyBorder="1" applyAlignment="1">
      <alignment horizontal="center"/>
    </xf>
    <xf numFmtId="0" fontId="51" fillId="22" borderId="1" xfId="0" applyFont="1" applyFill="1" applyBorder="1" applyAlignment="1">
      <alignment horizontal="center"/>
    </xf>
    <xf numFmtId="16" fontId="0" fillId="26" borderId="99" xfId="0" applyNumberFormat="1" applyFill="1" applyBorder="1" applyAlignment="1">
      <alignment horizontal="center" vertical="center" wrapText="1"/>
    </xf>
    <xf numFmtId="16" fontId="0" fillId="26" borderId="100" xfId="0" applyNumberFormat="1" applyFill="1" applyBorder="1" applyAlignment="1">
      <alignment horizontal="center" vertical="center" wrapText="1"/>
    </xf>
    <xf numFmtId="16" fontId="0" fillId="26" borderId="96" xfId="0" applyNumberFormat="1" applyFill="1" applyBorder="1" applyAlignment="1">
      <alignment horizontal="center" vertical="center" wrapText="1"/>
    </xf>
    <xf numFmtId="16" fontId="0" fillId="26" borderId="97" xfId="0" applyNumberFormat="1" applyFill="1" applyBorder="1" applyAlignment="1">
      <alignment horizontal="center" vertical="center" wrapText="1"/>
    </xf>
    <xf numFmtId="16" fontId="0" fillId="26" borderId="13" xfId="0" applyNumberFormat="1" applyFill="1" applyBorder="1" applyAlignment="1">
      <alignment horizontal="center" vertical="center" wrapText="1"/>
    </xf>
    <xf numFmtId="16" fontId="0" fillId="26" borderId="17" xfId="0" applyNumberFormat="1" applyFill="1" applyBorder="1" applyAlignment="1">
      <alignment horizontal="center" vertical="center" wrapText="1"/>
    </xf>
    <xf numFmtId="0" fontId="0" fillId="24" borderId="1" xfId="0" applyFill="1" applyBorder="1" applyAlignment="1">
      <alignment horizontal="left" vertical="center" wrapText="1"/>
    </xf>
    <xf numFmtId="0" fontId="52" fillId="25" borderId="1" xfId="0" applyFont="1" applyFill="1" applyBorder="1" applyAlignment="1">
      <alignment horizontal="left" vertical="top" wrapText="1"/>
    </xf>
    <xf numFmtId="0" fontId="52" fillId="25" borderId="1" xfId="0" applyFont="1" applyFill="1" applyBorder="1" applyAlignment="1">
      <alignment horizontal="left" vertical="center" wrapText="1"/>
    </xf>
    <xf numFmtId="0" fontId="52" fillId="25" borderId="1" xfId="0" applyFont="1" applyFill="1" applyBorder="1" applyAlignment="1">
      <alignment horizontal="left" wrapText="1"/>
    </xf>
    <xf numFmtId="0" fontId="0" fillId="24" borderId="1" xfId="0" applyFill="1" applyBorder="1" applyAlignment="1">
      <alignment horizontal="left" wrapText="1"/>
    </xf>
    <xf numFmtId="0" fontId="51" fillId="22" borderId="11" xfId="0" applyFont="1" applyFill="1" applyBorder="1" applyAlignment="1">
      <alignment horizontal="left" wrapText="1"/>
    </xf>
    <xf numFmtId="0" fontId="51" fillId="22" borderId="29" xfId="0" applyFont="1" applyFill="1" applyBorder="1" applyAlignment="1">
      <alignment horizontal="left" wrapText="1"/>
    </xf>
    <xf numFmtId="0" fontId="0" fillId="26" borderId="1" xfId="0" applyFill="1" applyBorder="1" applyAlignment="1">
      <alignment horizontal="center" vertical="top" wrapText="1"/>
    </xf>
    <xf numFmtId="0" fontId="0" fillId="26" borderId="1" xfId="0" applyFill="1" applyBorder="1" applyAlignment="1">
      <alignment horizontal="left" wrapText="1"/>
    </xf>
    <xf numFmtId="0" fontId="8" fillId="26" borderId="1"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12" fillId="0" borderId="74"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10"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1" xfId="0" applyFont="1" applyBorder="1" applyAlignment="1">
      <alignment horizontal="center" vertical="center" wrapText="1"/>
    </xf>
    <xf numFmtId="0" fontId="9" fillId="6" borderId="74" xfId="0" applyFont="1" applyFill="1" applyBorder="1" applyAlignment="1">
      <alignment horizontal="center"/>
    </xf>
    <xf numFmtId="0" fontId="9" fillId="6" borderId="110" xfId="0" applyFont="1" applyFill="1" applyBorder="1" applyAlignment="1">
      <alignment horizontal="center"/>
    </xf>
    <xf numFmtId="0" fontId="6" fillId="6" borderId="75" xfId="0" applyFont="1" applyFill="1" applyBorder="1" applyAlignment="1">
      <alignment horizontal="center" vertical="center" wrapText="1"/>
    </xf>
    <xf numFmtId="0" fontId="6" fillId="6" borderId="101" xfId="0" applyFont="1" applyFill="1" applyBorder="1" applyAlignment="1">
      <alignment horizontal="center" vertical="center" wrapText="1"/>
    </xf>
    <xf numFmtId="0" fontId="9" fillId="7" borderId="36" xfId="0" applyFont="1" applyFill="1" applyBorder="1" applyAlignment="1">
      <alignment horizontal="center"/>
    </xf>
    <xf numFmtId="0" fontId="9" fillId="7" borderId="29" xfId="0" applyFont="1" applyFill="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5" xfId="0" applyFont="1" applyBorder="1" applyAlignment="1">
      <alignment horizontal="center"/>
    </xf>
    <xf numFmtId="0" fontId="8" fillId="0" borderId="92" xfId="0" applyFont="1" applyBorder="1" applyAlignment="1">
      <alignment horizontal="center"/>
    </xf>
    <xf numFmtId="0" fontId="8" fillId="0" borderId="93" xfId="0" applyFont="1" applyBorder="1" applyAlignment="1">
      <alignment horizontal="center"/>
    </xf>
    <xf numFmtId="0" fontId="8" fillId="0" borderId="87" xfId="0" applyFont="1" applyBorder="1" applyAlignment="1">
      <alignment horizontal="center"/>
    </xf>
    <xf numFmtId="0" fontId="8" fillId="0" borderId="88" xfId="0" applyFont="1" applyBorder="1" applyAlignment="1">
      <alignment horizontal="center"/>
    </xf>
    <xf numFmtId="0" fontId="11" fillId="0" borderId="55" xfId="0" applyFont="1" applyBorder="1" applyAlignment="1">
      <alignment horizontal="center" vertical="center"/>
    </xf>
    <xf numFmtId="0" fontId="11" fillId="0" borderId="61" xfId="0" applyFont="1" applyBorder="1" applyAlignment="1">
      <alignment horizontal="center" vertical="center"/>
    </xf>
    <xf numFmtId="0" fontId="11" fillId="0" borderId="67" xfId="0" applyFont="1" applyBorder="1" applyAlignment="1">
      <alignment horizontal="center" vertical="center"/>
    </xf>
    <xf numFmtId="0" fontId="9" fillId="0" borderId="52" xfId="0" applyFont="1" applyBorder="1" applyAlignment="1">
      <alignment horizontal="center"/>
    </xf>
    <xf numFmtId="0" fontId="9" fillId="0" borderId="59" xfId="0" applyFont="1" applyBorder="1" applyAlignment="1">
      <alignment horizontal="center"/>
    </xf>
    <xf numFmtId="0" fontId="9" fillId="6" borderId="80" xfId="0" applyFont="1" applyFill="1" applyBorder="1" applyAlignment="1">
      <alignment horizontal="center"/>
    </xf>
    <xf numFmtId="0" fontId="9" fillId="6" borderId="84" xfId="0" applyFont="1" applyFill="1" applyBorder="1" applyAlignment="1">
      <alignment horizontal="center"/>
    </xf>
    <xf numFmtId="0" fontId="6" fillId="6" borderId="1" xfId="0" applyFont="1" applyFill="1" applyBorder="1" applyAlignment="1">
      <alignment horizontal="center" vertical="center" wrapText="1"/>
    </xf>
    <xf numFmtId="0" fontId="6" fillId="6" borderId="85" xfId="0" applyFont="1" applyFill="1" applyBorder="1" applyAlignment="1">
      <alignment horizontal="center" vertical="center" wrapText="1"/>
    </xf>
    <xf numFmtId="0" fontId="9" fillId="0" borderId="56" xfId="0" applyFont="1" applyBorder="1" applyAlignment="1">
      <alignment horizontal="center"/>
    </xf>
    <xf numFmtId="0" fontId="9" fillId="0" borderId="62" xfId="0" applyFont="1" applyBorder="1" applyAlignment="1">
      <alignment horizontal="center"/>
    </xf>
    <xf numFmtId="0" fontId="9" fillId="0" borderId="68" xfId="0" applyFont="1" applyBorder="1" applyAlignment="1">
      <alignment horizontal="center"/>
    </xf>
    <xf numFmtId="0" fontId="6" fillId="0" borderId="5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1" xfId="0" applyFont="1" applyBorder="1" applyAlignment="1">
      <alignment horizontal="center" vertical="center" wrapText="1"/>
    </xf>
    <xf numFmtId="0" fontId="9" fillId="0" borderId="61" xfId="0" applyFont="1" applyBorder="1" applyAlignment="1">
      <alignment horizontal="center" vertical="center"/>
    </xf>
    <xf numFmtId="0" fontId="9" fillId="0" borderId="67" xfId="0" applyFont="1" applyBorder="1" applyAlignment="1">
      <alignment horizontal="center" vertical="center"/>
    </xf>
    <xf numFmtId="0" fontId="9" fillId="0" borderId="74" xfId="0" applyFont="1" applyBorder="1" applyAlignment="1">
      <alignment horizontal="center"/>
    </xf>
    <xf numFmtId="0" fontId="9" fillId="0" borderId="80" xfId="0" applyFont="1" applyBorder="1" applyAlignment="1">
      <alignment horizontal="center"/>
    </xf>
    <xf numFmtId="0" fontId="9" fillId="0" borderId="110" xfId="0" applyFont="1" applyBorder="1" applyAlignment="1">
      <alignment horizontal="center"/>
    </xf>
    <xf numFmtId="0" fontId="9" fillId="0" borderId="84" xfId="0" applyFont="1" applyBorder="1" applyAlignment="1">
      <alignment horizontal="center"/>
    </xf>
    <xf numFmtId="0" fontId="6" fillId="0" borderId="85" xfId="0" applyFont="1" applyBorder="1" applyAlignment="1">
      <alignment horizontal="center" vertical="center" wrapText="1"/>
    </xf>
    <xf numFmtId="0" fontId="11" fillId="0" borderId="12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54" fillId="0" borderId="74" xfId="0" applyFont="1" applyBorder="1" applyAlignment="1">
      <alignment horizontal="center" vertical="center"/>
    </xf>
    <xf numFmtId="0" fontId="54" fillId="0" borderId="80" xfId="0" applyFont="1" applyBorder="1" applyAlignment="1">
      <alignment horizontal="center" vertical="center"/>
    </xf>
    <xf numFmtId="0" fontId="54" fillId="0" borderId="84" xfId="0" applyFont="1" applyBorder="1" applyAlignment="1">
      <alignment horizontal="center" vertical="center"/>
    </xf>
    <xf numFmtId="0" fontId="6" fillId="0" borderId="75" xfId="0" applyFont="1" applyBorder="1" applyAlignment="1">
      <alignment horizontal="center" vertical="center"/>
    </xf>
    <xf numFmtId="0" fontId="6" fillId="0" borderId="1" xfId="0" applyFont="1" applyBorder="1" applyAlignment="1">
      <alignment horizontal="center" vertical="center"/>
    </xf>
    <xf numFmtId="0" fontId="6" fillId="0" borderId="85" xfId="0" applyFont="1" applyBorder="1" applyAlignment="1">
      <alignment horizontal="center" vertical="center"/>
    </xf>
    <xf numFmtId="0" fontId="54" fillId="6" borderId="74" xfId="0" applyFont="1" applyFill="1" applyBorder="1" applyAlignment="1">
      <alignment horizontal="center" vertical="center"/>
    </xf>
    <xf numFmtId="0" fontId="54" fillId="6" borderId="80" xfId="0" applyFont="1" applyFill="1" applyBorder="1" applyAlignment="1">
      <alignment horizontal="center" vertical="center"/>
    </xf>
    <xf numFmtId="0" fontId="54" fillId="6" borderId="84" xfId="0" applyFont="1" applyFill="1" applyBorder="1" applyAlignment="1">
      <alignment horizontal="center" vertical="center"/>
    </xf>
    <xf numFmtId="0" fontId="6" fillId="6" borderId="7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85" xfId="0" applyFont="1" applyFill="1" applyBorder="1" applyAlignment="1">
      <alignment horizontal="center" vertical="center"/>
    </xf>
    <xf numFmtId="0" fontId="20" fillId="0" borderId="0" xfId="1" applyFont="1" applyAlignment="1">
      <alignment horizontal="left" vertical="center" wrapText="1"/>
    </xf>
    <xf numFmtId="0" fontId="20" fillId="0" borderId="87" xfId="1" applyFont="1" applyBorder="1" applyAlignment="1">
      <alignment horizontal="center" vertical="center"/>
    </xf>
    <xf numFmtId="0" fontId="20" fillId="0" borderId="88" xfId="1" applyFont="1" applyBorder="1" applyAlignment="1">
      <alignment horizontal="center" vertical="center"/>
    </xf>
    <xf numFmtId="0" fontId="20" fillId="0" borderId="89" xfId="1" applyFont="1" applyBorder="1" applyAlignment="1">
      <alignment horizontal="center" vertical="center"/>
    </xf>
    <xf numFmtId="0" fontId="25" fillId="0" borderId="70" xfId="1" applyFont="1" applyBorder="1" applyAlignment="1">
      <alignment horizontal="left" vertical="top" wrapText="1"/>
    </xf>
    <xf numFmtId="0" fontId="25" fillId="0" borderId="71" xfId="1" applyFont="1" applyBorder="1" applyAlignment="1">
      <alignment horizontal="left" vertical="top" wrapText="1"/>
    </xf>
    <xf numFmtId="0" fontId="25" fillId="0" borderId="72" xfId="1" applyFont="1" applyBorder="1" applyAlignment="1">
      <alignment horizontal="left" vertical="top" wrapText="1"/>
    </xf>
    <xf numFmtId="0" fontId="20" fillId="0" borderId="78" xfId="1" applyFont="1" applyBorder="1" applyAlignment="1">
      <alignment horizontal="left" vertical="center" wrapText="1"/>
    </xf>
    <xf numFmtId="0" fontId="20" fillId="0" borderId="36" xfId="1" applyFont="1" applyBorder="1" applyAlignment="1">
      <alignment horizontal="left" vertical="center" wrapText="1"/>
    </xf>
    <xf numFmtId="0" fontId="20" fillId="0" borderId="79" xfId="1" applyFont="1" applyBorder="1" applyAlignment="1">
      <alignment horizontal="left" vertical="center" wrapText="1"/>
    </xf>
    <xf numFmtId="0" fontId="20" fillId="0" borderId="0" xfId="0" applyFont="1" applyAlignment="1">
      <alignment horizontal="center" vertical="center"/>
    </xf>
    <xf numFmtId="0" fontId="20" fillId="0" borderId="70" xfId="1" applyFont="1" applyBorder="1" applyAlignment="1">
      <alignment horizontal="left" vertical="center" wrapText="1"/>
    </xf>
    <xf numFmtId="0" fontId="20" fillId="0" borderId="71" xfId="1" applyFont="1" applyBorder="1" applyAlignment="1">
      <alignment horizontal="left" vertical="center" wrapText="1"/>
    </xf>
    <xf numFmtId="0" fontId="20" fillId="0" borderId="72" xfId="1" applyFont="1" applyBorder="1" applyAlignment="1">
      <alignment horizontal="left" vertical="center" wrapText="1"/>
    </xf>
    <xf numFmtId="0" fontId="16" fillId="0" borderId="0" xfId="1" applyFont="1" applyAlignment="1">
      <alignment horizontal="center"/>
    </xf>
    <xf numFmtId="0" fontId="24" fillId="0" borderId="48" xfId="1" applyFont="1" applyBorder="1" applyAlignment="1">
      <alignment horizontal="center" vertical="center"/>
    </xf>
    <xf numFmtId="0" fontId="24" fillId="0" borderId="49" xfId="1" applyFont="1" applyBorder="1" applyAlignment="1">
      <alignment horizontal="center" vertical="center"/>
    </xf>
    <xf numFmtId="0" fontId="24" fillId="0" borderId="50" xfId="1" applyFont="1" applyBorder="1" applyAlignment="1">
      <alignment horizontal="center" vertical="center"/>
    </xf>
    <xf numFmtId="0" fontId="20" fillId="0" borderId="52" xfId="1" applyFont="1" applyBorder="1" applyAlignment="1">
      <alignment horizontal="center" vertical="center"/>
    </xf>
    <xf numFmtId="0" fontId="20" fillId="0" borderId="53" xfId="1" applyFont="1" applyBorder="1" applyAlignment="1">
      <alignment horizontal="center" vertical="center"/>
    </xf>
    <xf numFmtId="0" fontId="20" fillId="0" borderId="54" xfId="1" applyFont="1" applyBorder="1" applyAlignment="1">
      <alignment horizontal="center" vertical="center"/>
    </xf>
    <xf numFmtId="0" fontId="20" fillId="0" borderId="59" xfId="1" applyFont="1" applyBorder="1" applyAlignment="1">
      <alignment horizontal="center" vertical="center"/>
    </xf>
    <xf numFmtId="0" fontId="20" fillId="0" borderId="0" xfId="1" applyFont="1" applyAlignment="1">
      <alignment horizontal="center" vertical="center"/>
    </xf>
    <xf numFmtId="0" fontId="20" fillId="0" borderId="60"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20" fillId="0" borderId="66" xfId="1" applyFont="1" applyBorder="1" applyAlignment="1">
      <alignment horizontal="center" vertical="center"/>
    </xf>
    <xf numFmtId="0" fontId="20" fillId="11" borderId="55" xfId="1" applyFont="1" applyFill="1" applyBorder="1" applyAlignment="1">
      <alignment horizontal="center" vertical="center" wrapText="1"/>
    </xf>
    <xf numFmtId="0" fontId="20" fillId="11" borderId="61" xfId="1" applyFont="1" applyFill="1" applyBorder="1" applyAlignment="1">
      <alignment horizontal="center" vertical="center" wrapText="1"/>
    </xf>
    <xf numFmtId="0" fontId="20" fillId="11" borderId="67" xfId="1" applyFont="1" applyFill="1" applyBorder="1" applyAlignment="1">
      <alignment horizontal="center" vertical="center" wrapText="1"/>
    </xf>
    <xf numFmtId="169" fontId="27" fillId="40" borderId="151" xfId="38" applyNumberFormat="1" applyFont="1" applyFill="1" applyBorder="1" applyAlignment="1">
      <alignment horizontal="center" vertical="center" wrapText="1"/>
    </xf>
    <xf numFmtId="169" fontId="27" fillId="40" borderId="152" xfId="38" applyNumberFormat="1" applyFont="1" applyFill="1" applyBorder="1" applyAlignment="1">
      <alignment horizontal="center" vertical="center" wrapText="1"/>
    </xf>
    <xf numFmtId="169" fontId="27" fillId="40" borderId="153" xfId="38" applyNumberFormat="1" applyFont="1" applyFill="1" applyBorder="1" applyAlignment="1">
      <alignment horizontal="center" vertical="center" wrapText="1"/>
    </xf>
    <xf numFmtId="169" fontId="22" fillId="40" borderId="151" xfId="38" applyNumberFormat="1" applyFont="1" applyFill="1" applyBorder="1" applyAlignment="1">
      <alignment horizontal="center" vertical="center" wrapText="1"/>
    </xf>
    <xf numFmtId="169" fontId="22" fillId="40" borderId="152" xfId="38" applyNumberFormat="1" applyFont="1" applyFill="1" applyBorder="1" applyAlignment="1">
      <alignment horizontal="center" vertical="center" wrapText="1"/>
    </xf>
    <xf numFmtId="169" fontId="22" fillId="40" borderId="153" xfId="38" applyNumberFormat="1" applyFont="1" applyFill="1" applyBorder="1" applyAlignment="1">
      <alignment horizontal="center" vertical="center" wrapText="1"/>
    </xf>
    <xf numFmtId="0" fontId="70" fillId="40" borderId="154" xfId="38" applyFont="1" applyFill="1" applyBorder="1" applyAlignment="1">
      <alignment horizontal="center" vertical="center"/>
    </xf>
    <xf numFmtId="0" fontId="70" fillId="40" borderId="158" xfId="38" applyFont="1" applyFill="1" applyBorder="1" applyAlignment="1">
      <alignment horizontal="center" vertical="center"/>
    </xf>
    <xf numFmtId="0" fontId="70" fillId="40" borderId="165" xfId="38" applyFont="1" applyFill="1" applyBorder="1" applyAlignment="1">
      <alignment horizontal="left"/>
    </xf>
    <xf numFmtId="0" fontId="70" fillId="40" borderId="166" xfId="38" applyFont="1" applyFill="1" applyBorder="1" applyAlignment="1">
      <alignment horizontal="left"/>
    </xf>
    <xf numFmtId="0" fontId="70" fillId="40" borderId="167" xfId="38" applyFont="1" applyFill="1" applyBorder="1" applyAlignment="1">
      <alignment horizontal="left"/>
    </xf>
    <xf numFmtId="0" fontId="70" fillId="40" borderId="165" xfId="38" applyFont="1" applyFill="1" applyBorder="1" applyAlignment="1">
      <alignment horizontal="center"/>
    </xf>
    <xf numFmtId="0" fontId="70" fillId="40" borderId="166" xfId="38" applyFont="1" applyFill="1" applyBorder="1" applyAlignment="1">
      <alignment horizontal="center"/>
    </xf>
    <xf numFmtId="0" fontId="70" fillId="40" borderId="168" xfId="38" applyFont="1" applyFill="1" applyBorder="1" applyAlignment="1">
      <alignment horizontal="center"/>
    </xf>
    <xf numFmtId="0" fontId="97" fillId="0" borderId="177" xfId="0" applyFont="1" applyBorder="1" applyAlignment="1">
      <alignment horizontal="left" vertical="center" wrapText="1"/>
    </xf>
    <xf numFmtId="0" fontId="97" fillId="0" borderId="178" xfId="0" applyFont="1" applyBorder="1" applyAlignment="1">
      <alignment horizontal="left" vertical="center" wrapText="1"/>
    </xf>
    <xf numFmtId="0" fontId="97" fillId="0" borderId="180" xfId="0" applyFont="1" applyBorder="1" applyAlignment="1">
      <alignment horizontal="left" vertical="center" wrapText="1"/>
    </xf>
    <xf numFmtId="0" fontId="88" fillId="0" borderId="171" xfId="38" applyFont="1" applyBorder="1" applyAlignment="1">
      <alignment horizontal="left" vertical="center"/>
    </xf>
    <xf numFmtId="0" fontId="88" fillId="0" borderId="172" xfId="38" applyFont="1" applyBorder="1" applyAlignment="1">
      <alignment horizontal="left" vertical="center"/>
    </xf>
    <xf numFmtId="0" fontId="88" fillId="0" borderId="173" xfId="38" applyFont="1" applyBorder="1" applyAlignment="1">
      <alignment horizontal="left" vertical="center"/>
    </xf>
    <xf numFmtId="0" fontId="88" fillId="0" borderId="174" xfId="38" applyFont="1" applyBorder="1" applyAlignment="1">
      <alignment horizontal="left" vertical="center"/>
    </xf>
    <xf numFmtId="0" fontId="88" fillId="0" borderId="171" xfId="38" applyFont="1" applyBorder="1" applyAlignment="1">
      <alignment horizontal="left" vertical="top" wrapText="1"/>
    </xf>
    <xf numFmtId="0" fontId="88" fillId="0" borderId="172" xfId="38" applyFont="1" applyBorder="1" applyAlignment="1">
      <alignment horizontal="left" vertical="top" wrapText="1"/>
    </xf>
    <xf numFmtId="0" fontId="88" fillId="0" borderId="174" xfId="38" applyFont="1" applyBorder="1" applyAlignment="1">
      <alignment horizontal="left" vertical="top" wrapText="1"/>
    </xf>
    <xf numFmtId="0" fontId="75" fillId="40" borderId="177" xfId="38" applyFill="1" applyBorder="1" applyAlignment="1">
      <alignment horizontal="left"/>
    </xf>
    <xf numFmtId="0" fontId="75" fillId="40" borderId="178" xfId="38" applyFill="1" applyBorder="1" applyAlignment="1">
      <alignment horizontal="left"/>
    </xf>
    <xf numFmtId="0" fontId="75" fillId="40" borderId="179" xfId="38" applyFill="1" applyBorder="1" applyAlignment="1">
      <alignment horizontal="left"/>
    </xf>
    <xf numFmtId="0" fontId="70" fillId="40" borderId="177" xfId="38" applyFont="1" applyFill="1" applyBorder="1" applyAlignment="1">
      <alignment horizontal="center"/>
    </xf>
    <xf numFmtId="0" fontId="70" fillId="40" borderId="178" xfId="38" applyFont="1" applyFill="1" applyBorder="1" applyAlignment="1">
      <alignment horizontal="center"/>
    </xf>
    <xf numFmtId="0" fontId="70" fillId="40" borderId="180" xfId="38" applyFont="1" applyFill="1" applyBorder="1" applyAlignment="1">
      <alignment horizontal="center"/>
    </xf>
    <xf numFmtId="0" fontId="97" fillId="0" borderId="165" xfId="0" applyFont="1" applyBorder="1" applyAlignment="1">
      <alignment horizontal="left" vertical="center" wrapText="1"/>
    </xf>
    <xf numFmtId="0" fontId="97" fillId="0" borderId="166" xfId="0" applyFont="1" applyBorder="1" applyAlignment="1">
      <alignment horizontal="left" vertical="center" wrapText="1"/>
    </xf>
    <xf numFmtId="0" fontId="97" fillId="0" borderId="168" xfId="0" applyFont="1" applyBorder="1" applyAlignment="1">
      <alignment horizontal="left" vertical="center" wrapText="1"/>
    </xf>
    <xf numFmtId="0" fontId="97" fillId="0" borderId="171" xfId="0" applyFont="1" applyBorder="1" applyAlignment="1">
      <alignment horizontal="left" vertical="center" wrapText="1"/>
    </xf>
    <xf numFmtId="0" fontId="97" fillId="0" borderId="172" xfId="0" applyFont="1" applyBorder="1" applyAlignment="1">
      <alignment horizontal="left" vertical="center" wrapText="1"/>
    </xf>
    <xf numFmtId="0" fontId="97" fillId="0" borderId="174" xfId="0" applyFont="1" applyBorder="1" applyAlignment="1">
      <alignment horizontal="left" vertical="center" wrapText="1"/>
    </xf>
    <xf numFmtId="170" fontId="62" fillId="29" borderId="181" xfId="8" applyNumberFormat="1" applyFont="1" applyFill="1" applyBorder="1" applyAlignment="1">
      <alignment horizontal="center" vertical="center" wrapText="1"/>
    </xf>
    <xf numFmtId="170" fontId="62" fillId="29" borderId="182" xfId="8" applyNumberFormat="1" applyFont="1" applyFill="1" applyBorder="1" applyAlignment="1">
      <alignment horizontal="center" vertical="center" wrapText="1"/>
    </xf>
    <xf numFmtId="170" fontId="62" fillId="29" borderId="183" xfId="8" applyNumberFormat="1" applyFont="1" applyFill="1" applyBorder="1" applyAlignment="1">
      <alignment horizontal="center" vertical="center" wrapText="1"/>
    </xf>
    <xf numFmtId="170" fontId="62" fillId="29" borderId="181" xfId="8" applyNumberFormat="1" applyFont="1" applyFill="1" applyBorder="1" applyAlignment="1">
      <alignment horizontal="center" vertical="center"/>
    </xf>
    <xf numFmtId="170" fontId="62" fillId="29" borderId="182" xfId="8" applyNumberFormat="1" applyFont="1" applyFill="1" applyBorder="1" applyAlignment="1">
      <alignment horizontal="center" vertical="center"/>
    </xf>
    <xf numFmtId="170" fontId="62" fillId="29" borderId="183" xfId="8" applyNumberFormat="1" applyFont="1" applyFill="1" applyBorder="1" applyAlignment="1">
      <alignment horizontal="center" vertical="center"/>
    </xf>
    <xf numFmtId="0" fontId="32" fillId="0" borderId="0" xfId="2" applyFont="1" applyAlignment="1">
      <alignment horizontal="left" vertical="top"/>
    </xf>
    <xf numFmtId="0" fontId="32" fillId="0" borderId="97" xfId="2" applyFont="1" applyBorder="1" applyAlignment="1">
      <alignment horizontal="left" vertical="top"/>
    </xf>
    <xf numFmtId="0" fontId="32" fillId="0" borderId="77" xfId="2" applyFont="1" applyBorder="1" applyAlignment="1">
      <alignment horizontal="left" vertical="top"/>
    </xf>
    <xf numFmtId="0" fontId="32" fillId="0" borderId="17" xfId="2" applyFont="1" applyBorder="1" applyAlignment="1">
      <alignment horizontal="left" vertical="top"/>
    </xf>
    <xf numFmtId="9" fontId="61" fillId="29" borderId="123" xfId="9" applyFont="1" applyFill="1" applyBorder="1" applyAlignment="1">
      <alignment horizontal="center" vertical="center"/>
    </xf>
    <xf numFmtId="9" fontId="61" fillId="29" borderId="187" xfId="9" applyFont="1" applyFill="1" applyBorder="1" applyAlignment="1">
      <alignment horizontal="center" vertical="center"/>
    </xf>
    <xf numFmtId="170" fontId="62" fillId="29" borderId="125" xfId="8" applyNumberFormat="1" applyFont="1" applyFill="1" applyBorder="1" applyAlignment="1">
      <alignment horizontal="center" vertical="center" wrapText="1"/>
    </xf>
    <xf numFmtId="170" fontId="62" fillId="29" borderId="186" xfId="8" applyNumberFormat="1" applyFont="1" applyFill="1" applyBorder="1" applyAlignment="1">
      <alignment horizontal="center" vertical="center" wrapText="1"/>
    </xf>
    <xf numFmtId="0" fontId="22" fillId="18" borderId="191" xfId="0" applyFont="1" applyFill="1" applyBorder="1" applyAlignment="1">
      <alignment horizontal="right" vertical="center" wrapText="1"/>
    </xf>
    <xf numFmtId="0" fontId="22" fillId="18" borderId="29" xfId="0" applyFont="1" applyFill="1" applyBorder="1" applyAlignment="1">
      <alignment horizontal="right" vertical="center" wrapText="1"/>
    </xf>
    <xf numFmtId="0" fontId="35" fillId="17" borderId="36" xfId="2" applyFont="1" applyFill="1" applyBorder="1" applyAlignment="1">
      <alignment horizontal="right" vertical="center"/>
    </xf>
    <xf numFmtId="0" fontId="35" fillId="17" borderId="29" xfId="2" applyFont="1" applyFill="1" applyBorder="1" applyAlignment="1">
      <alignment horizontal="right" vertical="center"/>
    </xf>
    <xf numFmtId="0" fontId="62" fillId="29" borderId="188" xfId="2" applyFont="1" applyFill="1" applyBorder="1" applyAlignment="1">
      <alignment horizontal="center"/>
    </xf>
    <xf numFmtId="0" fontId="62" fillId="29" borderId="189" xfId="2" applyFont="1" applyFill="1" applyBorder="1" applyAlignment="1">
      <alignment horizontal="center"/>
    </xf>
    <xf numFmtId="0" fontId="62" fillId="29" borderId="190" xfId="2" applyFont="1" applyFill="1" applyBorder="1" applyAlignment="1">
      <alignment horizontal="center"/>
    </xf>
    <xf numFmtId="0" fontId="35" fillId="29" borderId="181" xfId="2" applyFont="1" applyFill="1" applyBorder="1" applyAlignment="1">
      <alignment horizontal="center" vertical="center"/>
    </xf>
    <xf numFmtId="0" fontId="35" fillId="29" borderId="182" xfId="2" applyFont="1" applyFill="1" applyBorder="1" applyAlignment="1">
      <alignment horizontal="center" vertical="center"/>
    </xf>
    <xf numFmtId="0" fontId="35" fillId="29" borderId="183" xfId="2" applyFont="1" applyFill="1" applyBorder="1" applyAlignment="1">
      <alignment horizontal="center" vertical="center"/>
    </xf>
    <xf numFmtId="170" fontId="62" fillId="29" borderId="184" xfId="8" applyNumberFormat="1" applyFont="1" applyFill="1" applyBorder="1" applyAlignment="1">
      <alignment horizontal="center" vertical="center" wrapText="1"/>
    </xf>
    <xf numFmtId="170" fontId="62" fillId="29" borderId="185" xfId="8" applyNumberFormat="1" applyFont="1" applyFill="1" applyBorder="1" applyAlignment="1">
      <alignment horizontal="center" vertical="center" wrapText="1"/>
    </xf>
    <xf numFmtId="0" fontId="45" fillId="0" borderId="0" xfId="2" applyFont="1" applyAlignment="1">
      <alignment wrapText="1"/>
    </xf>
    <xf numFmtId="39" fontId="39" fillId="0" borderId="96" xfId="40" applyNumberFormat="1" applyFont="1" applyFill="1" applyBorder="1" applyAlignment="1">
      <alignment horizontal="left" vertical="top"/>
    </xf>
    <xf numFmtId="39" fontId="39" fillId="0" borderId="0" xfId="40" applyNumberFormat="1" applyFont="1" applyFill="1" applyBorder="1" applyAlignment="1">
      <alignment horizontal="left" vertical="top"/>
    </xf>
    <xf numFmtId="39" fontId="39" fillId="0" borderId="97" xfId="40" applyNumberFormat="1" applyFont="1" applyFill="1" applyBorder="1" applyAlignment="1">
      <alignment horizontal="left" vertical="top"/>
    </xf>
    <xf numFmtId="0" fontId="62" fillId="29" borderId="123" xfId="2" applyFont="1" applyFill="1" applyBorder="1" applyAlignment="1">
      <alignment horizontal="center"/>
    </xf>
    <xf numFmtId="0" fontId="62" fillId="29" borderId="124" xfId="2" applyFont="1" applyFill="1" applyBorder="1" applyAlignment="1">
      <alignment horizontal="center"/>
    </xf>
    <xf numFmtId="170" fontId="62" fillId="29" borderId="125" xfId="8" applyNumberFormat="1" applyFont="1" applyFill="1" applyBorder="1" applyAlignment="1">
      <alignment horizontal="center" vertical="center"/>
    </xf>
    <xf numFmtId="170" fontId="62" fillId="29" borderId="127" xfId="8" applyNumberFormat="1" applyFont="1" applyFill="1" applyBorder="1" applyAlignment="1">
      <alignment horizontal="center" vertical="center"/>
    </xf>
    <xf numFmtId="9" fontId="61" fillId="29" borderId="125" xfId="9" applyFont="1" applyFill="1" applyBorder="1" applyAlignment="1">
      <alignment horizontal="center" vertical="center"/>
    </xf>
    <xf numFmtId="9" fontId="61" fillId="29" borderId="127" xfId="9" applyFont="1" applyFill="1" applyBorder="1" applyAlignment="1">
      <alignment horizontal="center" vertical="center"/>
    </xf>
    <xf numFmtId="0" fontId="39" fillId="0" borderId="96" xfId="2" applyFont="1" applyBorder="1" applyAlignment="1">
      <alignment horizontal="left" vertical="top"/>
    </xf>
    <xf numFmtId="0" fontId="39" fillId="0" borderId="0" xfId="2" applyFont="1" applyAlignment="1">
      <alignment horizontal="left" vertical="top"/>
    </xf>
    <xf numFmtId="0" fontId="39" fillId="0" borderId="97" xfId="2" applyFont="1" applyBorder="1" applyAlignment="1">
      <alignment horizontal="left" vertical="top"/>
    </xf>
    <xf numFmtId="0" fontId="22" fillId="18" borderId="122" xfId="0" applyFont="1" applyFill="1" applyBorder="1" applyAlignment="1">
      <alignment horizontal="right" vertical="center" wrapText="1"/>
    </xf>
    <xf numFmtId="0" fontId="20" fillId="0" borderId="1" xfId="1" applyFont="1" applyBorder="1" applyAlignment="1">
      <alignment horizontal="center" vertical="center" wrapText="1"/>
    </xf>
    <xf numFmtId="39" fontId="39" fillId="0" borderId="96" xfId="6" applyNumberFormat="1" applyFont="1" applyFill="1" applyBorder="1" applyAlignment="1">
      <alignment horizontal="left" vertical="top"/>
    </xf>
    <xf numFmtId="39" fontId="39" fillId="0" borderId="0" xfId="6" applyNumberFormat="1" applyFont="1" applyFill="1" applyBorder="1" applyAlignment="1">
      <alignment horizontal="left" vertical="top"/>
    </xf>
    <xf numFmtId="39" fontId="39" fillId="0" borderId="97" xfId="6" applyNumberFormat="1" applyFont="1" applyFill="1" applyBorder="1" applyAlignment="1">
      <alignment horizontal="left" vertical="top"/>
    </xf>
    <xf numFmtId="0" fontId="82" fillId="0" borderId="143" xfId="31" applyFont="1" applyBorder="1" applyAlignment="1">
      <alignment horizontal="right"/>
    </xf>
    <xf numFmtId="0" fontId="82" fillId="0" borderId="144" xfId="31" applyFont="1" applyBorder="1" applyAlignment="1">
      <alignment horizontal="right"/>
    </xf>
    <xf numFmtId="173" fontId="77" fillId="38" borderId="129" xfId="33" applyNumberFormat="1" applyFont="1" applyFill="1" applyBorder="1" applyAlignment="1" applyProtection="1">
      <alignment horizontal="center" vertical="center" wrapText="1"/>
    </xf>
    <xf numFmtId="173" fontId="77" fillId="38" borderId="130" xfId="33" applyNumberFormat="1" applyFont="1" applyFill="1" applyBorder="1" applyAlignment="1" applyProtection="1">
      <alignment horizontal="center" vertical="center" wrapText="1"/>
    </xf>
    <xf numFmtId="173" fontId="77" fillId="38" borderId="134" xfId="33" applyNumberFormat="1" applyFont="1" applyFill="1" applyBorder="1" applyAlignment="1" applyProtection="1">
      <alignment horizontal="center" vertical="center" wrapText="1"/>
    </xf>
    <xf numFmtId="173" fontId="77" fillId="38" borderId="135" xfId="33" applyNumberFormat="1" applyFont="1" applyFill="1" applyBorder="1" applyAlignment="1" applyProtection="1">
      <alignment horizontal="center" vertical="center" wrapText="1"/>
    </xf>
    <xf numFmtId="173" fontId="77" fillId="38" borderId="130" xfId="33" applyNumberFormat="1" applyFont="1" applyFill="1" applyBorder="1" applyAlignment="1" applyProtection="1">
      <alignment horizontal="center" vertical="top" wrapText="1"/>
    </xf>
    <xf numFmtId="173" fontId="77" fillId="38" borderId="135" xfId="33" applyNumberFormat="1" applyFont="1" applyFill="1" applyBorder="1" applyAlignment="1" applyProtection="1">
      <alignment horizontal="center" vertical="top" wrapText="1"/>
    </xf>
    <xf numFmtId="0" fontId="3" fillId="0" borderId="128" xfId="31" applyBorder="1" applyAlignment="1">
      <alignment horizontal="center"/>
    </xf>
    <xf numFmtId="0" fontId="9" fillId="26" borderId="130" xfId="31" applyFont="1" applyFill="1" applyBorder="1" applyAlignment="1">
      <alignment horizontal="center"/>
    </xf>
    <xf numFmtId="173" fontId="77" fillId="38" borderId="133" xfId="33" applyNumberFormat="1" applyFont="1" applyFill="1" applyBorder="1" applyAlignment="1" applyProtection="1">
      <alignment horizontal="center" vertical="center" wrapText="1"/>
    </xf>
    <xf numFmtId="173" fontId="77" fillId="38" borderId="136" xfId="33" applyNumberFormat="1" applyFont="1" applyFill="1" applyBorder="1" applyAlignment="1" applyProtection="1">
      <alignment horizontal="center" vertical="center" wrapText="1"/>
    </xf>
    <xf numFmtId="0" fontId="9" fillId="26" borderId="131" xfId="31" applyFont="1" applyFill="1" applyBorder="1" applyAlignment="1">
      <alignment horizontal="center"/>
    </xf>
    <xf numFmtId="0" fontId="9" fillId="26" borderId="132" xfId="31" applyFont="1" applyFill="1" applyBorder="1" applyAlignment="1">
      <alignment horizontal="center"/>
    </xf>
    <xf numFmtId="0" fontId="9" fillId="26" borderId="192" xfId="31" applyFont="1" applyFill="1" applyBorder="1" applyAlignment="1">
      <alignment horizontal="center"/>
    </xf>
    <xf numFmtId="173" fontId="77" fillId="38" borderId="193" xfId="33" applyNumberFormat="1" applyFont="1" applyFill="1" applyBorder="1" applyAlignment="1" applyProtection="1">
      <alignment horizontal="center" vertical="center" wrapText="1"/>
    </xf>
    <xf numFmtId="173" fontId="77" fillId="38" borderId="194" xfId="33" applyNumberFormat="1" applyFont="1" applyFill="1" applyBorder="1" applyAlignment="1" applyProtection="1">
      <alignment horizontal="center" vertical="center" wrapText="1"/>
    </xf>
    <xf numFmtId="173" fontId="77" fillId="38" borderId="195" xfId="33" applyNumberFormat="1" applyFont="1" applyFill="1" applyBorder="1" applyAlignment="1" applyProtection="1">
      <alignment horizontal="center" vertical="center" wrapText="1"/>
    </xf>
    <xf numFmtId="173" fontId="77" fillId="38" borderId="196" xfId="33" applyNumberFormat="1" applyFont="1" applyFill="1" applyBorder="1" applyAlignment="1" applyProtection="1">
      <alignment horizontal="center" vertical="center" wrapText="1"/>
    </xf>
    <xf numFmtId="173" fontId="81" fillId="0" borderId="128" xfId="33" applyNumberFormat="1" applyFont="1" applyFill="1" applyBorder="1" applyAlignment="1" applyProtection="1">
      <alignment horizontal="left" vertical="center" wrapText="1"/>
    </xf>
    <xf numFmtId="0" fontId="17" fillId="0" borderId="0" xfId="24" applyAlignment="1">
      <alignment horizontal="center"/>
    </xf>
    <xf numFmtId="173" fontId="38" fillId="32" borderId="1" xfId="29" applyNumberFormat="1" applyFont="1" applyFill="1" applyBorder="1" applyAlignment="1" applyProtection="1">
      <alignment horizontal="center" vertical="center" wrapText="1"/>
    </xf>
    <xf numFmtId="0" fontId="70" fillId="33" borderId="1" xfId="25" applyFont="1" applyFill="1" applyBorder="1" applyAlignment="1">
      <alignment horizontal="center"/>
    </xf>
    <xf numFmtId="173" fontId="38" fillId="34" borderId="1" xfId="29" applyNumberFormat="1" applyFont="1" applyFill="1" applyBorder="1" applyAlignment="1" applyProtection="1">
      <alignment horizontal="center" vertical="center" wrapText="1"/>
    </xf>
    <xf numFmtId="173" fontId="38" fillId="35" borderId="1" xfId="29" applyNumberFormat="1" applyFont="1" applyFill="1" applyBorder="1" applyAlignment="1" applyProtection="1">
      <alignment horizontal="center" vertical="center" wrapText="1"/>
    </xf>
    <xf numFmtId="173" fontId="71" fillId="35" borderId="1" xfId="29" applyNumberFormat="1" applyFont="1" applyFill="1" applyBorder="1" applyAlignment="1" applyProtection="1">
      <alignment horizontal="center" vertical="center" wrapText="1"/>
    </xf>
    <xf numFmtId="173" fontId="75" fillId="36" borderId="1" xfId="25" applyNumberFormat="1" applyFont="1" applyFill="1" applyBorder="1" applyAlignment="1">
      <alignment horizontal="left"/>
    </xf>
    <xf numFmtId="0" fontId="70" fillId="36" borderId="1" xfId="25" applyFont="1" applyFill="1" applyBorder="1" applyAlignment="1">
      <alignment horizontal="left"/>
    </xf>
    <xf numFmtId="0" fontId="70" fillId="37" borderId="101" xfId="25" applyFont="1" applyFill="1" applyBorder="1" applyAlignment="1">
      <alignment horizontal="center" vertical="center"/>
    </xf>
    <xf numFmtId="0" fontId="70" fillId="37" borderId="4" xfId="25" applyFont="1" applyFill="1" applyBorder="1" applyAlignment="1">
      <alignment horizontal="center" vertical="center"/>
    </xf>
    <xf numFmtId="0" fontId="70" fillId="37" borderId="8" xfId="25" applyFont="1" applyFill="1" applyBorder="1" applyAlignment="1">
      <alignment horizontal="center" vertical="center"/>
    </xf>
    <xf numFmtId="0" fontId="70" fillId="32" borderId="11" xfId="25" applyFont="1" applyFill="1" applyBorder="1" applyAlignment="1">
      <alignment horizontal="center" vertical="center"/>
    </xf>
    <xf numFmtId="0" fontId="70" fillId="32" borderId="36" xfId="25" applyFont="1" applyFill="1" applyBorder="1" applyAlignment="1">
      <alignment horizontal="center" vertical="center"/>
    </xf>
    <xf numFmtId="0" fontId="70" fillId="32" borderId="29" xfId="25" applyFont="1" applyFill="1"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xf>
    <xf numFmtId="0" fontId="0" fillId="9" borderId="33" xfId="0" applyFill="1" applyBorder="1" applyAlignment="1">
      <alignment horizontal="center" vertical="center" wrapText="1"/>
    </xf>
    <xf numFmtId="0" fontId="0" fillId="9" borderId="25" xfId="0" applyFill="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6" borderId="38" xfId="0" applyFill="1" applyBorder="1" applyAlignment="1">
      <alignment horizontal="center"/>
    </xf>
    <xf numFmtId="0" fontId="0" fillId="6" borderId="39" xfId="0" applyFill="1" applyBorder="1" applyAlignment="1">
      <alignment horizontal="center"/>
    </xf>
    <xf numFmtId="0" fontId="0" fillId="6" borderId="40" xfId="0" applyFill="1" applyBorder="1" applyAlignment="1">
      <alignment horizontal="center"/>
    </xf>
    <xf numFmtId="0" fontId="0" fillId="6" borderId="41" xfId="0" applyFill="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9" fillId="3" borderId="2" xfId="0" applyFont="1" applyFill="1" applyBorder="1" applyAlignment="1">
      <alignment horizontal="center" vertical="center"/>
    </xf>
    <xf numFmtId="0" fontId="9" fillId="3" borderId="37" xfId="0" applyFont="1" applyFill="1" applyBorder="1" applyAlignment="1">
      <alignment horizontal="center" vertical="center"/>
    </xf>
    <xf numFmtId="0" fontId="0" fillId="10" borderId="2" xfId="0" applyFill="1" applyBorder="1" applyAlignment="1">
      <alignment horizontal="center" vertical="center"/>
    </xf>
    <xf numFmtId="0" fontId="0" fillId="10" borderId="37" xfId="0" applyFill="1" applyBorder="1" applyAlignment="1">
      <alignment horizontal="center" vertical="center"/>
    </xf>
    <xf numFmtId="0" fontId="0" fillId="10" borderId="31" xfId="0" applyFill="1" applyBorder="1" applyAlignment="1">
      <alignment horizontal="center"/>
    </xf>
    <xf numFmtId="0" fontId="0" fillId="10" borderId="32" xfId="0" applyFill="1" applyBorder="1" applyAlignment="1">
      <alignment horizontal="center"/>
    </xf>
    <xf numFmtId="0" fontId="0" fillId="0" borderId="33"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9" fillId="0" borderId="0" xfId="0" applyFont="1" applyAlignment="1">
      <alignment horizontal="center" vertical="center"/>
    </xf>
    <xf numFmtId="0" fontId="9" fillId="0" borderId="27" xfId="0" applyFont="1" applyBorder="1" applyAlignment="1">
      <alignment horizontal="center" vertical="center"/>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6" borderId="18" xfId="0" applyFill="1" applyBorder="1" applyAlignment="1">
      <alignment horizontal="center" vertical="center" wrapText="1"/>
    </xf>
    <xf numFmtId="0" fontId="0" fillId="6" borderId="1" xfId="0" applyFill="1" applyBorder="1" applyAlignment="1">
      <alignment horizontal="center" vertical="center" wrapText="1"/>
    </xf>
    <xf numFmtId="0" fontId="0" fillId="6" borderId="22" xfId="0" applyFill="1" applyBorder="1" applyAlignment="1">
      <alignment horizontal="center" vertical="center" wrapText="1"/>
    </xf>
    <xf numFmtId="0" fontId="0" fillId="0" borderId="8" xfId="0" applyBorder="1" applyAlignment="1">
      <alignment horizontal="center" vertical="center" wrapText="1"/>
    </xf>
    <xf numFmtId="0" fontId="8" fillId="0" borderId="33" xfId="0" applyFont="1" applyBorder="1" applyAlignment="1">
      <alignment horizontal="center"/>
    </xf>
    <xf numFmtId="0" fontId="8" fillId="0" borderId="26" xfId="0" applyFont="1" applyBorder="1" applyAlignment="1">
      <alignment horizontal="center"/>
    </xf>
    <xf numFmtId="0" fontId="8" fillId="0" borderId="25" xfId="0" applyFont="1" applyBorder="1" applyAlignment="1">
      <alignment horizontal="center"/>
    </xf>
    <xf numFmtId="0" fontId="0" fillId="4" borderId="12" xfId="0" applyFill="1" applyBorder="1" applyAlignment="1">
      <alignment horizontal="center"/>
    </xf>
    <xf numFmtId="0" fontId="0" fillId="0" borderId="12" xfId="0" applyBorder="1" applyAlignment="1">
      <alignment horizontal="center"/>
    </xf>
    <xf numFmtId="0" fontId="9" fillId="8" borderId="12" xfId="0" applyFont="1" applyFill="1" applyBorder="1" applyAlignment="1">
      <alignment horizontal="center"/>
    </xf>
    <xf numFmtId="0" fontId="10" fillId="5" borderId="12" xfId="0" applyFont="1" applyFill="1" applyBorder="1" applyAlignment="1">
      <alignment horizontal="center"/>
    </xf>
    <xf numFmtId="0" fontId="9" fillId="5" borderId="12" xfId="0" applyFont="1" applyFill="1" applyBorder="1" applyAlignment="1">
      <alignment horizontal="center"/>
    </xf>
    <xf numFmtId="0" fontId="9" fillId="6" borderId="6" xfId="0" applyFont="1" applyFill="1" applyBorder="1" applyAlignment="1">
      <alignment horizontal="center"/>
    </xf>
    <xf numFmtId="0" fontId="9" fillId="6" borderId="7" xfId="0" applyFont="1" applyFill="1" applyBorder="1" applyAlignment="1">
      <alignment horizontal="center"/>
    </xf>
    <xf numFmtId="0" fontId="9" fillId="6" borderId="21" xfId="0" applyFont="1" applyFill="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21" xfId="0" applyFont="1" applyBorder="1" applyAlignment="1">
      <alignment horizontal="center"/>
    </xf>
    <xf numFmtId="0" fontId="9" fillId="6" borderId="10" xfId="0" applyFont="1" applyFill="1" applyBorder="1" applyAlignment="1">
      <alignment horizontal="center"/>
    </xf>
    <xf numFmtId="0" fontId="0" fillId="6" borderId="8" xfId="0" applyFill="1" applyBorder="1" applyAlignment="1">
      <alignment horizontal="center" vertical="center" wrapText="1"/>
    </xf>
    <xf numFmtId="0" fontId="9" fillId="0" borderId="10" xfId="0" applyFont="1" applyBorder="1" applyAlignment="1">
      <alignment horizontal="center"/>
    </xf>
  </cellXfs>
  <cellStyles count="41">
    <cellStyle name="Comma" xfId="8" builtinId="3"/>
    <cellStyle name="Comma 2" xfId="10" xr:uid="{9112B3AF-24CF-41AE-95A5-8080279B5F58}"/>
    <cellStyle name="Comma_Sheet1" xfId="4" xr:uid="{B9867934-E7A1-4AA4-ADE0-004AA1E22928}"/>
    <cellStyle name="Milliers 18" xfId="17" xr:uid="{B7F0BB72-F7BD-419C-B836-9BD8B4AA2737}"/>
    <cellStyle name="Milliers 2" xfId="3" xr:uid="{8F036A0B-45DF-4F05-9F94-BEE5C42FBCE2}"/>
    <cellStyle name="Milliers 2 4" xfId="29" xr:uid="{0BA9BD1C-807B-4F18-96C2-6E90220CA98F}"/>
    <cellStyle name="Milliers 2 4 2" xfId="33" xr:uid="{4DF66CAE-415A-471F-8D5A-B7E266C5DA82}"/>
    <cellStyle name="Milliers 27" xfId="27" xr:uid="{26957C26-4B0A-4CA5-96FA-5C00523C7404}"/>
    <cellStyle name="Milliers 27 2" xfId="36" xr:uid="{2D5D4987-C353-4954-B534-8223D19244E6}"/>
    <cellStyle name="Milliers 3" xfId="6" xr:uid="{F73019C4-BB3A-4597-B084-C2566BC8CDD3}"/>
    <cellStyle name="Milliers 3 2" xfId="15" xr:uid="{21CD59FC-3EF1-47DB-8DF8-AA825FE243EE}"/>
    <cellStyle name="Milliers 3 3" xfId="40" xr:uid="{AD31FAB6-B680-4B2E-8389-C45CE05BA734}"/>
    <cellStyle name="Milliers 4" xfId="13" xr:uid="{BBA9DEE0-0226-42C5-8F06-016BAEAF0977}"/>
    <cellStyle name="Milliers 4 2" xfId="18" xr:uid="{786EDF76-56FB-4014-80F1-ED79EC09FBFE}"/>
    <cellStyle name="Milliers 5" xfId="32" xr:uid="{7A0316B5-559E-4581-80C6-848E2021F8EC}"/>
    <cellStyle name="Normal" xfId="0" builtinId="0"/>
    <cellStyle name="Normal 12" xfId="21" xr:uid="{85BD2C9D-9A99-4A69-893B-C8AF84FD54A0}"/>
    <cellStyle name="Normal 17" xfId="28" xr:uid="{34E2E461-AC11-4DF0-938C-9CEB17075D31}"/>
    <cellStyle name="Normal 2" xfId="2" xr:uid="{4E170B8A-EEBB-422E-B37F-15D91735CE87}"/>
    <cellStyle name="Normal 2 10" xfId="14" xr:uid="{94F79CD7-99B4-4271-A7B4-C9ED8BF7A84D}"/>
    <cellStyle name="Normal 2 2" xfId="5" xr:uid="{A766DBDC-58E9-442D-B81D-F543D7FBFA99}"/>
    <cellStyle name="Normal 2 2 2" xfId="19" xr:uid="{7ED1C141-8D52-4A18-BEA0-D8C4711F9715}"/>
    <cellStyle name="Normal 2 2 2 2" xfId="35" xr:uid="{FA0C58FF-C03B-46CC-BF81-477B52154A17}"/>
    <cellStyle name="Normal 2 2 3" xfId="39" xr:uid="{2AE9269B-E1FC-42E0-B76F-7E932697CAA8}"/>
    <cellStyle name="Normal 2 3" xfId="22" xr:uid="{5C070B59-E7FF-485E-91F3-DE11062FB039}"/>
    <cellStyle name="Normal 2 3 2" xfId="25" xr:uid="{3D197C18-90A8-4718-ABA5-C96669AE91FE}"/>
    <cellStyle name="Normal 3" xfId="16" xr:uid="{F6B2E480-33B2-4B5A-843B-D12C8A65EC52}"/>
    <cellStyle name="Normal 4" xfId="12" xr:uid="{E79F8C66-DCCA-47A4-9359-1699BA6FC5FA}"/>
    <cellStyle name="Normal 4 2" xfId="23" xr:uid="{77B0AFAE-B62B-46C8-BE88-9282F142F43E}"/>
    <cellStyle name="Normal 5" xfId="31" xr:uid="{4E879C68-0619-4F18-86C8-D428C49D7331}"/>
    <cellStyle name="Normal 6" xfId="37" xr:uid="{FA5A60D1-9718-41A4-9F7B-528B0770422A}"/>
    <cellStyle name="Normal 75" xfId="38" xr:uid="{1839DA78-CFAD-4445-A8A5-B97396D5C21A}"/>
    <cellStyle name="Normal_060829 DGIS Rap fin Aut 05- Mars 06" xfId="24" xr:uid="{6F68FDE9-D092-4E75-B639-001808021DA6}"/>
    <cellStyle name="Normal_081111 Definitief financiele rapport" xfId="26" xr:uid="{0958B7F4-CABD-4AC3-A3E4-B70016D4036C}"/>
    <cellStyle name="Normal_Sheet1" xfId="1" xr:uid="{1D8343E5-8A33-42C3-A73D-94E9A66946C1}"/>
    <cellStyle name="Percent" xfId="9" builtinId="5"/>
    <cellStyle name="Percent 2" xfId="11" xr:uid="{BAC53C3A-F9F0-4991-9492-35DD6C250301}"/>
    <cellStyle name="Pourcentage 12" xfId="30" xr:uid="{D50B0BD7-18B2-4795-930D-5F00C6DADE04}"/>
    <cellStyle name="Pourcentage 2" xfId="7" xr:uid="{9630DF8B-EFDA-4D59-9DBD-3E13C29B9819}"/>
    <cellStyle name="Pourcentage 2 2" xfId="20" xr:uid="{AE7AF40D-0EE1-4CCA-BF14-59A8372C62B8}"/>
    <cellStyle name="Pourcentage 3" xfId="34" xr:uid="{5D194062-764C-4184-9DBD-37DB8E3176F7}"/>
  </cellStyles>
  <dxfs count="10">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externalLink" Target="externalLinks/externalLink3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74" Type="http://schemas.openxmlformats.org/officeDocument/2006/relationships/externalLink" Target="externalLinks/externalLink45.xml"/><Relationship Id="rId79"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32.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externalLink" Target="externalLinks/externalLink40.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2.xml"/><Relationship Id="rId72" Type="http://schemas.openxmlformats.org/officeDocument/2006/relationships/externalLink" Target="externalLinks/externalLink43.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externalLink" Target="externalLinks/externalLink38.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externalLink" Target="externalLinks/externalLink41.xml"/><Relationship Id="rId75" Type="http://schemas.openxmlformats.org/officeDocument/2006/relationships/externalLink" Target="externalLinks/externalLink46.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73" Type="http://schemas.openxmlformats.org/officeDocument/2006/relationships/externalLink" Target="externalLinks/externalLink44.xml"/><Relationship Id="rId78" Type="http://schemas.openxmlformats.org/officeDocument/2006/relationships/sharedStrings" Target="sharedString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66"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daidorg-my.sharepoint.com/C/Users/User/AppData/Local/Microsoft/Windows/Temporary%20Internet%20Files/Content.Outlook/HG716EI5/091215_Imputation%20salaire%20NOVEMBRE%202015_%20NBK%20c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daidorg-my.sharepoint.com/Users/User/AppData/Local/Microsoft/Windows/Temporary%20Internet%20Files/Content.Outlook/2U19FMG5/2016-04-07_Budget%20Inception%20(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konemamadou\Library\Application%20Support\Microsoft\Office\Office%202011%20AutoRecovery\Budget_MOH_HSS_V17_15_ma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rdaidorg-my.sharepoint.com/Users/moulare/AppData/Local/Temp/notesCE1012/maping%20PMTCT-04-aug-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rdaidorg-my.sharepoint.com/Users/konemamadou/Library/Application%20Support/Microsoft/Office/Office%202011%20AutoRecovery/Generic%20ACT%20Budget%20-%20Feb%2008%20-%20T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rdaidorg-my.sharepoint.com/Users/Crispin/Documents/GLOBAL%20FUND%20SANRU/BACK%20UP%20SANRU/NFM/pm/BUDGET%20%20SANRU_financement%20intermediaire_SSC_draft%2008072013%20corrected%20plan%20GAS%20up%20dated%20finances%20SS%203mo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konemamadou\Documents\Bureau%20du%2018%20novembre%202013\GUINEE%20CONAKRY\Annexes\CNLS%20Guin&#233;e\Users\Nestor\Desktop\budget%20pour%20Valid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SINDAYIGAYA\Documents\Budgtes%202014\D&#233;penses%202013%20et%20pr&#233;visions%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user\AppData\Local\Microsoft\Windows\Temporary%20Internet%20Files\Content.Outlook\WZGZ8T4T\F\E\SANRU%20PTB%20malaria%20round%208%20phase%202%20SANRU%20130911%20Final-14-sept%2011%20soir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rdaidorg-my.sharepoint.com/personal/pva_cordaid_org/Documents/Doc%20Cordaid/Projet_ESPAD/Rapport_fin/VNGI/T1/Copie%20de%20FACE%201-%20VNG%20ESPAD%20Septembre-%20Novembre%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ordaidorg-my.sharepoint.com/Users/caitlin.hannahan/AppData/Local/Temp/Temp1_Canevas%20AAP.zip/Canevas%20AAP/CANEVAS%20Budg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ordaidorg-my.sharepoint.com/personal/ljv_cordaid_org/Documents/02_Programmes/02_Projects/ESPASK/contractuel/FCS%20Paquet%20de%20Rapportage%20P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ordaidorg-my.sharepoint.com/Users/Crispin/Documents/GLOBAL%20FUND%20SANRU/BACK%20UP%20SANRU/NFM/pm/Mes%20documents/PWC/ECC/Review%20of%20SANRU%20BUDGET%20malaria%20round%2010%20Final%2017%20sept%201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ash%20Flow%20blank%20format%202007%2011%2026%20A%20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sers\HP\Desktop\Mission%20Djibouti\budget%20PSN%20et%20R9\R9_Palu_BudgetAndWorkPlan15juillet201311h5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rdaidorg-my.sharepoint.com/Users/moulare/AppData/Local/Temp/notesCE1012/maping%20PMTCT-changed%20july%205t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konemamadou\Documents\Bureau%20du%2018%20novembre%202013\GUINEE%20CONAKRY\Annexes\CNLS%20Guin&#233;e\Users\hp\Documents\Consultation%20FM\HIV\ABM%20FM\Rnd9-Budget-SIDA_Guine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ordaidorg-my.sharepoint.com/Users/michelzabiti/Documents/Programme%20Jeunes%20S3/Baseline%202016/06072016Baseline%20Mapping%20tool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ealthyentrepreneurs.sharepoint.com/Users/BSINDAYIGAYA/Documents/Budgtes%202014/D&#233;penses%202013%20et%20pr&#233;vision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10.0.0.2/Users/alain/AppData/Local/Microsoft/Windows/Temporary%20Internet%20Files/Content.Outlook/9M39960U/Copie%20de%20Attachement%2034%20VIHSIDA%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ordaidorg-my.sharepoint.com/C/Users/User/AppData/Local/Microsoft/Windows/Temporary%20Internet%20Files/Content.Outlook/2U19FMG5/Users/KUFUNDU/Desktop/R8%20PNUD%20FM/DRC%20Global%20Fund%20Revised%20Budget%20Round%208%20revis&#233;%2024.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G:\Users\User\AppData\Local\Microsoft\Windows\Temporary%20Internet%20Files\Content.Outlook\HG716EI5\Documents%20and%20Settings\Administrateur\Mes%20documents\undp%20old\UNDP\Round%205\R5%20PR%20%20LFA%20CCM\Indicateur%20Fried\Copie%20de%20ZAR-506-G04-T%20att1+2%2016Apr08%20c.xls?B96567B5" TargetMode="External"/><Relationship Id="rId1" Type="http://schemas.openxmlformats.org/officeDocument/2006/relationships/externalLinkPath" Target="file:///\\B96567B5\Copie%20de%20ZAR-506-G04-T%20att1+2%2016Apr08%20c.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https://cordaidorg-my.sharepoint.com/C/Users/User/AppData/Local/Microsoft/Windows/Temporary%20Internet%20Files/Content.Outlook/HG716EI5/Users/chantal.boloia/Desktop/MISE%20EN%20OEUVRE%20R8/Cadre%20de%20performance%20R8%20final%20sign&#233;%20par%20Gen&#232;ve.xls?8026CE50" TargetMode="External"/><Relationship Id="rId1" Type="http://schemas.openxmlformats.org/officeDocument/2006/relationships/externalLinkPath" Target="file:///\\8026CE50\Cadre%20de%20performance%20R8%20final%20sign&#233;%20par%20Gen&#232;v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ordaidorg-my.sharepoint.com/Users/hp/Documents/Information2011/Administration/GlobalFund_Doc/Round9/BudgetR9_PR1/Budget_Soumission/BUDGET%20R9%20VIH%20Congo%20PR%201%2029%20MARS%202011%20SEP%20CNLS%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ordaidorg-my.sharepoint.com/Users/konemamadou/Library/Application%20Support/Microsoft/Office/Office%202011%20AutoRecovery/Copy%20of%20Template_for_Summary_budgets_Generic_1(1)%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ordaidorg-my.sharepoint.com/Users/konemamadou/Library/Application%20Support/Microsoft/Office/Office%202011%20AutoRecovery/Budget%20MOH-TB%20V2%2005%20Mars%20201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tgf/Documents%20and%20Settings/freddy.balanda/Bureau/Documents%20and%20Settings/fteutsch/Local%20Settings/Temporary%20Internet%20Files/OLK7E/Disease_specific_PF_template_1+2%20revised%2028Sep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ordaidorg-my.sharepoint.com/Users/User/Documents/Christian/Bukavu/2016/Projects/112885/Report/D&#233;c'15-Fev'2016/Cordaid%20DRC%20_%20Financial%20Report%20Project%20112885%20(%20Sept'15%20-%20Feb'16)%20nb+cb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rodmeteorfs.gf.theglobalfund.org\UserDesktops\2.%20RH\Salaire\Brouillon\BD%20sal%20KK%20nov%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Documents%20R11\R11_BudgetAndWorkPlanHTM_Attachment_f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cordaidorg-my.sharepoint.com/C/Users/Brigitte/AppData/Local/Microsoft/Windows/Temporary%20Internet%20Files/Content.Outlook/DDJUVS0Z/Final%20detailed%20budget_SANRU_approv_270612%20(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tgf/Documents%20and%20Settings/Dr%20Albert/Local%20Settings/Temporary%20Internet%20Files/Content.Outlook/4WUQUSBL/Cadre_de_performance_RDC_version_finale_consensuelle_VIH_3_prs(1).xls%20D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cordaidorg-my.sharepoint.com/C/Users/User/AppData/Local/Microsoft/Windows/Temporary%20Internet%20Files/Content.Outlook/2U19FMG5/Users/Yacouba/Documents/Template%20for%20Malaria%20Summary%20budgets,%20PNUD%2030%20Juin%2009.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https://cordaidorg.sharepoint.com/Users/User/AppData/Local/Microsoft/Windows/Temporary%20Internet%20Files/Content.Outlook/HG716EI5/CHRISTIAN/2011/10208/PUDR/Semestre%203/Version%20&#224;%20envoyer/110815%20CORDAID_Ongoing%20PUDR%20S3%20VF.xls?44384875" TargetMode="External"/><Relationship Id="rId1" Type="http://schemas.openxmlformats.org/officeDocument/2006/relationships/externalLinkPath" Target="file:///\\44384875\110815%20CORDAID_Ongoing%20PUDR%20S3%20VF.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file:///G:\Users\User\AppData\Local\Microsoft\Windows\Temporary%20Internet%20Files\Content.Outlook\HG716EI5\Users\chenneuse\AppData\Local\Microsoft\Windows\Temporary%20Internet%20Files\Content.Outlook\LX8CLMNA\Malaria_Financial%20Reporting%20Template_Jun10.xls?B7F775D1" TargetMode="External"/><Relationship Id="rId1" Type="http://schemas.openxmlformats.org/officeDocument/2006/relationships/externalLinkPath" Target="file:///\\B7F775D1\Malaria_Financial%20Reporting%20Template_Jun10.xls"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file:///G:\Users\User\AppData\Local\Microsoft\Windows\Temporary%20Internet%20Files\Content.Outlook\HG716EI5\Users\chenneuse\AppData\Local\Microsoft\Windows\Temporary%20Internet%20Files\Content.Outlook\LX8CLMNA\TB_Financial%20Reporting%20Template_Jun10.xls?B7F775D1" TargetMode="External"/><Relationship Id="rId1" Type="http://schemas.openxmlformats.org/officeDocument/2006/relationships/externalLinkPath" Target="file:///\\B7F775D1\TB_Financial%20Reporting%20Template_Jun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Users\compaq%20610\Documents\PERSONNEL\Outils%20de%20budgetisation\Costing_Tool_Version_V2.0.14(1).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file:///G:\Users\User\AppData\Local\Microsoft\Windows\Temporary%20Internet%20Files\Content.Outlook\HG716EI5\Users\User\AppData\Local\Microsoft\Windows\Temporary%20Internet%20Files\Content.Outlook\HG716EI5\281025_Imputation%20salaire%20OCTOBRE%202015_%20REVISEE%20NBK.xls?05F5E939" TargetMode="External"/><Relationship Id="rId1" Type="http://schemas.openxmlformats.org/officeDocument/2006/relationships/externalLinkPath" Target="file:///\\05F5E939\281025_Imputation%20salaire%20OCTOBRE%202015_%20REVISEE%20NB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cordaidorg-my.sharepoint.com/2.%20RH/8.%20Salaire/Novembre/BD%20sal%20KK%20nov%202008%20Fou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cordaidorg-my.sharepoint.com/Users/TLU/Documents/Documents/DRC%20Cordaid_Bukavu%20Office%20-%20Cash%20Request%20Form%20Mars%202019.xlsx"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https://cordaidorg-my.sharepoint.com/C/Users/User/AppData/Local/Microsoft/Windows/Temporary%20Internet%20Files/Content.Outlook/HG716EI5/DOCUME~1/PKasigwa/LOCALS~1/Temp/notes9D380E/Att.A%20to%20Rd%206%20Proposal%20Form-Targets%20and%20Indicators%20Table_Fr.xls?A2EECA8B" TargetMode="External"/><Relationship Id="rId1" Type="http://schemas.openxmlformats.org/officeDocument/2006/relationships/externalLinkPath" Target="file:///\\A2EECA8B\Att.A%20to%20Rd%206%20Proposal%20Form-Targets%20and%20Indicators%20Table_Fr.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Construction%20Budgets%20lines%20EC%20Global%20Plan%20MUH%2020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Users\konemamadou\Library\Application%20Support\Microsoft\Office\Office%202011%20AutoRecovery\Draft_Budget_MOH-TB_(V11_26_Avril_2011)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ordaidorg-my.sharepoint.com/C/Users/User/Documents/Christian/Bukavu/2015/proposal/PSI/Copie%20de%20NC_RDC_Paludisme_Budget_31mai2014_final%20(3).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cordaidorg-my.sharepoint.com/Documents%20and%20Settings/teufeil/Local%20Settings/Temporary%20Internet%20Files/OLK97/PVD%20BUDGET%20-%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cordaidorg-my.sharepoint.com/Users/michelzabiti/Documents/Projet%20PBF%20Sante%20CCT%20108050/Projet%20PBF%20Sant&#233;%202013_2014/Costing%20An%202%20PBF%20Sante%20CCT%20108050/230713%20CostingIdjwiSudKivu%20coordination%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ormance Framework 1&amp;2"/>
      <sheetName val="HIV"/>
      <sheetName val="TB"/>
      <sheetName val="Malaria"/>
      <sheetName val="Sheet1"/>
      <sheetName val="Sheet2"/>
      <sheetName val="Sheet3"/>
      <sheetName val="BudgetEvo"/>
      <sheetName val="Periods"/>
      <sheetName val="Menu"/>
      <sheetName val="Menu2"/>
      <sheetName val="Menu3"/>
      <sheetName val="PivotTx"/>
      <sheetName val="PJ 106191"/>
      <sheetName val="PJ 107910"/>
      <sheetName val="PJ 108050"/>
      <sheetName val="PJ 108059"/>
      <sheetName val="PJ 108064"/>
      <sheetName val="PJ 108067"/>
      <sheetName val="PJ 108803"/>
      <sheetName val="PJ 109213"/>
      <sheetName val="PJ 000000"/>
      <sheetName val="PJ 102999"/>
      <sheetName val="PJ 103055"/>
      <sheetName val="PJ 104_10017A"/>
      <sheetName val="PJ 105231"/>
      <sheetName val="PJ 105321"/>
      <sheetName val="PJ 106166"/>
      <sheetName val="PJ 106190"/>
      <sheetName val="PJ 106528"/>
      <sheetName val="PJ 106762"/>
      <sheetName val="PJ 107011"/>
      <sheetName val="PJ 107012"/>
      <sheetName val="PJ 107536"/>
      <sheetName val="PJ 107539"/>
      <sheetName val="PJ 108002"/>
      <sheetName val="PJ 108058"/>
      <sheetName val="PJ 108088"/>
      <sheetName val="PJ 108800"/>
      <sheetName val="Lists"/>
      <sheetName val="Lists2"/>
      <sheetName val="Ledger Transaction Details"/>
      <sheetName val="WsTemp"/>
      <sheetName val="Budget summary GF"/>
      <sheetName val="Definitions"/>
      <sheetName val="Cadre de Performance 3-5"/>
      <sheetName val="VIH"/>
      <sheetName val="Paludisme"/>
      <sheetName val="RSS"/>
      <sheetName val="Pipeline"/>
      <sheetName val="Comparisation"/>
      <sheetName val="Budget total "/>
      <sheetName val="Rate tables"/>
      <sheetName val="1. HRNatProvTechnAss"/>
      <sheetName val="2. HRFlores"/>
      <sheetName val="3 Invest"/>
      <sheetName val="4.1 Puskesmas"/>
      <sheetName val="4.2 Hospital"/>
      <sheetName val="5. QualAss"/>
      <sheetName val="6. Cons Voice"/>
      <sheetName val="7 Oper Costs "/>
      <sheetName val="8 Training"/>
      <sheetName val="Blad2"/>
      <sheetName val="HIV_AIDS Attachment "/>
      <sheetName val="SDAs_impact_datasources"/>
      <sheetName val="Cadre de performance VIH"/>
      <sheetName val="DPS_impact_source données"/>
    </sheetNames>
    <sheetDataSet>
      <sheetData sheetId="0" refreshError="1"/>
      <sheetData sheetId="1" refreshError="1"/>
      <sheetData sheetId="2">
        <row r="2">
          <cell r="A2" t="str">
            <v>Please select…</v>
          </cell>
          <cell r="B2" t="str">
            <v>Please select…</v>
          </cell>
          <cell r="E2" t="str">
            <v>Please select…</v>
          </cell>
        </row>
        <row r="3">
          <cell r="A3" t="str">
            <v>Prevention: BCC - Mass media</v>
          </cell>
          <cell r="B3" t="str">
            <v xml:space="preserve">% of young women and men aged 15-24 who are HIV infected </v>
          </cell>
          <cell r="E3" t="str">
            <v>National Health Accounts</v>
          </cell>
          <cell r="F3" t="str">
            <v>Please enter a corresponding indicator here…</v>
          </cell>
        </row>
        <row r="4">
          <cell r="A4" t="str">
            <v>Prevention: BCC - community outreach</v>
          </cell>
          <cell r="B4" t="str">
            <v xml:space="preserve">% of adults aged 15-49 who are HIV infected </v>
          </cell>
          <cell r="E4" t="str">
            <v>DHS/DHS+ (Demographic and Health Survey)</v>
          </cell>
        </row>
        <row r="5">
          <cell r="A5" t="str">
            <v>Prevention: Condom distribution</v>
          </cell>
          <cell r="B5" t="str">
            <v xml:space="preserve">% of adults and children with HIV still alive 12 months after initiation of antiretroviral therapy (extend to 2, 3, 5 years as program matures) </v>
          </cell>
          <cell r="E5" t="str">
            <v>MICS (Multiple Indicator Cluster Survey)</v>
          </cell>
          <cell r="F5" t="str">
            <v>Please enter a SDA here…</v>
          </cell>
        </row>
        <row r="6">
          <cell r="A6" t="str">
            <v>Prevention: Testing and Counseling</v>
          </cell>
          <cell r="B6" t="str">
            <v xml:space="preserve">% of infants born to HIV infected mothers who are infected </v>
          </cell>
          <cell r="E6" t="str">
            <v>AIS (AIDS Indicator Survey)</v>
          </cell>
        </row>
        <row r="7">
          <cell r="A7" t="str">
            <v>Prevention: PMTCT</v>
          </cell>
          <cell r="B7" t="str">
            <v xml:space="preserve">% of most-at-risk population(s) (sex workers, clients of sex workers, men who have sex with men, injecting drug users) who are HIV infected </v>
          </cell>
          <cell r="E7" t="str">
            <v>SAMS (Service Availibility Mapping Survey)</v>
          </cell>
        </row>
        <row r="8">
          <cell r="A8" t="str">
            <v>Prevention: Post-exposure prophylaxis (PEP)</v>
          </cell>
          <cell r="B8" t="str">
            <v>% of HIV seroprevalence among all newly registered TB patients</v>
          </cell>
          <cell r="E8" t="str">
            <v>BSS (Behavioral and Surveillance Survey)</v>
          </cell>
        </row>
        <row r="9">
          <cell r="A9" t="str">
            <v>Prevention: STI diagnosis and treatment</v>
          </cell>
          <cell r="E9" t="str">
            <v>Sentinel surveillance</v>
          </cell>
        </row>
        <row r="10">
          <cell r="A10" t="str">
            <v>Prevention: Blood safety and universal precaution</v>
          </cell>
          <cell r="E10" t="str">
            <v>Serological surveys</v>
          </cell>
        </row>
        <row r="11">
          <cell r="A11" t="str">
            <v>Treatment: Antiretroviral treatment (ARV) and monitoring</v>
          </cell>
          <cell r="E11" t="str">
            <v>Prevalence surveys</v>
          </cell>
        </row>
        <row r="12">
          <cell r="A12" t="str">
            <v>Treatment: Prophylaxis and treatment for opportunistic infections</v>
          </cell>
          <cell r="E12" t="str">
            <v xml:space="preserve">Facility-based survey </v>
          </cell>
        </row>
        <row r="13">
          <cell r="A13" t="str">
            <v>Care and support: Care and support for the chronically ill</v>
          </cell>
          <cell r="E13" t="str">
            <v>Key informant survey</v>
          </cell>
        </row>
        <row r="14">
          <cell r="A14" t="str">
            <v>Care and support: Support for orphans and vulnerable children</v>
          </cell>
          <cell r="E14" t="str">
            <v>Specific surveys (to be defined)</v>
          </cell>
        </row>
        <row r="15">
          <cell r="A15" t="str">
            <v>TB/HIV collaborative activities: Intensified case-finding among PLWHA</v>
          </cell>
          <cell r="E15" t="str">
            <v xml:space="preserve">Civil registration systems (vital/disease specific registration) </v>
          </cell>
        </row>
        <row r="16">
          <cell r="A16" t="str">
            <v>TB/HIV collaborative activities: Prevention of TB disease in PLWHA</v>
          </cell>
          <cell r="E16" t="str">
            <v>Census</v>
          </cell>
        </row>
        <row r="17">
          <cell r="A17" t="str">
            <v>TB/HIV collaborative activities: Prevention of HIV in TB patients</v>
          </cell>
          <cell r="E17" t="str">
            <v>Health service statistics</v>
          </cell>
        </row>
        <row r="18">
          <cell r="A18" t="str">
            <v>TB/HIV collaborative activities: Prevention of opportunistic infections in PLWHA with TB</v>
          </cell>
          <cell r="E18" t="str">
            <v>Patient register</v>
          </cell>
        </row>
        <row r="19">
          <cell r="A19" t="str">
            <v xml:space="preserve">TB/HIV collaborative activities: HIV care and support for HIV-positive TB patients </v>
          </cell>
          <cell r="E19" t="str">
            <v xml:space="preserve">Clinical cohort follow-up studies </v>
          </cell>
        </row>
        <row r="20">
          <cell r="A20" t="str">
            <v>TB/HIV collaborative activities: Provision of antiretroviral treatment for TB patients during TB treatment</v>
          </cell>
          <cell r="E20" t="str">
            <v>Community services assessment</v>
          </cell>
        </row>
        <row r="21">
          <cell r="A21" t="str">
            <v>Supportive environment: Policy development including workplace policy</v>
          </cell>
          <cell r="E21" t="str">
            <v>Records: laboratory, patient (e.g. treatment cards), training, certification, other (to be specified)</v>
          </cell>
        </row>
        <row r="22">
          <cell r="A22" t="str">
            <v xml:space="preserve">Supportive environment: Strengthening of civil society and institutional capacity building </v>
          </cell>
          <cell r="E22" t="str">
            <v>Operational research</v>
          </cell>
        </row>
        <row r="23">
          <cell r="A23" t="str">
            <v>Supportive environment: Stigma reduction in all settings</v>
          </cell>
        </row>
        <row r="24">
          <cell r="A24" t="str">
            <v>HSS: Service delivery</v>
          </cell>
        </row>
        <row r="25">
          <cell r="A25" t="str">
            <v>HSS: PAL (Practical Approach to Lung Health)</v>
          </cell>
        </row>
        <row r="26">
          <cell r="A26" t="str">
            <v>HSS: Human resources</v>
          </cell>
        </row>
        <row r="27">
          <cell r="A27" t="str">
            <v>HSS: Community Systems Strengthening</v>
          </cell>
        </row>
        <row r="28">
          <cell r="A28" t="str">
            <v>HSS: Information system &amp; Operational research</v>
          </cell>
        </row>
        <row r="29">
          <cell r="A29" t="str">
            <v>HSS: Infrastructure</v>
          </cell>
        </row>
        <row r="30">
          <cell r="A30" t="str">
            <v>HSS: Procurement and Supply management</v>
          </cell>
        </row>
      </sheetData>
      <sheetData sheetId="3">
        <row r="2">
          <cell r="A2" t="str">
            <v>please select…</v>
          </cell>
        </row>
        <row r="3">
          <cell r="A3" t="str">
            <v>Improving diagnosis</v>
          </cell>
        </row>
        <row r="4">
          <cell r="A4" t="str">
            <v>Standardized treatment, patient support and patient charter</v>
          </cell>
        </row>
        <row r="5">
          <cell r="A5" t="str">
            <v>Procurement and supply management</v>
          </cell>
        </row>
        <row r="6">
          <cell r="A6" t="str">
            <v>M&amp;E</v>
          </cell>
        </row>
        <row r="7">
          <cell r="A7" t="str">
            <v>TB/HIV</v>
          </cell>
        </row>
        <row r="8">
          <cell r="A8" t="str">
            <v>MDR-TB</v>
          </cell>
        </row>
        <row r="9">
          <cell r="A9" t="str">
            <v xml:space="preserve">High-risk groups </v>
          </cell>
        </row>
        <row r="10">
          <cell r="A10" t="str">
            <v>HSS (beyond TB)</v>
          </cell>
        </row>
        <row r="11">
          <cell r="A11" t="str">
            <v>PAL (Practical Approach to Lung Health)</v>
          </cell>
        </row>
        <row r="12">
          <cell r="A12" t="str">
            <v>PPM / ISTC (Public-Public, Public-Private Mix (PPM) approaches and International standards for TB care)</v>
          </cell>
        </row>
        <row r="13">
          <cell r="A13" t="str">
            <v xml:space="preserve">ACSM (Advocacy, communication and social mobilization) </v>
          </cell>
        </row>
        <row r="14">
          <cell r="A14" t="str">
            <v>Community TB care</v>
          </cell>
        </row>
        <row r="15">
          <cell r="A15" t="str">
            <v>Programme-based operational research</v>
          </cell>
        </row>
      </sheetData>
      <sheetData sheetId="4">
        <row r="2">
          <cell r="A2" t="str">
            <v>please select…</v>
          </cell>
          <cell r="D2" t="str">
            <v>please select…</v>
          </cell>
          <cell r="E2" t="str">
            <v>please select…</v>
          </cell>
        </row>
        <row r="3">
          <cell r="A3" t="str">
            <v>Prevention: BCC - Mass media</v>
          </cell>
          <cell r="D3" t="str">
            <v>% of U5 children (and other target groups) with malaria/fever receiving appropriate treatment within 24 hours (community/health facility)</v>
          </cell>
          <cell r="E3" t="str">
            <v>National Health Accounts</v>
          </cell>
        </row>
        <row r="4">
          <cell r="A4" t="str">
            <v>Prevention: BCC - community outreach</v>
          </cell>
          <cell r="D4" t="str">
            <v>% of U5 children (and other target group) with uncomplicated malaria correctly managed at health facilities</v>
          </cell>
          <cell r="E4" t="str">
            <v>DHS/DHS+ (Demographic and Health Survey)</v>
          </cell>
        </row>
        <row r="5">
          <cell r="A5" t="str">
            <v>Prevention: Insecticide-treated nets (ITNs)</v>
          </cell>
          <cell r="D5" t="str">
            <v>% of U5 children (and other target groups) admitted with severe malaria and correctly managed at health facilities</v>
          </cell>
          <cell r="E5" t="str">
            <v>MICS (Multiple Indicator Cluster Survey)</v>
          </cell>
        </row>
        <row r="6">
          <cell r="A6" t="str">
            <v>Prevention: Malaria prevention during pregnancy</v>
          </cell>
          <cell r="D6" t="str">
            <v>% of children U5 sleeping under an ITN the previous night</v>
          </cell>
          <cell r="E6" t="str">
            <v>MIS (Malaria Indicator Survey)</v>
          </cell>
        </row>
        <row r="7">
          <cell r="A7" t="str">
            <v>Prevention: Vector control (other than ITNs)</v>
          </cell>
          <cell r="D7" t="str">
            <v>% of households with at least one ITN</v>
          </cell>
          <cell r="E7" t="str">
            <v>SAMS (Service Availibility Mapping Survey)</v>
          </cell>
        </row>
        <row r="8">
          <cell r="A8" t="str">
            <v>Prevention: other - specify</v>
          </cell>
          <cell r="D8" t="str">
            <v>% of pregnant women (and other target groups) sleeping under an ITN the previous night</v>
          </cell>
          <cell r="E8" t="str">
            <v>BSS (Behavioral and Surveillance Survey)</v>
          </cell>
        </row>
        <row r="9">
          <cell r="A9" t="str">
            <v>Treatment: Prompt, effective anti-malarial treatment</v>
          </cell>
          <cell r="D9" t="str">
            <v>% of pregnant women on Intermittent preventive treatment (IPT) according to national policy (specific to Sub-Saharian Africa)</v>
          </cell>
          <cell r="E9" t="str">
            <v>Sentinel surveillance</v>
          </cell>
        </row>
        <row r="10">
          <cell r="A10" t="str">
            <v>Treatment: Home based management of malaria</v>
          </cell>
          <cell r="D10" t="str">
            <v>% of households in malaria areas protected by IRS</v>
          </cell>
          <cell r="E10" t="str">
            <v>MOH (routine HIS or HMIS)</v>
          </cell>
        </row>
        <row r="11">
          <cell r="A11" t="str">
            <v>Treatment: Diagnosis</v>
          </cell>
          <cell r="E11" t="str">
            <v>RBM (Roll Back Malaria)</v>
          </cell>
        </row>
        <row r="12">
          <cell r="A12" t="str">
            <v>Treatment: other - specify</v>
          </cell>
          <cell r="E12" t="str">
            <v>Serological surveys</v>
          </cell>
        </row>
        <row r="13">
          <cell r="A13" t="str">
            <v>Supportive environment: Monitoring drug resistance</v>
          </cell>
          <cell r="E13" t="str">
            <v>Prevalence surveys</v>
          </cell>
        </row>
        <row r="14">
          <cell r="A14" t="str">
            <v>Supportive environment: Monitoring insecticide resistance</v>
          </cell>
          <cell r="E14" t="str">
            <v xml:space="preserve">Facility-based survey </v>
          </cell>
        </row>
        <row r="15">
          <cell r="A15" t="str">
            <v>Supportive environment: Coordination and partnership development (national, community, public-private)</v>
          </cell>
          <cell r="E15" t="str">
            <v>Key informant survey</v>
          </cell>
        </row>
        <row r="16">
          <cell r="A16" t="str">
            <v>Supportive environment: other - specify</v>
          </cell>
          <cell r="E16" t="str">
            <v>Specific surveys (to be defined)</v>
          </cell>
        </row>
        <row r="17">
          <cell r="A17" t="str">
            <v>HSS (Health Systems Strengthening): Service delivery</v>
          </cell>
          <cell r="E17" t="str">
            <v xml:space="preserve">Civil registration systems (vital/disease specific registration) </v>
          </cell>
        </row>
        <row r="18">
          <cell r="A18" t="str">
            <v>HSS: Human resources</v>
          </cell>
          <cell r="E18" t="str">
            <v>Census</v>
          </cell>
        </row>
        <row r="19">
          <cell r="A19" t="str">
            <v>HSS: Community Systems Strengthening</v>
          </cell>
          <cell r="E19" t="str">
            <v>Health service statistics</v>
          </cell>
        </row>
        <row r="20">
          <cell r="A20" t="str">
            <v>HSS: Information system &amp; Operational research</v>
          </cell>
          <cell r="E20" t="str">
            <v>Patient register</v>
          </cell>
        </row>
        <row r="21">
          <cell r="A21" t="str">
            <v>HSS: Infrastructure</v>
          </cell>
          <cell r="E21" t="str">
            <v xml:space="preserve">Clinical cohort follow-up studies </v>
          </cell>
        </row>
        <row r="22">
          <cell r="A22" t="str">
            <v>HSS: Procurement and Supply management</v>
          </cell>
          <cell r="E22" t="str">
            <v>Community services assessment</v>
          </cell>
        </row>
        <row r="23">
          <cell r="A23" t="str">
            <v>HSS: other - specify</v>
          </cell>
          <cell r="E23" t="str">
            <v>Records: laboratory, patient (e.g. treatment cards), training, certification, other (to be specified)</v>
          </cell>
        </row>
        <row r="24">
          <cell r="E24" t="str">
            <v>Operational research</v>
          </cell>
        </row>
        <row r="25">
          <cell r="E25" t="str">
            <v>Questionnaire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1">
          <cell r="B31" t="str">
            <v>Please Select…</v>
          </cell>
        </row>
        <row r="32">
          <cell r="B32" t="str">
            <v>FBO</v>
          </cell>
        </row>
        <row r="33">
          <cell r="B33" t="str">
            <v>NGO/CBO/Academic</v>
          </cell>
        </row>
        <row r="34">
          <cell r="B34" t="str">
            <v>Private Sector</v>
          </cell>
        </row>
        <row r="35">
          <cell r="B35" t="str">
            <v>Ministry of Health (MoH)</v>
          </cell>
        </row>
        <row r="36">
          <cell r="B36" t="str">
            <v>Other Government</v>
          </cell>
        </row>
        <row r="37">
          <cell r="B37" t="str">
            <v>UNDP</v>
          </cell>
        </row>
        <row r="38">
          <cell r="B38" t="str">
            <v>Other Multilateral Organisation</v>
          </cell>
        </row>
        <row r="127">
          <cell r="B127" t="str">
            <v>Please Select…</v>
          </cell>
        </row>
        <row r="128">
          <cell r="B128" t="str">
            <v>HIV:Prevention</v>
          </cell>
        </row>
        <row r="129">
          <cell r="B129" t="str">
            <v>HIV:Treatment</v>
          </cell>
        </row>
        <row r="130">
          <cell r="B130" t="str">
            <v>HIV:Care and Support</v>
          </cell>
        </row>
        <row r="131">
          <cell r="B131" t="str">
            <v>HIV:TB/HIV Collaborative Activities</v>
          </cell>
        </row>
        <row r="132">
          <cell r="B132" t="str">
            <v>HIV:Supportive Environment</v>
          </cell>
        </row>
        <row r="133">
          <cell r="B133" t="str">
            <v>HIV:Health Systems Strengthening (HSS)</v>
          </cell>
        </row>
        <row r="134">
          <cell r="B134" t="str">
            <v>HIV_TB: TB Detection</v>
          </cell>
        </row>
        <row r="135">
          <cell r="B135" t="str">
            <v>HIV_TB: TB Treatment</v>
          </cell>
        </row>
        <row r="136">
          <cell r="B136" t="str">
            <v>HIV_TB: Collaborative Activities</v>
          </cell>
        </row>
        <row r="137">
          <cell r="B137" t="str">
            <v>HIV_TB: Supportive Environment</v>
          </cell>
        </row>
        <row r="138">
          <cell r="B138" t="str">
            <v>HIV_TB: Health Systems Strengthening (HSS)</v>
          </cell>
        </row>
        <row r="139">
          <cell r="B139" t="str">
            <v>Mal: Prevention</v>
          </cell>
        </row>
        <row r="140">
          <cell r="B140" t="str">
            <v>Mal: Treatment</v>
          </cell>
        </row>
        <row r="141">
          <cell r="B141" t="str">
            <v>Mal: Supportive Environment</v>
          </cell>
        </row>
        <row r="142">
          <cell r="B142" t="str">
            <v>Mal: Health Systems Strengthening (HSS)</v>
          </cell>
        </row>
        <row r="143">
          <cell r="B143" t="str">
            <v>TB Detection</v>
          </cell>
        </row>
        <row r="144">
          <cell r="B144" t="str">
            <v>TB Treatment</v>
          </cell>
        </row>
        <row r="145">
          <cell r="B145" t="str">
            <v>TB/HIV Collaborative Activities</v>
          </cell>
        </row>
        <row r="146">
          <cell r="B146" t="str">
            <v>TB: Supportive Environment</v>
          </cell>
        </row>
        <row r="147">
          <cell r="B147" t="str">
            <v>TB: Health Systems Strengthening (HSS)</v>
          </cell>
        </row>
        <row r="148">
          <cell r="B148" t="str">
            <v>HSS: Health Systems Strengthening (HSS)</v>
          </cell>
        </row>
        <row r="149">
          <cell r="B149" t="str">
            <v>HSS: Supportive Environment</v>
          </cell>
        </row>
      </sheetData>
      <sheetData sheetId="46"/>
      <sheetData sheetId="47"/>
      <sheetData sheetId="48"/>
      <sheetData sheetId="49">
        <row r="2">
          <cell r="A2" t="str">
            <v>Veuillez sélectionner…</v>
          </cell>
          <cell r="D2" t="str">
            <v>Veuillez sélectionner…</v>
          </cell>
        </row>
        <row r="3">
          <cell r="A3" t="str">
            <v>RSS (renforcement des systèmes de santé) : Prestation de services</v>
          </cell>
          <cell r="D3" t="str">
            <v>HMIS</v>
          </cell>
        </row>
        <row r="4">
          <cell r="A4" t="str">
            <v>RSS (renforcement des systèmes de santé) : Professionnels de la santé</v>
          </cell>
          <cell r="D4" t="str">
            <v>Dossiers des patients</v>
          </cell>
        </row>
        <row r="5">
          <cell r="A5" t="str">
            <v>RSS (renforcement des systèmes de santé) : Produits médicaux, vaccins et technologie</v>
          </cell>
          <cell r="D5" t="str">
            <v>Documents de formation</v>
          </cell>
        </row>
        <row r="6">
          <cell r="A6" t="str">
            <v>RSS (renforcement des systèmes de santé) : Financement</v>
          </cell>
          <cell r="D6" t="str">
            <v>MICS (enquête par grappes à indicateurs multiples)</v>
          </cell>
        </row>
        <row r="7">
          <cell r="A7" t="str">
            <v>RSS (renforcement des systèmes de santé) : Direction et gouvernance</v>
          </cell>
          <cell r="D7" t="str">
            <v>DHS/DHS+ (enquête démographique et sanitaire)</v>
          </cell>
        </row>
        <row r="8">
          <cell r="A8" t="str">
            <v xml:space="preserve">RSS (renforcement des systèmes de santé) : Système d'information </v>
          </cell>
          <cell r="D8" t="str">
            <v>AIS (enquête sur les indicateurs du SIDA)</v>
          </cell>
        </row>
        <row r="9">
          <cell r="A9" t="str">
            <v>RSC: Suivi et documentation des interventions communautaires et gouvernementales</v>
          </cell>
          <cell r="D9" t="str">
            <v>BSS (enquête de surveillance du comportement)</v>
          </cell>
        </row>
        <row r="10">
          <cell r="A10" t="str">
            <v>RSC: Plaidoyer, communication et mobilisation sociale</v>
          </cell>
          <cell r="D10" t="str">
            <v>Enquête sur les structures sanitaires</v>
          </cell>
        </row>
        <row r="11">
          <cell r="A11" t="str">
            <v>RSC: Développement des liens, de la collaboration et de la coordination communautaires</v>
          </cell>
          <cell r="D11" t="str">
            <v>SAMS (enquête sur la cartographie des services disponibles)</v>
          </cell>
        </row>
        <row r="12">
          <cell r="A12" t="str">
            <v>RSC: Ressources humaines: renforcement des compétences pour la prestation de services, le plaidoyer et le leadership</v>
          </cell>
          <cell r="D12" t="str">
            <v>Enquête des ménages</v>
          </cell>
        </row>
        <row r="13">
          <cell r="A13" t="str">
            <v>RSC: Ressources financières</v>
          </cell>
          <cell r="D13" t="str">
            <v>Études et recherches spécifiques (Préciser)</v>
          </cell>
        </row>
        <row r="14">
          <cell r="A14" t="str">
            <v>RSC: Ressources matérielles - infrastructures et produits essentiels (y compris les produits médicaux et autres produits et technologies)</v>
          </cell>
          <cell r="D14" t="str">
            <v>Rapports (préciser)</v>
          </cell>
        </row>
        <row r="15">
          <cell r="A15" t="str">
            <v>RSC: Activités et services communautaires – prestation, utilisation et qualité</v>
          </cell>
          <cell r="D15" t="str">
            <v>Registre d’état civil et registre spécifique des maladies</v>
          </cell>
        </row>
        <row r="16">
          <cell r="A16" t="str">
            <v>RSC: Gestion, responsabilité et leadership</v>
          </cell>
          <cell r="D16" t="str">
            <v>Recherche opérationnelle</v>
          </cell>
        </row>
        <row r="17">
          <cell r="A17" t="str">
            <v>RSC: Suivi et évaluation, génération d’informations basées sur faits tangibles</v>
          </cell>
          <cell r="D17" t="str">
            <v>Enquête sur les prestataires de santé</v>
          </cell>
        </row>
        <row r="18">
          <cell r="A18" t="str">
            <v xml:space="preserve">RSC: Planification stratégique </v>
          </cell>
          <cell r="D18" t="str">
            <v>Compte national de santé</v>
          </cell>
        </row>
        <row r="19">
          <cell r="D19" t="str">
            <v>Registre administratif</v>
          </cell>
        </row>
        <row r="20">
          <cell r="D20" t="str">
            <v xml:space="preserve">Système d’E&amp;R (enregistrement et reporting) relatif à la tuberculose, rapports trimestriels </v>
          </cell>
        </row>
        <row r="21">
          <cell r="D21" t="str">
            <v xml:space="preserve">Système d’E&amp;R (enregistrement et reporting) relatif à la tuberculose, rapport de gestion annuel </v>
          </cell>
        </row>
        <row r="22">
          <cell r="D22" t="str">
            <v>Enquête sur la prévalence de la TB</v>
          </cell>
        </row>
        <row r="23">
          <cell r="D23" t="str">
            <v>Registre des patients atteints de tuberculose</v>
          </cell>
        </row>
        <row r="24">
          <cell r="D24" t="str">
            <v>Registre de laboratoires pour la tuberculose</v>
          </cell>
        </row>
        <row r="25">
          <cell r="D25" t="str">
            <v>Carte de traitement de la tuberculose</v>
          </cell>
        </row>
        <row r="26">
          <cell r="D26" t="str">
            <v>MIS (enquête sur les indicateurs du paludisme)</v>
          </cell>
        </row>
        <row r="27">
          <cell r="D27" t="str">
            <v>Analyse de la situation</v>
          </cell>
        </row>
        <row r="28">
          <cell r="D28" t="str">
            <v>Enquête du principal informateur</v>
          </cell>
        </row>
        <row r="29">
          <cell r="D29" t="str">
            <v>Dossiers des patients</v>
          </cell>
        </row>
        <row r="30">
          <cell r="D30" t="str">
            <v xml:space="preserve">Systèmes de surveillance </v>
          </cell>
        </row>
        <row r="31">
          <cell r="D31" t="str">
            <v>Spécifiez- Rapports, Enquête, Questionnaires etc.</v>
          </cell>
        </row>
      </sheetData>
      <sheetData sheetId="50"/>
      <sheetData sheetId="51"/>
      <sheetData sheetId="52"/>
      <sheetData sheetId="53">
        <row r="12">
          <cell r="D12" t="str">
            <v>EUR</v>
          </cell>
          <cell r="E12">
            <v>1</v>
          </cell>
        </row>
        <row r="13">
          <cell r="D13" t="str">
            <v>USD</v>
          </cell>
          <cell r="E13">
            <v>0.68969999999999998</v>
          </cell>
        </row>
        <row r="14">
          <cell r="D14" t="str">
            <v>IR</v>
          </cell>
          <cell r="E14">
            <v>7.1400000000000001E-5</v>
          </cell>
        </row>
      </sheetData>
      <sheetData sheetId="54"/>
      <sheetData sheetId="55"/>
      <sheetData sheetId="56"/>
      <sheetData sheetId="57"/>
      <sheetData sheetId="58"/>
      <sheetData sheetId="59"/>
      <sheetData sheetId="60"/>
      <sheetData sheetId="61"/>
      <sheetData sheetId="62"/>
      <sheetData sheetId="63"/>
      <sheetData sheetId="64" refreshError="1"/>
      <sheetData sheetId="65">
        <row r="2">
          <cell r="D2" t="str">
            <v>impact</v>
          </cell>
        </row>
        <row r="3">
          <cell r="D3" t="str">
            <v>outcome</v>
          </cell>
        </row>
      </sheetData>
      <sheetData sheetId="66" refreshError="1"/>
      <sheetData sheetId="67">
        <row r="2">
          <cell r="E2" t="str">
            <v>HMIS</v>
          </cell>
        </row>
        <row r="3">
          <cell r="E3" t="str">
            <v>Dossiers des patients</v>
          </cell>
        </row>
        <row r="4">
          <cell r="E4" t="str">
            <v>Documents de formation</v>
          </cell>
        </row>
        <row r="5">
          <cell r="E5" t="str">
            <v>MICS (enquête par grappes à indicateurs multiples)</v>
          </cell>
        </row>
        <row r="6">
          <cell r="E6" t="str">
            <v>DHS/DHS+ (enquête démographique et sanitaire)</v>
          </cell>
        </row>
        <row r="7">
          <cell r="E7" t="str">
            <v>AIS (enquête sur les indicateurs du SIDA)</v>
          </cell>
        </row>
        <row r="8">
          <cell r="E8" t="str">
            <v>BSS (enquête de surveillance du comportement)</v>
          </cell>
        </row>
        <row r="9">
          <cell r="E9" t="str">
            <v>Enquête sur les structures sanitaires</v>
          </cell>
        </row>
        <row r="10">
          <cell r="E10" t="str">
            <v>SAMS (enquête sur la cartographie des services disponibles)</v>
          </cell>
        </row>
        <row r="11">
          <cell r="E11" t="str">
            <v>Enquête des ménages</v>
          </cell>
        </row>
        <row r="12">
          <cell r="E12" t="str">
            <v>Études et recherches spécifiques (Préciser)</v>
          </cell>
        </row>
        <row r="13">
          <cell r="E13" t="str">
            <v>Rapports (préciser)</v>
          </cell>
        </row>
        <row r="14">
          <cell r="E14" t="str">
            <v>Registre d’état civil et registre spécifique des maladies</v>
          </cell>
        </row>
        <row r="15">
          <cell r="E15" t="str">
            <v>Recherche opérationnelle</v>
          </cell>
        </row>
        <row r="16">
          <cell r="E16" t="str">
            <v>Enquête sur les prestataires de santé</v>
          </cell>
        </row>
        <row r="17">
          <cell r="E17" t="str">
            <v>Compte national de santé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ormance Framework 1&amp;2"/>
      <sheetName val="HIV"/>
      <sheetName val="TB"/>
      <sheetName val="Malaria"/>
      <sheetName val="Budget summary GF"/>
      <sheetName val="Definitions"/>
    </sheetNames>
    <sheetDataSet>
      <sheetData sheetId="0" refreshError="1"/>
      <sheetData sheetId="1" refreshError="1"/>
      <sheetData sheetId="2" refreshError="1">
        <row r="2">
          <cell r="E2" t="str">
            <v>Please select…</v>
          </cell>
        </row>
        <row r="3">
          <cell r="E3" t="str">
            <v>National Health Accounts</v>
          </cell>
          <cell r="F3" t="str">
            <v>Please enter a corresponding indicator here…</v>
          </cell>
        </row>
        <row r="4">
          <cell r="E4" t="str">
            <v>DHS/DHS+ (Demographic and Health Survey)</v>
          </cell>
          <cell r="F4" t="str">
            <v>Please enter a data source here…</v>
          </cell>
        </row>
        <row r="5">
          <cell r="E5" t="str">
            <v>MICS (Multiple Indicator Cluster Survey)</v>
          </cell>
        </row>
        <row r="6">
          <cell r="E6" t="str">
            <v>AIS (AIDS Indicator Survey)</v>
          </cell>
        </row>
        <row r="7">
          <cell r="E7" t="str">
            <v>SAMS (Service Availibility Mapping Survey)</v>
          </cell>
        </row>
        <row r="8">
          <cell r="E8" t="str">
            <v>BSS (Behavioral and Surveillance Survey)</v>
          </cell>
        </row>
        <row r="9">
          <cell r="E9" t="str">
            <v>Sentinel surveillance</v>
          </cell>
        </row>
        <row r="10">
          <cell r="E10" t="str">
            <v>Serological surveys</v>
          </cell>
        </row>
        <row r="11">
          <cell r="E11" t="str">
            <v>Prevalence surveys</v>
          </cell>
        </row>
        <row r="12">
          <cell r="E12" t="str">
            <v xml:space="preserve">Facility-based survey </v>
          </cell>
        </row>
        <row r="13">
          <cell r="E13" t="str">
            <v>Key informant survey</v>
          </cell>
        </row>
        <row r="14">
          <cell r="E14" t="str">
            <v>Specific surveys (to be defined)</v>
          </cell>
        </row>
        <row r="15">
          <cell r="E15" t="str">
            <v xml:space="preserve">Civil registration systems (vital/disease specific registration) </v>
          </cell>
        </row>
        <row r="16">
          <cell r="E16" t="str">
            <v>Census</v>
          </cell>
        </row>
        <row r="17">
          <cell r="E17" t="str">
            <v>Health service statistics</v>
          </cell>
        </row>
        <row r="18">
          <cell r="E18" t="str">
            <v>Patient register</v>
          </cell>
        </row>
        <row r="19">
          <cell r="E19" t="str">
            <v xml:space="preserve">Clinical cohort follow-up studies </v>
          </cell>
        </row>
        <row r="20">
          <cell r="E20" t="str">
            <v>Community services assessment</v>
          </cell>
        </row>
        <row r="21">
          <cell r="E21" t="str">
            <v>Records: laboratory, patient (e.g. treatment cards), training, certification, other (to be specified)</v>
          </cell>
        </row>
        <row r="22">
          <cell r="E22" t="str">
            <v>Operational research</v>
          </cell>
        </row>
      </sheetData>
      <sheetData sheetId="3"/>
      <sheetData sheetId="4" refreshError="1">
        <row r="2">
          <cell r="D2" t="str">
            <v>please select…</v>
          </cell>
        </row>
        <row r="3">
          <cell r="D3" t="str">
            <v>% of U5 children (and other target groups) with malaria/fever receiving appropriate treatment within 24 hours (community/health facility)</v>
          </cell>
        </row>
        <row r="4">
          <cell r="D4" t="str">
            <v>% of U5 children (and other target group) with uncomplicated malaria correctly managed at health facilities</v>
          </cell>
        </row>
        <row r="5">
          <cell r="D5" t="str">
            <v>% of U5 children (and other target groups) admitted with severe malaria and correctly managed at health facilities</v>
          </cell>
        </row>
        <row r="6">
          <cell r="D6" t="str">
            <v>% of children U5 sleeping under an ITN the previous night</v>
          </cell>
        </row>
        <row r="7">
          <cell r="D7" t="str">
            <v>% of households with at least one ITN</v>
          </cell>
        </row>
        <row r="8">
          <cell r="D8" t="str">
            <v>% of pregnant women (and other target groups) sleeping under an ITN the previous night</v>
          </cell>
        </row>
        <row r="9">
          <cell r="D9" t="str">
            <v>% of pregnant women on Intermittent preventive treatment (IPT) according to national policy (specific to Sub-Saharian Africa)</v>
          </cell>
        </row>
        <row r="10">
          <cell r="D10" t="str">
            <v>% of households in malaria areas protected by IRS</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BR 3 DIR "/>
      <sheetName val="FBR Périph"/>
      <sheetName val="FBR 4 Prov"/>
      <sheetName val="Répertoire"/>
      <sheetName val="détail HSS-An 1"/>
      <sheetName val="détail HSS-An 2"/>
      <sheetName val="HSS MSP_Catég_Coûts"/>
      <sheetName val="RESUME"/>
      <sheetName val="Hypos dét RSS"/>
      <sheetName val="BUDGET AGEFIN KPMG"/>
      <sheetName val="Allocation en nature AGEFIN"/>
      <sheetName val="VERIF DPS et DIR"/>
      <sheetName val="Transf comp AGEFIN"/>
      <sheetName val="Coûts unitaires-RSS"/>
      <sheetName val="Coûts transport AN1"/>
      <sheetName val="Hypothèse GAS AN 1"/>
      <sheetName val="Base quantif CS an 1"/>
      <sheetName val="Base de calcul HGR an 1"/>
      <sheetName val="Hypothèse GAS AN 2"/>
      <sheetName val="Base quantif CS an2"/>
      <sheetName val="Base de calcul HGR an2"/>
      <sheetName val="Qte et Couts Medicaments"/>
      <sheetName val="Synthese Budget GAS"/>
      <sheetName val="Budget Eval SNAME"/>
      <sheetName val="Chronogramme"/>
      <sheetName val="Primes 3 Directions"/>
      <sheetName val="Fonct 3 Directions"/>
      <sheetName val="Repartition FM"/>
      <sheetName val="CAG"/>
      <sheetName val="Hypothèse Fonct DPS"/>
    </sheetNames>
    <sheetDataSet>
      <sheetData sheetId="0" refreshError="1"/>
      <sheetData sheetId="1" refreshError="1"/>
      <sheetData sheetId="2" refreshError="1"/>
      <sheetData sheetId="3" refreshError="1"/>
      <sheetData sheetId="4" refreshError="1"/>
      <sheetData sheetId="5" refreshError="1"/>
      <sheetData sheetId="6">
        <row r="31">
          <cell r="K31">
            <v>83547.292013311162</v>
          </cell>
        </row>
      </sheetData>
      <sheetData sheetId="7">
        <row r="19">
          <cell r="N19">
            <v>352716</v>
          </cell>
        </row>
      </sheetData>
      <sheetData sheetId="8">
        <row r="7">
          <cell r="B7">
            <v>636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TCT Supply managmt"/>
      <sheetName val="integration PMTCT-MNCH"/>
      <sheetName val="Epidem Data"/>
      <sheetName val="Formating-source"/>
      <sheetName val="Sheet1"/>
    </sheetNames>
    <sheetDataSet>
      <sheetData sheetId="0"/>
      <sheetData sheetId="1" refreshError="1"/>
      <sheetData sheetId="2" refreshError="1"/>
      <sheetData sheetId="3">
        <row r="3">
          <cell r="A3" t="str">
            <v>Yes</v>
          </cell>
          <cell r="B3" t="str">
            <v>A</v>
          </cell>
          <cell r="C3">
            <v>0</v>
          </cell>
          <cell r="D3">
            <v>0.1</v>
          </cell>
          <cell r="E3" t="str">
            <v>&gt;</v>
          </cell>
          <cell r="H3">
            <v>2</v>
          </cell>
          <cell r="I3" t="str">
            <v>Stockout</v>
          </cell>
          <cell r="J3" t="str">
            <v>Done</v>
          </cell>
          <cell r="K3" t="str">
            <v>yes &amp; well completed</v>
          </cell>
          <cell r="L3" t="str">
            <v>No</v>
          </cell>
          <cell r="M3" t="str">
            <v>yes, at facility not reported up</v>
          </cell>
          <cell r="N3" t="str">
            <v>Determine</v>
          </cell>
          <cell r="P3">
            <v>0</v>
          </cell>
          <cell r="Q3" t="str">
            <v>no meetings</v>
          </cell>
        </row>
        <row r="4">
          <cell r="A4" t="str">
            <v>No</v>
          </cell>
          <cell r="B4" t="str">
            <v>B</v>
          </cell>
          <cell r="C4" t="str">
            <v>&lt;5%</v>
          </cell>
          <cell r="D4">
            <v>0.25</v>
          </cell>
          <cell r="E4" t="str">
            <v>&lt;</v>
          </cell>
          <cell r="H4">
            <v>3</v>
          </cell>
          <cell r="I4" t="str">
            <v>Expiry</v>
          </cell>
          <cell r="J4" t="str">
            <v>end Q2 2011</v>
          </cell>
          <cell r="K4" t="str">
            <v>yes but not always completed</v>
          </cell>
          <cell r="L4" t="str">
            <v>yes, available at supply</v>
          </cell>
          <cell r="M4" t="str">
            <v>yes, at facility &amp; reported up</v>
          </cell>
          <cell r="N4" t="str">
            <v xml:space="preserve">Hemastrip </v>
          </cell>
          <cell r="P4">
            <v>1</v>
          </cell>
          <cell r="Q4" t="str">
            <v>1/ week</v>
          </cell>
        </row>
        <row r="5">
          <cell r="A5" t="str">
            <v>Partially</v>
          </cell>
          <cell r="B5" t="str">
            <v xml:space="preserve">Mix A&amp;B </v>
          </cell>
          <cell r="C5" t="str">
            <v>5%&lt;x&lt;10%</v>
          </cell>
          <cell r="D5">
            <v>0.33</v>
          </cell>
          <cell r="E5" t="str">
            <v xml:space="preserve"> =</v>
          </cell>
          <cell r="H5">
            <v>4</v>
          </cell>
          <cell r="I5" t="str">
            <v>expiry &amp; stock-out</v>
          </cell>
          <cell r="J5" t="str">
            <v>end Q3 2011</v>
          </cell>
          <cell r="K5" t="str">
            <v>No</v>
          </cell>
          <cell r="L5" t="str">
            <v xml:space="preserve">yes, not at supply level </v>
          </cell>
          <cell r="M5" t="str">
            <v>No, at no level</v>
          </cell>
          <cell r="N5" t="str">
            <v>Oraquick</v>
          </cell>
          <cell r="P5">
            <v>2</v>
          </cell>
          <cell r="Q5" t="str">
            <v>1/ 2weeks</v>
          </cell>
        </row>
        <row r="6">
          <cell r="C6" t="str">
            <v>10%&lt;x&lt;20%</v>
          </cell>
          <cell r="D6">
            <v>0.5</v>
          </cell>
          <cell r="I6" t="str">
            <v>none</v>
          </cell>
          <cell r="J6" t="str">
            <v>end Q4 2011</v>
          </cell>
          <cell r="N6" t="str">
            <v>Unigold</v>
          </cell>
          <cell r="P6">
            <v>3</v>
          </cell>
          <cell r="Q6" t="str">
            <v>1/moth</v>
          </cell>
        </row>
        <row r="7">
          <cell r="C7" t="str">
            <v>20%&lt;x&lt;30%</v>
          </cell>
          <cell r="D7">
            <v>0.66</v>
          </cell>
          <cell r="J7" t="str">
            <v>end Q1 2012</v>
          </cell>
          <cell r="N7" t="str">
            <v>Stat-Pack</v>
          </cell>
          <cell r="P7">
            <v>4</v>
          </cell>
          <cell r="Q7" t="str">
            <v>1/Quarter</v>
          </cell>
        </row>
        <row r="8">
          <cell r="C8" t="str">
            <v>30%&lt;x&lt;60%</v>
          </cell>
          <cell r="D8">
            <v>0.75</v>
          </cell>
          <cell r="J8" t="str">
            <v>end Q2 2012</v>
          </cell>
          <cell r="N8" t="str">
            <v>other</v>
          </cell>
          <cell r="P8">
            <v>5</v>
          </cell>
          <cell r="Q8" t="str">
            <v>1/6 monts</v>
          </cell>
        </row>
        <row r="9">
          <cell r="C9" t="str">
            <v>60%&lt;x&lt;70%</v>
          </cell>
          <cell r="D9">
            <v>1</v>
          </cell>
          <cell r="J9" t="str">
            <v>end Q3 2012</v>
          </cell>
          <cell r="P9" t="str">
            <v>&gt;5</v>
          </cell>
          <cell r="Q9" t="str">
            <v>1/year</v>
          </cell>
        </row>
        <row r="10">
          <cell r="C10" t="str">
            <v>70%&lt;x&lt;80%</v>
          </cell>
        </row>
        <row r="11">
          <cell r="C11" t="str">
            <v>80%&lt;x&lt;90%</v>
          </cell>
        </row>
        <row r="12">
          <cell r="C12" t="str">
            <v>90%&lt;x&lt;100%</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Page"/>
      <sheetName val="Country Budget x 6"/>
      <sheetName val="Proposal Approval Sheet"/>
      <sheetName val="Core Budget"/>
      <sheetName val="Donor Summary Budget"/>
      <sheetName val="Donor Crosswalk"/>
      <sheetName val="OH Calculation"/>
      <sheetName val="Match Requirement"/>
      <sheetName val="Advance Payment Calculator"/>
      <sheetName val="Internal Budget Analysis"/>
    </sheetNames>
    <sheetDataSet>
      <sheetData sheetId="0" refreshError="1">
        <row r="19">
          <cell r="A19">
            <v>1.6120000000000001</v>
          </cell>
        </row>
        <row r="20">
          <cell r="A20">
            <v>0.04</v>
          </cell>
        </row>
        <row r="21">
          <cell r="A21">
            <v>0.12</v>
          </cell>
        </row>
      </sheetData>
      <sheetData sheetId="1" refreshError="1">
        <row r="503">
          <cell r="E503">
            <v>0.78</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Definitions"/>
      <sheetName val="Range Page"/>
      <sheetName val="SUMMARY BUDGET SANU SSC R8"/>
      <sheetName val="Recap quantification"/>
      <sheetName val="Detailed Budget - Sanru SSC R8"/>
      <sheetName val="Annexes Gas Fin inter"/>
      <sheetName val="SYNTHESE MNGT FEES "/>
      <sheetName val="Hypotheses quantification"/>
      <sheetName val="PLANING ET ADM SRS"/>
      <sheetName val="Mission Consolidé Antn_Controle"/>
      <sheetName val="Budget de Suivi des SRs Palu"/>
      <sheetName val="hypotheses outils pour le SSC"/>
      <sheetName val="ACT TDR PARAC, SSC"/>
      <sheetName val="QUININE INJ, DIAZ , BAXT"/>
      <sheetName val="Couts transp et stockage CDR f"/>
      <sheetName val="Outils SSC ,velo, moto"/>
      <sheetName val="Recap quant&amp; consolid contener"/>
      <sheetName val="FRAIS TOTAUX GAS"/>
      <sheetName val="budget Communication"/>
      <sheetName val="QUININE CES"/>
      <sheetName val="INDIC CP"/>
      <sheetName val="Cout produit pharmaceutiq"/>
      <sheetName val="pop par ZS"/>
      <sheetName val="pop par tranche d age"/>
      <sheetName val="ANALYSE d'OFFRE MEDIC"/>
      <sheetName val="Cartographie ZS Palu&amp;VIH"/>
      <sheetName val="Title sheet"/>
      <sheetName val="General assumptions"/>
      <sheetName val="Budget summary GF"/>
      <sheetName val="RH UGPR"/>
      <sheetName val="Hypotheses détaillées GAS"/>
      <sheetName val="Budget GAS "/>
      <sheetName val="Detailed Budget - Year 2"/>
      <sheetName val="Detailed Budget - Year 3"/>
      <sheetName val="Summary"/>
      <sheetName val="Budget Sanru"/>
      <sheetName val="Budget PR Sanru "/>
      <sheetName val="Budget SR SANRU"/>
      <sheetName val="Annexes 1&amp;2 PSM"/>
      <sheetName val="Couts transp et stockage CDR"/>
      <sheetName val="Cout unit de transp national"/>
      <sheetName val="Frais Transitaire+TransportPdE"/>
      <sheetName val="Recap quantif et consolidation"/>
      <sheetName val="Recap quant&amp; consolid container"/>
      <sheetName val="Couts prod pharm"/>
      <sheetName val="Couts CQ"/>
      <sheetName val="Budget cdes en cours Juil a dec"/>
      <sheetName val="Budget  general appouve  AT"/>
      <sheetName val="Formation PR"/>
      <sheetName val="Infras &amp; Equip UGPR"/>
      <sheetName val="5 Year Budget"/>
      <sheetName val="Planing &amp; adm UGPR"/>
      <sheetName val="Mission Consol Palu&amp;Vih PR "/>
      <sheetName val="Hypothèse Etudes et Recherches"/>
      <sheetName val="Management Fees SR Summary"/>
      <sheetName val="PDTB PR Sanru Only"/>
      <sheetName val="PDTB SR Sanru Only "/>
      <sheetName val="PDT Budgétisé Ph Cons SANRU"/>
      <sheetName val="Budget Summary "/>
      <sheetName val="Detailed assumptions"/>
      <sheetName val="SDA B"/>
      <sheetName val="SDA C"/>
      <sheetName val="SDA D"/>
      <sheetName val="SDA E"/>
      <sheetName val="SDA F"/>
      <sheetName val="SDA G"/>
      <sheetName val="SDA H"/>
      <sheetName val="Hypoth Comm° R10"/>
      <sheetName val="Sheet1"/>
      <sheetName val="Feuil1"/>
      <sheetName val="Hypothèse Outils de Gestion"/>
    </sheetNames>
    <sheetDataSet>
      <sheetData sheetId="0"/>
      <sheetData sheetId="1">
        <row r="3">
          <cell r="G3" t="str">
            <v>Human Resources</v>
          </cell>
          <cell r="I3" t="str">
            <v>FBO</v>
          </cell>
        </row>
        <row r="4">
          <cell r="G4" t="str">
            <v>Technical and Management Assistance</v>
          </cell>
          <cell r="I4" t="str">
            <v>NGO/CBO/Academic</v>
          </cell>
        </row>
        <row r="5">
          <cell r="G5" t="str">
            <v>Training</v>
          </cell>
          <cell r="I5" t="str">
            <v>Private Sector</v>
          </cell>
        </row>
        <row r="6">
          <cell r="G6" t="str">
            <v>Health Products and Health Equipment</v>
          </cell>
          <cell r="I6" t="str">
            <v>MoH</v>
          </cell>
        </row>
        <row r="7">
          <cell r="G7" t="str">
            <v>Pharmaceutical Products (Medicines)</v>
          </cell>
          <cell r="I7" t="str">
            <v>Other Government</v>
          </cell>
        </row>
        <row r="8">
          <cell r="G8" t="str">
            <v>Procurement and Supply Management Costs (PSM)</v>
          </cell>
          <cell r="I8" t="str">
            <v>UNDP</v>
          </cell>
        </row>
        <row r="9">
          <cell r="G9" t="str">
            <v>Infrastructure and Other Equipment</v>
          </cell>
          <cell r="I9" t="str">
            <v>Other Multilateral Organisation</v>
          </cell>
        </row>
        <row r="10">
          <cell r="G10" t="str">
            <v>Communication Materials</v>
          </cell>
        </row>
        <row r="11">
          <cell r="G11" t="str">
            <v>Monitoring and Evaluation (M&amp;E)</v>
          </cell>
        </row>
        <row r="12">
          <cell r="G12" t="str">
            <v>Living Support to Clients/Target Population</v>
          </cell>
        </row>
        <row r="13">
          <cell r="G13" t="str">
            <v>Planning and Administration</v>
          </cell>
        </row>
        <row r="14">
          <cell r="G14" t="str">
            <v>Overheads</v>
          </cell>
        </row>
        <row r="15">
          <cell r="G15" t="str">
            <v>Other</v>
          </cell>
        </row>
      </sheetData>
      <sheetData sheetId="2">
        <row r="22">
          <cell r="A22">
            <v>0.03</v>
          </cell>
        </row>
        <row r="23">
          <cell r="A23">
            <v>7.0000000000000007E-2</v>
          </cell>
        </row>
        <row r="27">
          <cell r="A27">
            <v>0</v>
          </cell>
        </row>
        <row r="30">
          <cell r="A30">
            <v>1.05</v>
          </cell>
        </row>
        <row r="31">
          <cell r="A31">
            <v>1.1025</v>
          </cell>
        </row>
        <row r="33">
          <cell r="A33">
            <v>1.05</v>
          </cell>
        </row>
        <row r="34">
          <cell r="A34">
            <v>1.1025</v>
          </cell>
        </row>
      </sheetData>
      <sheetData sheetId="3"/>
      <sheetData sheetId="4"/>
      <sheetData sheetId="5"/>
      <sheetData sheetId="6"/>
      <sheetData sheetId="7"/>
      <sheetData sheetId="8">
        <row r="73">
          <cell r="E73">
            <v>119</v>
          </cell>
        </row>
      </sheetData>
      <sheetData sheetId="9"/>
      <sheetData sheetId="10"/>
      <sheetData sheetId="11"/>
      <sheetData sheetId="12"/>
      <sheetData sheetId="13">
        <row r="51">
          <cell r="J51">
            <v>5007424.8</v>
          </cell>
        </row>
      </sheetData>
      <sheetData sheetId="14"/>
      <sheetData sheetId="15"/>
      <sheetData sheetId="16"/>
      <sheetData sheetId="17"/>
      <sheetData sheetId="18"/>
      <sheetData sheetId="19"/>
      <sheetData sheetId="20">
        <row r="26">
          <cell r="E26">
            <v>110163.3456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le de titre"/>
      <sheetName val="Hypothèses générales"/>
      <sheetName val="Budget_categorie"/>
      <sheetName val="Budget_DPS"/>
      <sheetName val="TCD Graph"/>
      <sheetName val="TCD"/>
      <sheetName val="Hypothese detaillé"/>
      <sheetName val="Sommaire"/>
      <sheetName val="Budget An 1"/>
      <sheetName val="Budget An 2"/>
      <sheetName val="Budgets An3, 4, 5"/>
      <sheetName val="Budget sur 5 ans"/>
      <sheetName val="Base estimation"/>
      <sheetName val="Cout Form nation"/>
      <sheetName val="Base estimation9"/>
      <sheetName val="Entretien matériels"/>
      <sheetName val="IST"/>
      <sheetName val="Ateliers.form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D8">
            <v>125</v>
          </cell>
        </row>
        <row r="9">
          <cell r="D9">
            <v>500</v>
          </cell>
        </row>
        <row r="10">
          <cell r="D10">
            <v>200</v>
          </cell>
        </row>
        <row r="11">
          <cell r="D11">
            <v>800</v>
          </cell>
        </row>
        <row r="12">
          <cell r="D12">
            <v>500</v>
          </cell>
        </row>
        <row r="14">
          <cell r="D14">
            <v>1500</v>
          </cell>
        </row>
        <row r="16">
          <cell r="D16">
            <v>84.8</v>
          </cell>
        </row>
        <row r="17">
          <cell r="D17">
            <v>75.260000000000005</v>
          </cell>
        </row>
        <row r="18">
          <cell r="D18">
            <v>20</v>
          </cell>
        </row>
        <row r="19">
          <cell r="D19">
            <v>5</v>
          </cell>
        </row>
        <row r="21">
          <cell r="D21">
            <v>4500</v>
          </cell>
        </row>
        <row r="23">
          <cell r="D23">
            <v>150</v>
          </cell>
        </row>
        <row r="27">
          <cell r="D27">
            <v>750</v>
          </cell>
        </row>
        <row r="28">
          <cell r="D28">
            <v>150</v>
          </cell>
        </row>
        <row r="29">
          <cell r="D29">
            <v>800</v>
          </cell>
        </row>
        <row r="34">
          <cell r="D34">
            <v>50</v>
          </cell>
        </row>
        <row r="38">
          <cell r="D38">
            <v>30000</v>
          </cell>
        </row>
        <row r="40">
          <cell r="D40">
            <v>2075</v>
          </cell>
        </row>
        <row r="49">
          <cell r="D49">
            <v>1253.6325046516035</v>
          </cell>
        </row>
        <row r="76">
          <cell r="D76">
            <v>1350</v>
          </cell>
        </row>
        <row r="82">
          <cell r="D82">
            <v>1995</v>
          </cell>
        </row>
        <row r="89">
          <cell r="D89">
            <v>1336.1769315071197</v>
          </cell>
        </row>
        <row r="96">
          <cell r="D96">
            <v>693.72080049617102</v>
          </cell>
        </row>
        <row r="102">
          <cell r="D102">
            <v>5576.1145120941692</v>
          </cell>
        </row>
        <row r="124">
          <cell r="D124">
            <v>1990</v>
          </cell>
        </row>
        <row r="136">
          <cell r="D136">
            <v>4.17</v>
          </cell>
        </row>
        <row r="142">
          <cell r="D142">
            <v>1030</v>
          </cell>
        </row>
        <row r="148">
          <cell r="D148">
            <v>23</v>
          </cell>
        </row>
        <row r="153">
          <cell r="D153">
            <v>172</v>
          </cell>
        </row>
        <row r="159">
          <cell r="D159">
            <v>30</v>
          </cell>
        </row>
        <row r="160">
          <cell r="D160">
            <v>5000</v>
          </cell>
        </row>
        <row r="165">
          <cell r="D165">
            <v>5</v>
          </cell>
        </row>
        <row r="170">
          <cell r="D170">
            <v>25</v>
          </cell>
        </row>
        <row r="171">
          <cell r="D171">
            <v>225</v>
          </cell>
        </row>
        <row r="172">
          <cell r="D172">
            <v>100</v>
          </cell>
        </row>
        <row r="173">
          <cell r="D173">
            <v>50</v>
          </cell>
        </row>
        <row r="175">
          <cell r="D175">
            <v>200</v>
          </cell>
        </row>
        <row r="181">
          <cell r="D181">
            <v>1</v>
          </cell>
        </row>
        <row r="183">
          <cell r="D183">
            <v>3</v>
          </cell>
        </row>
        <row r="184">
          <cell r="D184">
            <v>12</v>
          </cell>
        </row>
        <row r="187">
          <cell r="D187">
            <v>1</v>
          </cell>
        </row>
        <row r="203">
          <cell r="D203">
            <v>5</v>
          </cell>
        </row>
        <row r="207">
          <cell r="D207">
            <v>50</v>
          </cell>
        </row>
        <row r="223">
          <cell r="D223">
            <v>17.9375</v>
          </cell>
        </row>
        <row r="230">
          <cell r="D230">
            <v>1.6125097125097134</v>
          </cell>
        </row>
        <row r="231">
          <cell r="D231">
            <v>1.6125097125097134</v>
          </cell>
        </row>
        <row r="232">
          <cell r="D232">
            <v>4.5280273892773879</v>
          </cell>
        </row>
        <row r="233">
          <cell r="D233">
            <v>1.6125097125097134</v>
          </cell>
        </row>
        <row r="235">
          <cell r="D235">
            <v>1.6125097125097134</v>
          </cell>
        </row>
        <row r="236">
          <cell r="D236">
            <v>1.6125097125097134</v>
          </cell>
        </row>
        <row r="237">
          <cell r="D237">
            <v>1.6125097125097134</v>
          </cell>
        </row>
        <row r="239">
          <cell r="D239">
            <v>50</v>
          </cell>
        </row>
        <row r="244">
          <cell r="D244">
            <v>15</v>
          </cell>
        </row>
        <row r="249">
          <cell r="D249">
            <v>1295.0783333333336</v>
          </cell>
        </row>
        <row r="258">
          <cell r="D258">
            <v>36</v>
          </cell>
        </row>
        <row r="333">
          <cell r="D333">
            <v>6.0999999999999995E-3</v>
          </cell>
        </row>
        <row r="422">
          <cell r="D422">
            <v>1000</v>
          </cell>
        </row>
        <row r="425">
          <cell r="D425">
            <v>900</v>
          </cell>
        </row>
        <row r="426">
          <cell r="D426">
            <v>900</v>
          </cell>
        </row>
        <row r="427">
          <cell r="D427">
            <v>900</v>
          </cell>
        </row>
        <row r="428">
          <cell r="D428">
            <v>400</v>
          </cell>
        </row>
        <row r="429">
          <cell r="D429">
            <v>200</v>
          </cell>
        </row>
        <row r="430">
          <cell r="D430">
            <v>200</v>
          </cell>
        </row>
        <row r="431">
          <cell r="D431">
            <v>150</v>
          </cell>
        </row>
        <row r="432">
          <cell r="D432">
            <v>100</v>
          </cell>
        </row>
        <row r="433">
          <cell r="D433">
            <v>50</v>
          </cell>
        </row>
        <row r="434">
          <cell r="D434">
            <v>100</v>
          </cell>
        </row>
        <row r="435">
          <cell r="D435">
            <v>400</v>
          </cell>
        </row>
        <row r="437">
          <cell r="D437">
            <v>220</v>
          </cell>
        </row>
        <row r="442">
          <cell r="D442">
            <v>150</v>
          </cell>
        </row>
        <row r="446">
          <cell r="D446">
            <v>3000</v>
          </cell>
        </row>
        <row r="456">
          <cell r="D456">
            <v>229.83262585279397</v>
          </cell>
        </row>
        <row r="457">
          <cell r="D457">
            <v>150</v>
          </cell>
        </row>
        <row r="461">
          <cell r="D461">
            <v>1891.6666666666667</v>
          </cell>
        </row>
        <row r="465">
          <cell r="D465">
            <v>500</v>
          </cell>
        </row>
        <row r="467">
          <cell r="D467">
            <v>500</v>
          </cell>
        </row>
        <row r="469">
          <cell r="D469">
            <v>329.83262585279397</v>
          </cell>
        </row>
        <row r="470">
          <cell r="D470">
            <v>271.62037600784743</v>
          </cell>
        </row>
        <row r="482">
          <cell r="D482">
            <v>4000</v>
          </cell>
        </row>
      </sheetData>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_Budget"/>
      <sheetName val="Regroupement lignes budgétaires"/>
      <sheetName val="Comparaison "/>
      <sheetName val="Regroupement final"/>
      <sheetName val="Regroupement lignes budg Final"/>
      <sheetName val="Codification"/>
      <sheetName val="Consolidated Financial report"/>
      <sheetName val="Budget année1"/>
      <sheetName val="Budget année2"/>
      <sheetName val="Budget année3"/>
      <sheetName val="SWAA Bdi 15 sept13"/>
      <sheetName val="Dépenses 2013"/>
      <sheetName val="General_detail_final"/>
    </sheetNames>
    <sheetDataSet>
      <sheetData sheetId="0"/>
      <sheetData sheetId="1"/>
      <sheetData sheetId="2"/>
      <sheetData sheetId="3"/>
      <sheetData sheetId="4"/>
      <sheetData sheetId="5"/>
      <sheetData sheetId="6"/>
      <sheetData sheetId="7">
        <row r="8">
          <cell r="P8">
            <v>37811.11</v>
          </cell>
          <cell r="Q8">
            <v>0</v>
          </cell>
        </row>
        <row r="13">
          <cell r="P13">
            <v>14262.89</v>
          </cell>
          <cell r="Q13">
            <v>0</v>
          </cell>
        </row>
        <row r="38">
          <cell r="P38">
            <v>219570.36000000002</v>
          </cell>
          <cell r="Q38">
            <v>0</v>
          </cell>
        </row>
        <row r="47">
          <cell r="P47">
            <v>797977.63</v>
          </cell>
          <cell r="Q47">
            <v>0</v>
          </cell>
        </row>
        <row r="49">
          <cell r="P49">
            <v>0</v>
          </cell>
          <cell r="Q49">
            <v>0</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B Wayne"/>
      <sheetName val="Plan Wayne"/>
      <sheetName val="Final summary Budget "/>
      <sheetName val="Quaterly summary Budget"/>
      <sheetName val="General Budget P2 R8"/>
      <sheetName val="Plan de travail budgétisé "/>
      <sheetName val="SYNTHESE Mgt fees PR &amp; SR"/>
      <sheetName val="Hypothèses Mgt Fees PR"/>
      <sheetName val="Equipement &amp; Infr UGPR antennes"/>
      <sheetName val="Hypothèses Mgt Fees SR"/>
      <sheetName val="Repart cout"/>
      <sheetName val="Ecarts entre  Phases "/>
      <sheetName val="SB CRS "/>
      <sheetName val="SB CDI"/>
      <sheetName val="SB CARITAS"/>
      <sheetName val="SB X ISIRO"/>
      <sheetName val="SB FDSS"/>
      <sheetName val="SB ADS"/>
      <sheetName val="SB FARDC"/>
      <sheetName val="SB PPSSP"/>
      <sheetName val="SB WVI"/>
      <sheetName val="SB BDOM BOMA"/>
      <sheetName val="SB MOJE"/>
      <sheetName val="SB MEMISA"/>
      <sheetName val="SB ECC DOM"/>
      <sheetName val="SB VIH &amp; PALUDISME"/>
      <sheetName val="QUANTIFICATION INTRANT"/>
      <sheetName val="container"/>
      <sheetName val="cout transport"/>
      <sheetName val="SENSIBILISATION PUBLIQUE"/>
      <sheetName val="DIFFUSION SPOTS"/>
      <sheetName val="TRADUCTION LANGUES LOCALES"/>
      <sheetName val="TRADUCTION LANGUES NATIONALES"/>
      <sheetName val="SUPPORTS IMPRIMES DE COM (2)"/>
      <sheetName val="SPOTS RADIO et TV"/>
      <sheetName val="Missions de suivi PR"/>
      <sheetName val="Mission de suivi SR"/>
      <sheetName val="Budget Missions GAS Palu R8"/>
      <sheetName val="PR Budget"/>
      <sheetName val="SRs Budget"/>
      <sheetName val="Plan de travail"/>
      <sheetName val="Mission suivi d'activités"/>
      <sheetName val="OUTILS DE GESTION DE STOCK"/>
      <sheetName val="SUPPORTS IMPRIMES DE COM"/>
      <sheetName val="SENSIBILISATION INTERPERSONNELL"/>
      <sheetName val="Base estimation"/>
    </sheetNames>
    <sheetDataSet>
      <sheetData sheetId="0" refreshError="1"/>
      <sheetData sheetId="1">
        <row r="5">
          <cell r="BS5" t="str">
            <v>Human Resources</v>
          </cell>
        </row>
        <row r="6">
          <cell r="BS6" t="str">
            <v>Technical Assistance</v>
          </cell>
        </row>
        <row r="7">
          <cell r="BS7" t="str">
            <v>Training</v>
          </cell>
        </row>
        <row r="8">
          <cell r="BS8" t="str">
            <v>Health Products and Health Equipment</v>
          </cell>
        </row>
        <row r="9">
          <cell r="BS9" t="str">
            <v>Medicines and Pharmaceutical Products</v>
          </cell>
        </row>
        <row r="10">
          <cell r="BS10" t="str">
            <v>Procurement and Supply Management Costs</v>
          </cell>
        </row>
        <row r="11">
          <cell r="BS11" t="str">
            <v>Infrastructure and Other Equipment</v>
          </cell>
        </row>
        <row r="12">
          <cell r="BS12" t="str">
            <v>Communication Materials</v>
          </cell>
        </row>
        <row r="13">
          <cell r="BS13" t="str">
            <v>Monitoring and Evaluation</v>
          </cell>
        </row>
        <row r="14">
          <cell r="BS14" t="str">
            <v>Living Support to Clients/Target Population</v>
          </cell>
        </row>
        <row r="15">
          <cell r="BS15" t="str">
            <v>Planning and Administration</v>
          </cell>
        </row>
        <row r="16">
          <cell r="BS16" t="str">
            <v>Overheads</v>
          </cell>
        </row>
        <row r="17">
          <cell r="BS17" t="str">
            <v>Other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pport Mensuel"/>
      <sheetName val="Rapport Trimestrielle"/>
      <sheetName val="Rapport Financier 1"/>
      <sheetName val="Rapport Financier 2"/>
      <sheetName val="Détail des dépenses Sept-Nov'20"/>
      <sheetName val="Cash_flow"/>
      <sheetName val="List"/>
      <sheetName val="Monthly Activity Tracking Tool"/>
      <sheetName val="SSU Monthly Contract monitoring"/>
      <sheetName val="Copie de FACE 1- VNG ESPAD Sept"/>
    </sheetNames>
    <sheetDataSet>
      <sheetData sheetId="0"/>
      <sheetData sheetId="1"/>
      <sheetData sheetId="2"/>
      <sheetData sheetId="3">
        <row r="141">
          <cell r="G141">
            <v>12855</v>
          </cell>
        </row>
      </sheetData>
      <sheetData sheetId="4"/>
      <sheetData sheetId="5"/>
      <sheetData sheetId="6"/>
      <sheetData sheetId="7"/>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Detaille_AMI_AAP"/>
      <sheetName val="Budget_Recapitulatif_AAP"/>
    </sheetNames>
    <sheetDataSet>
      <sheetData sheetId="0"/>
      <sheetData sheetId="1">
        <row r="31">
          <cell r="B31" t="str">
            <v>Cout GMS AG (PNUD) 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pport Mensuel"/>
      <sheetName val="Rapport Trimestrielle"/>
      <sheetName val="Rapport Financier 1"/>
      <sheetName val="Rapprot Financier 2"/>
      <sheetName val="Monthly Activity Tracking Tool"/>
      <sheetName val="SSU Monthly Contract monitoring"/>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FA Budget Review"/>
      <sheetName val="SR Review Summary"/>
      <sheetName val="Final summary Budget "/>
      <sheetName val="Quarterly summary budget"/>
      <sheetName val="General Budget P1 R10"/>
      <sheetName val="Plan de travail budgétisé"/>
      <sheetName val="Hypothèse comm final"/>
      <sheetName val="Hypotheses détaillées"/>
      <sheetName val="cout transport"/>
      <sheetName val="container"/>
      <sheetName val="OUTILS DE GESTION DE STOCK"/>
      <sheetName val="QUANTIFICATION INTRANT"/>
      <sheetName val="Missions de suivi PR"/>
      <sheetName val="Mission de suivi SR"/>
      <sheetName val="Mgt fees PR &amp; SR"/>
      <sheetName val="Hypothèse Mgt Fees PR "/>
      <sheetName val="RECHERCHE OPER ET ETUDE"/>
      <sheetName val="Repart cout"/>
      <sheetName val="SB CARITAS"/>
      <sheetName val="SB CRS "/>
      <sheetName val="SB CDI"/>
      <sheetName val="SB X ISIRO"/>
      <sheetName val="SB FDSS"/>
      <sheetName val="SB ADS"/>
      <sheetName val="SB FARDC"/>
      <sheetName val="SB PPSSP"/>
      <sheetName val="SB WVI"/>
      <sheetName val="SB BDOM BOMA"/>
      <sheetName val="SB MOJE"/>
      <sheetName val="SB MEMISA"/>
      <sheetName val="SB ECC DOM"/>
      <sheetName val="TA"/>
      <sheetName val="Est. besoins. cons"/>
      <sheetName val="Communication direction ECC"/>
      <sheetName val="Budget Missions GAS Palu R8"/>
      <sheetName val="Mission suivi d'activités"/>
      <sheetName val="SUPPORTS IMPRIMES DE COM (2)"/>
      <sheetName val="SPOTS RADIO et TV"/>
      <sheetName val="PR Budget"/>
      <sheetName val="SRs Budget"/>
      <sheetName val="Plan de travail"/>
      <sheetName val="SUPPORTS IMPRIMES DE COM"/>
      <sheetName val="SENSIBILISATION INTERPERSONNELL"/>
    </sheetNames>
    <sheetDataSet>
      <sheetData sheetId="0"/>
      <sheetData sheetId="1"/>
      <sheetData sheetId="2"/>
      <sheetData sheetId="3"/>
      <sheetData sheetId="4"/>
      <sheetData sheetId="5">
        <row r="7">
          <cell r="AZ7" t="str">
            <v>Human Resources</v>
          </cell>
        </row>
        <row r="8">
          <cell r="AZ8" t="str">
            <v>Technical Assistance</v>
          </cell>
        </row>
        <row r="9">
          <cell r="AZ9" t="str">
            <v>Training</v>
          </cell>
        </row>
        <row r="10">
          <cell r="AZ10" t="str">
            <v>Health Products and Health Equipment</v>
          </cell>
        </row>
        <row r="11">
          <cell r="AZ11" t="str">
            <v>Medicines and Pharmaceutical Products</v>
          </cell>
        </row>
        <row r="12">
          <cell r="AZ12" t="str">
            <v>Procurement and Supply Management Costs</v>
          </cell>
        </row>
        <row r="13">
          <cell r="AZ13" t="str">
            <v>Infrastructure and Other Equipment</v>
          </cell>
        </row>
        <row r="14">
          <cell r="AZ14" t="str">
            <v>Communication Materials</v>
          </cell>
        </row>
        <row r="15">
          <cell r="AZ15" t="str">
            <v>Monitoring and Evaluation</v>
          </cell>
        </row>
        <row r="16">
          <cell r="AZ16" t="str">
            <v>Living Support to Clients/Target Population</v>
          </cell>
        </row>
        <row r="17">
          <cell r="AZ17" t="str">
            <v>Planning and Administration</v>
          </cell>
        </row>
        <row r="18">
          <cell r="AZ18" t="str">
            <v>Overheads</v>
          </cell>
        </row>
        <row r="19">
          <cell r="AZ19" t="str">
            <v>Other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itial balance"/>
      <sheetName val="Help"/>
      <sheetName val="Initial_balance"/>
      <sheetName val="Initial_balance1"/>
      <sheetName val="Definitions"/>
      <sheetName val="HIV"/>
      <sheetName val="VIH"/>
      <sheetName val="RSS"/>
      <sheetName val="Paludisme"/>
      <sheetName val="DPS"/>
      <sheetName val="TB"/>
      <sheetName val="Initial_balance2"/>
      <sheetName val="Initial_balance3"/>
      <sheetName val="Initial_balance4"/>
      <sheetName val="Initial_balance5"/>
      <sheetName val="Initial_balance6"/>
      <sheetName val="Initial_balance7"/>
      <sheetName val="Initial_balance8"/>
      <sheetName val="Initial_balance9"/>
      <sheetName val="Initial_balance10"/>
      <sheetName val="Initial_balance11"/>
      <sheetName val="Plan de travail budgétisé"/>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
      <sheetName val="Instructions fr"/>
      <sheetName val="Instructions sp"/>
      <sheetName val="Instructions ru"/>
      <sheetName val="Instructions m en"/>
      <sheetName val="Instructions m fr"/>
      <sheetName val="Instructions m sp"/>
      <sheetName val="Instructions m ru"/>
      <sheetName val="Instructions HSS en"/>
      <sheetName val="Instructions HSS m en"/>
      <sheetName val="Instructions HSS fr"/>
      <sheetName val="Instructions HSS m fr"/>
      <sheetName val="Instructions HSS sp"/>
      <sheetName val="Instructions HSS m sp"/>
      <sheetName val="Instructions HSS ru"/>
      <sheetName val="Instructions HSS m ru"/>
      <sheetName val="Cover - Start here"/>
      <sheetName val="Recipients"/>
      <sheetName val="Objectives"/>
      <sheetName val="Assumptions"/>
      <sheetName val="7.5 Detailed budget"/>
      <sheetName val="Summary Budgets"/>
      <sheetName val="Mandatory Summary Budget"/>
      <sheetName val="Overview"/>
      <sheetName val="7.6 (d) Incremental"/>
      <sheetName val="7.1 Financial gap"/>
      <sheetName val="Definitions"/>
      <sheetName val="Drops"/>
      <sheetName val="$Ranges$"/>
      <sheetName val="$Meta$"/>
      <sheetName val="Translations"/>
      <sheetName val="Table 2 HSS Gap Analysis (1)"/>
      <sheetName val="Table 2 HSS Gap Analysis (2)"/>
      <sheetName val="Table 2 HSS Gap Analysis (3)"/>
      <sheetName val="Table 2 HSS Gap Analysis (4)"/>
      <sheetName val="Table 2 HSS Gap Analysis (5)"/>
      <sheetName val="Table 2 HSS Gap Analysis (6)"/>
      <sheetName val="NSA By Program Area"/>
      <sheetName val="NSA By Cost Category"/>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Paludisme</v>
          </cell>
        </row>
      </sheetData>
      <sheetData sheetId="17"/>
      <sheetData sheetId="18"/>
      <sheetData sheetId="19"/>
      <sheetData sheetId="20"/>
      <sheetData sheetId="21"/>
      <sheetData sheetId="22"/>
      <sheetData sheetId="23"/>
      <sheetData sheetId="24">
        <row r="2">
          <cell r="AP2">
            <v>8</v>
          </cell>
        </row>
      </sheetData>
      <sheetData sheetId="25"/>
      <sheetData sheetId="26">
        <row r="7">
          <cell r="AK7">
            <v>10</v>
          </cell>
        </row>
      </sheetData>
      <sheetData sheetId="27"/>
      <sheetData sheetId="28"/>
      <sheetData sheetId="29"/>
      <sheetData sheetId="30">
        <row r="2">
          <cell r="C2" t="str">
            <v>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TCT Supply managmt"/>
      <sheetName val="integration PMTCT-MNCH"/>
      <sheetName val="Epidem Data"/>
      <sheetName val="Formating-source"/>
    </sheetNames>
    <sheetDataSet>
      <sheetData sheetId="0"/>
      <sheetData sheetId="1" refreshError="1"/>
      <sheetData sheetId="2" refreshError="1"/>
      <sheetData sheetId="3">
        <row r="3">
          <cell r="A3" t="str">
            <v>Yes</v>
          </cell>
          <cell r="F3" t="str">
            <v>GVT/CMS</v>
          </cell>
          <cell r="G3" t="str">
            <v>GVT</v>
          </cell>
        </row>
        <row r="4">
          <cell r="F4" t="str">
            <v>USG/SCMS</v>
          </cell>
          <cell r="G4" t="str">
            <v>PEPFAR</v>
          </cell>
        </row>
        <row r="5">
          <cell r="F5" t="str">
            <v>GFATM/CMS</v>
          </cell>
          <cell r="G5" t="str">
            <v>GFATM</v>
          </cell>
        </row>
        <row r="6">
          <cell r="F6" t="str">
            <v>UNICEF</v>
          </cell>
          <cell r="G6" t="str">
            <v>UNITAID</v>
          </cell>
        </row>
        <row r="7">
          <cell r="F7" t="str">
            <v>GFATM/CMS &amp;SCMS</v>
          </cell>
          <cell r="G7" t="str">
            <v>UNICEF</v>
          </cell>
        </row>
        <row r="8">
          <cell r="F8" t="str">
            <v>GVT/CMS&amp;UNICEF</v>
          </cell>
          <cell r="G8" t="str">
            <v>WB</v>
          </cell>
        </row>
        <row r="9">
          <cell r="F9" t="str">
            <v>GVT/CMS&amp;NGOs</v>
          </cell>
          <cell r="G9" t="str">
            <v>Other NGO</v>
          </cell>
        </row>
        <row r="10">
          <cell r="F10" t="str">
            <v xml:space="preserve">Other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Feuille de titre"/>
      <sheetName val="Instructions générales"/>
      <sheetName val="Hypothèses générales"/>
      <sheetName val="Hypothèses détaillées"/>
      <sheetName val="Ateliers.formations"/>
      <sheetName val="Entretien matériels"/>
      <sheetName val="Base estimation"/>
      <sheetName val="Budget Round9"/>
      <sheetName val="Budget détaillé - Année 1"/>
      <sheetName val="Budget détaillé - Année 2"/>
      <sheetName val="Budget détaillé - Années 3, 4&amp;5"/>
      <sheetName val="Budget sur cinq ans"/>
      <sheetName val="Résumé"/>
    </sheetNames>
    <sheetDataSet>
      <sheetData sheetId="0">
        <row r="2">
          <cell r="A2" t="str">
            <v>VIH_SIDA</v>
          </cell>
        </row>
        <row r="3">
          <cell r="F3" t="str">
            <v>Ressources humaines</v>
          </cell>
        </row>
        <row r="4">
          <cell r="F4" t="str">
            <v>Assistance technique et de Gestion</v>
          </cell>
        </row>
        <row r="5">
          <cell r="F5" t="str">
            <v>Formation</v>
          </cell>
        </row>
        <row r="6">
          <cell r="F6" t="str">
            <v xml:space="preserve">Produits et équipements médicaux </v>
          </cell>
        </row>
        <row r="7">
          <cell r="F7" t="str">
            <v>Produits pharmaceutiques (Medicaments)</v>
          </cell>
        </row>
        <row r="8">
          <cell r="F8" t="str">
            <v>Coûts de gestion des achats et des stocks (GAS)</v>
          </cell>
        </row>
        <row r="9">
          <cell r="F9" t="str">
            <v>Infrastructure et autres équipements</v>
          </cell>
        </row>
        <row r="10">
          <cell r="F10" t="str">
            <v>Matériel de communication</v>
          </cell>
        </row>
        <row r="11">
          <cell r="F11" t="str">
            <v>Suivi et évaluation (S&amp;E)</v>
          </cell>
        </row>
        <row r="12">
          <cell r="F12" t="str">
            <v>Soutien humain aux patients/populations cibles</v>
          </cell>
        </row>
        <row r="13">
          <cell r="F13" t="str">
            <v>Planification et administration</v>
          </cell>
        </row>
        <row r="14">
          <cell r="F14" t="str">
            <v>Frais fixes</v>
          </cell>
        </row>
        <row r="15">
          <cell r="F15" t="str">
            <v>Autres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lect youth org"/>
      <sheetName val="Selected youth org"/>
      <sheetName val="CSE "/>
      <sheetName val="SRH services"/>
      <sheetName val="Stakeholders"/>
      <sheetName val="policy analysis"/>
      <sheetName val="geographical info"/>
      <sheetName val="06072016Baseline Mapping tools"/>
    </sheetNames>
    <sheetDataSet>
      <sheetData sheetId="0"/>
      <sheetData sheetId="1"/>
      <sheetData sheetId="2"/>
      <sheetData sheetId="3"/>
      <sheetData sheetId="4">
        <row r="10">
          <cell r="C10" t="str">
            <v>High</v>
          </cell>
        </row>
        <row r="11">
          <cell r="C11" t="str">
            <v>Medium</v>
          </cell>
        </row>
        <row r="12">
          <cell r="C12" t="str">
            <v>Low</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_Budget"/>
      <sheetName val="Regroupement lignes budgétaires"/>
      <sheetName val="Comparaison "/>
      <sheetName val="Regroupement final"/>
      <sheetName val="Regroupement lignes budg Final"/>
      <sheetName val="Codification"/>
      <sheetName val="Consolidated Financial report"/>
      <sheetName val="Budget année1"/>
      <sheetName val="Budget année2"/>
      <sheetName val="Budget année3"/>
      <sheetName val="SWAA Bdi 15 sept13"/>
      <sheetName val="Dépenses 2013"/>
      <sheetName val="General_detail_final"/>
    </sheetNames>
    <sheetDataSet>
      <sheetData sheetId="0"/>
      <sheetData sheetId="1"/>
      <sheetData sheetId="2"/>
      <sheetData sheetId="3"/>
      <sheetData sheetId="4"/>
      <sheetData sheetId="5"/>
      <sheetData sheetId="6"/>
      <sheetData sheetId="7">
        <row r="8">
          <cell r="P8">
            <v>37811.11</v>
          </cell>
        </row>
        <row r="38">
          <cell r="Q38">
            <v>0</v>
          </cell>
        </row>
      </sheetData>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dre de performance années 3&amp;4"/>
      <sheetName val="HIV"/>
      <sheetName val="TB"/>
      <sheetName val="Paludisme"/>
      <sheetName val="Definitions"/>
      <sheetName val="Cadre_de_performance_années_3&amp;4"/>
      <sheetName val="Stakeholders"/>
      <sheetName val="Rate tables"/>
      <sheetName val="Comparisation"/>
      <sheetName val="1 Res Hum"/>
      <sheetName val="3.4 Hop"/>
      <sheetName val="CostInpInCmpInSFpsmCat"/>
      <sheetName val="Setup"/>
      <sheetName val="Cadre_de_performance_années_3&amp;1"/>
      <sheetName val="Rate_tables"/>
      <sheetName val="1_Res_Hum"/>
      <sheetName val="3_4_Hop"/>
      <sheetName val="Engagements des dépenses "/>
      <sheetName val="Cadre_de_performance_années_3&amp;2"/>
      <sheetName val="Rate_tables1"/>
      <sheetName val="1_Res_Hum1"/>
      <sheetName val="3_4_Hop1"/>
      <sheetName val="Cadre_de_performance_années_3&amp;3"/>
      <sheetName val="Rate_tables2"/>
      <sheetName val="1_Res_Hum2"/>
      <sheetName val="3_4_Hop2"/>
      <sheetName val="Engagements_des_dépenses_"/>
      <sheetName val="Cadre_de_performance_années_3&amp;5"/>
      <sheetName val="Rate_tables3"/>
      <sheetName val="1_Res_Hum3"/>
      <sheetName val="3_4_Hop3"/>
      <sheetName val="Engagements_des_dépenses_1"/>
    </sheetNames>
    <sheetDataSet>
      <sheetData sheetId="0">
        <row r="2">
          <cell r="A2" t="str">
            <v>Sélectionnez…</v>
          </cell>
        </row>
      </sheetData>
      <sheetData sheetId="1">
        <row r="2">
          <cell r="A2" t="str">
            <v>Sélectionnez…</v>
          </cell>
        </row>
      </sheetData>
      <sheetData sheetId="2">
        <row r="2">
          <cell r="A2" t="str">
            <v>Sélectionnez…</v>
          </cell>
        </row>
        <row r="3">
          <cell r="G3" t="str">
            <v>sélectionnez une maladie...</v>
          </cell>
        </row>
        <row r="4">
          <cell r="G4" t="str">
            <v>Paludisme</v>
          </cell>
        </row>
        <row r="5">
          <cell r="G5" t="str">
            <v>TB</v>
          </cell>
        </row>
        <row r="6">
          <cell r="G6" t="str">
            <v>HIV</v>
          </cell>
        </row>
      </sheetData>
      <sheetData sheetId="3">
        <row r="2">
          <cell r="A2" t="str">
            <v>Sélectionnez…</v>
          </cell>
        </row>
      </sheetData>
      <sheetData sheetId="4">
        <row r="2">
          <cell r="A2" t="str">
            <v>Sélectionnez…</v>
          </cell>
        </row>
      </sheetData>
      <sheetData sheetId="5" refreshError="1"/>
      <sheetData sheetId="6">
        <row r="2">
          <cell r="A2" t="str">
            <v>Sélectionnez…</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2">
          <cell r="A2" t="str">
            <v>Sélectionnez…</v>
          </cell>
        </row>
      </sheetData>
      <sheetData sheetId="15"/>
      <sheetData sheetId="16"/>
      <sheetData sheetId="17"/>
      <sheetData sheetId="18" refreshError="1"/>
      <sheetData sheetId="19">
        <row r="2">
          <cell r="A2" t="str">
            <v>Sélectionnez…</v>
          </cell>
        </row>
      </sheetData>
      <sheetData sheetId="20"/>
      <sheetData sheetId="21"/>
      <sheetData sheetId="22"/>
      <sheetData sheetId="23">
        <row r="2">
          <cell r="A2" t="str">
            <v>Sélectionnez…</v>
          </cell>
        </row>
      </sheetData>
      <sheetData sheetId="24"/>
      <sheetData sheetId="25"/>
      <sheetData sheetId="26"/>
      <sheetData sheetId="27"/>
      <sheetData sheetId="28">
        <row r="2">
          <cell r="A2" t="str">
            <v>Sélectionnez…</v>
          </cell>
        </row>
      </sheetData>
      <sheetData sheetId="29"/>
      <sheetData sheetId="30"/>
      <sheetData sheetId="31"/>
      <sheetData sheetId="3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Feuille de titre"/>
      <sheetName val="Instructions générales"/>
      <sheetName val="Hypothèses générales"/>
      <sheetName val="PROV-DS-ZS"/>
      <sheetName val="couts harmonisés"/>
      <sheetName val="Hypothèses détaillées (2)"/>
      <sheetName val="Budget détaillé - Année 1"/>
      <sheetName val="Budget détaillé - Année 2"/>
      <sheetName val="Budget détaillé - Années 3, 4&amp;5"/>
      <sheetName val="Budget sur cinq ans"/>
      <sheetName val="Résumé"/>
      <sheetName val="Résumé +PR "/>
      <sheetName val="planification et admin"/>
      <sheetName val="RH"/>
      <sheetName val="Assist Tech et  de Gestion"/>
      <sheetName val="GAS"/>
      <sheetName val="Formation"/>
      <sheetName val="Infrastructures et Equipements"/>
      <sheetName val="Materiel communication"/>
      <sheetName val="Produits et équipemen médicaux "/>
      <sheetName val="Produits Pharmaceutiques"/>
      <sheetName val="S &amp; E"/>
      <sheetName val="TRI "/>
      <sheetName val="Activités PSI"/>
      <sheetName val="Activités SANRU"/>
      <sheetName val="Activités MSP"/>
      <sheetName val="S &amp; E PNLP)"/>
      <sheetName val="HIV"/>
    </sheetNames>
    <sheetDataSet>
      <sheetData sheetId="0" refreshError="1">
        <row r="2">
          <cell r="A2" t="str">
            <v>VIH_SIDA</v>
          </cell>
          <cell r="B2" t="str">
            <v>Paludisme</v>
          </cell>
          <cell r="C2" t="str">
            <v>Tuberculose</v>
          </cell>
          <cell r="D2" t="str">
            <v>RSS</v>
          </cell>
        </row>
        <row r="3">
          <cell r="H3" t="str">
            <v>FBO (Organisation confessionnelle)</v>
          </cell>
        </row>
        <row r="4">
          <cell r="H4" t="str">
            <v>ONG/Organisation Communautaire/Academique</v>
          </cell>
        </row>
        <row r="5">
          <cell r="H5" t="str">
            <v>Secteur Privé</v>
          </cell>
        </row>
        <row r="6">
          <cell r="H6" t="str">
            <v>Ministère de la Santé</v>
          </cell>
        </row>
        <row r="7">
          <cell r="H7" t="str">
            <v>Gouvernement Autres</v>
          </cell>
        </row>
        <row r="8">
          <cell r="H8" t="str">
            <v>PNUD</v>
          </cell>
        </row>
        <row r="9">
          <cell r="H9" t="str">
            <v>Autres Organisations Multilatérales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ormance Framework 1&amp;2"/>
      <sheetName val="HIV"/>
      <sheetName val="TB"/>
      <sheetName val="Malaria"/>
      <sheetName val="CatInt"/>
      <sheetName val="Répart Budg_par_SR"/>
      <sheetName val="Definitions"/>
      <sheetName val="Feuil4"/>
      <sheetName val="PT 2016 Global"/>
      <sheetName val="Typologie"/>
      <sheetName val="ValTransTypes"/>
      <sheetName val="ValActivity"/>
      <sheetName val="Suivi Budget"/>
      <sheetName val="Performance_Framework_1&amp;2"/>
      <sheetName val="Répart_Budg_par_SR"/>
      <sheetName val="PT_2016_Global"/>
      <sheetName val="Suivi_Budget"/>
      <sheetName val="Performance_Framework_1&amp;21"/>
      <sheetName val="Répart_Budg_par_SR1"/>
      <sheetName val="PT_2016_Global1"/>
      <sheetName val="Suivi_Budget1"/>
      <sheetName val="Performance_Framework_1&amp;23"/>
      <sheetName val="Répart_Budg_par_SR3"/>
      <sheetName val="PT_2016_Global3"/>
      <sheetName val="Suivi_Budget3"/>
      <sheetName val="Performance_Framework_1&amp;22"/>
      <sheetName val="Répart_Budg_par_SR2"/>
      <sheetName val="PT_2016_Global2"/>
      <sheetName val="Suivi_Budget2"/>
      <sheetName val="HSS"/>
      <sheetName val="ValProjCategory"/>
      <sheetName val="PTB NMF3"/>
      <sheetName val="ListeCodeComptable "/>
      <sheetName val="Performance_Framework_1&amp;24"/>
      <sheetName val="Répart_Budg_par_SR4"/>
      <sheetName val="PT_2016_Global4"/>
      <sheetName val="Suivi_Budget4"/>
      <sheetName val="PTB_NMF3"/>
      <sheetName val="ListeCodeComptable_"/>
      <sheetName val="Performance_Framework_1&amp;25"/>
      <sheetName val="Répart_Budg_par_SR5"/>
      <sheetName val="PT_2016_Global5"/>
      <sheetName val="Suivi_Budget5"/>
      <sheetName val="PTB_NMF31"/>
      <sheetName val="ListeCodeComptable_1"/>
      <sheetName val="Performance_Framework_1&amp;26"/>
      <sheetName val="Memo HIV"/>
      <sheetName val="Memo_HIV"/>
      <sheetName val="Memo_HIV1"/>
      <sheetName val="Memo_HIV2"/>
      <sheetName val="PT_2016_Global6"/>
      <sheetName val="Répart_Budg_par_SR6"/>
      <sheetName val="Performance_Framework_1&amp;27"/>
      <sheetName val="PT_2016_Global7"/>
      <sheetName val="Répart_Budg_par_SR7"/>
      <sheetName val="Performance_Framework_1&amp;28"/>
      <sheetName val="Performance_Framework_1&amp;29"/>
      <sheetName val="Performance_Framework_1&amp;210"/>
      <sheetName val="Performance_Framework_1&amp;211"/>
    </sheetNames>
    <sheetDataSet>
      <sheetData sheetId="0" refreshError="1"/>
      <sheetData sheetId="1" refreshError="1"/>
      <sheetData sheetId="2">
        <row r="2">
          <cell r="A2" t="str">
            <v>Please select…</v>
          </cell>
          <cell r="B2" t="str">
            <v>Please select…</v>
          </cell>
          <cell r="D2" t="str">
            <v>Please select…</v>
          </cell>
          <cell r="E2" t="str">
            <v>Please select…</v>
          </cell>
        </row>
        <row r="3">
          <cell r="A3" t="str">
            <v>Prevention: BCC - Mass media</v>
          </cell>
          <cell r="B3" t="str">
            <v xml:space="preserve">% of young women and men aged 15-24 who are HIV infected </v>
          </cell>
          <cell r="D3" t="str">
            <v xml:space="preserve">% of young people aged 15-24 who had sex with more than one partner in the last year </v>
          </cell>
          <cell r="E3" t="str">
            <v>National Health Accounts</v>
          </cell>
          <cell r="F3" t="str">
            <v>Please enter a corresponding indicator here…</v>
          </cell>
        </row>
        <row r="4">
          <cell r="A4" t="str">
            <v>Prevention: BCC - community outreach</v>
          </cell>
          <cell r="B4" t="str">
            <v xml:space="preserve">% of adults aged 15-49 who are HIV infected </v>
          </cell>
          <cell r="D4" t="str">
            <v xml:space="preserve">% of young people aged 15-19 who have never had sex </v>
          </cell>
          <cell r="E4" t="str">
            <v>DHS/DHS+ (Demographic and Health Survey)</v>
          </cell>
          <cell r="F4" t="str">
            <v>Please enter a data source here…</v>
          </cell>
        </row>
        <row r="5">
          <cell r="A5" t="str">
            <v>Prevention: Condom distribution</v>
          </cell>
          <cell r="B5" t="str">
            <v xml:space="preserve">% of adults and children with HIV still alive 12 months after initiation of antiretroviral therapy (extend to 2, 3, 5 years as program matures) </v>
          </cell>
          <cell r="D5" t="str">
            <v>% of young people aged 15-24 who never had sex in the last year of those who ever had sex</v>
          </cell>
          <cell r="E5" t="str">
            <v>MICS (Multiple Indicator Cluster Survey)</v>
          </cell>
          <cell r="F5" t="str">
            <v>Please enter a SDA here…</v>
          </cell>
        </row>
        <row r="6">
          <cell r="A6" t="str">
            <v>Prevention: Testing and Counseling</v>
          </cell>
          <cell r="B6" t="str">
            <v xml:space="preserve">% of infants born to HIV infected mothers who are infected </v>
          </cell>
          <cell r="D6" t="str">
            <v xml:space="preserve">% of young people aged 15-24 reporting the consistent use of a condom with non-regular sexual partners in the last year </v>
          </cell>
          <cell r="E6" t="str">
            <v>AIS (AIDS Indicator Survey)</v>
          </cell>
        </row>
        <row r="7">
          <cell r="A7" t="str">
            <v>Prevention: PMTCT</v>
          </cell>
          <cell r="B7" t="str">
            <v xml:space="preserve">% of most-at-risk population(s) (sex workers, clients of sex workers, men who have sex with men, injecting drug users) who are HIV infected </v>
          </cell>
          <cell r="D7" t="str">
            <v xml:space="preserve">% of young women and men who had sex before the age of 15 </v>
          </cell>
          <cell r="E7" t="str">
            <v>SAMS (Service Availibility Mapping Survey)</v>
          </cell>
        </row>
        <row r="8">
          <cell r="A8" t="str">
            <v>Prevention: Post-exposure prophylaxis (PEP)</v>
          </cell>
          <cell r="B8" t="str">
            <v>% of HIV seroprevalence among all newly registered TB patients</v>
          </cell>
          <cell r="D8" t="str">
            <v xml:space="preserve">% of adults and children who are still on treatment after 6 months, 1, 2, 3, 5 years from the initiation of treatment </v>
          </cell>
          <cell r="E8" t="str">
            <v>BSS (Behavioral and Surveillance Survey)</v>
          </cell>
        </row>
        <row r="9">
          <cell r="A9" t="str">
            <v>Prevention: STI diagnosis and treatment</v>
          </cell>
          <cell r="D9" t="str">
            <v xml:space="preserve">% of injecting drug users who have adopted behaviors that reduce transmission of HIV. </v>
          </cell>
          <cell r="E9" t="str">
            <v>Sentinel surveillance</v>
          </cell>
        </row>
        <row r="10">
          <cell r="A10" t="str">
            <v>Prevention: Blood safety and universal precaution</v>
          </cell>
          <cell r="D10" t="str">
            <v xml:space="preserve">% of orphaned children compared to non-orphaned children aged 10-14 who are currently attending school </v>
          </cell>
          <cell r="E10" t="str">
            <v>Serological surveys</v>
          </cell>
        </row>
        <row r="11">
          <cell r="A11" t="str">
            <v>Treatment: Antiretroviral treatment (ARV) and monitoring</v>
          </cell>
          <cell r="D11" t="str">
            <v xml:space="preserve">% of young people aged 15-24 reporting the use of a condom the last time they had sex with a non-regular sexual partner </v>
          </cell>
          <cell r="E11" t="str">
            <v>Prevalence surveys</v>
          </cell>
        </row>
        <row r="12">
          <cell r="A12" t="str">
            <v>Treatment: Prophylaxis and treatment for opportunistic infections</v>
          </cell>
          <cell r="D12" t="str">
            <v xml:space="preserve">% of people expressing accepting attitudes towards PLWHA, of all people surveyed aged 15-49 </v>
          </cell>
          <cell r="E12" t="str">
            <v xml:space="preserve">Facility-based survey </v>
          </cell>
        </row>
        <row r="13">
          <cell r="A13" t="str">
            <v>Care and support: Care and support for the chronically ill</v>
          </cell>
          <cell r="D13" t="str">
            <v xml:space="preserve">% of female sex workers reporting the use of a condom with every client in the last month </v>
          </cell>
          <cell r="E13" t="str">
            <v>Key informant survey</v>
          </cell>
        </row>
        <row r="14">
          <cell r="A14" t="str">
            <v>Care and support: Support for orphans and vulnerable children</v>
          </cell>
          <cell r="D14" t="str">
            <v xml:space="preserve">% of men who have had sex with a female sex worker in the last year </v>
          </cell>
          <cell r="E14" t="str">
            <v>Specific surveys (to be defined)</v>
          </cell>
        </row>
        <row r="15">
          <cell r="A15" t="str">
            <v>TB/HIV collaborative activities: Intensified case-finding among PLWHA</v>
          </cell>
          <cell r="D15" t="str">
            <v xml:space="preserve">% of men reporting the use of condom the last time they had anal sex with a male partner in the last 6 months </v>
          </cell>
          <cell r="E15" t="str">
            <v xml:space="preserve">Civil registration systems (vital/disease specific registration) </v>
          </cell>
        </row>
        <row r="16">
          <cell r="A16" t="str">
            <v>TB/HIV collaborative activities: Prevention of TB disease in PLWHA</v>
          </cell>
          <cell r="E16" t="str">
            <v>Census</v>
          </cell>
        </row>
        <row r="17">
          <cell r="A17" t="str">
            <v>TB/HIV collaborative activities: Prevention of HIV in TB patients</v>
          </cell>
          <cell r="E17" t="str">
            <v>Health service statistics</v>
          </cell>
        </row>
        <row r="18">
          <cell r="A18" t="str">
            <v>TB/HIV collaborative activities: Prevention of opportunistic infections in PLWHA with TB</v>
          </cell>
          <cell r="E18" t="str">
            <v>Patient register</v>
          </cell>
        </row>
        <row r="19">
          <cell r="A19" t="str">
            <v xml:space="preserve">TB/HIV collaborative activities: HIV care and support for HIV-positive TB patients </v>
          </cell>
          <cell r="E19" t="str">
            <v xml:space="preserve">Clinical cohort follow-up studies </v>
          </cell>
        </row>
        <row r="20">
          <cell r="A20" t="str">
            <v>TB/HIV collaborative activities: Provision of antiretroviral treatment for TB patients during TB treatment</v>
          </cell>
          <cell r="E20" t="str">
            <v>Community services assessment</v>
          </cell>
        </row>
        <row r="21">
          <cell r="A21" t="str">
            <v>Supportive environment: Policy development including workplace policy</v>
          </cell>
          <cell r="E21" t="str">
            <v>Records: laboratory, patient (e.g. treatment cards), training, certification, other (to be specified)</v>
          </cell>
        </row>
        <row r="22">
          <cell r="A22" t="str">
            <v xml:space="preserve">Supportive environment: Strengthening of civil society and institutional capacity building </v>
          </cell>
          <cell r="E22" t="str">
            <v>Operational research</v>
          </cell>
        </row>
        <row r="23">
          <cell r="A23" t="str">
            <v>Supportive environment: Stigma reduction in all settings</v>
          </cell>
        </row>
        <row r="24">
          <cell r="A24" t="str">
            <v>HSS: Service delivery</v>
          </cell>
        </row>
        <row r="25">
          <cell r="A25" t="str">
            <v>HSS: PAL (Practical Approach to Lung Health)</v>
          </cell>
        </row>
        <row r="26">
          <cell r="A26" t="str">
            <v>HSS: Human resources</v>
          </cell>
        </row>
        <row r="27">
          <cell r="A27" t="str">
            <v>HSS: Community Systems Strengthening</v>
          </cell>
        </row>
        <row r="28">
          <cell r="A28" t="str">
            <v>HSS: Information system &amp; Operational research</v>
          </cell>
        </row>
        <row r="29">
          <cell r="A29" t="str">
            <v>HSS: Infrastructure</v>
          </cell>
        </row>
        <row r="30">
          <cell r="A30" t="str">
            <v>HSS: Procurement and Supply management</v>
          </cell>
        </row>
      </sheetData>
      <sheetData sheetId="3">
        <row r="2">
          <cell r="A2" t="str">
            <v>please select…</v>
          </cell>
          <cell r="B2" t="str">
            <v>please select…</v>
          </cell>
          <cell r="D2" t="str">
            <v>please select…</v>
          </cell>
          <cell r="E2" t="str">
            <v>please select…</v>
          </cell>
        </row>
        <row r="3">
          <cell r="A3" t="str">
            <v>Improving diagnosis</v>
          </cell>
          <cell r="B3" t="str">
            <v>TB prevalence rate</v>
          </cell>
          <cell r="D3" t="str">
            <v>Case detection</v>
          </cell>
          <cell r="E3" t="str">
            <v>National Health Accounts</v>
          </cell>
        </row>
        <row r="4">
          <cell r="A4" t="str">
            <v>Standardized treatment, patient support and patient charter</v>
          </cell>
          <cell r="B4" t="str">
            <v>TB incidence rate</v>
          </cell>
          <cell r="D4" t="str">
            <v>Treatment success rate</v>
          </cell>
          <cell r="E4" t="str">
            <v>DHS/DHS+ (Demographic and Health Survey)</v>
          </cell>
        </row>
        <row r="5">
          <cell r="A5" t="str">
            <v>Procurement and supply management</v>
          </cell>
          <cell r="B5" t="str">
            <v>TB mortality rate</v>
          </cell>
          <cell r="D5" t="str">
            <v>Smear conversion rate</v>
          </cell>
          <cell r="E5" t="str">
            <v>MICS (Multiple Indicator Cluster Survey)</v>
          </cell>
        </row>
        <row r="6">
          <cell r="A6" t="str">
            <v>M&amp;E</v>
          </cell>
          <cell r="E6" t="str">
            <v>AIS (AIDS Indicator Survey)</v>
          </cell>
        </row>
        <row r="7">
          <cell r="A7" t="str">
            <v>TB/HIV</v>
          </cell>
          <cell r="E7" t="str">
            <v>SAMS (Service Availibility Mapping Survey)</v>
          </cell>
        </row>
        <row r="8">
          <cell r="A8" t="str">
            <v>MDR-TB</v>
          </cell>
          <cell r="E8" t="str">
            <v>BSS (Behavioral and Surveillance Survey)</v>
          </cell>
        </row>
        <row r="9">
          <cell r="A9" t="str">
            <v xml:space="preserve">High-risk groups </v>
          </cell>
          <cell r="E9" t="str">
            <v>Sentinel surveillance</v>
          </cell>
        </row>
        <row r="10">
          <cell r="A10" t="str">
            <v>HSS (beyond TB)</v>
          </cell>
          <cell r="E10" t="str">
            <v>Serological surveys</v>
          </cell>
        </row>
        <row r="11">
          <cell r="A11" t="str">
            <v>PAL (Practical Approach to Lung Health)</v>
          </cell>
          <cell r="E11" t="str">
            <v>Prevalence surveys</v>
          </cell>
        </row>
        <row r="12">
          <cell r="A12" t="str">
            <v>PPM / ISTC (Public-Public, Public-Private Mix (PPM) approaches and International standards for TB care)</v>
          </cell>
          <cell r="E12" t="str">
            <v xml:space="preserve">Facility-based survey </v>
          </cell>
        </row>
        <row r="13">
          <cell r="A13" t="str">
            <v xml:space="preserve">ACSM (Advocacy, communication and social mobilization) </v>
          </cell>
          <cell r="E13" t="str">
            <v>Key informant survey</v>
          </cell>
        </row>
        <row r="14">
          <cell r="A14" t="str">
            <v>Community TB care</v>
          </cell>
          <cell r="E14" t="str">
            <v>Specific surveys (to be defined)</v>
          </cell>
        </row>
        <row r="15">
          <cell r="A15" t="str">
            <v>Programme-based operational research</v>
          </cell>
          <cell r="E15" t="str">
            <v xml:space="preserve">Civil registration systems (vital/disease specific registration) </v>
          </cell>
        </row>
        <row r="16">
          <cell r="E16" t="str">
            <v>Census</v>
          </cell>
        </row>
        <row r="17">
          <cell r="E17" t="str">
            <v>Health service statistics</v>
          </cell>
        </row>
        <row r="18">
          <cell r="E18" t="str">
            <v>Patient register</v>
          </cell>
        </row>
        <row r="19">
          <cell r="E19" t="str">
            <v xml:space="preserve">Clinical cohort follow-up studies </v>
          </cell>
        </row>
        <row r="20">
          <cell r="E20" t="str">
            <v>Community services assessment</v>
          </cell>
        </row>
        <row r="21">
          <cell r="E21" t="str">
            <v>Records: laboratory, patient (e.g. treatment cards), training, certification, other (to be specified)</v>
          </cell>
        </row>
        <row r="22">
          <cell r="E22" t="str">
            <v>Operational research</v>
          </cell>
        </row>
        <row r="23">
          <cell r="E23" t="str">
            <v>R&amp;R TB system, quarterly report</v>
          </cell>
        </row>
        <row r="24">
          <cell r="E24" t="str">
            <v xml:space="preserve">R&amp;R TB system, yearly management report </v>
          </cell>
        </row>
        <row r="25">
          <cell r="E25" t="str">
            <v>Other Surveillance reports, specify</v>
          </cell>
        </row>
      </sheetData>
      <sheetData sheetId="4">
        <row r="2">
          <cell r="A2" t="str">
            <v>please select…</v>
          </cell>
          <cell r="B2" t="str">
            <v>please select…</v>
          </cell>
          <cell r="D2" t="str">
            <v>please select…</v>
          </cell>
          <cell r="E2" t="str">
            <v>please select…</v>
          </cell>
        </row>
        <row r="3">
          <cell r="A3" t="str">
            <v>Prevention: BCC - Mass media</v>
          </cell>
          <cell r="B3" t="str">
            <v xml:space="preserve">Death rates associated with Malaria: all-cause under-5 mortality rate in highly endemic areas </v>
          </cell>
          <cell r="D3" t="str">
            <v>% of U5 children (and other target groups) with malaria/fever receiving appropriate treatment within 24 hours (community/health facility)</v>
          </cell>
          <cell r="E3" t="str">
            <v>National Health Accounts</v>
          </cell>
        </row>
        <row r="4">
          <cell r="A4" t="str">
            <v>Prevention: BCC - community outreach</v>
          </cell>
          <cell r="B4" t="str">
            <v xml:space="preserve">Incidence of clinical malaria cases (estimated and/or reported) </v>
          </cell>
          <cell r="D4" t="str">
            <v>% of U5 children (and other target group) with uncomplicated malaria correctly managed at health facilities</v>
          </cell>
          <cell r="E4" t="str">
            <v>DHS/DHS+ (Demographic and Health Survey)</v>
          </cell>
        </row>
        <row r="5">
          <cell r="A5" t="str">
            <v>Prevention: Insecticide-treated nets (ITNs)</v>
          </cell>
          <cell r="B5" t="str">
            <v>Anaemia prevalence in children under 5 years of age</v>
          </cell>
          <cell r="D5" t="str">
            <v>% of U5 children (and other target groups) admitted with severe malaria and correctly managed at health facilities</v>
          </cell>
          <cell r="E5" t="str">
            <v>MICS (Multiple Indicator Cluster Survey)</v>
          </cell>
        </row>
        <row r="6">
          <cell r="A6" t="str">
            <v>Prevention: Malaria prevention during pregnancy</v>
          </cell>
          <cell r="B6" t="str">
            <v xml:space="preserve">Prevalence of malaria parasite infection </v>
          </cell>
          <cell r="D6" t="str">
            <v>% of children U5 sleeping under an ITN the previous night</v>
          </cell>
          <cell r="E6" t="str">
            <v>MIS (Malaria Indicator Survey)</v>
          </cell>
        </row>
        <row r="7">
          <cell r="A7" t="str">
            <v>Prevention: Vector control (other than ITNs)</v>
          </cell>
          <cell r="B7" t="str">
            <v>Laboratory-confirmed malaria cases seen in heath facilities</v>
          </cell>
          <cell r="D7" t="str">
            <v>% of households with at least one ITN</v>
          </cell>
          <cell r="E7" t="str">
            <v>SAMS (Service Availibility Mapping Survey)</v>
          </cell>
        </row>
        <row r="8">
          <cell r="A8" t="str">
            <v>Prevention: other - specify</v>
          </cell>
          <cell r="B8" t="str">
            <v>Laboratory-confirmed malaria deaths seen in health facilities</v>
          </cell>
          <cell r="D8" t="str">
            <v>% of pregnant women (and other target groups) sleeping under an ITN the previous night</v>
          </cell>
          <cell r="E8" t="str">
            <v>BSS (Behavioral and Surveillance Survey)</v>
          </cell>
        </row>
        <row r="9">
          <cell r="A9" t="str">
            <v>Treatment: Prompt, effective anti-malarial treatment</v>
          </cell>
          <cell r="B9" t="str">
            <v>Malaria-attributed deaths in sentinel demographic surveillance sites</v>
          </cell>
          <cell r="D9" t="str">
            <v>% of pregnant women on Intermittent preventive treatment (IPT) according to national policy (specific to Sub-Saharian Africa)</v>
          </cell>
          <cell r="E9" t="str">
            <v>Sentinel surveillance</v>
          </cell>
        </row>
        <row r="10">
          <cell r="A10" t="str">
            <v>Treatment: Home based management of malaria</v>
          </cell>
          <cell r="B10" t="str">
            <v>API (Annual Parasite Index) (specific to Latin America and Asia)</v>
          </cell>
          <cell r="D10" t="str">
            <v>% of households in malaria areas protected by IRS</v>
          </cell>
          <cell r="E10" t="str">
            <v>MOH (routine HIS or HMIS)</v>
          </cell>
        </row>
        <row r="11">
          <cell r="A11" t="str">
            <v>Treatment: Diagnosis</v>
          </cell>
          <cell r="E11" t="str">
            <v>RBM (Roll Back Malaria)</v>
          </cell>
        </row>
        <row r="12">
          <cell r="A12" t="str">
            <v>Treatment: other - specify</v>
          </cell>
          <cell r="E12" t="str">
            <v>Serological surveys</v>
          </cell>
        </row>
        <row r="13">
          <cell r="A13" t="str">
            <v>Supportive environment: Monitoring drug resistance</v>
          </cell>
          <cell r="E13" t="str">
            <v>Prevalence surveys</v>
          </cell>
        </row>
        <row r="14">
          <cell r="A14" t="str">
            <v>Supportive environment: Monitoring insecticide resistance</v>
          </cell>
          <cell r="E14" t="str">
            <v xml:space="preserve">Facility-based survey </v>
          </cell>
        </row>
        <row r="15">
          <cell r="A15" t="str">
            <v>Supportive environment: Coordination and partnership development (national, community, public-private)</v>
          </cell>
          <cell r="E15" t="str">
            <v>Key informant survey</v>
          </cell>
        </row>
        <row r="16">
          <cell r="A16" t="str">
            <v>Supportive environment: other - specify</v>
          </cell>
          <cell r="E16" t="str">
            <v>Specific surveys (to be defined)</v>
          </cell>
        </row>
        <row r="17">
          <cell r="A17" t="str">
            <v>HSS (Health Systems Strengthening): Service delivery</v>
          </cell>
          <cell r="E17" t="str">
            <v xml:space="preserve">Civil registration systems (vital/disease specific registration) </v>
          </cell>
        </row>
        <row r="18">
          <cell r="A18" t="str">
            <v>HSS: Human resources</v>
          </cell>
          <cell r="E18" t="str">
            <v>Census</v>
          </cell>
        </row>
        <row r="19">
          <cell r="A19" t="str">
            <v>HSS: Community Systems Strengthening</v>
          </cell>
          <cell r="E19" t="str">
            <v>Health service statistics</v>
          </cell>
        </row>
        <row r="20">
          <cell r="A20" t="str">
            <v>HSS: Information system &amp; Operational research</v>
          </cell>
          <cell r="E20" t="str">
            <v>Patient register</v>
          </cell>
        </row>
        <row r="21">
          <cell r="A21" t="str">
            <v>HSS: Infrastructure</v>
          </cell>
          <cell r="E21" t="str">
            <v xml:space="preserve">Clinical cohort follow-up studies </v>
          </cell>
        </row>
        <row r="22">
          <cell r="A22" t="str">
            <v>HSS: Procurement and Supply management</v>
          </cell>
          <cell r="E22" t="str">
            <v>Community services assessment</v>
          </cell>
        </row>
        <row r="23">
          <cell r="A23" t="str">
            <v>HSS: other - specify</v>
          </cell>
          <cell r="E23" t="str">
            <v>Records: laboratory, patient (e.g. treatment cards), training, certification, other (to be specified)</v>
          </cell>
        </row>
        <row r="24">
          <cell r="E24" t="str">
            <v>Operational research</v>
          </cell>
        </row>
        <row r="25">
          <cell r="E25" t="str">
            <v>Questionnaire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NUD"/>
      <sheetName val="UNDP SANRU ET CORDAID"/>
      <sheetName val="HIV"/>
      <sheetName val="TB"/>
      <sheetName val="Paludisme"/>
      <sheetName val="Malaria"/>
      <sheetName val="UNDP_SANRU_ET_CORDAID"/>
      <sheetName val="UNDP_SANRU_ET_CORDAID1"/>
      <sheetName val="UNDP_SANRU_ET_CORDAID2"/>
      <sheetName val="UNDP_SANRU_ET_CORDAID3"/>
    </sheetNames>
    <sheetDataSet>
      <sheetData sheetId="0" refreshError="1"/>
      <sheetData sheetId="1" refreshError="1"/>
      <sheetData sheetId="2" refreshError="1"/>
      <sheetData sheetId="3" refreshError="1">
        <row r="4">
          <cell r="F4" t="str">
            <v>entrez une source de données…</v>
          </cell>
        </row>
      </sheetData>
      <sheetData sheetId="4" refreshError="1"/>
      <sheetData sheetId="5" refreshError="1"/>
      <sheetData sheetId="6" refreshError="1"/>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le de titre"/>
      <sheetName val="Acceuil"/>
      <sheetName val="Plan PROPOSAL"/>
      <sheetName val="Définition des termes"/>
      <sheetName val="Réactifs PCR an 1"/>
      <sheetName val="Réactifs PCR an 2"/>
      <sheetName val="Réactifs PCR an3"/>
      <sheetName val="Réactifs PCR an4"/>
      <sheetName val="Réactifs PCR an5"/>
      <sheetName val="ARV  et cotri 1"/>
      <sheetName val="ARV  et cotri 2"/>
      <sheetName val="ARV  et cotri 3"/>
      <sheetName val="ARV  et cotri 4 "/>
      <sheetName val="ARV  et cotri 5  "/>
      <sheetName val="HY DETAIL. UNIT COST YEAR 3,4,5"/>
      <sheetName val="Plan de travail R9 PR1 CNLS"/>
      <sheetName val="Definitions"/>
      <sheetName val="Instructions générales"/>
      <sheetName val="Hypothèses générales"/>
      <sheetName val="Hypothèses détaillées"/>
      <sheetName val="HYP DETAIL. UNIT COST YEAR 1&amp;2"/>
      <sheetName val="Budget Plan GAS R9"/>
      <sheetName val="Budget détaillé - Année 1"/>
      <sheetName val=" Budget détaillé - Année 2"/>
      <sheetName val="Budget détaillé - Années 3,4,5 "/>
      <sheetName val="Budget sur 5 ans"/>
      <sheetName val="Résumé"/>
      <sheetName val="Budget summary GF"/>
      <sheetName val="Affectation des Equipements "/>
      <sheetName val="ECART BudgetsJuin 10 et Sept.10"/>
      <sheetName val="ECART Bud. TRP et Bud. Juin 10"/>
      <sheetName val="HIV"/>
      <sheetName val="HY_DETAIL__UNIT_COST_YEAR_3,4,5"/>
      <sheetName val="Feuille_de_titre"/>
      <sheetName val="Plan_PROPOSAL"/>
      <sheetName val="Définition_des_termes"/>
      <sheetName val="Réactifs_PCR_an_1"/>
      <sheetName val="Réactifs_PCR_an_2"/>
      <sheetName val="Réactifs_PCR_an3"/>
      <sheetName val="Réactifs_PCR_an4"/>
      <sheetName val="Réactifs_PCR_an5"/>
      <sheetName val="ARV__et_cotri_1"/>
      <sheetName val="ARV__et_cotri_2"/>
      <sheetName val="ARV__et_cotri_3"/>
      <sheetName val="ARV__et_cotri_4_"/>
      <sheetName val="ARV__et_cotri_5__"/>
      <sheetName val="Plan_de_travail_R9_PR1_CNLS"/>
      <sheetName val="Instructions_générales"/>
      <sheetName val="Hypothèses_générales"/>
      <sheetName val="Hypothèses_détaillées"/>
      <sheetName val="HYP_DETAIL__UNIT_COST_YEAR_1&amp;2"/>
      <sheetName val="Budget_Plan_GAS_R9"/>
      <sheetName val="Budget_détaillé_-_Année_1"/>
      <sheetName val="_Budget_détaillé_-_Année_2"/>
      <sheetName val="Budget_détaillé_-_Années_3,4,5_"/>
      <sheetName val="Budget_sur_5_ans"/>
      <sheetName val="Budget_summary_GF"/>
      <sheetName val="Affectation_des_Equipements_"/>
      <sheetName val="ECART_BudgetsJuin_10_et_Sept_10"/>
      <sheetName val="ECART_Bud__TRP_et_Bud__Juin_10"/>
      <sheetName val="HY_DETAIL__UNIT_COST_YEAR_3,4,1"/>
      <sheetName val="Feuille_de_titre1"/>
      <sheetName val="Plan_PROPOSAL1"/>
      <sheetName val="Définition_des_termes1"/>
      <sheetName val="Réactifs_PCR_an_11"/>
      <sheetName val="Réactifs_PCR_an_21"/>
      <sheetName val="Réactifs_PCR_an31"/>
      <sheetName val="Réactifs_PCR_an41"/>
      <sheetName val="Réactifs_PCR_an51"/>
      <sheetName val="ARV__et_cotri_11"/>
      <sheetName val="ARV__et_cotri_21"/>
      <sheetName val="ARV__et_cotri_31"/>
      <sheetName val="ARV__et_cotri_4_1"/>
      <sheetName val="ARV__et_cotri_5__1"/>
      <sheetName val="Plan_de_travail_R9_PR1_CNLS1"/>
      <sheetName val="Instructions_générales1"/>
      <sheetName val="Hypothèses_générales1"/>
      <sheetName val="Hypothèses_détaillées1"/>
      <sheetName val="HYP_DETAIL__UNIT_COST_YEAR_1&amp;21"/>
      <sheetName val="Budget_Plan_GAS_R91"/>
      <sheetName val="Budget_détaillé_-_Année_11"/>
      <sheetName val="_Budget_détaillé_-_Année_21"/>
      <sheetName val="Budget_détaillé_-_Années_3,4,51"/>
      <sheetName val="Budget_sur_5_ans1"/>
      <sheetName val="Budget_summary_GF1"/>
      <sheetName val="Affectation_des_Equipements_1"/>
      <sheetName val="ECART_BudgetsJuin_10_et_Sept_11"/>
      <sheetName val="ECART_Bud__TRP_et_Bud__Juin_101"/>
      <sheetName val="HY_DETAIL__UNIT_COST_YEAR_3,4,2"/>
      <sheetName val="Feuille_de_titre2"/>
      <sheetName val="Plan_PROPOSAL2"/>
      <sheetName val="Définition_des_termes2"/>
      <sheetName val="Réactifs_PCR_an_12"/>
      <sheetName val="Réactifs_PCR_an_22"/>
      <sheetName val="Réactifs_PCR_an32"/>
      <sheetName val="Réactifs_PCR_an42"/>
      <sheetName val="Réactifs_PCR_an52"/>
      <sheetName val="ARV__et_cotri_12"/>
      <sheetName val="ARV__et_cotri_22"/>
      <sheetName val="ARV__et_cotri_32"/>
      <sheetName val="ARV__et_cotri_4_2"/>
      <sheetName val="ARV__et_cotri_5__2"/>
      <sheetName val="Plan_de_travail_R9_PR1_CNLS2"/>
      <sheetName val="Instructions_générales2"/>
      <sheetName val="Hypothèses_générales2"/>
      <sheetName val="Hypothèses_détaillées2"/>
      <sheetName val="HYP_DETAIL__UNIT_COST_YEAR_1&amp;22"/>
      <sheetName val="Budget_Plan_GAS_R92"/>
      <sheetName val="Budget_détaillé_-_Année_12"/>
      <sheetName val="_Budget_détaillé_-_Année_22"/>
      <sheetName val="Budget_détaillé_-_Années_3,4,52"/>
      <sheetName val="Budget_sur_5_ans2"/>
      <sheetName val="Budget_summary_GF2"/>
      <sheetName val="Affectation_des_Equipements_2"/>
      <sheetName val="ECART_BudgetsJuin_10_et_Sept_12"/>
      <sheetName val="ECART_Bud__TRP_et_Bud__Juin_102"/>
      <sheetName val="HY_DETAIL__UNIT_COST_YEAR_3,4,3"/>
      <sheetName val="Feuille_de_titre3"/>
      <sheetName val="Plan_PROPOSAL3"/>
      <sheetName val="Définition_des_termes3"/>
      <sheetName val="Réactifs_PCR_an_13"/>
      <sheetName val="Réactifs_PCR_an_23"/>
      <sheetName val="Réactifs_PCR_an33"/>
      <sheetName val="Réactifs_PCR_an43"/>
      <sheetName val="Réactifs_PCR_an53"/>
      <sheetName val="ARV__et_cotri_13"/>
      <sheetName val="ARV__et_cotri_23"/>
      <sheetName val="ARV__et_cotri_33"/>
      <sheetName val="ARV__et_cotri_4_3"/>
      <sheetName val="ARV__et_cotri_5__3"/>
      <sheetName val="Plan_de_travail_R9_PR1_CNLS3"/>
      <sheetName val="Instructions_générales3"/>
      <sheetName val="Hypothèses_générales3"/>
      <sheetName val="Hypothèses_détaillées3"/>
      <sheetName val="HYP_DETAIL__UNIT_COST_YEAR_1&amp;23"/>
      <sheetName val="Budget_Plan_GAS_R93"/>
      <sheetName val="Budget_détaillé_-_Année_13"/>
      <sheetName val="_Budget_détaillé_-_Année_23"/>
      <sheetName val="Budget_détaillé_-_Années_3,4,53"/>
      <sheetName val="Budget_sur_5_ans3"/>
      <sheetName val="Budget_summary_GF3"/>
      <sheetName val="Affectation_des_Equipements_3"/>
      <sheetName val="ECART_BudgetsJuin_10_et_Sept_13"/>
      <sheetName val="ECART_Bud__TRP_et_Bud__Juin_103"/>
      <sheetName val="HY_DETAIL__UNIT_COST_YEAR_3,4,4"/>
      <sheetName val="Feuille_de_titre4"/>
      <sheetName val="Plan_PROPOSAL4"/>
      <sheetName val="Définition_des_termes4"/>
      <sheetName val="Réactifs_PCR_an_14"/>
      <sheetName val="Réactifs_PCR_an_24"/>
      <sheetName val="Réactifs_PCR_an34"/>
      <sheetName val="Réactifs_PCR_an44"/>
      <sheetName val="Réactifs_PCR_an54"/>
      <sheetName val="ARV__et_cotri_14"/>
      <sheetName val="ARV__et_cotri_24"/>
      <sheetName val="ARV__et_cotri_34"/>
      <sheetName val="ARV__et_cotri_4_4"/>
      <sheetName val="ARV__et_cotri_5__4"/>
      <sheetName val="Plan_de_travail_R9_PR1_CNLS4"/>
      <sheetName val="Instructions_générales4"/>
      <sheetName val="Hypothèses_générales4"/>
      <sheetName val="Hypothèses_détaillées4"/>
      <sheetName val="HYP_DETAIL__UNIT_COST_YEAR_1&amp;24"/>
      <sheetName val="Budget_Plan_GAS_R94"/>
      <sheetName val="Budget_détaillé_-_Année_14"/>
      <sheetName val="_Budget_détaillé_-_Année_24"/>
      <sheetName val="Budget_détaillé_-_Années_3,4,54"/>
      <sheetName val="Budget_sur_5_ans4"/>
      <sheetName val="Budget_summary_GF4"/>
      <sheetName val="Affectation_des_Equipements_4"/>
      <sheetName val="ECART_BudgetsJuin_10_et_Sept_14"/>
      <sheetName val="ECART_Bud__TRP_et_Bud__Juin_104"/>
      <sheetName val="HY_DETAIL__UNIT_COST_YEAR_3,4,6"/>
      <sheetName val="VIH"/>
      <sheetName val="RSS"/>
      <sheetName val="Paludisme"/>
      <sheetName val="TB"/>
      <sheetName val="HY_DETAIL__UNIT_COST_YEAR_3,4,8"/>
      <sheetName val="HY_DETAIL__UNIT_COST_YEAR_3,4,7"/>
      <sheetName val="HY_DETAIL__UNIT_COST_YEAR_3,4,9"/>
    </sheetNames>
    <sheetDataSet>
      <sheetData sheetId="0">
        <row r="1">
          <cell r="AO1">
            <v>655.95699999999999</v>
          </cell>
        </row>
      </sheetData>
      <sheetData sheetId="1">
        <row r="1">
          <cell r="AO1">
            <v>655.95699999999999</v>
          </cell>
        </row>
      </sheetData>
      <sheetData sheetId="2">
        <row r="1">
          <cell r="AO1">
            <v>655.95699999999999</v>
          </cell>
        </row>
      </sheetData>
      <sheetData sheetId="3">
        <row r="1">
          <cell r="AO1">
            <v>655.95699999999999</v>
          </cell>
        </row>
      </sheetData>
      <sheetData sheetId="4">
        <row r="19">
          <cell r="D19" t="str">
            <v>NVP(50)</v>
          </cell>
        </row>
      </sheetData>
      <sheetData sheetId="5">
        <row r="19">
          <cell r="D19" t="str">
            <v>NVP(50)</v>
          </cell>
        </row>
      </sheetData>
      <sheetData sheetId="6">
        <row r="19">
          <cell r="D19" t="str">
            <v>NVP(50)</v>
          </cell>
        </row>
      </sheetData>
      <sheetData sheetId="7">
        <row r="19">
          <cell r="D19" t="str">
            <v>NVP(50)</v>
          </cell>
        </row>
      </sheetData>
      <sheetData sheetId="8">
        <row r="19">
          <cell r="D19" t="str">
            <v>NVP(50)</v>
          </cell>
        </row>
      </sheetData>
      <sheetData sheetId="9">
        <row r="1">
          <cell r="AO1">
            <v>655.95699999999999</v>
          </cell>
        </row>
      </sheetData>
      <sheetData sheetId="10">
        <row r="1">
          <cell r="AO1">
            <v>655.95699999999999</v>
          </cell>
        </row>
      </sheetData>
      <sheetData sheetId="11">
        <row r="1">
          <cell r="AO1">
            <v>655.95699999999999</v>
          </cell>
        </row>
      </sheetData>
      <sheetData sheetId="12">
        <row r="1">
          <cell r="AO1">
            <v>655.95699999999999</v>
          </cell>
        </row>
      </sheetData>
      <sheetData sheetId="13">
        <row r="1">
          <cell r="AO1">
            <v>655.95699999999999</v>
          </cell>
        </row>
      </sheetData>
      <sheetData sheetId="14">
        <row r="1">
          <cell r="AO1">
            <v>655.95699999999999</v>
          </cell>
        </row>
      </sheetData>
      <sheetData sheetId="15"/>
      <sheetData sheetId="16">
        <row r="2">
          <cell r="A2" t="str">
            <v>VIH_SIDA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Budget summary GF"/>
      <sheetName val="HY DETAIL. UNIT COST YEAR 3,4,5"/>
      <sheetName val="TB"/>
      <sheetName val="BUDGET AGEFIN KPMG"/>
      <sheetName val="Allocation nat AGEFIN"/>
      <sheetName val="Budget_summary_GF"/>
      <sheetName val="HY_DETAIL__UNIT_COST_YEAR_3,4,5"/>
      <sheetName val="Budget_summary_GF1"/>
      <sheetName val="HY_DETAIL__UNIT_COST_YEAR_3,4,1"/>
      <sheetName val="Base estimation"/>
      <sheetName val="Budget_summary_GF2"/>
      <sheetName val="Budget_summary_GF3"/>
      <sheetName val="Budget_summary_GF4"/>
      <sheetName val="Feuil2"/>
      <sheetName val="Cash Bank 1"/>
      <sheetName val="Cash Bank 2"/>
      <sheetName val="T2 GJ 2018"/>
      <sheetName val="PAO SRgén"/>
      <sheetName val="Annexe 6_Hypot activités"/>
      <sheetName val="Annexe 4_Hyp RH"/>
      <sheetName val="HY_DETAIL__UNIT_COST_YEAR_3,4,2"/>
      <sheetName val="PAO_SRgén"/>
      <sheetName val="Annexe_6_Hypot_activités"/>
      <sheetName val="Annexe_4_Hyp_RH"/>
      <sheetName val="HY_DETAIL__UNIT_COST_YEAR_3,4,3"/>
      <sheetName val="PAO_SRgén1"/>
      <sheetName val="Annexe_6_Hypot_activités1"/>
      <sheetName val="Annexe_4_Hyp_RH1"/>
      <sheetName val="HY_DETAIL__UNIT_COST_YEAR_3,4,4"/>
      <sheetName val="PAO_SRgén2"/>
      <sheetName val="Annexe_6_Hypot_activités2"/>
      <sheetName val="Annexe_4_Hyp_RH2"/>
      <sheetName val="Budget_summary_GF5"/>
      <sheetName val="HY_DETAIL__UNIT_COST_YEAR_3,4,6"/>
      <sheetName val="PAO_SRgén3"/>
      <sheetName val="Annexe_6_Hypot_activités3"/>
      <sheetName val="Annexe_4_Hyp_RH3"/>
      <sheetName val="Budget_summary_GF6"/>
      <sheetName val="HY_DETAIL__UNIT_COST_YEAR_3,4,7"/>
      <sheetName val="PAO_SRgén4"/>
      <sheetName val="Annexe_6_Hypot_activités4"/>
      <sheetName val="Annexe_4_Hyp_RH4"/>
      <sheetName val="Budget_summary_GF7"/>
      <sheetName val="HY_DETAIL__UNIT_COST_YEAR_3,4,8"/>
      <sheetName val="PAO_SRgén5"/>
      <sheetName val="Annexe_6_Hypot_activités5"/>
      <sheetName val="Annexe_4_Hyp_RH5"/>
      <sheetName val="Constante"/>
      <sheetName val="Budget_summary_GF8"/>
      <sheetName val="Budget_summary_GF9"/>
      <sheetName val="Budget_summary_GF10"/>
      <sheetName val="Budget_summary_GF11"/>
      <sheetName val="tabs"/>
      <sheetName val="Plan Wayne"/>
      <sheetName val="HSS"/>
      <sheetName val="HY_DETAIL__UNIT_COST_YEAR_3,4,9"/>
      <sheetName val="PAO_SRgén6"/>
      <sheetName val="Annexe_6_Hypot_activités6"/>
      <sheetName val="Annexe_4_Hyp_RH6"/>
      <sheetName val="HIV"/>
      <sheetName val="Input"/>
      <sheetName val="Range Page"/>
      <sheetName val="Data"/>
      <sheetName val="ImpactOutcomeDisaggData"/>
      <sheetName val="Data Sheet"/>
    </sheetNames>
    <sheetDataSet>
      <sheetData sheetId="0">
        <row r="31">
          <cell r="B31" t="str">
            <v>Please Select…</v>
          </cell>
        </row>
      </sheetData>
      <sheetData sheetId="1">
        <row r="31">
          <cell r="B31" t="str">
            <v>Please Select…</v>
          </cell>
        </row>
      </sheetData>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refreshError="1"/>
      <sheetData sheetId="54" refreshError="1"/>
      <sheetData sheetId="55" refreshError="1"/>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AGEFIN"/>
      <sheetName val="Definitions"/>
      <sheetName val="détail TB-An 1"/>
      <sheetName val="détail TB-An 2"/>
      <sheetName val="Repartition FM"/>
      <sheetName val="Agefin"/>
    </sheetNames>
    <sheetDataSet>
      <sheetData sheetId="0" refreshError="1">
        <row r="3">
          <cell r="I3">
            <v>0.5</v>
          </cell>
        </row>
      </sheetData>
      <sheetData sheetId="1" refreshError="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ormance Framework 1&amp;2"/>
      <sheetName val="HIV"/>
      <sheetName val="TB"/>
      <sheetName val="Malaria"/>
      <sheetName val="HSS"/>
      <sheetName val="Paludisme"/>
      <sheetName val="VIH"/>
      <sheetName val="Definitions-lists-EFR"/>
      <sheetName val="Memo Malaria"/>
      <sheetName val="Performance_Framework_1&amp;2"/>
      <sheetName val="Memo_Malaria"/>
      <sheetName val="Performance_Framework_1&amp;21"/>
      <sheetName val="Memo_Malaria1"/>
      <sheetName val="Performance_Framework_1&amp;22"/>
      <sheetName val="Memo_Malaria2"/>
    </sheetNames>
    <sheetDataSet>
      <sheetData sheetId="0"/>
      <sheetData sheetId="1"/>
      <sheetData sheetId="2"/>
      <sheetData sheetId="3"/>
      <sheetData sheetId="4"/>
      <sheetData sheetId="5">
        <row r="2">
          <cell r="B2" t="str">
            <v>Please select…</v>
          </cell>
          <cell r="C2" t="str">
            <v>Please select…</v>
          </cell>
        </row>
        <row r="3">
          <cell r="B3" t="str">
            <v xml:space="preserve">All-cause mortality rate among children younger than five years </v>
          </cell>
          <cell r="C3" t="str">
            <v xml:space="preserve">% of women and men aged 15-49 who have had sexual intercourse with more than one partner in the last 12 months </v>
          </cell>
        </row>
        <row r="4">
          <cell r="B4" t="str">
            <v xml:space="preserve">% of young women and men aged 15-24 who are HIV infected </v>
          </cell>
          <cell r="C4" t="str">
            <v>% of never married young men and women aged 15-24 who have never had sex</v>
          </cell>
        </row>
        <row r="5">
          <cell r="B5" t="str">
            <v xml:space="preserve">% of adults and children with HIV known to be on treatment 12 months after initiation of antiretroviral therapy </v>
          </cell>
          <cell r="C5" t="str">
            <v xml:space="preserve">% of young women and men aged 15-24 who have had sexual intercourse before the age of 15 </v>
          </cell>
        </row>
        <row r="6">
          <cell r="B6" t="str">
            <v xml:space="preserve">% of infants born to HIV infected mothers who are infected </v>
          </cell>
          <cell r="C6" t="str">
            <v xml:space="preserve">% of injecting drug users reporting the use of sterile injecting equipment the last time they injected </v>
          </cell>
        </row>
        <row r="7">
          <cell r="B7" t="str">
            <v xml:space="preserve">% of most-at-risk population(s) (sex workers, clients of sex workers, men who have sex with men, injecting drug users) who are HIV infected </v>
          </cell>
          <cell r="C7" t="str">
            <v xml:space="preserve">% of injecting drug users reporting the use of a condom the last time they had sexual intercourse </v>
          </cell>
        </row>
        <row r="8">
          <cell r="B8" t="str">
            <v>% of children under age 18 who are orphans</v>
          </cell>
          <cell r="C8" t="str">
            <v>Current school attendance among orphans and non-orphans</v>
          </cell>
        </row>
        <row r="9">
          <cell r="B9" t="str">
            <v>TB prevalence rate</v>
          </cell>
          <cell r="C9" t="str">
            <v>% of women and men aged 15-49 who have had more than one sexual partner in the past 12 months reporting the use of a condom during their last sexual intercourse</v>
          </cell>
        </row>
        <row r="10">
          <cell r="B10" t="str">
            <v>TB incidence rate</v>
          </cell>
          <cell r="C10" t="str">
            <v xml:space="preserve">% of women and men aged 15-49 expressing accepting attitudes towards people with HIV </v>
          </cell>
        </row>
        <row r="11">
          <cell r="B11" t="str">
            <v>TB mortality rate</v>
          </cell>
          <cell r="C11" t="str">
            <v xml:space="preserve">% of female and male sex workers reporting the use of a condom with their most recent client </v>
          </cell>
        </row>
        <row r="12">
          <cell r="B12" t="str">
            <v xml:space="preserve">Death rates associated with Malaria: all-cause under-5 mortality rate in highly endemic areas </v>
          </cell>
          <cell r="C12" t="str">
            <v xml:space="preserve">% of men aged 15-49 reporting sex with a sex worker in the last 12 months who used a condom during last paid intercourse </v>
          </cell>
        </row>
        <row r="13">
          <cell r="B13" t="str">
            <v xml:space="preserve">Incidence of clinical malaria cases (estimated and/or reported) </v>
          </cell>
          <cell r="C13" t="str">
            <v xml:space="preserve">% of men reporting the use of condom the last time they had anal sex with a male partner </v>
          </cell>
        </row>
        <row r="14">
          <cell r="B14" t="str">
            <v>Anaemia prevalence in children under 5 years of age</v>
          </cell>
          <cell r="C14" t="str">
            <v>Case detection rate: new smear positive TB cases</v>
          </cell>
        </row>
        <row r="15">
          <cell r="B15" t="str">
            <v xml:space="preserve">Prevalence of malaria parasite infection </v>
          </cell>
          <cell r="C15" t="str">
            <v>Treatment success rate: new smear positive TB cases</v>
          </cell>
        </row>
        <row r="16">
          <cell r="B16" t="str">
            <v>Laboratory-confirmed malaria cases seen in heath facilities</v>
          </cell>
          <cell r="C16" t="str">
            <v>% of U5 children (and other target groups) with malaria/fever receiving appropriate treatment within 24 hours (community/health facility)</v>
          </cell>
        </row>
        <row r="17">
          <cell r="B17" t="str">
            <v>Laboratory-confirmed malaria deaths seen in health facilities</v>
          </cell>
          <cell r="C17" t="str">
            <v>% of U5 children (and other target group) with uncomplicated malaria correctly managed at health facilities</v>
          </cell>
        </row>
        <row r="18">
          <cell r="B18" t="str">
            <v>Malaria-attributed deaths in sentinel demographic surveillance sites</v>
          </cell>
          <cell r="C18" t="str">
            <v>% of U5 children (and other target groups) admitted with severe malaria and correctly managed at health facilities</v>
          </cell>
        </row>
        <row r="19">
          <cell r="B19" t="str">
            <v>API (Annual Parasite Index) (specific to Latin America and Asia)</v>
          </cell>
          <cell r="C19" t="str">
            <v>% of children U5 sleeping under an ITN</v>
          </cell>
        </row>
        <row r="20">
          <cell r="B20" t="str">
            <v xml:space="preserve">Incidence of confirmed malaria cases  </v>
          </cell>
          <cell r="C20" t="str">
            <v>% of households with at least one ITN</v>
          </cell>
        </row>
        <row r="21">
          <cell r="C21" t="str">
            <v>% of pregnant women (and other target groups) sleeping under an ITN</v>
          </cell>
        </row>
        <row r="22">
          <cell r="C22" t="str">
            <v>% of pregnant women on Intermittent preventive treatment (IPT) according to national policy (specific to Sub-Saharian Africa)</v>
          </cell>
        </row>
        <row r="23">
          <cell r="C23" t="str">
            <v>% of households in malaria areas protected by IRS</v>
          </cell>
        </row>
        <row r="24">
          <cell r="C24" t="str">
            <v>% of households covered by ITN or IRS</v>
          </cell>
        </row>
      </sheetData>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Request-112885"/>
      <sheetName val="Cash Flow"/>
      <sheetName val="Liquidity planning"/>
      <sheetName val="Proposition"/>
      <sheetName val="P_ 112885 Budget&amp;Expenses "/>
      <sheetName val="Breakdown Expenses Sept15 a Fev"/>
      <sheetName val="Income P_112885"/>
    </sheetNames>
    <sheetDataSet>
      <sheetData sheetId="0"/>
      <sheetData sheetId="1">
        <row r="12">
          <cell r="D12">
            <v>30000</v>
          </cell>
        </row>
      </sheetData>
      <sheetData sheetId="2"/>
      <sheetData sheetId="3"/>
      <sheetData sheetId="4">
        <row r="13">
          <cell r="O13">
            <v>29999.690000000002</v>
          </cell>
        </row>
      </sheetData>
      <sheetData sheetId="5"/>
      <sheetData sheetId="6">
        <row r="4">
          <cell r="M4">
            <v>-30000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onnées"/>
      <sheetName val="Fiches de paie"/>
      <sheetName val="Congès"/>
      <sheetName val="Congés 08"/>
      <sheetName val="Autres Congés"/>
      <sheetName val="form congés"/>
      <sheetName val="Méthode calcul IRPP"/>
      <sheetName val="Parametres"/>
      <sheetName val="Grille Salariale"/>
      <sheetName val="Billetage"/>
      <sheetName val="Pointage"/>
      <sheetName val="Avances"/>
      <sheetName val="CNPS &amp; IRPP"/>
      <sheetName val="déclaration IRPP"/>
      <sheetName val="HSS"/>
      <sheetName val="Base_de_données"/>
      <sheetName val="Fiches_de_paie"/>
      <sheetName val="Congés_08"/>
      <sheetName val="Autres_Congés"/>
      <sheetName val="form_congés"/>
      <sheetName val="Méthode_calcul_IRPP"/>
      <sheetName val="Grille_Salariale"/>
      <sheetName val="CNPS_&amp;_IRPP"/>
      <sheetName val="déclaration_IRPP"/>
      <sheetName val="Base_de_données1"/>
      <sheetName val="Fiches_de_paie1"/>
      <sheetName val="Congés_081"/>
      <sheetName val="Autres_Congés1"/>
      <sheetName val="form_congés1"/>
      <sheetName val="Méthode_calcul_IRPP1"/>
      <sheetName val="Grille_Salariale1"/>
      <sheetName val="CNPS_&amp;_IRPP1"/>
      <sheetName val="déclaration_IRPP1"/>
      <sheetName val="Base_de_données2"/>
      <sheetName val="Fiches_de_paie2"/>
      <sheetName val="Congés_082"/>
      <sheetName val="Autres_Congés2"/>
      <sheetName val="form_congés2"/>
      <sheetName val="Méthode_calcul_IRPP2"/>
      <sheetName val="Grille_Salariale2"/>
      <sheetName val="CNPS_&amp;_IRPP2"/>
      <sheetName val="déclaration_IRPP2"/>
      <sheetName val="Base_de_données3"/>
      <sheetName val="Fiches_de_paie3"/>
      <sheetName val="Congés_083"/>
      <sheetName val="Autres_Congés3"/>
      <sheetName val="form_congés3"/>
      <sheetName val="Méthode_calcul_IRPP3"/>
      <sheetName val="Grille_Salariale3"/>
      <sheetName val="CNPS_&amp;_IRPP3"/>
      <sheetName val="déclaration_IRPP3"/>
      <sheetName val="Base_de_données4"/>
      <sheetName val="Fiches_de_paie4"/>
      <sheetName val="Congés_084"/>
      <sheetName val="Autres_Congés4"/>
      <sheetName val="form_congés4"/>
      <sheetName val="Méthode_calcul_IRPP4"/>
      <sheetName val="Grille_Salariale4"/>
      <sheetName val="CNPS_&amp;_IRPP4"/>
      <sheetName val="déclaration_IRPP4"/>
      <sheetName val="Base_de_données5"/>
      <sheetName val="Fiches_de_paie5"/>
      <sheetName val="Congés_085"/>
      <sheetName val="Autres_Congés5"/>
      <sheetName val="form_congés5"/>
      <sheetName val="Méthode_calcul_IRPP5"/>
      <sheetName val="Grille_Salariale5"/>
      <sheetName val="CNPS_&amp;_IRPP5"/>
      <sheetName val="déclaration_IRPP5"/>
      <sheetName val="Base_de_données6"/>
      <sheetName val="Fiches_de_paie6"/>
      <sheetName val="Congés_086"/>
      <sheetName val="Autres_Congés6"/>
      <sheetName val="form_congés6"/>
      <sheetName val="Méthode_calcul_IRPP6"/>
      <sheetName val="Grille_Salariale6"/>
      <sheetName val="CNPS_&amp;_IRPP6"/>
      <sheetName val="déclaration_IRPP6"/>
      <sheetName val="Base_de_données7"/>
      <sheetName val="Fiches_de_paie7"/>
      <sheetName val="Congés_087"/>
      <sheetName val="Autres_Congés7"/>
      <sheetName val="form_congés7"/>
      <sheetName val="Méthode_calcul_IRPP7"/>
      <sheetName val="Grille_Salariale7"/>
      <sheetName val="CNPS_&amp;_IRPP7"/>
      <sheetName val="déclaration_IRPP7"/>
      <sheetName val="Base_de_données8"/>
      <sheetName val="Fiches_de_paie8"/>
      <sheetName val="Congés_088"/>
      <sheetName val="Autres_Congés8"/>
      <sheetName val="form_congés8"/>
      <sheetName val="Méthode_calcul_IRPP8"/>
      <sheetName val="Grille_Salariale8"/>
      <sheetName val="CNPS_&amp;_IRPP8"/>
      <sheetName val="déclaration_IRPP8"/>
      <sheetName val="Base_de_données9"/>
      <sheetName val="Fiches_de_paie9"/>
      <sheetName val="Congés_089"/>
      <sheetName val="Autres_Congés9"/>
      <sheetName val="form_congés9"/>
      <sheetName val="Méthode_calcul_IRPP9"/>
      <sheetName val="Grille_Salariale9"/>
      <sheetName val="CNPS_&amp;_IRPP9"/>
      <sheetName val="déclaration_IRPP9"/>
      <sheetName val="Base_de_données10"/>
      <sheetName val="Fiches_de_paie10"/>
      <sheetName val="Congés_0810"/>
      <sheetName val="Autres_Congés10"/>
      <sheetName val="form_congés10"/>
      <sheetName val="Méthode_calcul_IRPP10"/>
      <sheetName val="Grille_Salariale10"/>
      <sheetName val="CNPS_&amp;_IRPP10"/>
      <sheetName val="déclaration_IRPP10"/>
      <sheetName val="Ex rates Nov 2015"/>
      <sheetName val="HIV"/>
      <sheetName val="Definitions"/>
      <sheetName val="Base_de_données13"/>
      <sheetName val="Fiches_de_paie13"/>
      <sheetName val="Congés_0813"/>
      <sheetName val="Autres_Congés13"/>
      <sheetName val="form_congés13"/>
      <sheetName val="Méthode_calcul_IRPP13"/>
      <sheetName val="Grille_Salariale13"/>
      <sheetName val="CNPS_&amp;_IRPP13"/>
      <sheetName val="déclaration_IRPP13"/>
      <sheetName val="Base_de_données11"/>
      <sheetName val="Fiches_de_paie11"/>
      <sheetName val="Congés_0811"/>
      <sheetName val="Autres_Congés11"/>
      <sheetName val="form_congés11"/>
      <sheetName val="Méthode_calcul_IRPP11"/>
      <sheetName val="Grille_Salariale11"/>
      <sheetName val="CNPS_&amp;_IRPP11"/>
      <sheetName val="déclaration_IRPP11"/>
      <sheetName val="Base_de_données12"/>
      <sheetName val="Fiches_de_paie12"/>
      <sheetName val="Congés_0812"/>
      <sheetName val="Autres_Congés12"/>
      <sheetName val="form_congés12"/>
      <sheetName val="Méthode_calcul_IRPP12"/>
      <sheetName val="Grille_Salariale12"/>
      <sheetName val="CNPS_&amp;_IRPP12"/>
      <sheetName val="déclaration_IRPP12"/>
      <sheetName val="Base_de_données14"/>
      <sheetName val="Fiches_de_paie14"/>
      <sheetName val="Congés_0814"/>
      <sheetName val="Autres_Congés14"/>
      <sheetName val="form_congés14"/>
      <sheetName val="Méthode_calcul_IRPP14"/>
      <sheetName val="Grille_Salariale14"/>
      <sheetName val="CNPS_&amp;_IRPP14"/>
      <sheetName val="déclaration_IRPP14"/>
      <sheetName val="Budget AGEFIN"/>
      <sheetName val="Base_de_données15"/>
      <sheetName val="Fiches_de_paie15"/>
      <sheetName val="Congés_0815"/>
      <sheetName val="Autres_Congés15"/>
      <sheetName val="form_congés15"/>
      <sheetName val="Méthode_calcul_IRPP15"/>
      <sheetName val="Grille_Salariale15"/>
      <sheetName val="CNPS_&amp;_IRPP15"/>
      <sheetName val="déclaration_IRPP15"/>
      <sheetName val="Ex_rates_Nov_2015"/>
      <sheetName val="Malaria"/>
      <sheetName val="Regular corrections"/>
      <sheetName val="Hour corrections"/>
      <sheetName val="TOC"/>
      <sheetName val="Consortuim Report Format"/>
      <sheetName val="Budget 200523 "/>
      <sheetName val="I&amp;E 200523"/>
      <sheetName val="Financial report"/>
      <sheetName val="Cumulative budget"/>
      <sheetName val="Budget Educa D'Urgance (6+12)"/>
      <sheetName val="Annual budget"/>
      <sheetName val="Sheet2"/>
      <sheetName val="Sheet3"/>
      <sheetName val="Cash flow"/>
      <sheetName val="AX terminology"/>
      <sheetName val="LISTE de Transaction T1"/>
      <sheetName val="Feuil1"/>
      <sheetName val="Sheet1"/>
      <sheetName val="Cordaid"/>
      <sheetName val="Budget, Forecast &amp; Variance"/>
      <sheetName val="Liste de Trans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 Start here"/>
      <sheetName val="Recipients"/>
      <sheetName val="Objectives"/>
      <sheetName val="Assumptions"/>
      <sheetName val="7.5 Detailed budget"/>
      <sheetName val="Summary Budgets"/>
      <sheetName val="Mandatory Summary Budget"/>
      <sheetName val="Overview"/>
      <sheetName val="7.6 (d) Incremental"/>
      <sheetName val="7.1 Financial gap"/>
      <sheetName val="Definitions"/>
      <sheetName val="Drops"/>
      <sheetName val="$Ranges$"/>
      <sheetName val="$Meta$"/>
      <sheetName val="Translations"/>
    </sheetNames>
    <sheetDataSet>
      <sheetData sheetId="0"/>
      <sheetData sheetId="1"/>
      <sheetData sheetId="2"/>
      <sheetData sheetId="3"/>
      <sheetData sheetId="4"/>
      <sheetData sheetId="5"/>
      <sheetData sheetId="6"/>
      <sheetData sheetId="7"/>
      <sheetData sheetId="8"/>
      <sheetData sheetId="9">
        <row r="2">
          <cell r="AP2">
            <v>-8048</v>
          </cell>
        </row>
      </sheetData>
      <sheetData sheetId="10"/>
      <sheetData sheetId="11">
        <row r="7">
          <cell r="AC7">
            <v>0</v>
          </cell>
        </row>
      </sheetData>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Definitions"/>
      <sheetName val="Range Page"/>
      <sheetName val="Cartographie ZS Palu&amp;VIH"/>
      <sheetName val="Title sheet"/>
      <sheetName val="General assumptions"/>
      <sheetName val="Budget summary GF"/>
      <sheetName val="Detailed Budget - Year 1"/>
      <sheetName val="Detailed Budget - Year 2"/>
      <sheetName val="Detailed Budget - Year 3"/>
      <sheetName val="Summary"/>
      <sheetName val="Budget Sanru"/>
      <sheetName val="Budget PR Sanru "/>
      <sheetName val="Budget SR SANRU"/>
      <sheetName val="Budget GAS "/>
      <sheetName val="Annexes 1&amp;2 PSM"/>
      <sheetName val="Couts transp et stockage CDR"/>
      <sheetName val="Cout unit de transp national"/>
      <sheetName val="Frais Transitaire+TransportPdE"/>
      <sheetName val="Recap quantif et consolidation"/>
      <sheetName val="Hypotheses détaillées GAS"/>
      <sheetName val="Recap quant&amp; consolid container"/>
      <sheetName val="Couts prod pharm"/>
      <sheetName val="Couts CQ"/>
      <sheetName val="Budget cdes en cours Juil a dec"/>
      <sheetName val="Hypoth Comm° R8"/>
      <sheetName val="Hypoth Comm° R10"/>
      <sheetName val="RH UGPR"/>
      <sheetName val="Budget  general appouve  AT"/>
      <sheetName val="Formation PR"/>
      <sheetName val="Infras &amp; Equip UGPR"/>
      <sheetName val="5 Year Budget"/>
      <sheetName val="Planing &amp; adm UGPR"/>
      <sheetName val="Mission Consol Palu&amp;Vih PR "/>
      <sheetName val="Mission Consolidé Antn_Controle"/>
      <sheetName val="Hypothèse Etudes et Recherches"/>
      <sheetName val="Hypothèse Outils de Gestion"/>
      <sheetName val="Budget de Suivi des SRs Palu"/>
      <sheetName val="Management Fees SR Summary"/>
      <sheetName val="PDTB PR Sanru Only"/>
      <sheetName val="PDTB SR Sanru Only "/>
      <sheetName val="PDT Budgétisé Ph Cons SANRU"/>
      <sheetName val="Budget Summary "/>
      <sheetName val="Detailed assumptions"/>
      <sheetName val="SDA B"/>
      <sheetName val="SDA C"/>
      <sheetName val="SDA D"/>
      <sheetName val="SDA E"/>
      <sheetName val="SDA F"/>
      <sheetName val="SDA G"/>
      <sheetName val="SDA H"/>
      <sheetName val="Sheet1"/>
      <sheetName val="Final detailed budget_SANRU_app"/>
      <sheetName val="7.6 (d) Incremental"/>
      <sheetName val="Cover - Start here"/>
    </sheetNames>
    <sheetDataSet>
      <sheetData sheetId="0"/>
      <sheetData sheetId="1">
        <row r="3">
          <cell r="G3" t="str">
            <v>Human Resources</v>
          </cell>
        </row>
      </sheetData>
      <sheetData sheetId="2">
        <row r="22">
          <cell r="A22">
            <v>0.03</v>
          </cell>
        </row>
      </sheetData>
      <sheetData sheetId="3"/>
      <sheetData sheetId="4">
        <row r="6">
          <cell r="C6" t="str">
            <v>Malaria</v>
          </cell>
        </row>
      </sheetData>
      <sheetData sheetId="5"/>
      <sheetData sheetId="6"/>
      <sheetData sheetId="7"/>
      <sheetData sheetId="8"/>
      <sheetData sheetId="9"/>
      <sheetData sheetId="10">
        <row r="45">
          <cell r="D45">
            <v>238466.44136735116</v>
          </cell>
        </row>
      </sheetData>
      <sheetData sheetId="11"/>
      <sheetData sheetId="12"/>
      <sheetData sheetId="13"/>
      <sheetData sheetId="14"/>
      <sheetData sheetId="15"/>
      <sheetData sheetId="16">
        <row r="4">
          <cell r="K4">
            <v>1.5132163646096064E-2</v>
          </cell>
        </row>
      </sheetData>
      <sheetData sheetId="17"/>
      <sheetData sheetId="18"/>
      <sheetData sheetId="19">
        <row r="3">
          <cell r="E3">
            <v>2208078.9553353093</v>
          </cell>
        </row>
      </sheetData>
      <sheetData sheetId="20">
        <row r="11">
          <cell r="F11">
            <v>3290</v>
          </cell>
        </row>
      </sheetData>
      <sheetData sheetId="21">
        <row r="4">
          <cell r="B4">
            <v>1084417.4553353093</v>
          </cell>
        </row>
      </sheetData>
      <sheetData sheetId="22">
        <row r="3">
          <cell r="M3">
            <v>1.0148000000000001</v>
          </cell>
        </row>
      </sheetData>
      <sheetData sheetId="23">
        <row r="68">
          <cell r="B68">
            <v>39.539747938901044</v>
          </cell>
        </row>
      </sheetData>
      <sheetData sheetId="24">
        <row r="3">
          <cell r="B3">
            <v>1123661.5</v>
          </cell>
        </row>
      </sheetData>
      <sheetData sheetId="25">
        <row r="8">
          <cell r="H8">
            <v>14450</v>
          </cell>
        </row>
      </sheetData>
      <sheetData sheetId="26">
        <row r="10">
          <cell r="H10">
            <v>57922.5</v>
          </cell>
        </row>
      </sheetData>
      <sheetData sheetId="27">
        <row r="100">
          <cell r="V100">
            <v>140618.79880902782</v>
          </cell>
        </row>
      </sheetData>
      <sheetData sheetId="28">
        <row r="36">
          <cell r="J36">
            <v>14859</v>
          </cell>
        </row>
      </sheetData>
      <sheetData sheetId="29">
        <row r="121">
          <cell r="J121">
            <v>37254.672364672369</v>
          </cell>
        </row>
      </sheetData>
      <sheetData sheetId="30">
        <row r="89">
          <cell r="I89">
            <v>95543.02</v>
          </cell>
        </row>
      </sheetData>
      <sheetData sheetId="31"/>
      <sheetData sheetId="32">
        <row r="206">
          <cell r="I206">
            <v>263401.34465922893</v>
          </cell>
        </row>
      </sheetData>
      <sheetData sheetId="33">
        <row r="183">
          <cell r="I183">
            <v>16514.08344155844</v>
          </cell>
        </row>
      </sheetData>
      <sheetData sheetId="34">
        <row r="224">
          <cell r="J224">
            <v>32932.675000000003</v>
          </cell>
        </row>
      </sheetData>
      <sheetData sheetId="35">
        <row r="67">
          <cell r="F67">
            <v>55460</v>
          </cell>
        </row>
      </sheetData>
      <sheetData sheetId="36">
        <row r="12">
          <cell r="E12">
            <v>137738.70800000001</v>
          </cell>
        </row>
      </sheetData>
      <sheetData sheetId="37">
        <row r="248">
          <cell r="I248">
            <v>181336.7</v>
          </cell>
        </row>
      </sheetData>
      <sheetData sheetId="38">
        <row r="70">
          <cell r="C70">
            <v>275401.125</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rformance Framework 1&amp;2"/>
      <sheetName val="HIV"/>
      <sheetName val="TB"/>
      <sheetName val="Malaria"/>
      <sheetName val="Feuil1"/>
      <sheetName val="Performance_Framework_1&amp;2"/>
      <sheetName val="Range Page"/>
      <sheetName val="SDAs_impact_datasources"/>
      <sheetName val="BUDGET AGEFIN KPMG"/>
      <sheetName val="Allocation nat AGEFIN"/>
      <sheetName val="ImpactOutcomeDisaggData"/>
      <sheetName val="Performance_Framework_1&amp;21"/>
      <sheetName val="Range_Page"/>
      <sheetName val="BUDGET_AGEFIN_KPMG"/>
      <sheetName val="Allocation_nat_AGEFIN"/>
      <sheetName val="Incoterms"/>
      <sheetName val="Performance_Framework_1&amp;22"/>
      <sheetName val="Range_Page1"/>
      <sheetName val="BUDGET_AGEFIN_KPMG1"/>
      <sheetName val="Allocation_nat_AGEFIN1"/>
      <sheetName val="Performance_Framework_1&amp;23"/>
      <sheetName val="Range_Page2"/>
      <sheetName val="BUDGET_AGEFIN_KPMG2"/>
      <sheetName val="Allocation_nat_AGEFIN2"/>
      <sheetName val="Performance_Framework_1&amp;24"/>
      <sheetName val="Range_Page3"/>
      <sheetName val="BUDGET_AGEFIN_KPMG3"/>
      <sheetName val="Allocation_nat_AGEFIN3"/>
      <sheetName val="Intrants"/>
    </sheetNames>
    <sheetDataSet>
      <sheetData sheetId="0"/>
      <sheetData sheetId="1"/>
      <sheetData sheetId="2"/>
      <sheetData sheetId="3">
        <row r="2">
          <cell r="B2" t="str">
            <v>please select…</v>
          </cell>
        </row>
        <row r="3">
          <cell r="B3" t="str">
            <v>TB prevalence rate</v>
          </cell>
        </row>
        <row r="4">
          <cell r="B4" t="str">
            <v>TB incidence rate</v>
          </cell>
        </row>
        <row r="5">
          <cell r="B5" t="str">
            <v>TB mortality rate</v>
          </cell>
        </row>
      </sheetData>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GF"/>
      <sheetName val="Definitions"/>
      <sheetName val="TB"/>
      <sheetName val="Base estimation"/>
      <sheetName val="Budget_summary_GF"/>
      <sheetName val="Base_estimation"/>
      <sheetName val="Budget_summary_GF1"/>
      <sheetName val="Base_estimation1"/>
      <sheetName val="Budget_summary_GF3"/>
      <sheetName val="Base_estimation3"/>
      <sheetName val="Budget_summary_GF2"/>
      <sheetName val="Base_estimation2"/>
      <sheetName val="Budget_summary_GF4"/>
      <sheetName val="Base_estimation4"/>
      <sheetName val="Budget_summary_GF5"/>
      <sheetName val="Base_estimation5"/>
      <sheetName val="Budget_summary_GF6"/>
      <sheetName val="Base_estimation6"/>
      <sheetName val="Budget_summary_GF7"/>
      <sheetName val="Base_estimation7"/>
      <sheetName val="Budget_summary_GF8"/>
      <sheetName val="Base_estimation8"/>
      <sheetName val="Budget_summary_GF9"/>
      <sheetName val="Base_estimation9"/>
      <sheetName val="Budget_summary_GF10"/>
      <sheetName val="Base_estimation10"/>
      <sheetName val="Budget_summary_GF11"/>
      <sheetName val="Base_estimation11"/>
    </sheetNames>
    <sheetDataSet>
      <sheetData sheetId="0">
        <row r="31">
          <cell r="B31" t="str">
            <v>Please Select…</v>
          </cell>
        </row>
      </sheetData>
      <sheetData sheetId="1">
        <row r="31">
          <cell r="B31" t="str">
            <v>Please Select…</v>
          </cell>
        </row>
        <row r="32">
          <cell r="B32" t="str">
            <v>FBO</v>
          </cell>
        </row>
        <row r="33">
          <cell r="B33" t="str">
            <v>NGO/CBO/Academic</v>
          </cell>
        </row>
        <row r="34">
          <cell r="B34" t="str">
            <v>Private Sector</v>
          </cell>
        </row>
        <row r="35">
          <cell r="B35" t="str">
            <v>Ministry of Health (MoH)</v>
          </cell>
        </row>
        <row r="36">
          <cell r="B36" t="str">
            <v>Other Government</v>
          </cell>
        </row>
        <row r="37">
          <cell r="B37" t="str">
            <v>UNDP</v>
          </cell>
        </row>
        <row r="38">
          <cell r="B38" t="str">
            <v>Other Multilateral Organisation</v>
          </cell>
        </row>
      </sheetData>
      <sheetData sheetId="2" refreshError="1"/>
      <sheetData sheetId="3" refreshError="1"/>
      <sheetData sheetId="4"/>
      <sheetData sheetId="5"/>
      <sheetData sheetId="6"/>
      <sheetData sheetId="7"/>
      <sheetData sheetId="8">
        <row r="31">
          <cell r="B31" t="str">
            <v>Please Select…</v>
          </cell>
        </row>
      </sheetData>
      <sheetData sheetId="9"/>
      <sheetData sheetId="10">
        <row r="31">
          <cell r="B31" t="str">
            <v>Please Select…</v>
          </cell>
        </row>
      </sheetData>
      <sheetData sheetId="11"/>
      <sheetData sheetId="12">
        <row r="31">
          <cell r="B31" t="str">
            <v>Please Select…</v>
          </cell>
        </row>
      </sheetData>
      <sheetData sheetId="13"/>
      <sheetData sheetId="14">
        <row r="31">
          <cell r="B31" t="str">
            <v>Please Select…</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_Programmatic Progress_1A"/>
      <sheetName val="PR_Programmatic Progress_1B"/>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Budget summary CORDAID"/>
      <sheetName val="Summary Budget &amp; Expenditure"/>
      <sheetName val="Phase 1_Budget &amp; expenditure"/>
      <sheetName val="YEAR 1&amp;S 3_Budget &amp; expenditure"/>
      <sheetName val="Feuil5"/>
      <sheetName val="Semester 3_Budget &amp; expenditure"/>
      <sheetName val="YEAR 1&amp;S 3_PR BE"/>
      <sheetName val="YEAR 1&amp;S 3_ SR BE"/>
      <sheetName val="Semester 3__SR BE "/>
      <sheetName val="Semester 3_PR BE "/>
      <sheetName val="Liste des depenses PR"/>
      <sheetName val="Liste des depenses SR "/>
      <sheetName val="Semester 3_Disbursed to SR"/>
      <sheetName val="PR Trésorerie au 30 Juin 2011"/>
      <sheetName val="PR  Bank Statement 31 Déc2010"/>
      <sheetName val="Trésorerie des SRs aux 30juin11"/>
      <sheetName val="Depenses par categories"/>
      <sheetName val="Analyse Budget Par Catégorie"/>
      <sheetName val="Explica. variance 1b section3A"/>
      <sheetName val="Liste des depenses PR&amp;SR"/>
      <sheetName val="Explica. variance M&amp;E_EFR"/>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 val="Performance framework"/>
      <sheetName val="S3 Results"/>
      <sheetName val="Distrib des préservatifs par ZS"/>
      <sheetName val="AnswerManagement letter01July11"/>
      <sheetName val="Definitions"/>
      <sheetName val="Cover_Page"/>
      <sheetName val="PR_Programmatic_Progress_1A"/>
      <sheetName val="PR_Programmatic_Progress_1B"/>
      <sheetName val="PR_Grant_Management_2"/>
      <sheetName val="PR_Total_PR_Cash_Outflow_3A"/>
      <sheetName val="EFR_Malaria_Financial_Data_3B"/>
      <sheetName val="EFR_TB_Financial_Data_3B"/>
      <sheetName val="EFR_HIV_AIDS_Financial_Data_3B"/>
      <sheetName val="PR_Procurement_Info_4"/>
      <sheetName val="PR_Cash_Reconciliation_5A"/>
      <sheetName val="PR_Disbursement_Request_5B"/>
      <sheetName val="PR_Overall_Performance_6"/>
      <sheetName val="PR_Cash_Request_7A&amp;B"/>
      <sheetName val="PR_Bank_Details_7C"/>
      <sheetName val="Budget_summary_CORDAID"/>
      <sheetName val="Summary_Budget_&amp;_Expenditure"/>
      <sheetName val="Phase_1_Budget_&amp;_expenditure"/>
      <sheetName val="YEAR_1&amp;S_3_Budget_&amp;_expenditure"/>
      <sheetName val="Semester_3_Budget_&amp;_expenditure"/>
      <sheetName val="YEAR_1&amp;S_3_PR_BE"/>
      <sheetName val="YEAR_1&amp;S_3__SR_BE"/>
      <sheetName val="Semester_3__SR_BE_"/>
      <sheetName val="Semester_3_PR_BE_"/>
      <sheetName val="Liste_des_depenses_PR"/>
      <sheetName val="Liste_des_depenses_SR_"/>
      <sheetName val="Semester_3_Disbursed_to_SR"/>
      <sheetName val="PR_Trésorerie_au_30_Juin_2011"/>
      <sheetName val="PR__Bank_Statement_31_Déc2010"/>
      <sheetName val="Trésorerie_des_SRs_aux_30juin11"/>
      <sheetName val="Depenses_par_categories"/>
      <sheetName val="Analyse_Budget_Par_Catégorie"/>
      <sheetName val="Explica__variance_1b_section3A"/>
      <sheetName val="Liste_des_depenses_PR&amp;SR"/>
      <sheetName val="Explica__variance_M&amp;E_EFR"/>
      <sheetName val="LFA_Programmatic_Progress_1A"/>
      <sheetName val="LFA_Programmatic_Progress_1B"/>
      <sheetName val="LFA_Grant_Management_2"/>
      <sheetName val="LFA_Total_PR_Cash_Outflow_3A"/>
      <sheetName val="LFA_EFR_Review_3B"/>
      <sheetName val="LFA_Procurement_Info_4"/>
      <sheetName val="LFA_Cash_Reconciliation_5A"/>
      <sheetName val="LFA_Disbursement_Recommend_5B"/>
      <sheetName val="LFA_Overall_Performance_6"/>
      <sheetName val="LFA_Bank_Details_7C"/>
      <sheetName val="LFA_Annex-SR_Financials"/>
      <sheetName val="Annex_for_additional_info"/>
      <sheetName val="Memo_HIV"/>
      <sheetName val="Memo_TB"/>
      <sheetName val="Memo_Malaria"/>
      <sheetName val="Performance_framework"/>
      <sheetName val="S3_Results"/>
      <sheetName val="Distrib_des_préservatifs_par_ZS"/>
      <sheetName val="AnswerManagement_letter01July11"/>
      <sheetName val="Cover_Page1"/>
      <sheetName val="PR_Programmatic_Progress_1A1"/>
      <sheetName val="PR_Programmatic_Progress_1B1"/>
      <sheetName val="PR_Grant_Management_21"/>
      <sheetName val="PR_Total_PR_Cash_Outflow_3A1"/>
      <sheetName val="EFR_Malaria_Financial_Data_3B1"/>
      <sheetName val="EFR_TB_Financial_Data_3B1"/>
      <sheetName val="EFR_HIV_AIDS_Financial_Data_3B1"/>
      <sheetName val="PR_Procurement_Info_41"/>
      <sheetName val="PR_Cash_Reconciliation_5A1"/>
      <sheetName val="PR_Disbursement_Request_5B1"/>
      <sheetName val="PR_Overall_Performance_61"/>
      <sheetName val="PR_Cash_Request_7A&amp;B1"/>
      <sheetName val="PR_Bank_Details_7C1"/>
      <sheetName val="Budget_summary_CORDAID1"/>
      <sheetName val="Summary_Budget_&amp;_Expenditure1"/>
      <sheetName val="Phase_1_Budget_&amp;_expenditure1"/>
      <sheetName val="YEAR_1&amp;S_3_Budget_&amp;_expenditur1"/>
      <sheetName val="Semester_3_Budget_&amp;_expenditur1"/>
      <sheetName val="YEAR_1&amp;S_3_PR_BE1"/>
      <sheetName val="YEAR_1&amp;S_3__SR_BE1"/>
      <sheetName val="Semester_3__SR_BE_1"/>
      <sheetName val="Semester_3_PR_BE_1"/>
      <sheetName val="Liste_des_depenses_PR1"/>
      <sheetName val="Liste_des_depenses_SR_1"/>
      <sheetName val="Semester_3_Disbursed_to_SR1"/>
      <sheetName val="PR_Trésorerie_au_30_Juin_20111"/>
      <sheetName val="PR__Bank_Statement_31_Déc20101"/>
      <sheetName val="Trésorerie_des_SRs_aux_30juin12"/>
      <sheetName val="Depenses_par_categories1"/>
      <sheetName val="Analyse_Budget_Par_Catégorie1"/>
      <sheetName val="Explica__variance_1b_section3A1"/>
      <sheetName val="Liste_des_depenses_PR&amp;SR1"/>
      <sheetName val="Explica__variance_M&amp;E_EFR1"/>
      <sheetName val="LFA_Programmatic_Progress_1A1"/>
      <sheetName val="LFA_Programmatic_Progress_1B1"/>
      <sheetName val="LFA_Grant_Management_21"/>
      <sheetName val="LFA_Total_PR_Cash_Outflow_3A1"/>
      <sheetName val="LFA_EFR_Review_3B1"/>
      <sheetName val="LFA_Procurement_Info_41"/>
      <sheetName val="LFA_Cash_Reconciliation_5A1"/>
      <sheetName val="LFA_Disbursement_Recommend_5B1"/>
      <sheetName val="LFA_Overall_Performance_61"/>
      <sheetName val="LFA_Bank_Details_7C1"/>
      <sheetName val="LFA_Annex-SR_Financials1"/>
      <sheetName val="Annex_for_additional_info1"/>
      <sheetName val="Memo_HIV1"/>
      <sheetName val="Memo_TB1"/>
      <sheetName val="Memo_Malaria1"/>
      <sheetName val="Performance_framework1"/>
      <sheetName val="S3_Results1"/>
      <sheetName val="Distrib_des_préservatifs_par_Z1"/>
      <sheetName val="AnswerManagement_letter01July12"/>
      <sheetName val="Cover_Page2"/>
      <sheetName val="PR_Programmatic_Progress_1A2"/>
      <sheetName val="PR_Programmatic_Progress_1B2"/>
      <sheetName val="PR_Grant_Management_22"/>
      <sheetName val="PR_Total_PR_Cash_Outflow_3A2"/>
      <sheetName val="EFR_Malaria_Financial_Data_3B2"/>
      <sheetName val="EFR_TB_Financial_Data_3B2"/>
      <sheetName val="EFR_HIV_AIDS_Financial_Data_3B2"/>
      <sheetName val="PR_Procurement_Info_42"/>
      <sheetName val="PR_Cash_Reconciliation_5A2"/>
      <sheetName val="PR_Disbursement_Request_5B2"/>
      <sheetName val="PR_Overall_Performance_62"/>
      <sheetName val="PR_Cash_Request_7A&amp;B2"/>
      <sheetName val="PR_Bank_Details_7C2"/>
      <sheetName val="Budget_summary_CORDAID2"/>
      <sheetName val="Summary_Budget_&amp;_Expenditure2"/>
      <sheetName val="Phase_1_Budget_&amp;_expenditure2"/>
      <sheetName val="YEAR_1&amp;S_3_Budget_&amp;_expenditur2"/>
      <sheetName val="Semester_3_Budget_&amp;_expenditur2"/>
      <sheetName val="YEAR_1&amp;S_3_PR_BE2"/>
      <sheetName val="YEAR_1&amp;S_3__SR_BE2"/>
      <sheetName val="Semester_3__SR_BE_2"/>
      <sheetName val="Semester_3_PR_BE_2"/>
      <sheetName val="Liste_des_depenses_PR2"/>
      <sheetName val="Liste_des_depenses_SR_2"/>
      <sheetName val="Semester_3_Disbursed_to_SR2"/>
      <sheetName val="PR_Trésorerie_au_30_Juin_20112"/>
      <sheetName val="PR__Bank_Statement_31_Déc20102"/>
      <sheetName val="Trésorerie_des_SRs_aux_30juin13"/>
      <sheetName val="Depenses_par_categories2"/>
      <sheetName val="Analyse_Budget_Par_Catégorie2"/>
      <sheetName val="Explica__variance_1b_section3A2"/>
      <sheetName val="Liste_des_depenses_PR&amp;SR2"/>
      <sheetName val="Explica__variance_M&amp;E_EFR2"/>
      <sheetName val="LFA_Programmatic_Progress_1A2"/>
      <sheetName val="LFA_Programmatic_Progress_1B2"/>
      <sheetName val="LFA_Grant_Management_22"/>
      <sheetName val="LFA_Total_PR_Cash_Outflow_3A2"/>
      <sheetName val="LFA_EFR_Review_3B2"/>
      <sheetName val="LFA_Procurement_Info_42"/>
      <sheetName val="LFA_Cash_Reconciliation_5A2"/>
      <sheetName val="LFA_Disbursement_Recommend_5B2"/>
      <sheetName val="LFA_Overall_Performance_62"/>
      <sheetName val="LFA_Bank_Details_7C2"/>
      <sheetName val="LFA_Annex-SR_Financials2"/>
      <sheetName val="Annex_for_additional_info2"/>
      <sheetName val="Memo_HIV2"/>
      <sheetName val="Memo_TB2"/>
      <sheetName val="Memo_Malaria2"/>
      <sheetName val="Performance_framework2"/>
      <sheetName val="S3_Results2"/>
      <sheetName val="Distrib_des_préservatifs_par_Z2"/>
      <sheetName val="AnswerManagement_letter01July13"/>
      <sheetName val="Cover_Page3"/>
      <sheetName val="PR_Programmatic_Progress_1A3"/>
      <sheetName val="PR_Programmatic_Progress_1B3"/>
      <sheetName val="PR_Grant_Management_23"/>
      <sheetName val="PR_Total_PR_Cash_Outflow_3A3"/>
      <sheetName val="EFR_Malaria_Financial_Data_3B3"/>
      <sheetName val="EFR_TB_Financial_Data_3B3"/>
      <sheetName val="EFR_HIV_AIDS_Financial_Data_3B3"/>
      <sheetName val="PR_Procurement_Info_43"/>
      <sheetName val="PR_Cash_Reconciliation_5A3"/>
      <sheetName val="PR_Disbursement_Request_5B3"/>
      <sheetName val="PR_Overall_Performance_63"/>
      <sheetName val="PR_Cash_Request_7A&amp;B3"/>
      <sheetName val="PR_Bank_Details_7C3"/>
      <sheetName val="Budget_summary_CORDAID3"/>
      <sheetName val="Summary_Budget_&amp;_Expenditure3"/>
      <sheetName val="Phase_1_Budget_&amp;_expenditure3"/>
      <sheetName val="YEAR_1&amp;S_3_Budget_&amp;_expenditur3"/>
      <sheetName val="Semester_3_Budget_&amp;_expenditur3"/>
      <sheetName val="YEAR_1&amp;S_3_PR_BE3"/>
      <sheetName val="YEAR_1&amp;S_3__SR_BE3"/>
      <sheetName val="Semester_3__SR_BE_3"/>
      <sheetName val="Semester_3_PR_BE_3"/>
      <sheetName val="Liste_des_depenses_PR3"/>
      <sheetName val="Liste_des_depenses_SR_3"/>
      <sheetName val="Semester_3_Disbursed_to_SR3"/>
      <sheetName val="PR_Trésorerie_au_30_Juin_20113"/>
      <sheetName val="PR__Bank_Statement_31_Déc20103"/>
      <sheetName val="Trésorerie_des_SRs_aux_30juin14"/>
      <sheetName val="Depenses_par_categories3"/>
      <sheetName val="Analyse_Budget_Par_Catégorie3"/>
      <sheetName val="Explica__variance_1b_section3A3"/>
      <sheetName val="Liste_des_depenses_PR&amp;SR3"/>
      <sheetName val="Explica__variance_M&amp;E_EFR3"/>
      <sheetName val="LFA_Programmatic_Progress_1A3"/>
      <sheetName val="LFA_Programmatic_Progress_1B3"/>
      <sheetName val="LFA_Grant_Management_23"/>
      <sheetName val="LFA_Total_PR_Cash_Outflow_3A3"/>
      <sheetName val="LFA_EFR_Review_3B3"/>
      <sheetName val="LFA_Procurement_Info_43"/>
      <sheetName val="LFA_Cash_Reconciliation_5A3"/>
      <sheetName val="LFA_Disbursement_Recommend_5B3"/>
      <sheetName val="LFA_Overall_Performance_63"/>
      <sheetName val="LFA_Bank_Details_7C3"/>
      <sheetName val="LFA_Annex-SR_Financials3"/>
      <sheetName val="Annex_for_additional_info3"/>
      <sheetName val="Memo_HIV3"/>
      <sheetName val="Memo_TB3"/>
      <sheetName val="Memo_Malaria3"/>
      <sheetName val="Performance_framework3"/>
      <sheetName val="S3_Results3"/>
      <sheetName val="Distrib_des_préservatifs_par_Z3"/>
      <sheetName val="AnswerManagement_letter01July14"/>
      <sheetName val="Cover_Page4"/>
      <sheetName val="PR_Programmatic_Progress_1A4"/>
      <sheetName val="PR_Programmatic_Progress_1B4"/>
      <sheetName val="PR_Grant_Management_24"/>
      <sheetName val="PR_Total_PR_Cash_Outflow_3A4"/>
      <sheetName val="EFR_Malaria_Financial_Data_3B4"/>
      <sheetName val="EFR_TB_Financial_Data_3B4"/>
      <sheetName val="EFR_HIV_AIDS_Financial_Data_3B4"/>
      <sheetName val="PR_Procurement_Info_44"/>
      <sheetName val="PR_Cash_Reconciliation_5A4"/>
      <sheetName val="PR_Disbursement_Request_5B4"/>
      <sheetName val="PR_Overall_Performance_64"/>
      <sheetName val="PR_Cash_Request_7A&amp;B4"/>
      <sheetName val="PR_Bank_Details_7C4"/>
      <sheetName val="Budget_summary_CORDAID4"/>
      <sheetName val="Summary_Budget_&amp;_Expenditure4"/>
      <sheetName val="Phase_1_Budget_&amp;_expenditure4"/>
      <sheetName val="YEAR_1&amp;S_3_Budget_&amp;_expenditur4"/>
      <sheetName val="Semester_3_Budget_&amp;_expenditur4"/>
      <sheetName val="YEAR_1&amp;S_3_PR_BE4"/>
      <sheetName val="YEAR_1&amp;S_3__SR_BE4"/>
      <sheetName val="Semester_3__SR_BE_4"/>
      <sheetName val="Semester_3_PR_BE_4"/>
      <sheetName val="Liste_des_depenses_PR4"/>
      <sheetName val="Liste_des_depenses_SR_4"/>
      <sheetName val="Semester_3_Disbursed_to_SR4"/>
      <sheetName val="PR_Trésorerie_au_30_Juin_20114"/>
      <sheetName val="PR__Bank_Statement_31_Déc20104"/>
      <sheetName val="Trésorerie_des_SRs_aux_30juin15"/>
      <sheetName val="Depenses_par_categories4"/>
      <sheetName val="Analyse_Budget_Par_Catégorie4"/>
      <sheetName val="Explica__variance_1b_section3A4"/>
      <sheetName val="Liste_des_depenses_PR&amp;SR4"/>
      <sheetName val="Explica__variance_M&amp;E_EFR4"/>
      <sheetName val="LFA_Programmatic_Progress_1A4"/>
      <sheetName val="LFA_Programmatic_Progress_1B4"/>
      <sheetName val="LFA_Grant_Management_24"/>
      <sheetName val="LFA_Total_PR_Cash_Outflow_3A4"/>
      <sheetName val="LFA_EFR_Review_3B4"/>
      <sheetName val="LFA_Procurement_Info_44"/>
      <sheetName val="LFA_Cash_Reconciliation_5A4"/>
      <sheetName val="LFA_Disbursement_Recommend_5B4"/>
      <sheetName val="LFA_Overall_Performance_64"/>
      <sheetName val="LFA_Bank_Details_7C4"/>
      <sheetName val="LFA_Annex-SR_Financials4"/>
      <sheetName val="Annex_for_additional_info4"/>
      <sheetName val="Memo_HIV4"/>
      <sheetName val="Memo_TB4"/>
      <sheetName val="Memo_Malaria4"/>
      <sheetName val="Performance_framework4"/>
      <sheetName val="S3_Results4"/>
      <sheetName val="Distrib_des_préservatifs_par_Z4"/>
      <sheetName val="AnswerManagement_letter01July15"/>
    </sheetNames>
    <sheetDataSet>
      <sheetData sheetId="0"/>
      <sheetData sheetId="1">
        <row r="1">
          <cell r="A1" t="str">
            <v>Please Select…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A2" t="str">
            <v>Please select…</v>
          </cell>
        </row>
      </sheetData>
      <sheetData sheetId="51">
        <row r="2">
          <cell r="A2" t="str">
            <v>Please select…</v>
          </cell>
        </row>
      </sheetData>
      <sheetData sheetId="52">
        <row r="2">
          <cell r="A2" t="str">
            <v>Please select…</v>
          </cell>
        </row>
      </sheetData>
      <sheetData sheetId="53">
        <row r="1">
          <cell r="A1" t="str">
            <v>Please Select…</v>
          </cell>
        </row>
      </sheetData>
      <sheetData sheetId="54">
        <row r="1">
          <cell r="A1" t="str">
            <v>Please Select…</v>
          </cell>
        </row>
      </sheetData>
      <sheetData sheetId="55">
        <row r="1">
          <cell r="A1" t="str">
            <v>Please Select…</v>
          </cell>
        </row>
        <row r="2">
          <cell r="A2" t="str">
            <v>Prevention</v>
          </cell>
        </row>
        <row r="3">
          <cell r="A3" t="str">
            <v>Treatment</v>
          </cell>
        </row>
        <row r="4">
          <cell r="A4" t="str">
            <v>Care and Support</v>
          </cell>
        </row>
        <row r="5">
          <cell r="A5" t="str">
            <v>TB/HIV Collaborative Activities</v>
          </cell>
        </row>
        <row r="6">
          <cell r="A6" t="str">
            <v>Supportive Environment</v>
          </cell>
        </row>
        <row r="7">
          <cell r="A7" t="str">
            <v>Health System Strengthening (HSS)</v>
          </cell>
        </row>
        <row r="21">
          <cell r="A21" t="str">
            <v>Please Select…</v>
          </cell>
        </row>
        <row r="22">
          <cell r="A22" t="str">
            <v>Prevention</v>
          </cell>
        </row>
        <row r="23">
          <cell r="A23" t="str">
            <v>Treatment</v>
          </cell>
        </row>
        <row r="24">
          <cell r="A24" t="str">
            <v>Supportive Environment</v>
          </cell>
        </row>
        <row r="25">
          <cell r="A25" t="str">
            <v>Health System Strengthening (HSS)</v>
          </cell>
        </row>
        <row r="39">
          <cell r="A39" t="str">
            <v>Please Select…</v>
          </cell>
        </row>
        <row r="40">
          <cell r="A40" t="str">
            <v>TB Detection</v>
          </cell>
        </row>
        <row r="41">
          <cell r="A41" t="str">
            <v>TB Treatment</v>
          </cell>
        </row>
        <row r="42">
          <cell r="A42" t="str">
            <v>TB/HIV Collaborative Activities</v>
          </cell>
        </row>
        <row r="43">
          <cell r="A43" t="str">
            <v>Supportive Environment</v>
          </cell>
        </row>
        <row r="44">
          <cell r="A44" t="str">
            <v>Health System Strengthening</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2">
          <cell r="A2" t="str">
            <v>Please select…</v>
          </cell>
        </row>
      </sheetData>
      <sheetData sheetId="109">
        <row r="2">
          <cell r="A2" t="str">
            <v>please select…</v>
          </cell>
        </row>
      </sheetData>
      <sheetData sheetId="110">
        <row r="2">
          <cell r="A2" t="str">
            <v>please select…</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2">
          <cell r="A2" t="str">
            <v>Please select…</v>
          </cell>
        </row>
      </sheetData>
      <sheetData sheetId="162">
        <row r="2">
          <cell r="A2" t="str">
            <v>please select…</v>
          </cell>
        </row>
      </sheetData>
      <sheetData sheetId="163">
        <row r="2">
          <cell r="A2" t="str">
            <v>please select…</v>
          </cell>
        </row>
      </sheetData>
      <sheetData sheetId="164"/>
      <sheetData sheetId="165"/>
      <sheetData sheetId="166"/>
      <sheetData sheetId="167"/>
      <sheetData sheetId="168"/>
      <sheetData sheetId="169">
        <row r="1">
          <cell r="A1" t="str">
            <v>Please Select…</v>
          </cell>
        </row>
      </sheetData>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ow r="2">
          <cell r="A2" t="str">
            <v>Please select…</v>
          </cell>
        </row>
      </sheetData>
      <sheetData sheetId="214">
        <row r="2">
          <cell r="A2" t="str">
            <v>Please select…</v>
          </cell>
        </row>
      </sheetData>
      <sheetData sheetId="215">
        <row r="2">
          <cell r="A2" t="str">
            <v>please select…</v>
          </cell>
        </row>
      </sheetData>
      <sheetData sheetId="216">
        <row r="1">
          <cell r="A1" t="str">
            <v>Please Select…</v>
          </cell>
        </row>
      </sheetData>
      <sheetData sheetId="217"/>
      <sheetData sheetId="218"/>
      <sheetData sheetId="219"/>
      <sheetData sheetId="220"/>
      <sheetData sheetId="221"/>
      <sheetData sheetId="222">
        <row r="1">
          <cell r="A1" t="str">
            <v>Please Select…</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ow r="2">
          <cell r="A2" t="str">
            <v>Please select…</v>
          </cell>
        </row>
      </sheetData>
      <sheetData sheetId="267">
        <row r="2">
          <cell r="A2" t="str">
            <v>Please select…</v>
          </cell>
        </row>
      </sheetData>
      <sheetData sheetId="268">
        <row r="2">
          <cell r="A2" t="str">
            <v>please select…</v>
          </cell>
        </row>
      </sheetData>
      <sheetData sheetId="269">
        <row r="1">
          <cell r="A1" t="str">
            <v>Please Select…</v>
          </cell>
        </row>
      </sheetData>
      <sheetData sheetId="270"/>
      <sheetData sheetId="271"/>
      <sheetData sheetId="272"/>
      <sheetData sheetId="273"/>
      <sheetData sheetId="274"/>
      <sheetData sheetId="275">
        <row r="1">
          <cell r="A1" t="str">
            <v>Please Select…</v>
          </cell>
        </row>
      </sheetData>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ow r="2">
          <cell r="A2" t="str">
            <v>Please select…</v>
          </cell>
        </row>
      </sheetData>
      <sheetData sheetId="320">
        <row r="2">
          <cell r="A2" t="str">
            <v>Please select…</v>
          </cell>
        </row>
      </sheetData>
      <sheetData sheetId="321">
        <row r="2">
          <cell r="A2" t="str">
            <v>please select…</v>
          </cell>
        </row>
      </sheetData>
      <sheetData sheetId="322">
        <row r="1">
          <cell r="A1" t="str">
            <v>Please Select…</v>
          </cell>
        </row>
      </sheetData>
      <sheetData sheetId="323"/>
      <sheetData sheetId="324"/>
      <sheetData sheetId="325"/>
      <sheetData sheetId="32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LARIA_Financial Data"/>
      <sheetName val="Definitions"/>
      <sheetName val="Annex 1"/>
      <sheetName val="Annex 2"/>
      <sheetName val="Annex 3"/>
      <sheetName val="TB"/>
      <sheetName val="SDAs_impact_datasources"/>
      <sheetName val="LFA_Programmatic Progress_1B"/>
      <sheetName val="LFA_Programmatic Progress_1A"/>
      <sheetName val="LFA_Signature (image)"/>
      <sheetName val="MALARIA_Financial_Data3"/>
      <sheetName val="Annex_13"/>
      <sheetName val="Annex_23"/>
      <sheetName val="Annex_33"/>
      <sheetName val="MALARIA_Financial_Data1"/>
      <sheetName val="Annex_11"/>
      <sheetName val="Annex_21"/>
      <sheetName val="Annex_31"/>
      <sheetName val="MALARIA_Financial_Data"/>
      <sheetName val="Annex_1"/>
      <sheetName val="Annex_2"/>
      <sheetName val="Annex_3"/>
      <sheetName val="MALARIA_Financial_Data2"/>
      <sheetName val="Annex_12"/>
      <sheetName val="Annex_22"/>
      <sheetName val="Annex_32"/>
      <sheetName val="PR_Grant Management_2"/>
      <sheetName val="Chg log"/>
      <sheetName val="Liste"/>
      <sheetName val=""/>
      <sheetName val="TienLuong"/>
      <sheetName val="Incoterm"/>
      <sheetName val="Definitions-lists-EFR"/>
      <sheetName val="PR_Programmatic Progress_1B"/>
      <sheetName val="LFA_Programmatic Progress_1B0LD"/>
      <sheetName val="LFA_Programmatic Progress_1AOlD"/>
      <sheetName val="Memo TB"/>
      <sheetName val="MALARIA_Financial_Data5"/>
      <sheetName val="Annex_15"/>
      <sheetName val="Annex_25"/>
      <sheetName val="Annex_35"/>
      <sheetName val="LFA_Programmatic_Progress_1B1"/>
      <sheetName val="LFA_Programmatic_Progress_1A1"/>
      <sheetName val="LFA_Signature_(image)1"/>
      <sheetName val="PR_Grant_Management_21"/>
      <sheetName val="Chg_log1"/>
      <sheetName val="MALARIA_Financial_Data4"/>
      <sheetName val="Annex_14"/>
      <sheetName val="Annex_24"/>
      <sheetName val="Annex_34"/>
      <sheetName val="LFA_Programmatic_Progress_1B"/>
      <sheetName val="LFA_Programmatic_Progress_1A"/>
      <sheetName val="LFA_Signature_(image)"/>
      <sheetName val="PR_Grant_Management_2"/>
      <sheetName val="Chg_log"/>
      <sheetName val="MALARIA_Financial_Data6"/>
      <sheetName val="Annex_16"/>
      <sheetName val="Annex_26"/>
      <sheetName val="Annex_36"/>
      <sheetName val="LFA_Programmatic_Progress_1B2"/>
      <sheetName val="LFA_Programmatic_Progress_1A2"/>
      <sheetName val="LFA_Signature_(image)2"/>
      <sheetName val="PR_Grant_Management_22"/>
      <sheetName val="Chg_log2"/>
      <sheetName val="Memo HIV"/>
      <sheetName val="MALARIA_Financial_Data7"/>
      <sheetName val="Annex_17"/>
      <sheetName val="Annex_27"/>
      <sheetName val="Annex_37"/>
      <sheetName val="LFA_Programmatic_Progress_1B3"/>
      <sheetName val="LFA_Programmatic_Progress_1A3"/>
      <sheetName val="LFA_Signature_(image)3"/>
      <sheetName val="PR_Grant_Management_23"/>
      <sheetName val="Chg_log3"/>
      <sheetName val="LFA_Programmatic_Progress_1B0LD"/>
      <sheetName val="LFA_Programmatic_Progress_1AOlD"/>
      <sheetName val="Memo_HIV"/>
      <sheetName val="list validasi"/>
      <sheetName val="Rekap_CAPAIANKabupaten"/>
      <sheetName val="Support"/>
    </sheetNames>
    <sheetDataSet>
      <sheetData sheetId="0">
        <row r="28">
          <cell r="C28" t="str">
            <v>Please select…</v>
          </cell>
        </row>
      </sheetData>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8">
          <cell r="C28" t="str">
            <v>Please select…</v>
          </cell>
        </row>
      </sheetData>
      <sheetData sheetId="38"/>
      <sheetData sheetId="39"/>
      <sheetData sheetId="40"/>
      <sheetData sheetId="41"/>
      <sheetData sheetId="42"/>
      <sheetData sheetId="43"/>
      <sheetData sheetId="44"/>
      <sheetData sheetId="45"/>
      <sheetData sheetId="46">
        <row r="28">
          <cell r="C28" t="str">
            <v>Please select…</v>
          </cell>
        </row>
      </sheetData>
      <sheetData sheetId="47"/>
      <sheetData sheetId="48"/>
      <sheetData sheetId="49"/>
      <sheetData sheetId="50"/>
      <sheetData sheetId="51"/>
      <sheetData sheetId="52"/>
      <sheetData sheetId="53"/>
      <sheetData sheetId="54"/>
      <sheetData sheetId="55">
        <row r="28">
          <cell r="C28" t="str">
            <v>Please select…</v>
          </cell>
        </row>
      </sheetData>
      <sheetData sheetId="56"/>
      <sheetData sheetId="57"/>
      <sheetData sheetId="58"/>
      <sheetData sheetId="59"/>
      <sheetData sheetId="60"/>
      <sheetData sheetId="61"/>
      <sheetData sheetId="62"/>
      <sheetData sheetId="63"/>
      <sheetData sheetId="64" refreshError="1"/>
      <sheetData sheetId="65">
        <row r="28">
          <cell r="C28" t="str">
            <v>Please select…</v>
          </cell>
        </row>
      </sheetData>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_Financial Data"/>
      <sheetName val="Definitions"/>
      <sheetName val="Annex 1"/>
      <sheetName val="Annex 2"/>
      <sheetName val="Annex 3"/>
      <sheetName val="TB_Financial_Data3"/>
      <sheetName val="Annex_13"/>
      <sheetName val="Annex_23"/>
      <sheetName val="Annex_33"/>
      <sheetName val="TB_Financial_Data1"/>
      <sheetName val="Annex_11"/>
      <sheetName val="Annex_21"/>
      <sheetName val="Annex_31"/>
      <sheetName val="TB_Financial_Data"/>
      <sheetName val="Annex_1"/>
      <sheetName val="Annex_2"/>
      <sheetName val="Annex_3"/>
      <sheetName val="TB_Financial_Data2"/>
      <sheetName val="Annex_12"/>
      <sheetName val="Annex_22"/>
      <sheetName val="Annex_32"/>
      <sheetName val="GSU-form#018rev2014"/>
      <sheetName val="LFA_Programmatic Progress_1B"/>
      <sheetName val="Memo HIV"/>
      <sheetName val="SDAs_impact_datasources"/>
      <sheetName val="Definitions-lists-EFR"/>
      <sheetName val="LFA_Programmatic Progress_1A"/>
      <sheetName val="TB_Financial_Data4"/>
      <sheetName val="Annex_14"/>
      <sheetName val="Annex_24"/>
      <sheetName val="Annex_34"/>
      <sheetName val="LFA_Programmatic_Progress_1B"/>
      <sheetName val="Memo_HIV"/>
      <sheetName val="LFA_Programmatic_Progress_1A"/>
      <sheetName val="TB_Financial_Data5"/>
      <sheetName val="Annex_15"/>
      <sheetName val="Annex_25"/>
      <sheetName val="Annex_35"/>
      <sheetName val="LFA_Programmatic_Progress_1B1"/>
      <sheetName val="Memo_HIV1"/>
      <sheetName val="LFA_Programmatic_Progress_1A1"/>
      <sheetName val="PR_Grant Management_2"/>
      <sheetName val="HalamanDepan"/>
      <sheetName val="Data_PROGRAM"/>
      <sheetName val="Data_KADER"/>
      <sheetName val="Entri_LAPORAN"/>
      <sheetName val="Form_VERIFIKASI_DATA"/>
      <sheetName val="Entri_PASIEN BTA+"/>
      <sheetName val="Entri_HQDOTS"/>
      <sheetName val="Rekap_Kabupaten"/>
      <sheetName val="Rekap_CAPAIANKabupaten"/>
      <sheetName val="Rekap_KINERJAKADER"/>
      <sheetName val="Form_REWARDKADER"/>
      <sheetName val="CatInt"/>
      <sheetName val="ChiTietDZ"/>
      <sheetName val="VuaBT"/>
      <sheetName val="Pharma CIs"/>
      <sheetName val="Incoterm"/>
      <sheetName val="TB_Financial_Data6"/>
      <sheetName val="Annex_16"/>
      <sheetName val="Annex_26"/>
      <sheetName val="Annex_36"/>
      <sheetName val="LFA_Programmatic_Progress_1B2"/>
      <sheetName val="Memo_HIV2"/>
      <sheetName val="LFA_Programmatic_Progress_1A2"/>
      <sheetName val="TB_Financial_Data7"/>
      <sheetName val="Annex_17"/>
      <sheetName val="Annex_27"/>
      <sheetName val="Annex_37"/>
      <sheetName val="LFA_Programmatic_Progress_1B3"/>
      <sheetName val="Memo_HIV3"/>
      <sheetName val="LFA_Programmatic_Progress_1A3"/>
      <sheetName val="Support"/>
    </sheetNames>
    <sheetDataSet>
      <sheetData sheetId="0">
        <row r="39">
          <cell r="C39" t="str">
            <v>Please select…</v>
          </cell>
        </row>
      </sheetData>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ow r="39">
          <cell r="C39" t="str">
            <v>Please select…</v>
          </cell>
        </row>
      </sheetData>
      <sheetData sheetId="28"/>
      <sheetData sheetId="29"/>
      <sheetData sheetId="30"/>
      <sheetData sheetId="31"/>
      <sheetData sheetId="32"/>
      <sheetData sheetId="33"/>
      <sheetData sheetId="34">
        <row r="39">
          <cell r="C39" t="str">
            <v>Please select…</v>
          </cell>
        </row>
      </sheetData>
      <sheetData sheetId="35"/>
      <sheetData sheetId="36"/>
      <sheetData sheetId="37"/>
      <sheetData sheetId="38"/>
      <sheetData sheetId="39"/>
      <sheetData sheetId="40"/>
      <sheetData sheetId="41" refreshError="1"/>
      <sheetData sheetId="42"/>
      <sheetData sheetId="43"/>
      <sheetData sheetId="44">
        <row r="39">
          <cell r="C39">
            <v>0</v>
          </cell>
        </row>
      </sheetData>
      <sheetData sheetId="45">
        <row r="39">
          <cell r="C39">
            <v>0</v>
          </cell>
        </row>
      </sheetData>
      <sheetData sheetId="46">
        <row r="39">
          <cell r="C39">
            <v>0</v>
          </cell>
        </row>
      </sheetData>
      <sheetData sheetId="47"/>
      <sheetData sheetId="48"/>
      <sheetData sheetId="49">
        <row r="39">
          <cell r="C39">
            <v>0</v>
          </cell>
        </row>
      </sheetData>
      <sheetData sheetId="50">
        <row r="39">
          <cell r="C39">
            <v>0</v>
          </cell>
        </row>
      </sheetData>
      <sheetData sheetId="51">
        <row r="39">
          <cell r="C39">
            <v>0</v>
          </cell>
        </row>
      </sheetData>
      <sheetData sheetId="52">
        <row r="39">
          <cell r="C39">
            <v>0</v>
          </cell>
        </row>
      </sheetData>
      <sheetData sheetId="53" refreshError="1"/>
      <sheetData sheetId="54" refreshError="1"/>
      <sheetData sheetId="55" refreshError="1"/>
      <sheetData sheetId="56" refreshError="1"/>
      <sheetData sheetId="57" refreshError="1"/>
      <sheetData sheetId="58">
        <row r="39">
          <cell r="C39" t="str">
            <v>Please select…</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ties"/>
      <sheetName val="Updating"/>
      <sheetName val="Sheet List"/>
      <sheetName val="Closing"/>
      <sheetName val="Language"/>
      <sheetName val="Macros not enabled"/>
      <sheetName val="Translation"/>
      <sheetName val="General assumptions embed word"/>
      <sheetName val="Workflow"/>
      <sheetName val="Instructions"/>
      <sheetName val="DebugSettings"/>
      <sheetName val="Cover page"/>
      <sheetName val="Table of contents"/>
      <sheetName val="General assumptions"/>
      <sheetName val="DataCheck"/>
      <sheetName val="Setup"/>
      <sheetName val="Master Worksheet"/>
      <sheetName val="Master Worksheet Template"/>
      <sheetName val="Input costs"/>
      <sheetName val="Input costs Template"/>
      <sheetName val="Input cost calculation Template"/>
      <sheetName val="Lookup"/>
      <sheetName val="Input cost calculation"/>
      <sheetName val="Financial Reports"/>
      <sheetName val="Other Reports"/>
      <sheetName val="Report Budget by SDA &amp; CC"/>
      <sheetName val="Report Quarterly budget Y1 &amp; Y2"/>
      <sheetName val="Report Quarterly budget Templat"/>
      <sheetName val="Report Budget by SDA Template"/>
      <sheetName val="Report Summary Budget"/>
      <sheetName val="Report Summary Budget Template"/>
      <sheetName val="Report Detailed Budget"/>
      <sheetName val="Report Input cost sheet"/>
      <sheetName val="Report Unit Cost Calculations"/>
      <sheetName val="Report Workplan"/>
      <sheetName val="Sheet_List"/>
      <sheetName val="Macros_not_enabled"/>
      <sheetName val="General_assumptions_embed_word"/>
      <sheetName val="Cover_page"/>
      <sheetName val="Table_of_contents"/>
      <sheetName val="General_assumptions"/>
      <sheetName val="Master_Worksheet"/>
      <sheetName val="Master_Worksheet_Template"/>
      <sheetName val="Input_costs"/>
      <sheetName val="Input_costs_Template"/>
      <sheetName val="Input_cost_calculation_Template"/>
      <sheetName val="Input_cost_calculation"/>
      <sheetName val="Financial_Reports"/>
      <sheetName val="Other_Reports"/>
      <sheetName val="Report_Budget_by_SDA_&amp;_CC"/>
      <sheetName val="Report_Quarterly_budget_Y1_&amp;_Y2"/>
      <sheetName val="Report_Quarterly_budget_Templat"/>
      <sheetName val="Report_Budget_by_SDA_Template"/>
      <sheetName val="Report_Summary_Budget"/>
      <sheetName val="Report_Summary_Budget_Template"/>
      <sheetName val="Report_Detailed_Budget"/>
      <sheetName val="Report_Input_cost_sheet"/>
      <sheetName val="Report_Unit_Cost_Calculations"/>
      <sheetName val="Report_Workplan"/>
      <sheetName val="Definitions"/>
      <sheetName val="Sheet_List1"/>
      <sheetName val="Macros_not_enabled1"/>
      <sheetName val="General_assumptions_embed_word1"/>
      <sheetName val="Cover_page1"/>
      <sheetName val="Table_of_contents1"/>
      <sheetName val="General_assumptions1"/>
      <sheetName val="Master_Worksheet1"/>
      <sheetName val="Master_Worksheet_Template1"/>
      <sheetName val="Input_costs1"/>
      <sheetName val="Input_costs_Template1"/>
      <sheetName val="Input_cost_calculation_Templat1"/>
      <sheetName val="Input_cost_calculation1"/>
      <sheetName val="Financial_Reports1"/>
      <sheetName val="Other_Reports1"/>
      <sheetName val="Report_Budget_by_SDA_&amp;_CC1"/>
      <sheetName val="Report_Quarterly_budget_Y1_&amp;_Y1"/>
      <sheetName val="Report_Quarterly_budget_Templa1"/>
      <sheetName val="Report_Budget_by_SDA_Template1"/>
      <sheetName val="Report_Summary_Budget1"/>
      <sheetName val="Report_Summary_Budget_Template1"/>
      <sheetName val="Report_Detailed_Budget1"/>
      <sheetName val="Report_Input_cost_sheet1"/>
      <sheetName val="Report_Unit_Cost_Calculations1"/>
      <sheetName val="Report_Workplan1"/>
      <sheetName val="Sheet_List2"/>
      <sheetName val="Macros_not_enabled2"/>
      <sheetName val="General_assumptions_embed_word2"/>
      <sheetName val="Cover_page2"/>
      <sheetName val="Table_of_contents2"/>
      <sheetName val="General_assumptions2"/>
      <sheetName val="Master_Worksheet2"/>
      <sheetName val="Master_Worksheet_Template2"/>
      <sheetName val="Input_costs2"/>
      <sheetName val="Input_costs_Template2"/>
      <sheetName val="Input_cost_calculation_Templat2"/>
      <sheetName val="Input_cost_calculation2"/>
      <sheetName val="Financial_Reports2"/>
      <sheetName val="Other_Reports2"/>
      <sheetName val="Report_Budget_by_SDA_&amp;_CC2"/>
      <sheetName val="Report_Quarterly_budget_Y1_&amp;_Y3"/>
      <sheetName val="Report_Quarterly_budget_Templa2"/>
      <sheetName val="Report_Budget_by_SDA_Template2"/>
      <sheetName val="Report_Summary_Budget2"/>
      <sheetName val="Report_Summary_Budget_Template2"/>
      <sheetName val="Report_Detailed_Budget2"/>
      <sheetName val="Report_Input_cost_sheet2"/>
      <sheetName val="Report_Unit_Cost_Calculations2"/>
      <sheetName val="Report_Workplan2"/>
      <sheetName val="Sheet_List3"/>
      <sheetName val="Macros_not_enabled3"/>
      <sheetName val="General_assumptions_embed_word3"/>
      <sheetName val="Cover_page3"/>
      <sheetName val="Table_of_contents3"/>
      <sheetName val="General_assumptions3"/>
      <sheetName val="Master_Worksheet3"/>
      <sheetName val="Master_Worksheet_Template3"/>
      <sheetName val="Input_costs3"/>
      <sheetName val="Input_costs_Template3"/>
      <sheetName val="Input_cost_calculation_Templat3"/>
      <sheetName val="Input_cost_calculation3"/>
      <sheetName val="Financial_Reports3"/>
      <sheetName val="Other_Reports3"/>
      <sheetName val="Report_Budget_by_SDA_&amp;_CC3"/>
      <sheetName val="Report_Quarterly_budget_Y1_&amp;_Y4"/>
      <sheetName val="Report_Quarterly_budget_Templa3"/>
      <sheetName val="Report_Budget_by_SDA_Template3"/>
      <sheetName val="Report_Summary_Budget3"/>
      <sheetName val="Report_Summary_Budget_Template3"/>
      <sheetName val="Report_Detailed_Budget3"/>
      <sheetName val="Report_Input_cost_sheet3"/>
      <sheetName val="Report_Unit_Cost_Calculations3"/>
      <sheetName val="Report_Workplan3"/>
      <sheetName val="Sheet_List4"/>
      <sheetName val="Macros_not_enabled4"/>
      <sheetName val="General_assumptions_embed_word4"/>
      <sheetName val="Cover_page4"/>
      <sheetName val="Table_of_contents4"/>
      <sheetName val="General_assumptions4"/>
      <sheetName val="Master_Worksheet4"/>
      <sheetName val="Master_Worksheet_Template4"/>
      <sheetName val="Input_costs4"/>
      <sheetName val="Input_costs_Template4"/>
      <sheetName val="Input_cost_calculation_Templat4"/>
      <sheetName val="Input_cost_calculation4"/>
      <sheetName val="Financial_Reports4"/>
      <sheetName val="Other_Reports4"/>
      <sheetName val="Report_Budget_by_SDA_&amp;_CC4"/>
      <sheetName val="Report_Quarterly_budget_Y1_&amp;_Y5"/>
      <sheetName val="Report_Quarterly_budget_Templa4"/>
      <sheetName val="Report_Budget_by_SDA_Template4"/>
      <sheetName val="Report_Summary_Budget4"/>
      <sheetName val="Report_Summary_Budget_Template4"/>
      <sheetName val="Report_Detailed_Budget4"/>
      <sheetName val="Report_Input_cost_sheet4"/>
      <sheetName val="Report_Unit_Cost_Calculations4"/>
      <sheetName val="Report_Workplan4"/>
      <sheetName val="Sheet_List5"/>
      <sheetName val="Macros_not_enabled5"/>
      <sheetName val="General_assumptions_embed_word5"/>
      <sheetName val="Cover_page5"/>
      <sheetName val="Table_of_contents5"/>
      <sheetName val="General_assumptions5"/>
      <sheetName val="Master_Worksheet5"/>
      <sheetName val="Master_Worksheet_Template5"/>
      <sheetName val="Input_costs5"/>
      <sheetName val="Input_costs_Template5"/>
      <sheetName val="Input_cost_calculation_Templat5"/>
      <sheetName val="Input_cost_calculation5"/>
      <sheetName val="Financial_Reports5"/>
      <sheetName val="Other_Reports5"/>
      <sheetName val="Report_Budget_by_SDA_&amp;_CC5"/>
      <sheetName val="Report_Quarterly_budget_Y1_&amp;_Y6"/>
      <sheetName val="Report_Quarterly_budget_Templa5"/>
      <sheetName val="Report_Budget_by_SDA_Template5"/>
      <sheetName val="Report_Summary_Budget5"/>
      <sheetName val="Report_Summary_Budget_Template5"/>
      <sheetName val="Report_Detailed_Budget5"/>
      <sheetName val="Report_Input_cost_sheet5"/>
      <sheetName val="Report_Unit_Cost_Calculations5"/>
      <sheetName val="Report_Workplan5"/>
      <sheetName val="Definitions-lists-EFR"/>
      <sheetName val="Sheet_List6"/>
      <sheetName val="Macros_not_enabled6"/>
      <sheetName val="General_assumptions_embed_word6"/>
      <sheetName val="Cover_page6"/>
      <sheetName val="Table_of_contents6"/>
      <sheetName val="General_assumptions6"/>
      <sheetName val="Master_Worksheet6"/>
      <sheetName val="Master_Worksheet_Template6"/>
      <sheetName val="Input_costs6"/>
      <sheetName val="Input_costs_Template6"/>
      <sheetName val="Input_cost_calculation_Templat6"/>
      <sheetName val="Input_cost_calculation6"/>
      <sheetName val="Financial_Reports6"/>
      <sheetName val="Other_Reports6"/>
      <sheetName val="Report_Budget_by_SDA_&amp;_CC6"/>
      <sheetName val="Report_Quarterly_budget_Y1_&amp;_Y7"/>
      <sheetName val="Report_Quarterly_budget_Templa6"/>
      <sheetName val="Report_Budget_by_SDA_Template6"/>
      <sheetName val="Report_Summary_Budget6"/>
      <sheetName val="Report_Summary_Budget_Template6"/>
      <sheetName val="Report_Detailed_Budget6"/>
      <sheetName val="Report_Input_cost_sheet6"/>
      <sheetName val="Report_Unit_Cost_Calculations6"/>
      <sheetName val="Report_Workplan6"/>
      <sheetName val="Sheet_List7"/>
      <sheetName val="Macros_not_enabled7"/>
      <sheetName val="General_assumptions_embed_word7"/>
      <sheetName val="Cover_page7"/>
      <sheetName val="Table_of_contents7"/>
      <sheetName val="General_assumptions7"/>
      <sheetName val="Master_Worksheet7"/>
      <sheetName val="Master_Worksheet_Template7"/>
      <sheetName val="Input_costs7"/>
      <sheetName val="Input_costs_Template7"/>
      <sheetName val="Input_cost_calculation_Templat7"/>
      <sheetName val="Input_cost_calculation7"/>
      <sheetName val="Financial_Reports7"/>
      <sheetName val="Other_Reports7"/>
      <sheetName val="Report_Budget_by_SDA_&amp;_CC7"/>
      <sheetName val="Report_Quarterly_budget_Y1_&amp;_Y8"/>
      <sheetName val="Report_Quarterly_budget_Templa7"/>
      <sheetName val="Report_Budget_by_SDA_Template7"/>
      <sheetName val="Report_Summary_Budget7"/>
      <sheetName val="Report_Summary_Budget_Template7"/>
      <sheetName val="Report_Detailed_Budget7"/>
      <sheetName val="Report_Input_cost_sheet7"/>
      <sheetName val="Report_Unit_Cost_Calculations7"/>
      <sheetName val="Report_Workplan7"/>
      <sheetName val="Sheet_List8"/>
      <sheetName val="Macros_not_enabled8"/>
      <sheetName val="General_assumptions_embed_word8"/>
      <sheetName val="Cover_page8"/>
      <sheetName val="Table_of_contents8"/>
      <sheetName val="General_assumptions8"/>
      <sheetName val="Master_Worksheet8"/>
      <sheetName val="Master_Worksheet_Template8"/>
      <sheetName val="Input_costs8"/>
      <sheetName val="Input_costs_Template8"/>
      <sheetName val="Input_cost_calculation_Templat8"/>
      <sheetName val="Input_cost_calculation8"/>
      <sheetName val="Financial_Reports8"/>
      <sheetName val="Other_Reports8"/>
      <sheetName val="Report_Budget_by_SDA_&amp;_CC8"/>
      <sheetName val="Report_Quarterly_budget_Y1_&amp;_Y9"/>
      <sheetName val="Report_Quarterly_budget_Templa8"/>
      <sheetName val="Report_Budget_by_SDA_Template8"/>
      <sheetName val="Report_Summary_Budget8"/>
      <sheetName val="Report_Summary_Budget_Template8"/>
      <sheetName val="Report_Detailed_Budget8"/>
      <sheetName val="Report_Input_cost_sheet8"/>
      <sheetName val="Report_Unit_Cost_Calculations8"/>
      <sheetName val="Report_Workplan8"/>
      <sheetName val="Sheet_List9"/>
      <sheetName val="Macros_not_enabled9"/>
      <sheetName val="General_assumptions_embed_word9"/>
      <sheetName val="Cover_page9"/>
      <sheetName val="Table_of_contents9"/>
      <sheetName val="General_assumptions9"/>
      <sheetName val="Master_Worksheet9"/>
      <sheetName val="Master_Worksheet_Template9"/>
      <sheetName val="Input_costs9"/>
      <sheetName val="Input_costs_Template9"/>
      <sheetName val="Input_cost_calculation_Templat9"/>
      <sheetName val="Input_cost_calculation9"/>
      <sheetName val="Financial_Reports9"/>
      <sheetName val="Other_Reports9"/>
      <sheetName val="Report_Budget_by_SDA_&amp;_CC9"/>
      <sheetName val="Report_Quarterly_budget_Y1_&amp;_10"/>
      <sheetName val="Report_Quarterly_budget_Templa9"/>
      <sheetName val="Report_Budget_by_SDA_Template9"/>
      <sheetName val="Report_Summary_Budget9"/>
      <sheetName val="Report_Summary_Budget_Template9"/>
      <sheetName val="Report_Detailed_Budget9"/>
      <sheetName val="Report_Input_cost_sheet9"/>
      <sheetName val="Report_Unit_Cost_Calculations9"/>
      <sheetName val="Report_Workplan9"/>
      <sheetName val="Sheet_List10"/>
      <sheetName val="Macros_not_enabled10"/>
      <sheetName val="General_assumptions_embed_wor10"/>
      <sheetName val="Cover_page10"/>
      <sheetName val="Table_of_contents10"/>
      <sheetName val="General_assumptions10"/>
      <sheetName val="Master_Worksheet10"/>
      <sheetName val="Master_Worksheet_Template10"/>
      <sheetName val="Input_costs10"/>
      <sheetName val="Input_costs_Template10"/>
      <sheetName val="Input_cost_calculation_Templa10"/>
      <sheetName val="Input_cost_calculation10"/>
      <sheetName val="Financial_Reports10"/>
      <sheetName val="Other_Reports10"/>
      <sheetName val="Report_Budget_by_SDA_&amp;_CC10"/>
      <sheetName val="Report_Quarterly_budget_Y1_&amp;_11"/>
      <sheetName val="Report_Quarterly_budget_Templ10"/>
      <sheetName val="Report_Budget_by_SDA_Template10"/>
      <sheetName val="Report_Summary_Budget10"/>
      <sheetName val="Report_Summary_Budget_Templat10"/>
      <sheetName val="Report_Detailed_Budget10"/>
      <sheetName val="Report_Input_cost_sheet10"/>
      <sheetName val="Report_Unit_Cost_Calculations10"/>
      <sheetName val="Report_Workplan10"/>
      <sheetName val="Sheet_List11"/>
      <sheetName val="Macros_not_enabled11"/>
      <sheetName val="General_assumptions_embed_wor11"/>
      <sheetName val="Cover_page11"/>
      <sheetName val="Table_of_contents11"/>
      <sheetName val="General_assumptions11"/>
      <sheetName val="Master_Worksheet11"/>
      <sheetName val="Master_Worksheet_Template11"/>
      <sheetName val="Input_costs11"/>
      <sheetName val="Input_costs_Template11"/>
      <sheetName val="Input_cost_calculation_Templa11"/>
      <sheetName val="Input_cost_calculation11"/>
      <sheetName val="Financial_Reports11"/>
      <sheetName val="Other_Reports11"/>
      <sheetName val="Report_Budget_by_SDA_&amp;_CC11"/>
      <sheetName val="Report_Quarterly_budget_Y1_&amp;_12"/>
      <sheetName val="Report_Quarterly_budget_Templ11"/>
      <sheetName val="Report_Budget_by_SDA_Template11"/>
      <sheetName val="Report_Summary_Budget11"/>
      <sheetName val="Report_Summary_Budget_Templat11"/>
      <sheetName val="Report_Detailed_Budget11"/>
      <sheetName val="Report_Input_cost_sheet11"/>
      <sheetName val="Report_Unit_Cost_Calculations11"/>
      <sheetName val="Report_Workplan11"/>
      <sheetName val="Sheet_List12"/>
      <sheetName val="Macros_not_enabled12"/>
      <sheetName val="General_assumptions_embed_wor12"/>
      <sheetName val="Cover_page12"/>
      <sheetName val="Table_of_contents12"/>
      <sheetName val="General_assumptions12"/>
      <sheetName val="Master_Worksheet12"/>
      <sheetName val="Master_Worksheet_Template12"/>
      <sheetName val="Input_costs12"/>
      <sheetName val="Input_costs_Template12"/>
      <sheetName val="Input_cost_calculation_Templa12"/>
      <sheetName val="Input_cost_calculation12"/>
      <sheetName val="Financial_Reports12"/>
      <sheetName val="Other_Reports12"/>
      <sheetName val="Report_Budget_by_SDA_&amp;_CC12"/>
      <sheetName val="Report_Quarterly_budget_Y1_&amp;_13"/>
      <sheetName val="Report_Quarterly_budget_Templ12"/>
      <sheetName val="Report_Budget_by_SDA_Template12"/>
      <sheetName val="Report_Summary_Budget12"/>
      <sheetName val="Report_Summary_Budget_Templat12"/>
      <sheetName val="Report_Detailed_Budget12"/>
      <sheetName val="Report_Input_cost_sheet12"/>
      <sheetName val="Report_Unit_Cost_Calculations12"/>
      <sheetName val="Report_Workplan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VIH/sida</v>
          </cell>
          <cell r="AA2" t="str">
            <v>EURO</v>
          </cell>
          <cell r="AC2" t="str">
            <v>Locale</v>
          </cell>
          <cell r="AF2" t="str">
            <v>English</v>
          </cell>
        </row>
        <row r="3">
          <cell r="A3" t="str">
            <v>RSS</v>
          </cell>
          <cell r="AA3" t="str">
            <v>USD</v>
          </cell>
          <cell r="AC3" t="str">
            <v>Proposition</v>
          </cell>
          <cell r="AF3" t="str">
            <v>French</v>
          </cell>
        </row>
        <row r="4">
          <cell r="A4" t="str">
            <v>Paludisme</v>
          </cell>
          <cell r="AF4" t="str">
            <v>Spanish</v>
          </cell>
        </row>
        <row r="5">
          <cell r="A5" t="str">
            <v>MARPS</v>
          </cell>
        </row>
        <row r="6">
          <cell r="A6" t="str">
            <v>Tuberculose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sheetData sheetId="63"/>
      <sheetData sheetId="64"/>
      <sheetData sheetId="65"/>
      <sheetData sheetId="66"/>
      <sheetData sheetId="67"/>
      <sheetData sheetId="68"/>
      <sheetData sheetId="69">
        <row r="2">
          <cell r="A2" t="str">
            <v>VIH/sida</v>
          </cell>
        </row>
      </sheetData>
      <sheetData sheetId="70">
        <row r="2">
          <cell r="A2" t="str">
            <v>VIH/sida</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2">
          <cell r="A2" t="str">
            <v>VIH/sida</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2">
          <cell r="A2" t="str">
            <v>VIH/sida</v>
          </cell>
        </row>
      </sheetData>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ow r="2">
          <cell r="A2" t="str">
            <v>VIH/sida</v>
          </cell>
        </row>
      </sheetData>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2">
          <cell r="A2" t="str">
            <v>VIH/sida</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row r="2">
          <cell r="A2" t="str">
            <v>VIH/sida</v>
          </cell>
        </row>
      </sheetData>
      <sheetData sheetId="191">
        <row r="2">
          <cell r="A2" t="str">
            <v>VIH/sida</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ow r="2">
          <cell r="A2" t="str">
            <v>VIH/sida</v>
          </cell>
        </row>
      </sheetData>
      <sheetData sheetId="215">
        <row r="2">
          <cell r="A2" t="str">
            <v>VIH/sida</v>
          </cell>
        </row>
      </sheetData>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ow r="2">
          <cell r="A2" t="str">
            <v>VIH/sida</v>
          </cell>
        </row>
      </sheetData>
      <sheetData sheetId="239">
        <row r="2">
          <cell r="A2" t="str">
            <v>VIH/sida</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ow r="2">
          <cell r="A2" t="str">
            <v>VIH/sida</v>
          </cell>
        </row>
      </sheetData>
      <sheetData sheetId="263">
        <row r="2">
          <cell r="A2" t="str">
            <v>VIH/sida</v>
          </cell>
        </row>
      </sheetData>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2">
          <cell r="A2" t="str">
            <v>VIH/sida</v>
          </cell>
        </row>
      </sheetData>
      <sheetData sheetId="287">
        <row r="2">
          <cell r="A2" t="str">
            <v>VIH/sida</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2">
          <cell r="A2" t="str">
            <v>VIH/sida</v>
          </cell>
        </row>
      </sheetData>
      <sheetData sheetId="311">
        <row r="2">
          <cell r="A2" t="str">
            <v>VIH/sida</v>
          </cell>
        </row>
      </sheetData>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ow r="2">
          <cell r="A2" t="str">
            <v>VIH/sida</v>
          </cell>
        </row>
      </sheetData>
      <sheetData sheetId="335">
        <row r="2">
          <cell r="A2" t="str">
            <v>VIH/sida</v>
          </cell>
        </row>
      </sheetData>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udgetEvo"/>
      <sheetName val="Periods"/>
      <sheetName val="Menu"/>
      <sheetName val="Menu2"/>
      <sheetName val="Menu3"/>
      <sheetName val="PivotTx"/>
      <sheetName val="liste des Projects"/>
      <sheetName val="12 premiers mois 106191"/>
      <sheetName val="PJ 106191 19-01-200613"/>
      <sheetName val=" Budget 107910"/>
      <sheetName val="PJ 107910 19-01-223805"/>
      <sheetName val="PJ 108050 20-01-001611"/>
      <sheetName val="PJ 108059 20-01-001949"/>
      <sheetName val="PJ 108064 20-01-002058"/>
      <sheetName val="PJ 108803 20-01-005816"/>
      <sheetName val="PJ 109551 20-01-010805"/>
      <sheetName val="PJ 109551-R11 20-01-011328"/>
      <sheetName val="PJ 109431 20-01-152107"/>
      <sheetName val="PJ 108067 20-01-152810"/>
      <sheetName val="PJ 109213 20-01-153144"/>
      <sheetName val="CashFlow_30_48"/>
      <sheetName val="Lists"/>
      <sheetName val="WsTemp"/>
      <sheetName val="Lists2"/>
      <sheetName val="Ledger Transaction Details"/>
      <sheetName val="Project Cordaid 68-31111"/>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D4">
            <v>36</v>
          </cell>
        </row>
      </sheetData>
      <sheetData sheetId="23"/>
      <sheetData sheetId="24">
        <row r="1">
          <cell r="E1" t="str">
            <v>January 2010</v>
          </cell>
          <cell r="F1" t="str">
            <v>10.01.01/@NA/NA/B01USD</v>
          </cell>
          <cell r="G1" t="str">
            <v>000000</v>
          </cell>
        </row>
        <row r="2">
          <cell r="E2" t="str">
            <v>February 2010</v>
          </cell>
          <cell r="F2" t="str">
            <v>10.01.02/@NA/NA/C01USD</v>
          </cell>
          <cell r="G2" t="str">
            <v>102999</v>
          </cell>
        </row>
        <row r="3">
          <cell r="E3" t="str">
            <v>March 2010</v>
          </cell>
          <cell r="F3" t="str">
            <v>10.01.02/@NA/NA/C03FRB</v>
          </cell>
          <cell r="G3" t="str">
            <v>103055</v>
          </cell>
        </row>
        <row r="4">
          <cell r="E4" t="str">
            <v>April 2010</v>
          </cell>
          <cell r="F4" t="str">
            <v>10.01.04/@NA/NA/C01USD</v>
          </cell>
          <cell r="G4" t="str">
            <v>104/10017A</v>
          </cell>
        </row>
        <row r="5">
          <cell r="E5" t="str">
            <v>May 2010</v>
          </cell>
          <cell r="F5" t="str">
            <v>10.01.04/@NA/NA/C02FCO</v>
          </cell>
          <cell r="G5" t="str">
            <v>105231</v>
          </cell>
        </row>
        <row r="6">
          <cell r="E6" t="str">
            <v>June 2010</v>
          </cell>
          <cell r="F6" t="str">
            <v>10.01.99</v>
          </cell>
          <cell r="G6" t="str">
            <v>105321</v>
          </cell>
        </row>
        <row r="7">
          <cell r="E7" t="str">
            <v>July 2010</v>
          </cell>
          <cell r="G7" t="str">
            <v>106166</v>
          </cell>
        </row>
        <row r="8">
          <cell r="E8" t="str">
            <v>August 2010</v>
          </cell>
          <cell r="G8" t="str">
            <v>106190</v>
          </cell>
        </row>
        <row r="9">
          <cell r="E9" t="str">
            <v>September 2010</v>
          </cell>
          <cell r="G9" t="str">
            <v>106191</v>
          </cell>
        </row>
        <row r="10">
          <cell r="E10" t="str">
            <v>October 2010</v>
          </cell>
          <cell r="G10" t="str">
            <v>106528</v>
          </cell>
        </row>
        <row r="11">
          <cell r="E11" t="str">
            <v>November 2010</v>
          </cell>
          <cell r="G11" t="str">
            <v>106762</v>
          </cell>
        </row>
        <row r="12">
          <cell r="E12" t="str">
            <v>December 2010</v>
          </cell>
          <cell r="G12" t="str">
            <v>107011</v>
          </cell>
        </row>
        <row r="13">
          <cell r="E13" t="str">
            <v>January 2011</v>
          </cell>
          <cell r="G13" t="str">
            <v>107012</v>
          </cell>
        </row>
        <row r="14">
          <cell r="E14" t="str">
            <v>February 2011</v>
          </cell>
          <cell r="G14" t="str">
            <v>107536</v>
          </cell>
        </row>
        <row r="15">
          <cell r="E15" t="str">
            <v>March 2011</v>
          </cell>
          <cell r="G15" t="str">
            <v>107539</v>
          </cell>
        </row>
        <row r="16">
          <cell r="E16" t="str">
            <v>April 2011</v>
          </cell>
          <cell r="G16" t="str">
            <v>107910</v>
          </cell>
        </row>
        <row r="17">
          <cell r="E17" t="str">
            <v>May 2011</v>
          </cell>
          <cell r="G17" t="str">
            <v>108002</v>
          </cell>
        </row>
        <row r="18">
          <cell r="E18" t="str">
            <v>June 2011</v>
          </cell>
          <cell r="G18" t="str">
            <v>108050</v>
          </cell>
        </row>
        <row r="19">
          <cell r="E19" t="str">
            <v>July 2011</v>
          </cell>
          <cell r="G19" t="str">
            <v>108058</v>
          </cell>
        </row>
        <row r="20">
          <cell r="E20" t="str">
            <v>August 2011</v>
          </cell>
          <cell r="G20" t="str">
            <v>108059</v>
          </cell>
        </row>
        <row r="21">
          <cell r="E21" t="str">
            <v>September 2011</v>
          </cell>
          <cell r="G21" t="str">
            <v>108064</v>
          </cell>
        </row>
        <row r="22">
          <cell r="E22" t="str">
            <v>October 2011</v>
          </cell>
          <cell r="G22" t="str">
            <v>108067</v>
          </cell>
        </row>
        <row r="23">
          <cell r="E23" t="str">
            <v>November 2011</v>
          </cell>
          <cell r="G23" t="str">
            <v>108088</v>
          </cell>
        </row>
        <row r="24">
          <cell r="E24" t="str">
            <v>December 2011</v>
          </cell>
          <cell r="G24" t="str">
            <v>108800</v>
          </cell>
        </row>
        <row r="25">
          <cell r="E25" t="str">
            <v>January 2012</v>
          </cell>
          <cell r="G25" t="str">
            <v>108800b</v>
          </cell>
        </row>
        <row r="26">
          <cell r="E26" t="str">
            <v>February 2012</v>
          </cell>
          <cell r="G26" t="str">
            <v>108803</v>
          </cell>
        </row>
        <row r="27">
          <cell r="E27" t="str">
            <v>March 2012</v>
          </cell>
          <cell r="G27" t="str">
            <v>109213</v>
          </cell>
        </row>
        <row r="28">
          <cell r="E28" t="str">
            <v>April 2012</v>
          </cell>
          <cell r="G28" t="str">
            <v>109400</v>
          </cell>
        </row>
        <row r="29">
          <cell r="E29" t="str">
            <v>May 2012</v>
          </cell>
          <cell r="G29" t="str">
            <v>109431</v>
          </cell>
        </row>
        <row r="30">
          <cell r="E30" t="str">
            <v>June 2012</v>
          </cell>
          <cell r="G30" t="str">
            <v>109449</v>
          </cell>
        </row>
        <row r="31">
          <cell r="E31" t="str">
            <v>July 2012</v>
          </cell>
          <cell r="G31" t="str">
            <v>109551</v>
          </cell>
        </row>
        <row r="32">
          <cell r="E32" t="str">
            <v>August 2012</v>
          </cell>
          <cell r="G32" t="str">
            <v>109551-R11</v>
          </cell>
        </row>
        <row r="33">
          <cell r="E33" t="str">
            <v>September 2012</v>
          </cell>
          <cell r="G33" t="str">
            <v>109553</v>
          </cell>
        </row>
        <row r="34">
          <cell r="E34" t="str">
            <v>October 2012</v>
          </cell>
          <cell r="G34" t="str">
            <v>109749-002</v>
          </cell>
        </row>
        <row r="35">
          <cell r="E35" t="str">
            <v>November 2012</v>
          </cell>
          <cell r="G35" t="str">
            <v>109938</v>
          </cell>
        </row>
        <row r="36">
          <cell r="E36" t="str">
            <v>December 2012</v>
          </cell>
          <cell r="G36" t="str">
            <v>110373</v>
          </cell>
        </row>
        <row r="37">
          <cell r="E37" t="str">
            <v>January 2013</v>
          </cell>
          <cell r="G37" t="str">
            <v>110377</v>
          </cell>
        </row>
        <row r="38">
          <cell r="E38" t="str">
            <v>February 2013</v>
          </cell>
          <cell r="G38" t="str">
            <v>None</v>
          </cell>
        </row>
        <row r="39">
          <cell r="E39" t="str">
            <v>March 2013</v>
          </cell>
        </row>
        <row r="40">
          <cell r="E40" t="str">
            <v>April 2013</v>
          </cell>
        </row>
        <row r="41">
          <cell r="E41" t="str">
            <v>May 2013</v>
          </cell>
        </row>
        <row r="42">
          <cell r="E42" t="str">
            <v>June 2013</v>
          </cell>
        </row>
        <row r="43">
          <cell r="E43" t="str">
            <v>July 2013</v>
          </cell>
        </row>
        <row r="44">
          <cell r="E44" t="str">
            <v>August 2013</v>
          </cell>
        </row>
        <row r="45">
          <cell r="E45" t="str">
            <v>September 2013</v>
          </cell>
        </row>
        <row r="46">
          <cell r="E46" t="str">
            <v>October 2013</v>
          </cell>
        </row>
        <row r="47">
          <cell r="E47" t="str">
            <v>November 2013</v>
          </cell>
        </row>
        <row r="48">
          <cell r="E48" t="str">
            <v>December 2013</v>
          </cell>
        </row>
        <row r="49">
          <cell r="E49" t="str">
            <v>January 2014</v>
          </cell>
        </row>
        <row r="50">
          <cell r="E50" t="str">
            <v>February 2014</v>
          </cell>
        </row>
        <row r="51">
          <cell r="E51" t="str">
            <v>March 2014</v>
          </cell>
        </row>
        <row r="52">
          <cell r="E52" t="str">
            <v>April 2014</v>
          </cell>
        </row>
        <row r="53">
          <cell r="E53" t="str">
            <v>May 2014</v>
          </cell>
        </row>
        <row r="54">
          <cell r="E54" t="str">
            <v>June 2014</v>
          </cell>
        </row>
        <row r="55">
          <cell r="E55" t="str">
            <v>July 2014</v>
          </cell>
        </row>
        <row r="56">
          <cell r="E56" t="str">
            <v>August 2014</v>
          </cell>
        </row>
        <row r="57">
          <cell r="E57" t="str">
            <v>September 2014</v>
          </cell>
        </row>
        <row r="58">
          <cell r="E58" t="str">
            <v>October 2014</v>
          </cell>
        </row>
        <row r="59">
          <cell r="E59" t="str">
            <v>November 2014</v>
          </cell>
        </row>
        <row r="60">
          <cell r="E60" t="str">
            <v>December 2014</v>
          </cell>
        </row>
      </sheetData>
      <sheetData sheetId="25"/>
      <sheetData sheetId="26"/>
      <sheetData sheetId="27"/>
      <sheetData sheetId="28" refreshError="1"/>
      <sheetData sheetId="2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onnées"/>
      <sheetName val="Base de données (2)"/>
      <sheetName val="Fiches de paie"/>
      <sheetName val="Congès"/>
      <sheetName val="Congés 08"/>
      <sheetName val="Autres Congés"/>
      <sheetName val="form congés"/>
      <sheetName val="Méthode calcul IRPP"/>
      <sheetName val="Parametres"/>
      <sheetName val="Grille Salariale"/>
      <sheetName val="Billetage"/>
      <sheetName val="Pointage"/>
      <sheetName val="Avances"/>
      <sheetName val="Avances au 15 -11-08"/>
      <sheetName val="CNPS &amp; IRPP"/>
      <sheetName val="déclaration IRPP"/>
      <sheetName val="Lists"/>
      <sheetName val="Pharma CIs"/>
      <sheetName val="Base_de_données"/>
      <sheetName val="Base_de_données_(2)"/>
      <sheetName val="Fiches_de_paie"/>
      <sheetName val="Congés_08"/>
      <sheetName val="Autres_Congés"/>
      <sheetName val="form_congés"/>
      <sheetName val="Méthode_calcul_IRPP"/>
      <sheetName val="Grille_Salariale"/>
      <sheetName val="Avances_au_15_-11-08"/>
      <sheetName val="CNPS_&amp;_IRPP"/>
      <sheetName val="déclaration_IRPP"/>
      <sheetName val="Pharma_CIs"/>
      <sheetName val="Base_de_données1"/>
      <sheetName val="Base_de_données_(2)1"/>
      <sheetName val="Fiches_de_paie1"/>
      <sheetName val="Congés_081"/>
      <sheetName val="Autres_Congés1"/>
      <sheetName val="form_congés1"/>
      <sheetName val="Méthode_calcul_IRPP1"/>
      <sheetName val="Grille_Salariale1"/>
      <sheetName val="Avances_au_15_-11-081"/>
      <sheetName val="CNPS_&amp;_IRPP1"/>
      <sheetName val="déclaration_IRPP1"/>
      <sheetName val="Pharma_CIs1"/>
      <sheetName val="Base_de_données3"/>
      <sheetName val="Base_de_données_(2)3"/>
      <sheetName val="Fiches_de_paie3"/>
      <sheetName val="Congés_083"/>
      <sheetName val="Autres_Congés3"/>
      <sheetName val="form_congés3"/>
      <sheetName val="Méthode_calcul_IRPP3"/>
      <sheetName val="Grille_Salariale3"/>
      <sheetName val="Avances_au_15_-11-083"/>
      <sheetName val="CNPS_&amp;_IRPP3"/>
      <sheetName val="déclaration_IRPP3"/>
      <sheetName val="Pharma_CIs3"/>
      <sheetName val="Base_de_données2"/>
      <sheetName val="Base_de_données_(2)2"/>
      <sheetName val="Fiches_de_paie2"/>
      <sheetName val="Congés_082"/>
      <sheetName val="Autres_Congés2"/>
      <sheetName val="form_congés2"/>
      <sheetName val="Méthode_calcul_IRPP2"/>
      <sheetName val="Grille_Salariale2"/>
      <sheetName val="Avances_au_15_-11-082"/>
      <sheetName val="CNPS_&amp;_IRPP2"/>
      <sheetName val="déclaration_IRPP2"/>
      <sheetName val="Pharma_CIs2"/>
      <sheetName val="Base_de_données4"/>
      <sheetName val="Base_de_données_(2)4"/>
      <sheetName val="Fiches_de_paie4"/>
      <sheetName val="Congés_084"/>
      <sheetName val="Autres_Congés4"/>
      <sheetName val="form_congés4"/>
      <sheetName val="Méthode_calcul_IRPP4"/>
      <sheetName val="Grille_Salariale4"/>
      <sheetName val="Avances_au_15_-11-084"/>
      <sheetName val="CNPS_&amp;_IRPP4"/>
      <sheetName val="déclaration_IRPP4"/>
      <sheetName val="Pharma_CIs4"/>
      <sheetName val="Base_de_données5"/>
      <sheetName val="Base_de_données_(2)5"/>
      <sheetName val="Fiches_de_paie5"/>
      <sheetName val="Congés_085"/>
      <sheetName val="Autres_Congés5"/>
      <sheetName val="form_congés5"/>
      <sheetName val="Méthode_calcul_IRPP5"/>
      <sheetName val="Grille_Salariale5"/>
      <sheetName val="Avances_au_15_-11-085"/>
      <sheetName val="CNPS_&amp;_IRPP5"/>
      <sheetName val="déclaration_IRPP5"/>
      <sheetName val="Pharma_CIs5"/>
      <sheetName val="Base_de_données6"/>
      <sheetName val="Base_de_données_(2)6"/>
      <sheetName val="Fiches_de_paie6"/>
      <sheetName val="Congés_086"/>
      <sheetName val="Autres_Congés6"/>
      <sheetName val="form_congés6"/>
      <sheetName val="Méthode_calcul_IRPP6"/>
      <sheetName val="Grille_Salariale6"/>
      <sheetName val="Avances_au_15_-11-086"/>
      <sheetName val="CNPS_&amp;_IRPP6"/>
      <sheetName val="déclaration_IRPP6"/>
      <sheetName val="Pharma_CIs6"/>
      <sheetName val="Base_de_données7"/>
      <sheetName val="Base_de_données_(2)7"/>
      <sheetName val="Fiches_de_paie7"/>
      <sheetName val="Congés_087"/>
      <sheetName val="Autres_Congés7"/>
      <sheetName val="form_congés7"/>
      <sheetName val="Méthode_calcul_IRPP7"/>
      <sheetName val="Grille_Salariale7"/>
      <sheetName val="Avances_au_15_-11-087"/>
      <sheetName val="CNPS_&amp;_IRPP7"/>
      <sheetName val="déclaration_IRPP7"/>
      <sheetName val="Pharma_CIs7"/>
      <sheetName val="data"/>
      <sheetName val="Base_de_données10"/>
      <sheetName val="Base_de_données_(2)10"/>
      <sheetName val="Fiches_de_paie10"/>
      <sheetName val="Congés_0810"/>
      <sheetName val="Autres_Congés10"/>
      <sheetName val="form_congés10"/>
      <sheetName val="Méthode_calcul_IRPP10"/>
      <sheetName val="Grille_Salariale10"/>
      <sheetName val="Avances_au_15_-11-0810"/>
      <sheetName val="CNPS_&amp;_IRPP10"/>
      <sheetName val="déclaration_IRPP10"/>
      <sheetName val="Pharma_CIs10"/>
      <sheetName val="Base_de_données8"/>
      <sheetName val="Base_de_données_(2)8"/>
      <sheetName val="Fiches_de_paie8"/>
      <sheetName val="Congés_088"/>
      <sheetName val="Autres_Congés8"/>
      <sheetName val="form_congés8"/>
      <sheetName val="Méthode_calcul_IRPP8"/>
      <sheetName val="Grille_Salariale8"/>
      <sheetName val="Avances_au_15_-11-088"/>
      <sheetName val="CNPS_&amp;_IRPP8"/>
      <sheetName val="déclaration_IRPP8"/>
      <sheetName val="Pharma_CIs8"/>
      <sheetName val="Base_de_données9"/>
      <sheetName val="Base_de_données_(2)9"/>
      <sheetName val="Fiches_de_paie9"/>
      <sheetName val="Congés_089"/>
      <sheetName val="Autres_Congés9"/>
      <sheetName val="form_congés9"/>
      <sheetName val="Méthode_calcul_IRPP9"/>
      <sheetName val="Grille_Salariale9"/>
      <sheetName val="Avances_au_15_-11-089"/>
      <sheetName val="CNPS_&amp;_IRPP9"/>
      <sheetName val="déclaration_IRPP9"/>
      <sheetName val="Pharma_CIs9"/>
      <sheetName val="Base_de_données11"/>
      <sheetName val="Base_de_données_(2)11"/>
      <sheetName val="Fiches_de_paie11"/>
      <sheetName val="Congés_0811"/>
      <sheetName val="Autres_Congés11"/>
      <sheetName val="form_congés11"/>
      <sheetName val="Méthode_calcul_IRPP11"/>
      <sheetName val="Grille_Salariale11"/>
      <sheetName val="Avances_au_15_-11-0811"/>
      <sheetName val="CNPS_&amp;_IRPP11"/>
      <sheetName val="déclaration_IRPP11"/>
      <sheetName val="Pharma_CIs11"/>
      <sheetName val="Appendix-Rpt Structure"/>
      <sheetName val="Annexe 1a_PTB_Caritas"/>
      <sheetName val="Annexe 6_Hypot activités"/>
      <sheetName val="TB"/>
      <sheetName val="VIH"/>
      <sheetName val="RSS"/>
    </sheetNames>
    <sheetDataSet>
      <sheetData sheetId="0">
        <row r="16">
          <cell r="C16">
            <v>0.105</v>
          </cell>
        </row>
      </sheetData>
      <sheetData sheetId="1">
        <row r="3">
          <cell r="A3">
            <v>1</v>
          </cell>
        </row>
      </sheetData>
      <sheetData sheetId="2">
        <row r="16">
          <cell r="C16">
            <v>0.105</v>
          </cell>
        </row>
      </sheetData>
      <sheetData sheetId="3">
        <row r="3">
          <cell r="A3">
            <v>1</v>
          </cell>
        </row>
      </sheetData>
      <sheetData sheetId="4">
        <row r="16">
          <cell r="C16">
            <v>0.105</v>
          </cell>
        </row>
      </sheetData>
      <sheetData sheetId="5"/>
      <sheetData sheetId="6">
        <row r="16">
          <cell r="C16">
            <v>0.105</v>
          </cell>
        </row>
      </sheetData>
      <sheetData sheetId="7"/>
      <sheetData sheetId="8">
        <row r="16">
          <cell r="C16">
            <v>0.105</v>
          </cell>
        </row>
        <row r="18">
          <cell r="C18">
            <v>0.03</v>
          </cell>
        </row>
        <row r="23">
          <cell r="C23">
            <v>150000</v>
          </cell>
        </row>
      </sheetData>
      <sheetData sheetId="9">
        <row r="3">
          <cell r="A3">
            <v>1</v>
          </cell>
        </row>
      </sheetData>
      <sheetData sheetId="10">
        <row r="3">
          <cell r="A3">
            <v>1</v>
          </cell>
        </row>
      </sheetData>
      <sheetData sheetId="11">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row>
        <row r="4">
          <cell r="A4" t="str">
            <v>N°</v>
          </cell>
          <cell r="B4" t="str">
            <v>No I.O</v>
          </cell>
          <cell r="C4" t="str">
            <v>NOM</v>
          </cell>
          <cell r="D4" t="str">
            <v>PRENOMS</v>
          </cell>
          <cell r="E4">
            <v>1</v>
          </cell>
          <cell r="F4">
            <v>2</v>
          </cell>
          <cell r="G4">
            <v>3</v>
          </cell>
          <cell r="H4">
            <v>4</v>
          </cell>
          <cell r="I4">
            <v>5</v>
          </cell>
          <cell r="J4">
            <v>6</v>
          </cell>
          <cell r="K4">
            <v>7</v>
          </cell>
          <cell r="L4">
            <v>8</v>
          </cell>
          <cell r="M4">
            <v>9</v>
          </cell>
          <cell r="N4">
            <v>10</v>
          </cell>
          <cell r="O4">
            <v>11</v>
          </cell>
          <cell r="P4">
            <v>12</v>
          </cell>
          <cell r="Q4">
            <v>13</v>
          </cell>
          <cell r="R4">
            <v>14</v>
          </cell>
          <cell r="S4">
            <v>15</v>
          </cell>
          <cell r="T4">
            <v>16</v>
          </cell>
          <cell r="U4">
            <v>17</v>
          </cell>
          <cell r="V4">
            <v>18</v>
          </cell>
          <cell r="W4">
            <v>19</v>
          </cell>
          <cell r="X4">
            <v>20</v>
          </cell>
          <cell r="Y4">
            <v>21</v>
          </cell>
          <cell r="Z4">
            <v>22</v>
          </cell>
          <cell r="AA4">
            <v>23</v>
          </cell>
          <cell r="AB4">
            <v>24</v>
          </cell>
          <cell r="AC4">
            <v>25</v>
          </cell>
          <cell r="AD4">
            <v>26</v>
          </cell>
          <cell r="AE4">
            <v>27</v>
          </cell>
          <cell r="AF4">
            <v>28</v>
          </cell>
          <cell r="AG4">
            <v>29</v>
          </cell>
          <cell r="AH4">
            <v>30</v>
          </cell>
          <cell r="AI4" t="str">
            <v>Jours Normaux Travaillés</v>
          </cell>
          <cell r="AJ4" t="str">
            <v>Recuperations cumulés</v>
          </cell>
          <cell r="AK4" t="str">
            <v>Absences non justifiées</v>
          </cell>
          <cell r="AL4" t="str">
            <v>Congé Normal</v>
          </cell>
          <cell r="AM4" t="str">
            <v>Repos Médical</v>
          </cell>
          <cell r="AN4" t="str">
            <v>Recuperations prises</v>
          </cell>
          <cell r="AO4" t="str">
            <v>Jours de Congés Supplémentaires acquis par Heures supp</v>
          </cell>
          <cell r="AP4" t="str">
            <v>Solde recuperations</v>
          </cell>
        </row>
        <row r="5">
          <cell r="A5">
            <v>1</v>
          </cell>
          <cell r="B5" t="str">
            <v>KOU002</v>
          </cell>
          <cell r="C5" t="str">
            <v>Amharadine</v>
          </cell>
          <cell r="D5" t="str">
            <v>Baradine</v>
          </cell>
          <cell r="G5" t="str">
            <v>T</v>
          </cell>
          <cell r="H5" t="str">
            <v>T</v>
          </cell>
          <cell r="I5" t="str">
            <v>T</v>
          </cell>
          <cell r="J5" t="str">
            <v>T</v>
          </cell>
          <cell r="K5" t="str">
            <v>T</v>
          </cell>
          <cell r="N5" t="str">
            <v>T</v>
          </cell>
          <cell r="O5" t="str">
            <v>T</v>
          </cell>
          <cell r="P5" t="str">
            <v>c'</v>
          </cell>
          <cell r="Q5" t="str">
            <v>T</v>
          </cell>
          <cell r="R5" t="str">
            <v>T</v>
          </cell>
          <cell r="U5" t="str">
            <v>T</v>
          </cell>
          <cell r="V5" t="str">
            <v>T</v>
          </cell>
          <cell r="W5" t="str">
            <v>T</v>
          </cell>
          <cell r="X5" t="str">
            <v>T</v>
          </cell>
          <cell r="Y5" t="str">
            <v>T</v>
          </cell>
          <cell r="AB5" t="str">
            <v>T</v>
          </cell>
          <cell r="AC5" t="str">
            <v>T</v>
          </cell>
          <cell r="AD5" t="str">
            <v>T</v>
          </cell>
          <cell r="AE5" t="str">
            <v>T</v>
          </cell>
          <cell r="AF5" t="str">
            <v>T</v>
          </cell>
          <cell r="AI5">
            <v>19</v>
          </cell>
          <cell r="AJ5">
            <v>0</v>
          </cell>
          <cell r="AK5">
            <v>0</v>
          </cell>
          <cell r="AL5">
            <v>0.5</v>
          </cell>
          <cell r="AM5">
            <v>0</v>
          </cell>
          <cell r="AN5">
            <v>0</v>
          </cell>
          <cell r="AO5">
            <v>0</v>
          </cell>
          <cell r="AP5">
            <v>0</v>
          </cell>
        </row>
        <row r="6">
          <cell r="A6">
            <v>2</v>
          </cell>
          <cell r="B6" t="str">
            <v>KOU004</v>
          </cell>
          <cell r="C6" t="str">
            <v>Ahamat Abdoulaye</v>
          </cell>
          <cell r="D6" t="str">
            <v>Abdelkerim</v>
          </cell>
          <cell r="G6" t="str">
            <v>T</v>
          </cell>
          <cell r="H6" t="str">
            <v>T</v>
          </cell>
          <cell r="I6" t="str">
            <v>T</v>
          </cell>
          <cell r="J6" t="str">
            <v>T</v>
          </cell>
          <cell r="K6" t="str">
            <v>T</v>
          </cell>
          <cell r="N6" t="str">
            <v>T</v>
          </cell>
          <cell r="O6" t="str">
            <v>T</v>
          </cell>
          <cell r="P6" t="str">
            <v>T</v>
          </cell>
          <cell r="Q6" t="str">
            <v>T</v>
          </cell>
          <cell r="R6" t="str">
            <v>T</v>
          </cell>
          <cell r="U6" t="str">
            <v>T</v>
          </cell>
          <cell r="V6" t="str">
            <v>T</v>
          </cell>
          <cell r="W6" t="str">
            <v>T</v>
          </cell>
          <cell r="X6" t="str">
            <v>T</v>
          </cell>
          <cell r="Y6" t="str">
            <v>T</v>
          </cell>
          <cell r="AB6" t="str">
            <v>T</v>
          </cell>
          <cell r="AC6" t="str">
            <v>T</v>
          </cell>
          <cell r="AD6" t="str">
            <v>T</v>
          </cell>
          <cell r="AE6" t="str">
            <v>T</v>
          </cell>
          <cell r="AF6" t="str">
            <v>T</v>
          </cell>
          <cell r="AI6">
            <v>20</v>
          </cell>
          <cell r="AJ6">
            <v>0</v>
          </cell>
          <cell r="AK6">
            <v>0</v>
          </cell>
          <cell r="AL6">
            <v>0</v>
          </cell>
          <cell r="AM6">
            <v>0</v>
          </cell>
          <cell r="AN6">
            <v>0</v>
          </cell>
          <cell r="AO6">
            <v>0</v>
          </cell>
          <cell r="AP6">
            <v>0</v>
          </cell>
        </row>
        <row r="7">
          <cell r="A7">
            <v>3</v>
          </cell>
          <cell r="B7" t="str">
            <v>KOU006</v>
          </cell>
          <cell r="C7" t="str">
            <v>Abdelkerim</v>
          </cell>
          <cell r="D7" t="str">
            <v>Moukhtar</v>
          </cell>
          <cell r="G7" t="str">
            <v>T</v>
          </cell>
          <cell r="H7" t="str">
            <v>T</v>
          </cell>
          <cell r="I7" t="str">
            <v>T</v>
          </cell>
          <cell r="J7" t="str">
            <v>T</v>
          </cell>
          <cell r="K7" t="str">
            <v>T</v>
          </cell>
          <cell r="N7" t="str">
            <v>T</v>
          </cell>
          <cell r="O7" t="str">
            <v>T</v>
          </cell>
          <cell r="P7" t="str">
            <v>T</v>
          </cell>
          <cell r="Q7" t="str">
            <v>T</v>
          </cell>
          <cell r="R7" t="str">
            <v>T</v>
          </cell>
          <cell r="U7" t="str">
            <v>T</v>
          </cell>
          <cell r="V7" t="str">
            <v>T</v>
          </cell>
          <cell r="W7" t="str">
            <v>T</v>
          </cell>
          <cell r="X7" t="str">
            <v>T</v>
          </cell>
          <cell r="Y7" t="str">
            <v>T</v>
          </cell>
          <cell r="AB7" t="str">
            <v>T</v>
          </cell>
          <cell r="AC7" t="str">
            <v>T</v>
          </cell>
          <cell r="AD7" t="str">
            <v>T</v>
          </cell>
          <cell r="AE7" t="str">
            <v>T</v>
          </cell>
          <cell r="AF7" t="str">
            <v>T</v>
          </cell>
          <cell r="AI7">
            <v>20</v>
          </cell>
          <cell r="AJ7">
            <v>0</v>
          </cell>
          <cell r="AK7">
            <v>0</v>
          </cell>
          <cell r="AL7">
            <v>0</v>
          </cell>
          <cell r="AM7">
            <v>0</v>
          </cell>
          <cell r="AN7">
            <v>0</v>
          </cell>
          <cell r="AO7">
            <v>20</v>
          </cell>
          <cell r="AP7">
            <v>0</v>
          </cell>
        </row>
        <row r="8">
          <cell r="A8">
            <v>4</v>
          </cell>
          <cell r="B8" t="str">
            <v>KOU008</v>
          </cell>
          <cell r="C8" t="str">
            <v>Abakar</v>
          </cell>
          <cell r="D8" t="str">
            <v>Haroun</v>
          </cell>
          <cell r="G8" t="str">
            <v>T</v>
          </cell>
          <cell r="H8" t="str">
            <v>T</v>
          </cell>
          <cell r="I8" t="str">
            <v>T</v>
          </cell>
          <cell r="J8" t="str">
            <v>T</v>
          </cell>
          <cell r="K8" t="str">
            <v>T</v>
          </cell>
          <cell r="N8" t="str">
            <v>T</v>
          </cell>
          <cell r="O8" t="str">
            <v>T</v>
          </cell>
          <cell r="P8" t="str">
            <v>T</v>
          </cell>
          <cell r="Q8" t="str">
            <v>T</v>
          </cell>
          <cell r="R8" t="str">
            <v>T</v>
          </cell>
          <cell r="U8" t="str">
            <v>T</v>
          </cell>
          <cell r="V8" t="str">
            <v>T</v>
          </cell>
          <cell r="W8" t="str">
            <v>T</v>
          </cell>
          <cell r="X8" t="str">
            <v>T</v>
          </cell>
          <cell r="Y8" t="str">
            <v>T</v>
          </cell>
          <cell r="AB8" t="str">
            <v>T</v>
          </cell>
          <cell r="AC8" t="str">
            <v>T</v>
          </cell>
          <cell r="AD8" t="str">
            <v>T</v>
          </cell>
          <cell r="AE8" t="str">
            <v>T</v>
          </cell>
          <cell r="AF8" t="str">
            <v>T</v>
          </cell>
          <cell r="AI8">
            <v>20</v>
          </cell>
          <cell r="AJ8">
            <v>0</v>
          </cell>
          <cell r="AK8">
            <v>0</v>
          </cell>
          <cell r="AL8">
            <v>0</v>
          </cell>
          <cell r="AM8">
            <v>0</v>
          </cell>
          <cell r="AN8">
            <v>0</v>
          </cell>
          <cell r="AO8">
            <v>0</v>
          </cell>
          <cell r="AP8">
            <v>0</v>
          </cell>
        </row>
        <row r="9">
          <cell r="A9">
            <v>5</v>
          </cell>
          <cell r="B9" t="str">
            <v>KOU009</v>
          </cell>
          <cell r="C9" t="str">
            <v>Fatime Brahim</v>
          </cell>
          <cell r="D9" t="str">
            <v>Annour</v>
          </cell>
          <cell r="G9" t="str">
            <v>T</v>
          </cell>
          <cell r="H9" t="str">
            <v>T</v>
          </cell>
          <cell r="I9" t="str">
            <v>T</v>
          </cell>
          <cell r="J9" t="str">
            <v>T</v>
          </cell>
          <cell r="K9" t="str">
            <v>T</v>
          </cell>
          <cell r="N9" t="str">
            <v>T</v>
          </cell>
          <cell r="O9" t="str">
            <v>T</v>
          </cell>
          <cell r="P9" t="str">
            <v>T</v>
          </cell>
          <cell r="Q9" t="str">
            <v>T</v>
          </cell>
          <cell r="R9" t="str">
            <v>T</v>
          </cell>
          <cell r="U9" t="str">
            <v>T</v>
          </cell>
          <cell r="V9" t="str">
            <v>T</v>
          </cell>
          <cell r="W9" t="str">
            <v>T</v>
          </cell>
          <cell r="X9" t="str">
            <v>T</v>
          </cell>
          <cell r="Y9" t="str">
            <v>T</v>
          </cell>
          <cell r="AB9" t="str">
            <v>T</v>
          </cell>
          <cell r="AC9" t="str">
            <v>T</v>
          </cell>
          <cell r="AD9" t="str">
            <v>T</v>
          </cell>
          <cell r="AE9" t="str">
            <v>T</v>
          </cell>
          <cell r="AF9" t="str">
            <v>T</v>
          </cell>
          <cell r="AI9">
            <v>20</v>
          </cell>
          <cell r="AJ9">
            <v>0</v>
          </cell>
          <cell r="AK9">
            <v>0</v>
          </cell>
          <cell r="AL9">
            <v>0</v>
          </cell>
          <cell r="AM9">
            <v>0</v>
          </cell>
          <cell r="AN9">
            <v>0</v>
          </cell>
          <cell r="AO9">
            <v>0</v>
          </cell>
          <cell r="AP9">
            <v>0</v>
          </cell>
        </row>
        <row r="10">
          <cell r="A10">
            <v>6</v>
          </cell>
          <cell r="B10" t="str">
            <v>KOU010</v>
          </cell>
          <cell r="C10" t="str">
            <v>Doungous</v>
          </cell>
          <cell r="D10" t="str">
            <v>Bichara</v>
          </cell>
          <cell r="G10" t="str">
            <v>T</v>
          </cell>
          <cell r="H10" t="str">
            <v>T</v>
          </cell>
          <cell r="I10" t="str">
            <v>T</v>
          </cell>
          <cell r="J10" t="str">
            <v>T</v>
          </cell>
          <cell r="K10" t="str">
            <v>T</v>
          </cell>
          <cell r="N10" t="str">
            <v>T</v>
          </cell>
          <cell r="O10" t="str">
            <v>T</v>
          </cell>
          <cell r="P10" t="str">
            <v>T</v>
          </cell>
          <cell r="Q10" t="str">
            <v>T</v>
          </cell>
          <cell r="R10" t="str">
            <v>T</v>
          </cell>
          <cell r="U10" t="str">
            <v>T</v>
          </cell>
          <cell r="V10" t="str">
            <v>T</v>
          </cell>
          <cell r="W10" t="str">
            <v>T</v>
          </cell>
          <cell r="X10" t="str">
            <v>T</v>
          </cell>
          <cell r="Y10" t="str">
            <v>T</v>
          </cell>
          <cell r="AB10" t="str">
            <v>T</v>
          </cell>
          <cell r="AC10" t="str">
            <v>T</v>
          </cell>
          <cell r="AD10" t="str">
            <v>T</v>
          </cell>
          <cell r="AE10" t="str">
            <v>T</v>
          </cell>
          <cell r="AF10" t="str">
            <v>T</v>
          </cell>
          <cell r="AI10">
            <v>20</v>
          </cell>
          <cell r="AJ10">
            <v>0</v>
          </cell>
          <cell r="AK10">
            <v>0</v>
          </cell>
          <cell r="AL10">
            <v>0</v>
          </cell>
          <cell r="AM10">
            <v>0</v>
          </cell>
          <cell r="AN10">
            <v>0</v>
          </cell>
          <cell r="AO10">
            <v>0</v>
          </cell>
          <cell r="AP10">
            <v>0</v>
          </cell>
        </row>
        <row r="11">
          <cell r="A11">
            <v>7</v>
          </cell>
          <cell r="B11" t="str">
            <v>KOU011</v>
          </cell>
          <cell r="C11" t="str">
            <v>Bourma</v>
          </cell>
          <cell r="D11" t="str">
            <v>Issa</v>
          </cell>
          <cell r="G11" t="str">
            <v>T</v>
          </cell>
          <cell r="H11" t="str">
            <v>T</v>
          </cell>
          <cell r="I11" t="str">
            <v>T</v>
          </cell>
          <cell r="J11" t="str">
            <v>T</v>
          </cell>
          <cell r="K11" t="str">
            <v>T</v>
          </cell>
          <cell r="N11" t="str">
            <v>T</v>
          </cell>
          <cell r="O11" t="str">
            <v>T</v>
          </cell>
          <cell r="P11" t="str">
            <v>T</v>
          </cell>
          <cell r="Q11" t="str">
            <v>T</v>
          </cell>
          <cell r="R11" t="str">
            <v>T</v>
          </cell>
          <cell r="U11" t="str">
            <v>T</v>
          </cell>
          <cell r="V11" t="str">
            <v>T</v>
          </cell>
          <cell r="W11" t="str">
            <v>T</v>
          </cell>
          <cell r="X11" t="str">
            <v>T</v>
          </cell>
          <cell r="Y11" t="str">
            <v>T</v>
          </cell>
          <cell r="AB11" t="str">
            <v>T</v>
          </cell>
          <cell r="AC11" t="str">
            <v>T</v>
          </cell>
          <cell r="AD11" t="str">
            <v>T</v>
          </cell>
          <cell r="AE11" t="str">
            <v>T</v>
          </cell>
          <cell r="AF11" t="str">
            <v>T</v>
          </cell>
          <cell r="AI11">
            <v>20</v>
          </cell>
          <cell r="AJ11">
            <v>0</v>
          </cell>
          <cell r="AK11">
            <v>0</v>
          </cell>
          <cell r="AL11">
            <v>0</v>
          </cell>
          <cell r="AM11">
            <v>0</v>
          </cell>
          <cell r="AN11">
            <v>0</v>
          </cell>
          <cell r="AO11">
            <v>0</v>
          </cell>
          <cell r="AP11">
            <v>0</v>
          </cell>
        </row>
        <row r="12">
          <cell r="A12">
            <v>8</v>
          </cell>
          <cell r="B12" t="str">
            <v>KOU013</v>
          </cell>
          <cell r="C12" t="str">
            <v xml:space="preserve">Hissein </v>
          </cell>
          <cell r="D12" t="str">
            <v>Haroun</v>
          </cell>
          <cell r="G12" t="str">
            <v>T</v>
          </cell>
          <cell r="H12" t="str">
            <v>T</v>
          </cell>
          <cell r="I12" t="str">
            <v>T</v>
          </cell>
          <cell r="J12" t="str">
            <v>T</v>
          </cell>
          <cell r="K12" t="str">
            <v>T</v>
          </cell>
          <cell r="N12" t="str">
            <v>T</v>
          </cell>
          <cell r="O12" t="str">
            <v>T</v>
          </cell>
          <cell r="P12" t="str">
            <v>T</v>
          </cell>
          <cell r="Q12" t="str">
            <v>T</v>
          </cell>
          <cell r="R12" t="str">
            <v>T</v>
          </cell>
          <cell r="U12" t="str">
            <v>T</v>
          </cell>
          <cell r="V12" t="str">
            <v>T</v>
          </cell>
          <cell r="W12" t="str">
            <v>T</v>
          </cell>
          <cell r="X12" t="str">
            <v>T</v>
          </cell>
          <cell r="Y12" t="str">
            <v>T</v>
          </cell>
          <cell r="AB12" t="str">
            <v>T</v>
          </cell>
          <cell r="AC12" t="str">
            <v>T</v>
          </cell>
          <cell r="AD12" t="str">
            <v>T</v>
          </cell>
          <cell r="AE12" t="str">
            <v>T</v>
          </cell>
          <cell r="AF12" t="str">
            <v>T</v>
          </cell>
          <cell r="AI12">
            <v>20</v>
          </cell>
          <cell r="AJ12">
            <v>0</v>
          </cell>
          <cell r="AK12">
            <v>0</v>
          </cell>
          <cell r="AL12">
            <v>0</v>
          </cell>
          <cell r="AM12">
            <v>0</v>
          </cell>
          <cell r="AN12">
            <v>0</v>
          </cell>
          <cell r="AO12">
            <v>0</v>
          </cell>
          <cell r="AP12">
            <v>0</v>
          </cell>
        </row>
        <row r="13">
          <cell r="A13">
            <v>9</v>
          </cell>
          <cell r="B13" t="str">
            <v>KOU016</v>
          </cell>
          <cell r="C13" t="str">
            <v>Hamit</v>
          </cell>
          <cell r="D13" t="str">
            <v>Mahamat</v>
          </cell>
          <cell r="G13" t="str">
            <v>T</v>
          </cell>
          <cell r="H13" t="str">
            <v>T</v>
          </cell>
          <cell r="I13" t="str">
            <v>T</v>
          </cell>
          <cell r="J13" t="str">
            <v>T</v>
          </cell>
          <cell r="K13" t="str">
            <v>T</v>
          </cell>
          <cell r="N13" t="str">
            <v>T</v>
          </cell>
          <cell r="O13" t="str">
            <v>T</v>
          </cell>
          <cell r="P13" t="str">
            <v>T</v>
          </cell>
          <cell r="Q13" t="str">
            <v>T</v>
          </cell>
          <cell r="R13" t="str">
            <v>T</v>
          </cell>
          <cell r="U13" t="str">
            <v>T</v>
          </cell>
          <cell r="V13" t="str">
            <v>T</v>
          </cell>
          <cell r="W13" t="str">
            <v>T</v>
          </cell>
          <cell r="X13" t="str">
            <v>T</v>
          </cell>
          <cell r="Y13" t="str">
            <v>T</v>
          </cell>
          <cell r="AB13" t="str">
            <v>T</v>
          </cell>
          <cell r="AC13" t="str">
            <v>T</v>
          </cell>
          <cell r="AD13" t="str">
            <v>T</v>
          </cell>
          <cell r="AE13" t="str">
            <v>T</v>
          </cell>
          <cell r="AF13" t="str">
            <v>T</v>
          </cell>
          <cell r="AI13">
            <v>20</v>
          </cell>
          <cell r="AJ13">
            <v>0</v>
          </cell>
          <cell r="AK13">
            <v>0</v>
          </cell>
          <cell r="AL13">
            <v>0</v>
          </cell>
          <cell r="AM13">
            <v>0</v>
          </cell>
          <cell r="AN13">
            <v>0</v>
          </cell>
          <cell r="AO13">
            <v>0</v>
          </cell>
          <cell r="AP13">
            <v>0</v>
          </cell>
        </row>
        <row r="14">
          <cell r="A14">
            <v>10</v>
          </cell>
          <cell r="B14" t="str">
            <v>KOU021</v>
          </cell>
          <cell r="C14" t="str">
            <v>Mahamat Choueb</v>
          </cell>
          <cell r="D14" t="str">
            <v>Sakine</v>
          </cell>
          <cell r="G14" t="str">
            <v>T</v>
          </cell>
          <cell r="H14" t="str">
            <v>T</v>
          </cell>
          <cell r="I14" t="str">
            <v>T</v>
          </cell>
          <cell r="J14" t="str">
            <v>T</v>
          </cell>
          <cell r="K14" t="str">
            <v>T</v>
          </cell>
          <cell r="N14" t="str">
            <v>T</v>
          </cell>
          <cell r="O14" t="str">
            <v>T</v>
          </cell>
          <cell r="P14" t="str">
            <v>T</v>
          </cell>
          <cell r="Q14" t="str">
            <v>T</v>
          </cell>
          <cell r="R14" t="str">
            <v>T</v>
          </cell>
          <cell r="U14" t="str">
            <v>T</v>
          </cell>
          <cell r="V14" t="str">
            <v>T</v>
          </cell>
          <cell r="W14" t="str">
            <v>T</v>
          </cell>
          <cell r="X14" t="str">
            <v>T</v>
          </cell>
          <cell r="Y14" t="str">
            <v>T</v>
          </cell>
          <cell r="AB14" t="str">
            <v>T</v>
          </cell>
          <cell r="AC14" t="str">
            <v>T</v>
          </cell>
          <cell r="AD14" t="str">
            <v>T</v>
          </cell>
          <cell r="AE14" t="str">
            <v>T</v>
          </cell>
          <cell r="AF14" t="str">
            <v>T</v>
          </cell>
          <cell r="AI14">
            <v>20</v>
          </cell>
          <cell r="AJ14">
            <v>0</v>
          </cell>
          <cell r="AK14">
            <v>0</v>
          </cell>
          <cell r="AL14">
            <v>0</v>
          </cell>
          <cell r="AM14">
            <v>0</v>
          </cell>
          <cell r="AN14">
            <v>0</v>
          </cell>
          <cell r="AO14">
            <v>0</v>
          </cell>
          <cell r="AP14">
            <v>0</v>
          </cell>
        </row>
        <row r="15">
          <cell r="A15">
            <v>11</v>
          </cell>
          <cell r="B15" t="str">
            <v>KOU026</v>
          </cell>
          <cell r="C15" t="str">
            <v xml:space="preserve">Ousman </v>
          </cell>
          <cell r="D15" t="str">
            <v>Adam</v>
          </cell>
          <cell r="G15" t="str">
            <v>T</v>
          </cell>
          <cell r="H15" t="str">
            <v>T</v>
          </cell>
          <cell r="I15" t="str">
            <v>T</v>
          </cell>
          <cell r="J15" t="str">
            <v>T</v>
          </cell>
          <cell r="K15" t="str">
            <v>T</v>
          </cell>
          <cell r="N15" t="str">
            <v>T</v>
          </cell>
          <cell r="O15" t="str">
            <v>T</v>
          </cell>
          <cell r="P15" t="str">
            <v>T</v>
          </cell>
          <cell r="Q15" t="str">
            <v>T</v>
          </cell>
          <cell r="R15" t="str">
            <v>T</v>
          </cell>
          <cell r="U15" t="str">
            <v>T</v>
          </cell>
          <cell r="V15" t="str">
            <v>T</v>
          </cell>
          <cell r="W15" t="str">
            <v>T</v>
          </cell>
          <cell r="X15" t="str">
            <v>T</v>
          </cell>
          <cell r="Y15" t="str">
            <v>T</v>
          </cell>
          <cell r="AB15" t="str">
            <v>T</v>
          </cell>
          <cell r="AC15" t="str">
            <v>T</v>
          </cell>
          <cell r="AD15" t="str">
            <v>T</v>
          </cell>
          <cell r="AE15" t="str">
            <v>T</v>
          </cell>
          <cell r="AF15" t="str">
            <v>T</v>
          </cell>
          <cell r="AI15">
            <v>20</v>
          </cell>
          <cell r="AJ15">
            <v>0</v>
          </cell>
          <cell r="AK15">
            <v>0</v>
          </cell>
          <cell r="AL15">
            <v>0</v>
          </cell>
          <cell r="AM15">
            <v>0</v>
          </cell>
          <cell r="AN15">
            <v>0</v>
          </cell>
          <cell r="AO15">
            <v>0</v>
          </cell>
          <cell r="AP15">
            <v>0</v>
          </cell>
        </row>
        <row r="16">
          <cell r="A16">
            <v>12</v>
          </cell>
          <cell r="B16" t="str">
            <v>KOU027</v>
          </cell>
          <cell r="C16" t="str">
            <v>Ronel</v>
          </cell>
          <cell r="D16" t="str">
            <v>Hamat</v>
          </cell>
          <cell r="G16" t="str">
            <v>T</v>
          </cell>
          <cell r="H16" t="str">
            <v>T</v>
          </cell>
          <cell r="I16" t="str">
            <v>T</v>
          </cell>
          <cell r="J16" t="str">
            <v>T</v>
          </cell>
          <cell r="K16" t="str">
            <v>T</v>
          </cell>
          <cell r="N16" t="str">
            <v>T</v>
          </cell>
          <cell r="O16" t="str">
            <v>T</v>
          </cell>
          <cell r="P16" t="str">
            <v>T</v>
          </cell>
          <cell r="Q16" t="str">
            <v>T</v>
          </cell>
          <cell r="R16" t="str">
            <v>T</v>
          </cell>
          <cell r="U16" t="str">
            <v>T</v>
          </cell>
          <cell r="V16" t="str">
            <v>T</v>
          </cell>
          <cell r="W16" t="str">
            <v>T</v>
          </cell>
          <cell r="X16" t="str">
            <v>T</v>
          </cell>
          <cell r="Y16" t="str">
            <v>T</v>
          </cell>
          <cell r="AB16" t="str">
            <v>T</v>
          </cell>
          <cell r="AC16" t="str">
            <v>T</v>
          </cell>
          <cell r="AD16" t="str">
            <v>T</v>
          </cell>
          <cell r="AE16" t="str">
            <v>T</v>
          </cell>
          <cell r="AF16" t="str">
            <v>T</v>
          </cell>
          <cell r="AI16">
            <v>20</v>
          </cell>
          <cell r="AJ16">
            <v>0</v>
          </cell>
          <cell r="AK16">
            <v>0</v>
          </cell>
          <cell r="AL16">
            <v>0</v>
          </cell>
          <cell r="AM16">
            <v>0</v>
          </cell>
          <cell r="AN16">
            <v>0</v>
          </cell>
          <cell r="AO16">
            <v>0</v>
          </cell>
          <cell r="AP16">
            <v>0</v>
          </cell>
        </row>
        <row r="17">
          <cell r="A17">
            <v>13</v>
          </cell>
          <cell r="B17" t="str">
            <v>KOU031</v>
          </cell>
          <cell r="C17" t="str">
            <v>Youssouf</v>
          </cell>
          <cell r="D17" t="str">
            <v>Adef</v>
          </cell>
          <cell r="G17" t="str">
            <v>T</v>
          </cell>
          <cell r="H17" t="str">
            <v>T</v>
          </cell>
          <cell r="I17" t="str">
            <v>T</v>
          </cell>
          <cell r="J17" t="str">
            <v>T</v>
          </cell>
          <cell r="K17" t="str">
            <v>T</v>
          </cell>
          <cell r="N17" t="str">
            <v>T</v>
          </cell>
          <cell r="O17" t="str">
            <v>T</v>
          </cell>
          <cell r="P17" t="str">
            <v>T</v>
          </cell>
          <cell r="Q17" t="str">
            <v>T</v>
          </cell>
          <cell r="R17" t="str">
            <v>T</v>
          </cell>
          <cell r="U17" t="str">
            <v>T</v>
          </cell>
          <cell r="V17" t="str">
            <v>T</v>
          </cell>
          <cell r="W17" t="str">
            <v>T</v>
          </cell>
          <cell r="X17" t="str">
            <v>T</v>
          </cell>
          <cell r="Y17" t="str">
            <v>T</v>
          </cell>
          <cell r="AB17" t="str">
            <v>T</v>
          </cell>
          <cell r="AC17" t="str">
            <v>T</v>
          </cell>
          <cell r="AD17" t="str">
            <v>T</v>
          </cell>
          <cell r="AE17" t="str">
            <v>T</v>
          </cell>
          <cell r="AF17" t="str">
            <v>T</v>
          </cell>
          <cell r="AI17">
            <v>20</v>
          </cell>
          <cell r="AJ17">
            <v>0</v>
          </cell>
          <cell r="AK17">
            <v>0</v>
          </cell>
          <cell r="AL17">
            <v>0</v>
          </cell>
          <cell r="AM17">
            <v>0</v>
          </cell>
          <cell r="AN17">
            <v>0</v>
          </cell>
          <cell r="AO17">
            <v>0</v>
          </cell>
          <cell r="AP17">
            <v>0</v>
          </cell>
        </row>
        <row r="18">
          <cell r="A18">
            <v>14</v>
          </cell>
          <cell r="B18" t="str">
            <v>KOU035</v>
          </cell>
          <cell r="C18" t="str">
            <v>Abderahim Hassat</v>
          </cell>
          <cell r="D18" t="str">
            <v>Marssalouss</v>
          </cell>
          <cell r="G18" t="str">
            <v>T</v>
          </cell>
          <cell r="H18" t="str">
            <v>T</v>
          </cell>
          <cell r="I18" t="str">
            <v>T</v>
          </cell>
          <cell r="J18" t="str">
            <v>T</v>
          </cell>
          <cell r="K18" t="str">
            <v>T</v>
          </cell>
          <cell r="N18" t="str">
            <v>T</v>
          </cell>
          <cell r="O18" t="str">
            <v>T</v>
          </cell>
          <cell r="P18" t="str">
            <v>T</v>
          </cell>
          <cell r="Q18" t="str">
            <v>T</v>
          </cell>
          <cell r="R18" t="str">
            <v>T</v>
          </cell>
          <cell r="U18" t="str">
            <v>T</v>
          </cell>
          <cell r="V18" t="str">
            <v>T</v>
          </cell>
          <cell r="W18" t="str">
            <v>T</v>
          </cell>
          <cell r="X18" t="str">
            <v>T</v>
          </cell>
          <cell r="Y18" t="str">
            <v>T</v>
          </cell>
          <cell r="AB18" t="str">
            <v>T</v>
          </cell>
          <cell r="AC18" t="str">
            <v>T</v>
          </cell>
          <cell r="AD18" t="str">
            <v>T</v>
          </cell>
          <cell r="AE18" t="str">
            <v>T</v>
          </cell>
          <cell r="AF18" t="str">
            <v>T</v>
          </cell>
          <cell r="AI18">
            <v>20</v>
          </cell>
          <cell r="AJ18">
            <v>0</v>
          </cell>
          <cell r="AK18">
            <v>0</v>
          </cell>
          <cell r="AL18">
            <v>0</v>
          </cell>
          <cell r="AM18">
            <v>0</v>
          </cell>
          <cell r="AN18">
            <v>0</v>
          </cell>
          <cell r="AO18">
            <v>0</v>
          </cell>
          <cell r="AP18">
            <v>0</v>
          </cell>
        </row>
        <row r="19">
          <cell r="A19">
            <v>15</v>
          </cell>
          <cell r="B19" t="str">
            <v>KOU036</v>
          </cell>
          <cell r="C19" t="str">
            <v>Ahmat Adoum</v>
          </cell>
          <cell r="D19" t="str">
            <v>Doungous</v>
          </cell>
          <cell r="G19" t="str">
            <v>T</v>
          </cell>
          <cell r="H19" t="str">
            <v>T</v>
          </cell>
          <cell r="I19" t="str">
            <v>T</v>
          </cell>
          <cell r="J19" t="str">
            <v>T</v>
          </cell>
          <cell r="K19" t="str">
            <v>T</v>
          </cell>
          <cell r="N19" t="str">
            <v>T</v>
          </cell>
          <cell r="O19" t="str">
            <v>T</v>
          </cell>
          <cell r="P19" t="str">
            <v>T</v>
          </cell>
          <cell r="Q19" t="str">
            <v>T</v>
          </cell>
          <cell r="R19" t="str">
            <v>T</v>
          </cell>
          <cell r="U19" t="str">
            <v>T</v>
          </cell>
          <cell r="V19" t="str">
            <v>T</v>
          </cell>
          <cell r="W19" t="str">
            <v>T</v>
          </cell>
          <cell r="X19" t="str">
            <v>T</v>
          </cell>
          <cell r="Y19" t="str">
            <v>T</v>
          </cell>
          <cell r="AB19" t="str">
            <v>T</v>
          </cell>
          <cell r="AC19" t="str">
            <v>T</v>
          </cell>
          <cell r="AD19" t="str">
            <v>T</v>
          </cell>
          <cell r="AE19" t="str">
            <v>T</v>
          </cell>
          <cell r="AF19" t="str">
            <v>T</v>
          </cell>
          <cell r="AI19">
            <v>20</v>
          </cell>
          <cell r="AJ19">
            <v>0</v>
          </cell>
          <cell r="AK19">
            <v>0</v>
          </cell>
          <cell r="AL19">
            <v>0</v>
          </cell>
          <cell r="AM19">
            <v>0</v>
          </cell>
          <cell r="AN19">
            <v>0</v>
          </cell>
          <cell r="AO19">
            <v>0</v>
          </cell>
          <cell r="AP19">
            <v>0</v>
          </cell>
        </row>
        <row r="20">
          <cell r="A20">
            <v>16</v>
          </cell>
          <cell r="B20" t="str">
            <v>KOU037</v>
          </cell>
          <cell r="C20" t="str">
            <v>Abdoulatif Bachir</v>
          </cell>
          <cell r="D20" t="str">
            <v>Abakar</v>
          </cell>
          <cell r="G20" t="str">
            <v>T</v>
          </cell>
          <cell r="H20" t="str">
            <v>T</v>
          </cell>
          <cell r="I20" t="str">
            <v>T</v>
          </cell>
          <cell r="J20" t="str">
            <v>T</v>
          </cell>
          <cell r="K20" t="str">
            <v>T</v>
          </cell>
          <cell r="N20" t="str">
            <v>T</v>
          </cell>
          <cell r="O20" t="str">
            <v>T</v>
          </cell>
          <cell r="P20" t="str">
            <v>T</v>
          </cell>
          <cell r="Q20" t="str">
            <v>T</v>
          </cell>
          <cell r="R20" t="str">
            <v>T</v>
          </cell>
          <cell r="U20" t="str">
            <v>T</v>
          </cell>
          <cell r="V20" t="str">
            <v>T</v>
          </cell>
          <cell r="W20" t="str">
            <v>T</v>
          </cell>
          <cell r="X20" t="str">
            <v>T</v>
          </cell>
          <cell r="Y20" t="str">
            <v>T</v>
          </cell>
          <cell r="AB20" t="str">
            <v>T</v>
          </cell>
          <cell r="AC20" t="str">
            <v>T</v>
          </cell>
          <cell r="AD20" t="str">
            <v>T</v>
          </cell>
          <cell r="AE20" t="str">
            <v>T</v>
          </cell>
          <cell r="AF20" t="str">
            <v>T</v>
          </cell>
          <cell r="AI20">
            <v>20</v>
          </cell>
          <cell r="AJ20">
            <v>0</v>
          </cell>
          <cell r="AK20">
            <v>0</v>
          </cell>
          <cell r="AL20">
            <v>0</v>
          </cell>
          <cell r="AM20">
            <v>0</v>
          </cell>
          <cell r="AN20">
            <v>0</v>
          </cell>
          <cell r="AO20">
            <v>0</v>
          </cell>
          <cell r="AP20">
            <v>0</v>
          </cell>
        </row>
        <row r="21">
          <cell r="A21">
            <v>17</v>
          </cell>
          <cell r="B21" t="str">
            <v>KOU038</v>
          </cell>
          <cell r="C21" t="str">
            <v>Hassan</v>
          </cell>
          <cell r="D21" t="str">
            <v>Khamis</v>
          </cell>
          <cell r="G21" t="str">
            <v>T</v>
          </cell>
          <cell r="H21" t="str">
            <v>T</v>
          </cell>
          <cell r="I21" t="str">
            <v>T</v>
          </cell>
          <cell r="J21" t="str">
            <v>T</v>
          </cell>
          <cell r="K21" t="str">
            <v>T</v>
          </cell>
          <cell r="N21" t="str">
            <v>T</v>
          </cell>
          <cell r="O21" t="str">
            <v>T</v>
          </cell>
          <cell r="P21" t="str">
            <v>T</v>
          </cell>
          <cell r="Q21" t="str">
            <v>T</v>
          </cell>
          <cell r="R21" t="str">
            <v>T</v>
          </cell>
          <cell r="U21" t="str">
            <v>T</v>
          </cell>
          <cell r="V21" t="str">
            <v>T</v>
          </cell>
          <cell r="W21" t="str">
            <v>T</v>
          </cell>
          <cell r="X21" t="str">
            <v>T</v>
          </cell>
          <cell r="Y21" t="str">
            <v>T</v>
          </cell>
          <cell r="AB21" t="str">
            <v>T</v>
          </cell>
          <cell r="AC21" t="str">
            <v>T</v>
          </cell>
          <cell r="AD21" t="str">
            <v>T</v>
          </cell>
          <cell r="AE21" t="str">
            <v>T</v>
          </cell>
          <cell r="AF21" t="str">
            <v>T</v>
          </cell>
          <cell r="AI21">
            <v>20</v>
          </cell>
          <cell r="AJ21">
            <v>0</v>
          </cell>
          <cell r="AK21">
            <v>0</v>
          </cell>
          <cell r="AL21">
            <v>0</v>
          </cell>
          <cell r="AM21">
            <v>0</v>
          </cell>
          <cell r="AN21">
            <v>0</v>
          </cell>
          <cell r="AO21">
            <v>0</v>
          </cell>
          <cell r="AP21">
            <v>0</v>
          </cell>
        </row>
        <row r="22">
          <cell r="A22">
            <v>18</v>
          </cell>
          <cell r="B22" t="str">
            <v>KOU039</v>
          </cell>
          <cell r="C22" t="str">
            <v>Awad Oumar</v>
          </cell>
          <cell r="D22" t="str">
            <v>Mahamat</v>
          </cell>
          <cell r="G22" t="str">
            <v>T</v>
          </cell>
          <cell r="H22" t="str">
            <v>T</v>
          </cell>
          <cell r="I22" t="str">
            <v>T</v>
          </cell>
          <cell r="J22" t="str">
            <v>T</v>
          </cell>
          <cell r="K22" t="str">
            <v>T</v>
          </cell>
          <cell r="N22" t="str">
            <v>T</v>
          </cell>
          <cell r="O22" t="str">
            <v>T</v>
          </cell>
          <cell r="P22" t="str">
            <v>T</v>
          </cell>
          <cell r="Q22" t="str">
            <v>T</v>
          </cell>
          <cell r="R22" t="str">
            <v>T</v>
          </cell>
          <cell r="U22" t="str">
            <v>T</v>
          </cell>
          <cell r="V22" t="str">
            <v>T</v>
          </cell>
          <cell r="W22" t="str">
            <v>T</v>
          </cell>
          <cell r="X22" t="str">
            <v>T</v>
          </cell>
          <cell r="Y22" t="str">
            <v>T</v>
          </cell>
          <cell r="AB22" t="str">
            <v>T</v>
          </cell>
          <cell r="AC22" t="str">
            <v>T</v>
          </cell>
          <cell r="AD22" t="str">
            <v>T</v>
          </cell>
          <cell r="AE22" t="str">
            <v>T</v>
          </cell>
          <cell r="AF22" t="str">
            <v>T</v>
          </cell>
          <cell r="AI22">
            <v>20</v>
          </cell>
          <cell r="AJ22">
            <v>0</v>
          </cell>
          <cell r="AK22">
            <v>0</v>
          </cell>
          <cell r="AL22">
            <v>0</v>
          </cell>
          <cell r="AM22">
            <v>0</v>
          </cell>
          <cell r="AN22">
            <v>0</v>
          </cell>
          <cell r="AO22">
            <v>0</v>
          </cell>
          <cell r="AP22">
            <v>0</v>
          </cell>
        </row>
        <row r="23">
          <cell r="A23">
            <v>19</v>
          </cell>
          <cell r="B23" t="str">
            <v>KOU040</v>
          </cell>
          <cell r="C23" t="str">
            <v>Dingamadji</v>
          </cell>
          <cell r="D23" t="str">
            <v>Magloire</v>
          </cell>
          <cell r="G23" t="str">
            <v>T</v>
          </cell>
          <cell r="H23" t="str">
            <v>T</v>
          </cell>
          <cell r="I23" t="str">
            <v>T</v>
          </cell>
          <cell r="J23" t="str">
            <v>T</v>
          </cell>
          <cell r="K23" t="str">
            <v>T</v>
          </cell>
          <cell r="N23" t="str">
            <v>T</v>
          </cell>
          <cell r="O23" t="str">
            <v>T</v>
          </cell>
          <cell r="P23" t="str">
            <v>T</v>
          </cell>
          <cell r="Q23" t="str">
            <v>T</v>
          </cell>
          <cell r="R23" t="str">
            <v>T</v>
          </cell>
          <cell r="U23" t="str">
            <v>T</v>
          </cell>
          <cell r="V23" t="str">
            <v>T</v>
          </cell>
          <cell r="W23" t="str">
            <v>T</v>
          </cell>
          <cell r="X23" t="str">
            <v>T</v>
          </cell>
          <cell r="Y23" t="str">
            <v>T</v>
          </cell>
          <cell r="AB23" t="str">
            <v>T</v>
          </cell>
          <cell r="AC23" t="str">
            <v>T</v>
          </cell>
          <cell r="AD23" t="str">
            <v>T</v>
          </cell>
          <cell r="AE23" t="str">
            <v>T</v>
          </cell>
          <cell r="AF23" t="str">
            <v>T</v>
          </cell>
          <cell r="AI23">
            <v>20</v>
          </cell>
          <cell r="AJ23">
            <v>0</v>
          </cell>
          <cell r="AK23">
            <v>0</v>
          </cell>
          <cell r="AL23">
            <v>0</v>
          </cell>
          <cell r="AM23">
            <v>0</v>
          </cell>
          <cell r="AN23">
            <v>0</v>
          </cell>
          <cell r="AO23">
            <v>0</v>
          </cell>
          <cell r="AP23">
            <v>0</v>
          </cell>
        </row>
        <row r="24">
          <cell r="A24">
            <v>20</v>
          </cell>
          <cell r="B24" t="str">
            <v>KOU041</v>
          </cell>
          <cell r="C24" t="str">
            <v>Ali</v>
          </cell>
          <cell r="D24" t="str">
            <v>Idriss Hawane</v>
          </cell>
          <cell r="G24" t="str">
            <v>T</v>
          </cell>
          <cell r="H24" t="str">
            <v>T</v>
          </cell>
          <cell r="I24" t="str">
            <v>T</v>
          </cell>
          <cell r="J24" t="str">
            <v>T</v>
          </cell>
          <cell r="K24" t="str">
            <v>T</v>
          </cell>
          <cell r="N24" t="str">
            <v>T</v>
          </cell>
          <cell r="O24" t="str">
            <v>T</v>
          </cell>
          <cell r="P24" t="str">
            <v>T</v>
          </cell>
          <cell r="Q24" t="str">
            <v>T</v>
          </cell>
          <cell r="R24" t="str">
            <v>T</v>
          </cell>
          <cell r="U24" t="str">
            <v>T</v>
          </cell>
          <cell r="V24" t="str">
            <v>T</v>
          </cell>
          <cell r="W24" t="str">
            <v>T</v>
          </cell>
          <cell r="X24" t="str">
            <v>T</v>
          </cell>
          <cell r="Y24" t="str">
            <v>T</v>
          </cell>
          <cell r="AB24" t="str">
            <v>T</v>
          </cell>
          <cell r="AC24" t="str">
            <v>T</v>
          </cell>
          <cell r="AD24" t="str">
            <v>T</v>
          </cell>
          <cell r="AE24" t="str">
            <v>T</v>
          </cell>
          <cell r="AF24" t="str">
            <v>T</v>
          </cell>
          <cell r="AI24">
            <v>20</v>
          </cell>
          <cell r="AJ24">
            <v>0</v>
          </cell>
          <cell r="AK24">
            <v>0</v>
          </cell>
          <cell r="AL24">
            <v>0</v>
          </cell>
          <cell r="AM24">
            <v>0</v>
          </cell>
          <cell r="AN24">
            <v>0</v>
          </cell>
          <cell r="AO24">
            <v>0</v>
          </cell>
          <cell r="AP24">
            <v>0</v>
          </cell>
        </row>
        <row r="25">
          <cell r="A25">
            <v>21</v>
          </cell>
          <cell r="B25" t="str">
            <v>KOU043</v>
          </cell>
          <cell r="C25" t="str">
            <v>Masdingam</v>
          </cell>
          <cell r="D25" t="str">
            <v>Otoingar</v>
          </cell>
          <cell r="G25" t="str">
            <v>T</v>
          </cell>
          <cell r="H25" t="str">
            <v>T</v>
          </cell>
          <cell r="I25" t="str">
            <v>T</v>
          </cell>
          <cell r="J25" t="str">
            <v>T</v>
          </cell>
          <cell r="K25" t="str">
            <v>T</v>
          </cell>
          <cell r="N25" t="str">
            <v>T</v>
          </cell>
          <cell r="O25" t="str">
            <v>T</v>
          </cell>
          <cell r="P25" t="str">
            <v>T</v>
          </cell>
          <cell r="Q25" t="str">
            <v>T</v>
          </cell>
          <cell r="R25" t="str">
            <v>T</v>
          </cell>
          <cell r="U25" t="str">
            <v>T</v>
          </cell>
          <cell r="V25" t="str">
            <v>T</v>
          </cell>
          <cell r="W25" t="str">
            <v>T</v>
          </cell>
          <cell r="X25" t="str">
            <v>T</v>
          </cell>
          <cell r="Y25" t="str">
            <v>T</v>
          </cell>
          <cell r="AB25" t="str">
            <v>T</v>
          </cell>
          <cell r="AC25" t="str">
            <v>T</v>
          </cell>
          <cell r="AD25" t="str">
            <v>T</v>
          </cell>
          <cell r="AE25" t="str">
            <v>T</v>
          </cell>
          <cell r="AF25" t="str">
            <v>T</v>
          </cell>
          <cell r="AI25">
            <v>20</v>
          </cell>
          <cell r="AJ25">
            <v>0</v>
          </cell>
          <cell r="AK25">
            <v>0</v>
          </cell>
          <cell r="AL25">
            <v>0</v>
          </cell>
          <cell r="AM25">
            <v>0</v>
          </cell>
          <cell r="AN25">
            <v>0</v>
          </cell>
          <cell r="AO25">
            <v>1</v>
          </cell>
          <cell r="AP25">
            <v>0</v>
          </cell>
        </row>
        <row r="26">
          <cell r="A26">
            <v>22</v>
          </cell>
          <cell r="B26" t="str">
            <v>KOU044</v>
          </cell>
          <cell r="C26" t="str">
            <v>Oumar Hassane</v>
          </cell>
          <cell r="D26" t="str">
            <v>Djibrine</v>
          </cell>
          <cell r="G26" t="str">
            <v>T</v>
          </cell>
          <cell r="H26" t="str">
            <v>T</v>
          </cell>
          <cell r="I26" t="str">
            <v>T</v>
          </cell>
          <cell r="J26" t="str">
            <v>T</v>
          </cell>
          <cell r="K26" t="str">
            <v>T</v>
          </cell>
          <cell r="N26" t="str">
            <v>T</v>
          </cell>
          <cell r="O26" t="str">
            <v>T</v>
          </cell>
          <cell r="P26" t="str">
            <v>T</v>
          </cell>
          <cell r="Q26" t="str">
            <v>T</v>
          </cell>
          <cell r="R26" t="str">
            <v>T</v>
          </cell>
          <cell r="U26" t="str">
            <v>T</v>
          </cell>
          <cell r="V26" t="str">
            <v>T</v>
          </cell>
          <cell r="W26" t="str">
            <v>T</v>
          </cell>
          <cell r="X26" t="str">
            <v>T</v>
          </cell>
          <cell r="Y26" t="str">
            <v>T</v>
          </cell>
          <cell r="AB26" t="str">
            <v>T</v>
          </cell>
          <cell r="AC26" t="str">
            <v>T</v>
          </cell>
          <cell r="AD26" t="str">
            <v>T</v>
          </cell>
          <cell r="AE26" t="str">
            <v>T</v>
          </cell>
          <cell r="AF26" t="str">
            <v>T</v>
          </cell>
          <cell r="AI26">
            <v>20</v>
          </cell>
          <cell r="AJ26">
            <v>0</v>
          </cell>
          <cell r="AK26">
            <v>0</v>
          </cell>
          <cell r="AL26">
            <v>0</v>
          </cell>
          <cell r="AM26">
            <v>0</v>
          </cell>
          <cell r="AN26">
            <v>0</v>
          </cell>
          <cell r="AO26">
            <v>2</v>
          </cell>
          <cell r="AP26">
            <v>0</v>
          </cell>
        </row>
        <row r="27">
          <cell r="A27">
            <v>23</v>
          </cell>
          <cell r="B27" t="str">
            <v>KOU045</v>
          </cell>
          <cell r="C27" t="str">
            <v>Massede</v>
          </cell>
          <cell r="D27" t="str">
            <v>Soromian Alain</v>
          </cell>
          <cell r="G27" t="str">
            <v>T</v>
          </cell>
          <cell r="H27" t="str">
            <v>T</v>
          </cell>
          <cell r="I27" t="str">
            <v>T</v>
          </cell>
          <cell r="J27" t="str">
            <v>T</v>
          </cell>
          <cell r="K27" t="str">
            <v>T</v>
          </cell>
          <cell r="N27" t="str">
            <v>T</v>
          </cell>
          <cell r="O27" t="str">
            <v>T</v>
          </cell>
          <cell r="P27" t="str">
            <v>T</v>
          </cell>
          <cell r="Q27" t="str">
            <v>T</v>
          </cell>
          <cell r="R27" t="str">
            <v>T</v>
          </cell>
          <cell r="U27" t="str">
            <v>T</v>
          </cell>
          <cell r="V27" t="str">
            <v>T</v>
          </cell>
          <cell r="W27" t="str">
            <v>T</v>
          </cell>
          <cell r="X27" t="str">
            <v>T</v>
          </cell>
          <cell r="Y27" t="str">
            <v>T</v>
          </cell>
          <cell r="AB27" t="str">
            <v>T</v>
          </cell>
          <cell r="AC27" t="str">
            <v>T</v>
          </cell>
          <cell r="AD27" t="str">
            <v>T</v>
          </cell>
          <cell r="AE27" t="str">
            <v>T</v>
          </cell>
          <cell r="AF27" t="str">
            <v>T</v>
          </cell>
          <cell r="AI27">
            <v>20</v>
          </cell>
          <cell r="AJ27">
            <v>0</v>
          </cell>
          <cell r="AK27">
            <v>0</v>
          </cell>
          <cell r="AL27">
            <v>0</v>
          </cell>
          <cell r="AM27">
            <v>0</v>
          </cell>
          <cell r="AN27">
            <v>0</v>
          </cell>
          <cell r="AO27">
            <v>3</v>
          </cell>
          <cell r="AP27">
            <v>0</v>
          </cell>
        </row>
        <row r="28">
          <cell r="A28">
            <v>24</v>
          </cell>
          <cell r="B28" t="str">
            <v>KOU046</v>
          </cell>
          <cell r="C28" t="str">
            <v>Danbeube</v>
          </cell>
          <cell r="D28" t="str">
            <v>Pakpagne</v>
          </cell>
          <cell r="G28" t="str">
            <v>T</v>
          </cell>
          <cell r="H28" t="str">
            <v>T</v>
          </cell>
          <cell r="I28" t="str">
            <v>T</v>
          </cell>
          <cell r="J28" t="str">
            <v>T</v>
          </cell>
          <cell r="K28" t="str">
            <v>T</v>
          </cell>
          <cell r="N28" t="str">
            <v>T</v>
          </cell>
          <cell r="O28" t="str">
            <v>T</v>
          </cell>
          <cell r="P28" t="str">
            <v>T</v>
          </cell>
          <cell r="Q28" t="str">
            <v>T</v>
          </cell>
          <cell r="R28" t="str">
            <v>T</v>
          </cell>
          <cell r="U28" t="str">
            <v>T</v>
          </cell>
          <cell r="V28" t="str">
            <v>T</v>
          </cell>
          <cell r="W28" t="str">
            <v>T</v>
          </cell>
          <cell r="X28" t="str">
            <v>T</v>
          </cell>
          <cell r="Y28" t="str">
            <v>T</v>
          </cell>
          <cell r="AB28" t="str">
            <v>T</v>
          </cell>
          <cell r="AC28" t="str">
            <v>T</v>
          </cell>
          <cell r="AD28" t="str">
            <v>T</v>
          </cell>
          <cell r="AE28" t="str">
            <v>T</v>
          </cell>
          <cell r="AF28" t="str">
            <v>T</v>
          </cell>
          <cell r="AI28">
            <v>20</v>
          </cell>
          <cell r="AJ28">
            <v>0</v>
          </cell>
          <cell r="AK28">
            <v>0</v>
          </cell>
          <cell r="AL28">
            <v>0</v>
          </cell>
          <cell r="AM28">
            <v>0</v>
          </cell>
          <cell r="AN28">
            <v>0</v>
          </cell>
          <cell r="AO28">
            <v>4</v>
          </cell>
          <cell r="AP28">
            <v>0</v>
          </cell>
        </row>
        <row r="29">
          <cell r="A29">
            <v>25</v>
          </cell>
          <cell r="B29" t="str">
            <v>KOU047</v>
          </cell>
          <cell r="C29" t="str">
            <v>Ali Mahamat</v>
          </cell>
          <cell r="D29" t="str">
            <v xml:space="preserve"> Adoudou</v>
          </cell>
          <cell r="G29" t="str">
            <v>T</v>
          </cell>
          <cell r="H29" t="str">
            <v>T</v>
          </cell>
          <cell r="I29" t="str">
            <v>T</v>
          </cell>
          <cell r="J29" t="str">
            <v>T</v>
          </cell>
          <cell r="K29" t="str">
            <v>T</v>
          </cell>
          <cell r="N29" t="str">
            <v>T</v>
          </cell>
          <cell r="O29" t="str">
            <v>T</v>
          </cell>
          <cell r="P29" t="str">
            <v>T</v>
          </cell>
          <cell r="Q29" t="str">
            <v>T</v>
          </cell>
          <cell r="R29" t="str">
            <v>T</v>
          </cell>
          <cell r="U29" t="str">
            <v>T</v>
          </cell>
          <cell r="V29" t="str">
            <v>T</v>
          </cell>
          <cell r="W29" t="str">
            <v>T</v>
          </cell>
          <cell r="X29" t="str">
            <v>T</v>
          </cell>
          <cell r="Y29" t="str">
            <v>T</v>
          </cell>
          <cell r="AB29" t="str">
            <v>T</v>
          </cell>
          <cell r="AC29" t="str">
            <v>T</v>
          </cell>
          <cell r="AD29" t="str">
            <v>T</v>
          </cell>
          <cell r="AE29" t="str">
            <v>T</v>
          </cell>
          <cell r="AF29" t="str">
            <v>T</v>
          </cell>
          <cell r="AI29">
            <v>20</v>
          </cell>
          <cell r="AJ29">
            <v>0</v>
          </cell>
          <cell r="AK29">
            <v>0</v>
          </cell>
          <cell r="AL29">
            <v>0</v>
          </cell>
          <cell r="AM29">
            <v>0</v>
          </cell>
          <cell r="AN29">
            <v>0</v>
          </cell>
          <cell r="AO29">
            <v>5</v>
          </cell>
          <cell r="AP29">
            <v>0</v>
          </cell>
        </row>
        <row r="30">
          <cell r="A30">
            <v>26</v>
          </cell>
          <cell r="B30" t="str">
            <v>KOU048</v>
          </cell>
          <cell r="C30" t="str">
            <v>Ramadan</v>
          </cell>
          <cell r="D30" t="str">
            <v>Ali Mahamoud</v>
          </cell>
          <cell r="G30" t="str">
            <v>T</v>
          </cell>
          <cell r="H30" t="str">
            <v>T</v>
          </cell>
          <cell r="I30" t="str">
            <v>T</v>
          </cell>
          <cell r="J30" t="str">
            <v>T</v>
          </cell>
          <cell r="K30" t="str">
            <v>T</v>
          </cell>
          <cell r="N30" t="str">
            <v>T</v>
          </cell>
          <cell r="O30" t="str">
            <v>T</v>
          </cell>
          <cell r="P30" t="str">
            <v>T</v>
          </cell>
          <cell r="Q30" t="str">
            <v>T</v>
          </cell>
          <cell r="R30" t="str">
            <v>T</v>
          </cell>
          <cell r="U30" t="str">
            <v>T</v>
          </cell>
          <cell r="V30" t="str">
            <v>T</v>
          </cell>
          <cell r="W30" t="str">
            <v>T</v>
          </cell>
          <cell r="X30" t="str">
            <v>T</v>
          </cell>
          <cell r="Y30" t="str">
            <v>T</v>
          </cell>
          <cell r="AB30" t="str">
            <v>T</v>
          </cell>
          <cell r="AC30" t="str">
            <v>T</v>
          </cell>
          <cell r="AD30" t="str">
            <v>T</v>
          </cell>
          <cell r="AE30" t="str">
            <v>T</v>
          </cell>
          <cell r="AF30" t="str">
            <v>T</v>
          </cell>
          <cell r="AI30">
            <v>20</v>
          </cell>
          <cell r="AJ30">
            <v>0</v>
          </cell>
          <cell r="AK30">
            <v>0</v>
          </cell>
          <cell r="AL30">
            <v>0</v>
          </cell>
          <cell r="AM30">
            <v>0</v>
          </cell>
          <cell r="AN30">
            <v>0</v>
          </cell>
          <cell r="AO30">
            <v>6</v>
          </cell>
          <cell r="AP30">
            <v>0</v>
          </cell>
        </row>
        <row r="31">
          <cell r="A31">
            <v>27</v>
          </cell>
          <cell r="B31" t="str">
            <v>KOU049</v>
          </cell>
          <cell r="C31" t="str">
            <v>Nadji</v>
          </cell>
          <cell r="D31" t="str">
            <v>Dakor</v>
          </cell>
          <cell r="G31" t="str">
            <v>T</v>
          </cell>
          <cell r="H31" t="str">
            <v>T</v>
          </cell>
          <cell r="I31" t="str">
            <v>T</v>
          </cell>
          <cell r="J31" t="str">
            <v>T</v>
          </cell>
          <cell r="K31" t="str">
            <v>T</v>
          </cell>
          <cell r="N31" t="str">
            <v>T</v>
          </cell>
          <cell r="O31" t="str">
            <v>T</v>
          </cell>
          <cell r="P31" t="str">
            <v>T</v>
          </cell>
          <cell r="Q31" t="str">
            <v>T</v>
          </cell>
          <cell r="R31" t="str">
            <v>T</v>
          </cell>
          <cell r="U31" t="str">
            <v>T</v>
          </cell>
          <cell r="V31" t="str">
            <v>T</v>
          </cell>
          <cell r="W31" t="str">
            <v>T</v>
          </cell>
          <cell r="X31" t="str">
            <v>T</v>
          </cell>
          <cell r="Y31" t="str">
            <v>T</v>
          </cell>
          <cell r="AB31" t="str">
            <v>T</v>
          </cell>
          <cell r="AC31" t="str">
            <v>T</v>
          </cell>
          <cell r="AD31" t="str">
            <v>T</v>
          </cell>
          <cell r="AE31" t="str">
            <v>T</v>
          </cell>
          <cell r="AF31" t="str">
            <v>T</v>
          </cell>
          <cell r="AI31">
            <v>20</v>
          </cell>
          <cell r="AJ31">
            <v>0</v>
          </cell>
          <cell r="AK31">
            <v>0</v>
          </cell>
          <cell r="AL31">
            <v>0</v>
          </cell>
          <cell r="AM31">
            <v>0</v>
          </cell>
          <cell r="AN31">
            <v>0</v>
          </cell>
          <cell r="AO31">
            <v>7</v>
          </cell>
          <cell r="AP31">
            <v>0</v>
          </cell>
        </row>
        <row r="32">
          <cell r="A32">
            <v>28</v>
          </cell>
          <cell r="B32" t="str">
            <v>KOU051</v>
          </cell>
          <cell r="C32" t="str">
            <v>Abdel-Chafi</v>
          </cell>
          <cell r="D32" t="str">
            <v>Moukhtar</v>
          </cell>
          <cell r="G32" t="str">
            <v>T</v>
          </cell>
          <cell r="H32" t="str">
            <v>T</v>
          </cell>
          <cell r="I32" t="str">
            <v>T</v>
          </cell>
          <cell r="J32" t="str">
            <v>T</v>
          </cell>
          <cell r="K32" t="str">
            <v>T</v>
          </cell>
          <cell r="N32" t="str">
            <v>T</v>
          </cell>
          <cell r="O32" t="str">
            <v>T</v>
          </cell>
          <cell r="P32" t="str">
            <v>T</v>
          </cell>
          <cell r="Q32" t="str">
            <v>T</v>
          </cell>
          <cell r="R32" t="str">
            <v>T</v>
          </cell>
          <cell r="U32" t="str">
            <v>T</v>
          </cell>
          <cell r="V32" t="str">
            <v>T</v>
          </cell>
          <cell r="W32" t="str">
            <v>T</v>
          </cell>
          <cell r="X32" t="str">
            <v>T</v>
          </cell>
          <cell r="Y32" t="str">
            <v>T</v>
          </cell>
          <cell r="AB32" t="str">
            <v>T</v>
          </cell>
          <cell r="AC32" t="str">
            <v>T</v>
          </cell>
          <cell r="AD32" t="str">
            <v>T</v>
          </cell>
          <cell r="AE32" t="str">
            <v>T</v>
          </cell>
          <cell r="AF32" t="str">
            <v>T</v>
          </cell>
          <cell r="AI32">
            <v>20</v>
          </cell>
          <cell r="AJ32">
            <v>0</v>
          </cell>
          <cell r="AK32">
            <v>0</v>
          </cell>
          <cell r="AL32">
            <v>0</v>
          </cell>
          <cell r="AM32">
            <v>0</v>
          </cell>
          <cell r="AN32">
            <v>0</v>
          </cell>
          <cell r="AO32">
            <v>8</v>
          </cell>
          <cell r="AP32">
            <v>0</v>
          </cell>
        </row>
        <row r="33">
          <cell r="A33">
            <v>29</v>
          </cell>
          <cell r="B33" t="str">
            <v>KOU052</v>
          </cell>
          <cell r="C33" t="str">
            <v>Ramadingar</v>
          </cell>
          <cell r="D33" t="str">
            <v>Djasra</v>
          </cell>
          <cell r="G33" t="str">
            <v>T</v>
          </cell>
          <cell r="H33" t="str">
            <v>T</v>
          </cell>
          <cell r="I33" t="str">
            <v>T</v>
          </cell>
          <cell r="J33" t="str">
            <v>T</v>
          </cell>
          <cell r="K33" t="str">
            <v>T</v>
          </cell>
          <cell r="N33" t="str">
            <v>T</v>
          </cell>
          <cell r="O33" t="str">
            <v>T</v>
          </cell>
          <cell r="P33" t="str">
            <v>T</v>
          </cell>
          <cell r="Q33" t="str">
            <v>T</v>
          </cell>
          <cell r="R33" t="str">
            <v>T</v>
          </cell>
          <cell r="U33" t="str">
            <v>T</v>
          </cell>
          <cell r="V33" t="str">
            <v>T</v>
          </cell>
          <cell r="W33" t="str">
            <v>T</v>
          </cell>
          <cell r="X33" t="str">
            <v>T</v>
          </cell>
          <cell r="Y33" t="str">
            <v>T</v>
          </cell>
          <cell r="AB33" t="str">
            <v>T</v>
          </cell>
          <cell r="AC33" t="str">
            <v>T</v>
          </cell>
          <cell r="AD33" t="str">
            <v>T</v>
          </cell>
          <cell r="AE33" t="str">
            <v>T</v>
          </cell>
          <cell r="AF33" t="str">
            <v>T</v>
          </cell>
          <cell r="AI33">
            <v>20</v>
          </cell>
          <cell r="AJ33">
            <v>0</v>
          </cell>
          <cell r="AK33">
            <v>0</v>
          </cell>
          <cell r="AL33">
            <v>0</v>
          </cell>
          <cell r="AM33">
            <v>0</v>
          </cell>
          <cell r="AN33">
            <v>0</v>
          </cell>
          <cell r="AO33">
            <v>9</v>
          </cell>
          <cell r="AP33">
            <v>0</v>
          </cell>
        </row>
        <row r="34">
          <cell r="A34">
            <v>30</v>
          </cell>
          <cell r="B34" t="str">
            <v>KOU053</v>
          </cell>
          <cell r="C34" t="str">
            <v>Mahamat</v>
          </cell>
          <cell r="D34" t="str">
            <v>Dahiye</v>
          </cell>
          <cell r="G34" t="str">
            <v>T</v>
          </cell>
          <cell r="H34" t="str">
            <v>T</v>
          </cell>
          <cell r="I34" t="str">
            <v>T</v>
          </cell>
          <cell r="J34" t="str">
            <v>T</v>
          </cell>
          <cell r="K34" t="str">
            <v>T</v>
          </cell>
          <cell r="N34" t="str">
            <v>T</v>
          </cell>
          <cell r="O34" t="str">
            <v>T</v>
          </cell>
          <cell r="P34" t="str">
            <v>T</v>
          </cell>
          <cell r="Q34" t="str">
            <v>T</v>
          </cell>
          <cell r="R34" t="str">
            <v>T</v>
          </cell>
          <cell r="U34" t="str">
            <v>T</v>
          </cell>
          <cell r="V34" t="str">
            <v>T</v>
          </cell>
          <cell r="W34" t="str">
            <v>T</v>
          </cell>
          <cell r="X34" t="str">
            <v>T</v>
          </cell>
          <cell r="Y34" t="str">
            <v>T</v>
          </cell>
          <cell r="AB34" t="str">
            <v>T</v>
          </cell>
          <cell r="AC34" t="str">
            <v>T</v>
          </cell>
          <cell r="AD34" t="str">
            <v>T</v>
          </cell>
          <cell r="AE34" t="str">
            <v>T</v>
          </cell>
          <cell r="AF34" t="str">
            <v>T</v>
          </cell>
          <cell r="AI34">
            <v>20</v>
          </cell>
          <cell r="AJ34">
            <v>0</v>
          </cell>
          <cell r="AK34">
            <v>0</v>
          </cell>
          <cell r="AL34">
            <v>0</v>
          </cell>
          <cell r="AM34">
            <v>0</v>
          </cell>
          <cell r="AN34">
            <v>0</v>
          </cell>
          <cell r="AO34">
            <v>21</v>
          </cell>
          <cell r="AP34">
            <v>0</v>
          </cell>
        </row>
        <row r="35">
          <cell r="A35">
            <v>31</v>
          </cell>
          <cell r="B35" t="str">
            <v>KOU055</v>
          </cell>
          <cell r="C35" t="str">
            <v>Ahmat</v>
          </cell>
          <cell r="D35" t="str">
            <v>Wady</v>
          </cell>
          <cell r="G35" t="str">
            <v>T</v>
          </cell>
          <cell r="H35" t="str">
            <v>T</v>
          </cell>
          <cell r="I35" t="str">
            <v>T</v>
          </cell>
          <cell r="J35" t="str">
            <v>T</v>
          </cell>
          <cell r="K35" t="str">
            <v>T</v>
          </cell>
          <cell r="N35" t="str">
            <v>T</v>
          </cell>
          <cell r="O35" t="str">
            <v>T</v>
          </cell>
          <cell r="P35" t="str">
            <v>T</v>
          </cell>
          <cell r="Q35" t="str">
            <v>T</v>
          </cell>
          <cell r="R35" t="str">
            <v>T</v>
          </cell>
          <cell r="U35" t="str">
            <v>T</v>
          </cell>
          <cell r="V35" t="str">
            <v>T</v>
          </cell>
          <cell r="W35" t="str">
            <v>T</v>
          </cell>
          <cell r="X35" t="str">
            <v>T</v>
          </cell>
          <cell r="Y35" t="str">
            <v>T</v>
          </cell>
          <cell r="AB35" t="str">
            <v>T</v>
          </cell>
          <cell r="AC35" t="str">
            <v>T</v>
          </cell>
          <cell r="AD35" t="str">
            <v>T</v>
          </cell>
          <cell r="AE35" t="str">
            <v>T</v>
          </cell>
          <cell r="AF35" t="str">
            <v>T</v>
          </cell>
          <cell r="AI35">
            <v>20</v>
          </cell>
          <cell r="AJ35">
            <v>0</v>
          </cell>
          <cell r="AK35">
            <v>0</v>
          </cell>
          <cell r="AL35">
            <v>0</v>
          </cell>
          <cell r="AM35">
            <v>0</v>
          </cell>
          <cell r="AN35">
            <v>0</v>
          </cell>
          <cell r="AO35">
            <v>11</v>
          </cell>
          <cell r="AP35">
            <v>0</v>
          </cell>
        </row>
        <row r="36">
          <cell r="A36">
            <v>32</v>
          </cell>
          <cell r="B36" t="str">
            <v>KOU056</v>
          </cell>
          <cell r="C36" t="str">
            <v>Salahadine Tahir</v>
          </cell>
          <cell r="D36" t="str">
            <v>Ahamat</v>
          </cell>
          <cell r="G36" t="str">
            <v>T</v>
          </cell>
          <cell r="H36" t="str">
            <v>T</v>
          </cell>
          <cell r="I36" t="str">
            <v>T</v>
          </cell>
          <cell r="J36" t="str">
            <v>T</v>
          </cell>
          <cell r="K36" t="str">
            <v>T</v>
          </cell>
          <cell r="N36" t="str">
            <v>T</v>
          </cell>
          <cell r="O36" t="str">
            <v>T</v>
          </cell>
          <cell r="P36" t="str">
            <v>T</v>
          </cell>
          <cell r="Q36" t="str">
            <v>T</v>
          </cell>
          <cell r="R36" t="str">
            <v>T</v>
          </cell>
          <cell r="U36" t="str">
            <v>T</v>
          </cell>
          <cell r="V36" t="str">
            <v>T</v>
          </cell>
          <cell r="W36" t="str">
            <v>T</v>
          </cell>
          <cell r="X36" t="str">
            <v>T</v>
          </cell>
          <cell r="Y36" t="str">
            <v>T</v>
          </cell>
          <cell r="AB36" t="str">
            <v>T</v>
          </cell>
          <cell r="AC36" t="str">
            <v>T</v>
          </cell>
          <cell r="AD36" t="str">
            <v>T</v>
          </cell>
          <cell r="AE36" t="str">
            <v>T</v>
          </cell>
          <cell r="AF36" t="str">
            <v>T</v>
          </cell>
          <cell r="AI36">
            <v>20</v>
          </cell>
          <cell r="AJ36">
            <v>0</v>
          </cell>
          <cell r="AK36">
            <v>0</v>
          </cell>
          <cell r="AL36">
            <v>0</v>
          </cell>
          <cell r="AM36">
            <v>0</v>
          </cell>
          <cell r="AN36">
            <v>0</v>
          </cell>
          <cell r="AO36">
            <v>12</v>
          </cell>
          <cell r="AP36">
            <v>0</v>
          </cell>
        </row>
        <row r="37">
          <cell r="A37">
            <v>33</v>
          </cell>
          <cell r="B37" t="str">
            <v>KOU057</v>
          </cell>
          <cell r="C37" t="str">
            <v xml:space="preserve">Mahamat Saleh </v>
          </cell>
          <cell r="D37" t="str">
            <v>Safi</v>
          </cell>
          <cell r="G37" t="str">
            <v>T</v>
          </cell>
          <cell r="H37" t="str">
            <v>T</v>
          </cell>
          <cell r="I37" t="str">
            <v>T</v>
          </cell>
          <cell r="J37" t="str">
            <v>T</v>
          </cell>
          <cell r="K37" t="str">
            <v>T</v>
          </cell>
          <cell r="N37" t="str">
            <v>T</v>
          </cell>
          <cell r="O37" t="str">
            <v>T</v>
          </cell>
          <cell r="P37" t="str">
            <v>T</v>
          </cell>
          <cell r="Q37" t="str">
            <v>T</v>
          </cell>
          <cell r="R37" t="str">
            <v>T</v>
          </cell>
          <cell r="U37" t="str">
            <v>T</v>
          </cell>
          <cell r="V37" t="str">
            <v>T</v>
          </cell>
          <cell r="W37" t="str">
            <v>T</v>
          </cell>
          <cell r="X37" t="str">
            <v>T</v>
          </cell>
          <cell r="Y37" t="str">
            <v>T</v>
          </cell>
          <cell r="AB37" t="str">
            <v>T</v>
          </cell>
          <cell r="AC37" t="str">
            <v>T</v>
          </cell>
          <cell r="AD37" t="str">
            <v>T</v>
          </cell>
          <cell r="AE37" t="str">
            <v>T</v>
          </cell>
          <cell r="AF37" t="str">
            <v>T</v>
          </cell>
          <cell r="AI37">
            <v>20</v>
          </cell>
          <cell r="AJ37">
            <v>0</v>
          </cell>
          <cell r="AK37">
            <v>0</v>
          </cell>
          <cell r="AL37">
            <v>0</v>
          </cell>
          <cell r="AM37">
            <v>0</v>
          </cell>
          <cell r="AN37">
            <v>0</v>
          </cell>
          <cell r="AO37">
            <v>13</v>
          </cell>
          <cell r="AP37">
            <v>0</v>
          </cell>
        </row>
        <row r="38">
          <cell r="A38">
            <v>34</v>
          </cell>
          <cell r="B38" t="str">
            <v>KOU060</v>
          </cell>
          <cell r="C38" t="str">
            <v>Fatime</v>
          </cell>
          <cell r="D38" t="str">
            <v>Tchere</v>
          </cell>
          <cell r="G38" t="str">
            <v>T</v>
          </cell>
          <cell r="H38" t="str">
            <v>T</v>
          </cell>
          <cell r="I38" t="str">
            <v>T</v>
          </cell>
          <cell r="J38" t="str">
            <v>T</v>
          </cell>
          <cell r="K38" t="str">
            <v>T</v>
          </cell>
          <cell r="N38" t="str">
            <v>T</v>
          </cell>
          <cell r="O38" t="str">
            <v>T</v>
          </cell>
          <cell r="P38" t="str">
            <v>T</v>
          </cell>
          <cell r="Q38" t="str">
            <v>T</v>
          </cell>
          <cell r="R38" t="str">
            <v>T</v>
          </cell>
          <cell r="U38" t="str">
            <v>T</v>
          </cell>
          <cell r="V38" t="str">
            <v>T</v>
          </cell>
          <cell r="W38" t="str">
            <v>T</v>
          </cell>
          <cell r="X38" t="str">
            <v>T</v>
          </cell>
          <cell r="Y38" t="str">
            <v>T</v>
          </cell>
          <cell r="AB38" t="str">
            <v>T</v>
          </cell>
          <cell r="AC38" t="str">
            <v>T</v>
          </cell>
          <cell r="AD38" t="str">
            <v>T</v>
          </cell>
          <cell r="AE38" t="str">
            <v>T</v>
          </cell>
          <cell r="AF38" t="str">
            <v>T</v>
          </cell>
          <cell r="AI38">
            <v>20</v>
          </cell>
          <cell r="AJ38">
            <v>0</v>
          </cell>
          <cell r="AK38">
            <v>0</v>
          </cell>
          <cell r="AL38">
            <v>0</v>
          </cell>
          <cell r="AM38">
            <v>0</v>
          </cell>
          <cell r="AN38">
            <v>0</v>
          </cell>
          <cell r="AO38">
            <v>14</v>
          </cell>
          <cell r="AP38">
            <v>0</v>
          </cell>
        </row>
        <row r="39">
          <cell r="A39">
            <v>35</v>
          </cell>
          <cell r="B39" t="str">
            <v>KOU058</v>
          </cell>
          <cell r="C39" t="str">
            <v>Khatir</v>
          </cell>
          <cell r="D39" t="str">
            <v>Ahmat</v>
          </cell>
          <cell r="G39" t="str">
            <v>T</v>
          </cell>
          <cell r="H39" t="str">
            <v>T</v>
          </cell>
          <cell r="I39" t="str">
            <v>T</v>
          </cell>
          <cell r="J39" t="str">
            <v>T</v>
          </cell>
          <cell r="K39" t="str">
            <v>T</v>
          </cell>
          <cell r="N39" t="str">
            <v>T</v>
          </cell>
          <cell r="O39" t="str">
            <v>T</v>
          </cell>
          <cell r="P39" t="str">
            <v>T</v>
          </cell>
          <cell r="Q39" t="str">
            <v>T</v>
          </cell>
          <cell r="R39" t="str">
            <v>T</v>
          </cell>
          <cell r="U39" t="str">
            <v>T</v>
          </cell>
          <cell r="V39" t="str">
            <v>T</v>
          </cell>
          <cell r="W39" t="str">
            <v>T</v>
          </cell>
          <cell r="X39" t="str">
            <v>T</v>
          </cell>
          <cell r="Y39" t="str">
            <v>T</v>
          </cell>
          <cell r="AB39" t="str">
            <v>T</v>
          </cell>
          <cell r="AC39" t="str">
            <v>T</v>
          </cell>
          <cell r="AD39" t="str">
            <v>T</v>
          </cell>
          <cell r="AE39" t="str">
            <v>T</v>
          </cell>
          <cell r="AF39" t="str">
            <v>T</v>
          </cell>
          <cell r="AI39">
            <v>20</v>
          </cell>
          <cell r="AJ39">
            <v>0</v>
          </cell>
          <cell r="AK39">
            <v>0</v>
          </cell>
          <cell r="AL39">
            <v>0</v>
          </cell>
          <cell r="AM39">
            <v>0</v>
          </cell>
          <cell r="AN39">
            <v>0</v>
          </cell>
          <cell r="AO39">
            <v>15</v>
          </cell>
          <cell r="AP39">
            <v>0</v>
          </cell>
        </row>
        <row r="40">
          <cell r="A40">
            <v>36</v>
          </cell>
          <cell r="B40" t="str">
            <v>KOU059</v>
          </cell>
          <cell r="C40" t="str">
            <v>Oumar</v>
          </cell>
          <cell r="D40" t="str">
            <v>Mahamat</v>
          </cell>
          <cell r="G40" t="str">
            <v>T</v>
          </cell>
          <cell r="H40" t="str">
            <v>T</v>
          </cell>
          <cell r="I40" t="str">
            <v>T</v>
          </cell>
          <cell r="J40" t="str">
            <v>T</v>
          </cell>
          <cell r="K40" t="str">
            <v>T</v>
          </cell>
          <cell r="N40" t="str">
            <v>T</v>
          </cell>
          <cell r="O40" t="str">
            <v>T</v>
          </cell>
          <cell r="P40" t="str">
            <v>T</v>
          </cell>
          <cell r="Q40" t="str">
            <v>T</v>
          </cell>
          <cell r="R40" t="str">
            <v>T</v>
          </cell>
          <cell r="U40" t="str">
            <v>T</v>
          </cell>
          <cell r="V40" t="str">
            <v>T</v>
          </cell>
          <cell r="W40" t="str">
            <v>T</v>
          </cell>
          <cell r="X40" t="str">
            <v>T</v>
          </cell>
          <cell r="Y40" t="str">
            <v>T</v>
          </cell>
          <cell r="AB40" t="str">
            <v>T</v>
          </cell>
          <cell r="AC40" t="str">
            <v>T</v>
          </cell>
          <cell r="AD40" t="str">
            <v>T</v>
          </cell>
          <cell r="AE40" t="str">
            <v>T</v>
          </cell>
          <cell r="AF40" t="str">
            <v>T</v>
          </cell>
          <cell r="AI40">
            <v>20</v>
          </cell>
          <cell r="AJ40">
            <v>0</v>
          </cell>
          <cell r="AK40">
            <v>0</v>
          </cell>
          <cell r="AL40">
            <v>0</v>
          </cell>
          <cell r="AM40">
            <v>0</v>
          </cell>
          <cell r="AN40">
            <v>0</v>
          </cell>
          <cell r="AO40">
            <v>16</v>
          </cell>
          <cell r="AP40">
            <v>0</v>
          </cell>
        </row>
        <row r="41">
          <cell r="A41">
            <v>37</v>
          </cell>
          <cell r="B41" t="str">
            <v>KOU078</v>
          </cell>
          <cell r="C41" t="str">
            <v>Abdel-Wahit Adoum</v>
          </cell>
          <cell r="D41" t="str">
            <v>Doutoum</v>
          </cell>
          <cell r="G41" t="str">
            <v>T</v>
          </cell>
          <cell r="H41" t="str">
            <v>T</v>
          </cell>
          <cell r="I41" t="str">
            <v>T</v>
          </cell>
          <cell r="J41" t="str">
            <v>T</v>
          </cell>
          <cell r="K41" t="str">
            <v>T</v>
          </cell>
          <cell r="N41" t="str">
            <v>T</v>
          </cell>
          <cell r="O41" t="str">
            <v>T</v>
          </cell>
          <cell r="P41" t="str">
            <v>T</v>
          </cell>
          <cell r="Q41" t="str">
            <v>T</v>
          </cell>
          <cell r="R41" t="str">
            <v>T</v>
          </cell>
          <cell r="U41" t="str">
            <v>T</v>
          </cell>
          <cell r="V41" t="str">
            <v>T</v>
          </cell>
          <cell r="W41" t="str">
            <v>T</v>
          </cell>
          <cell r="X41" t="str">
            <v>T</v>
          </cell>
          <cell r="Y41" t="str">
            <v>T</v>
          </cell>
          <cell r="AB41" t="str">
            <v>T</v>
          </cell>
          <cell r="AC41" t="str">
            <v>T</v>
          </cell>
          <cell r="AD41" t="str">
            <v>T</v>
          </cell>
          <cell r="AE41" t="str">
            <v>T</v>
          </cell>
          <cell r="AF41" t="str">
            <v>T</v>
          </cell>
          <cell r="AI41">
            <v>20</v>
          </cell>
          <cell r="AJ41">
            <v>0</v>
          </cell>
          <cell r="AK41">
            <v>0</v>
          </cell>
          <cell r="AL41">
            <v>0</v>
          </cell>
          <cell r="AM41">
            <v>0</v>
          </cell>
          <cell r="AN41">
            <v>0</v>
          </cell>
          <cell r="AO41">
            <v>17</v>
          </cell>
          <cell r="AP41">
            <v>0</v>
          </cell>
        </row>
        <row r="42">
          <cell r="A42">
            <v>38</v>
          </cell>
          <cell r="B42" t="str">
            <v>KOU077</v>
          </cell>
          <cell r="C42" t="str">
            <v>Tchinselbe</v>
          </cell>
          <cell r="D42" t="str">
            <v>Jacques</v>
          </cell>
          <cell r="G42" t="str">
            <v>T</v>
          </cell>
          <cell r="H42" t="str">
            <v>T</v>
          </cell>
          <cell r="I42" t="str">
            <v>T</v>
          </cell>
          <cell r="J42" t="str">
            <v>T</v>
          </cell>
          <cell r="K42" t="str">
            <v>T</v>
          </cell>
          <cell r="N42" t="str">
            <v>T</v>
          </cell>
          <cell r="O42" t="str">
            <v>T</v>
          </cell>
          <cell r="P42" t="str">
            <v>T</v>
          </cell>
          <cell r="Q42" t="str">
            <v>T</v>
          </cell>
          <cell r="R42" t="str">
            <v>T</v>
          </cell>
          <cell r="U42" t="str">
            <v>T</v>
          </cell>
          <cell r="V42" t="str">
            <v>T</v>
          </cell>
          <cell r="W42" t="str">
            <v>T</v>
          </cell>
          <cell r="X42" t="str">
            <v>T</v>
          </cell>
          <cell r="Y42" t="str">
            <v>T</v>
          </cell>
          <cell r="AB42" t="str">
            <v>T</v>
          </cell>
          <cell r="AC42" t="str">
            <v>T</v>
          </cell>
          <cell r="AD42" t="str">
            <v>T</v>
          </cell>
          <cell r="AE42" t="str">
            <v>T</v>
          </cell>
          <cell r="AF42" t="str">
            <v>T</v>
          </cell>
          <cell r="AI42">
            <v>20</v>
          </cell>
          <cell r="AJ42">
            <v>0</v>
          </cell>
          <cell r="AK42">
            <v>0</v>
          </cell>
          <cell r="AL42">
            <v>0</v>
          </cell>
          <cell r="AM42">
            <v>0</v>
          </cell>
          <cell r="AN42">
            <v>0</v>
          </cell>
          <cell r="AO42">
            <v>18</v>
          </cell>
          <cell r="AP42">
            <v>0</v>
          </cell>
        </row>
        <row r="43">
          <cell r="A43">
            <v>39</v>
          </cell>
          <cell r="B43" t="str">
            <v>KOU083</v>
          </cell>
          <cell r="C43" t="str">
            <v xml:space="preserve">Ambatsana </v>
          </cell>
          <cell r="D43" t="str">
            <v>Idriss</v>
          </cell>
          <cell r="G43" t="str">
            <v>T</v>
          </cell>
          <cell r="H43" t="str">
            <v>T</v>
          </cell>
          <cell r="I43" t="str">
            <v>T</v>
          </cell>
          <cell r="J43" t="str">
            <v>T</v>
          </cell>
          <cell r="K43" t="str">
            <v>T</v>
          </cell>
          <cell r="N43" t="str">
            <v>T</v>
          </cell>
          <cell r="O43" t="str">
            <v>T</v>
          </cell>
          <cell r="P43" t="str">
            <v>T</v>
          </cell>
          <cell r="Q43" t="str">
            <v>T</v>
          </cell>
          <cell r="R43" t="str">
            <v>T</v>
          </cell>
          <cell r="U43" t="str">
            <v>T</v>
          </cell>
          <cell r="V43" t="str">
            <v>T</v>
          </cell>
          <cell r="W43" t="str">
            <v>T</v>
          </cell>
          <cell r="X43" t="str">
            <v>T</v>
          </cell>
          <cell r="Y43" t="str">
            <v>T</v>
          </cell>
          <cell r="AB43" t="str">
            <v>T</v>
          </cell>
          <cell r="AC43" t="str">
            <v>T</v>
          </cell>
          <cell r="AD43" t="str">
            <v>T</v>
          </cell>
          <cell r="AE43" t="str">
            <v>T</v>
          </cell>
          <cell r="AF43" t="str">
            <v>T</v>
          </cell>
          <cell r="AI43">
            <v>20</v>
          </cell>
          <cell r="AJ43">
            <v>0</v>
          </cell>
          <cell r="AK43">
            <v>0</v>
          </cell>
          <cell r="AL43">
            <v>0</v>
          </cell>
          <cell r="AM43">
            <v>0</v>
          </cell>
          <cell r="AN43">
            <v>0</v>
          </cell>
          <cell r="AO43">
            <v>19</v>
          </cell>
          <cell r="AP43">
            <v>0</v>
          </cell>
        </row>
        <row r="44">
          <cell r="A44">
            <v>40</v>
          </cell>
          <cell r="B44" t="str">
            <v>KOU084</v>
          </cell>
          <cell r="C44" t="str">
            <v>Khalie Adef</v>
          </cell>
          <cell r="D44" t="str">
            <v>Adam</v>
          </cell>
          <cell r="G44" t="str">
            <v>T</v>
          </cell>
          <cell r="H44" t="str">
            <v>T</v>
          </cell>
          <cell r="I44" t="str">
            <v>T</v>
          </cell>
          <cell r="J44" t="str">
            <v>T</v>
          </cell>
          <cell r="K44" t="str">
            <v>T</v>
          </cell>
          <cell r="N44" t="str">
            <v>T</v>
          </cell>
          <cell r="O44" t="str">
            <v>T</v>
          </cell>
          <cell r="P44" t="str">
            <v>T</v>
          </cell>
          <cell r="Q44" t="str">
            <v>T</v>
          </cell>
          <cell r="R44" t="str">
            <v>T</v>
          </cell>
          <cell r="U44" t="str">
            <v>T</v>
          </cell>
          <cell r="V44" t="str">
            <v>T</v>
          </cell>
          <cell r="W44" t="str">
            <v>T</v>
          </cell>
          <cell r="X44" t="str">
            <v>T</v>
          </cell>
          <cell r="Y44" t="str">
            <v>T</v>
          </cell>
          <cell r="AB44" t="str">
            <v>T</v>
          </cell>
          <cell r="AC44" t="str">
            <v>T</v>
          </cell>
          <cell r="AD44" t="str">
            <v>T</v>
          </cell>
          <cell r="AE44" t="str">
            <v>T</v>
          </cell>
          <cell r="AF44" t="str">
            <v>T</v>
          </cell>
          <cell r="AI44">
            <v>20</v>
          </cell>
          <cell r="AJ44">
            <v>0</v>
          </cell>
          <cell r="AK44">
            <v>0</v>
          </cell>
          <cell r="AL44">
            <v>0</v>
          </cell>
          <cell r="AM44">
            <v>0</v>
          </cell>
          <cell r="AN44">
            <v>0</v>
          </cell>
          <cell r="AO44">
            <v>19</v>
          </cell>
          <cell r="AP44">
            <v>0</v>
          </cell>
        </row>
        <row r="45">
          <cell r="A45">
            <v>41</v>
          </cell>
          <cell r="B45" t="str">
            <v>KOU085</v>
          </cell>
          <cell r="C45" t="str">
            <v>Lotade Manje</v>
          </cell>
          <cell r="D45" t="str">
            <v>Ruben</v>
          </cell>
          <cell r="G45" t="str">
            <v>T</v>
          </cell>
          <cell r="H45" t="str">
            <v>T</v>
          </cell>
          <cell r="I45" t="str">
            <v>T</v>
          </cell>
          <cell r="J45" t="str">
            <v>T</v>
          </cell>
          <cell r="K45" t="str">
            <v>T</v>
          </cell>
          <cell r="N45" t="str">
            <v>T</v>
          </cell>
          <cell r="O45" t="str">
            <v>T</v>
          </cell>
          <cell r="P45" t="str">
            <v>T</v>
          </cell>
          <cell r="Q45" t="str">
            <v>T</v>
          </cell>
          <cell r="R45" t="str">
            <v>T</v>
          </cell>
          <cell r="U45" t="str">
            <v>T</v>
          </cell>
          <cell r="V45" t="str">
            <v>T</v>
          </cell>
          <cell r="W45" t="str">
            <v>T</v>
          </cell>
          <cell r="X45" t="str">
            <v>T</v>
          </cell>
          <cell r="Y45" t="str">
            <v>T</v>
          </cell>
          <cell r="AB45" t="str">
            <v>T</v>
          </cell>
          <cell r="AC45" t="str">
            <v>T</v>
          </cell>
          <cell r="AD45" t="str">
            <v>T</v>
          </cell>
          <cell r="AE45" t="str">
            <v>T</v>
          </cell>
          <cell r="AF45" t="str">
            <v>T</v>
          </cell>
          <cell r="AI45">
            <v>20</v>
          </cell>
          <cell r="AJ45">
            <v>0</v>
          </cell>
          <cell r="AK45">
            <v>0</v>
          </cell>
          <cell r="AL45">
            <v>0</v>
          </cell>
          <cell r="AM45">
            <v>0</v>
          </cell>
          <cell r="AN45">
            <v>0</v>
          </cell>
          <cell r="AO45">
            <v>19</v>
          </cell>
          <cell r="AP45">
            <v>0</v>
          </cell>
        </row>
        <row r="46">
          <cell r="A46">
            <v>42</v>
          </cell>
          <cell r="B46" t="str">
            <v>KOU086</v>
          </cell>
          <cell r="C46" t="str">
            <v>Gabnon</v>
          </cell>
          <cell r="D46" t="str">
            <v>Patchanné</v>
          </cell>
          <cell r="G46" t="str">
            <v>T</v>
          </cell>
          <cell r="H46" t="str">
            <v>T</v>
          </cell>
          <cell r="I46" t="str">
            <v>T</v>
          </cell>
          <cell r="J46" t="str">
            <v>T</v>
          </cell>
          <cell r="K46" t="str">
            <v>T</v>
          </cell>
          <cell r="N46" t="str">
            <v>T</v>
          </cell>
          <cell r="O46" t="str">
            <v>T</v>
          </cell>
          <cell r="P46" t="str">
            <v>T</v>
          </cell>
          <cell r="Q46" t="str">
            <v>T</v>
          </cell>
          <cell r="R46" t="str">
            <v>T</v>
          </cell>
          <cell r="U46" t="str">
            <v>T</v>
          </cell>
          <cell r="V46" t="str">
            <v>T</v>
          </cell>
          <cell r="W46" t="str">
            <v>T</v>
          </cell>
          <cell r="X46" t="str">
            <v>T</v>
          </cell>
          <cell r="Y46" t="str">
            <v>T</v>
          </cell>
          <cell r="AB46" t="str">
            <v>T</v>
          </cell>
          <cell r="AC46" t="str">
            <v>T</v>
          </cell>
          <cell r="AD46" t="str">
            <v>T</v>
          </cell>
          <cell r="AE46" t="str">
            <v>T</v>
          </cell>
          <cell r="AF46" t="str">
            <v>T</v>
          </cell>
          <cell r="AI46">
            <v>20</v>
          </cell>
          <cell r="AJ46">
            <v>0</v>
          </cell>
          <cell r="AK46">
            <v>0</v>
          </cell>
          <cell r="AL46">
            <v>0</v>
          </cell>
          <cell r="AM46">
            <v>0</v>
          </cell>
          <cell r="AN46">
            <v>0</v>
          </cell>
          <cell r="AO46">
            <v>22</v>
          </cell>
          <cell r="AP46">
            <v>0</v>
          </cell>
        </row>
        <row r="47">
          <cell r="A47">
            <v>43</v>
          </cell>
          <cell r="B47" t="str">
            <v>KOU087</v>
          </cell>
          <cell r="C47" t="str">
            <v>Nadia</v>
          </cell>
          <cell r="D47" t="str">
            <v>Abdoulaye</v>
          </cell>
          <cell r="G47" t="str">
            <v>T</v>
          </cell>
          <cell r="H47" t="str">
            <v>T</v>
          </cell>
          <cell r="I47" t="str">
            <v>T</v>
          </cell>
          <cell r="J47" t="str">
            <v>T</v>
          </cell>
          <cell r="K47" t="str">
            <v>T</v>
          </cell>
          <cell r="N47" t="str">
            <v>T</v>
          </cell>
          <cell r="O47" t="str">
            <v>T</v>
          </cell>
          <cell r="P47" t="str">
            <v>T</v>
          </cell>
          <cell r="Q47" t="str">
            <v>T</v>
          </cell>
          <cell r="R47" t="str">
            <v>T</v>
          </cell>
          <cell r="U47" t="str">
            <v>T</v>
          </cell>
          <cell r="V47" t="str">
            <v>T</v>
          </cell>
          <cell r="W47" t="str">
            <v>T</v>
          </cell>
          <cell r="X47" t="str">
            <v>T</v>
          </cell>
          <cell r="Y47" t="str">
            <v>T</v>
          </cell>
          <cell r="AB47" t="str">
            <v>T</v>
          </cell>
          <cell r="AC47" t="str">
            <v>T</v>
          </cell>
          <cell r="AD47" t="str">
            <v>T</v>
          </cell>
          <cell r="AE47" t="str">
            <v>T</v>
          </cell>
          <cell r="AF47" t="str">
            <v>T</v>
          </cell>
          <cell r="AI47">
            <v>20</v>
          </cell>
          <cell r="AJ47">
            <v>0</v>
          </cell>
          <cell r="AK47">
            <v>0</v>
          </cell>
          <cell r="AL47">
            <v>0</v>
          </cell>
          <cell r="AM47">
            <v>0</v>
          </cell>
          <cell r="AN47">
            <v>0</v>
          </cell>
          <cell r="AO47">
            <v>23</v>
          </cell>
          <cell r="AP47">
            <v>0</v>
          </cell>
        </row>
        <row r="48">
          <cell r="A48">
            <v>44</v>
          </cell>
          <cell r="B48" t="str">
            <v>KOU088</v>
          </cell>
          <cell r="C48" t="str">
            <v>Abderaman</v>
          </cell>
          <cell r="D48" t="str">
            <v>Abdelkader</v>
          </cell>
          <cell r="G48" t="str">
            <v>T</v>
          </cell>
          <cell r="H48" t="str">
            <v>T</v>
          </cell>
          <cell r="I48" t="str">
            <v>T</v>
          </cell>
          <cell r="J48" t="str">
            <v>T</v>
          </cell>
          <cell r="K48" t="str">
            <v>T</v>
          </cell>
          <cell r="N48" t="str">
            <v>T</v>
          </cell>
          <cell r="O48" t="str">
            <v>T</v>
          </cell>
          <cell r="P48" t="str">
            <v>T</v>
          </cell>
          <cell r="Q48" t="str">
            <v>T</v>
          </cell>
          <cell r="R48" t="str">
            <v>T</v>
          </cell>
          <cell r="U48" t="str">
            <v>T</v>
          </cell>
          <cell r="V48" t="str">
            <v>T</v>
          </cell>
          <cell r="W48" t="str">
            <v>T</v>
          </cell>
          <cell r="X48" t="str">
            <v>T</v>
          </cell>
          <cell r="Y48" t="str">
            <v>T</v>
          </cell>
          <cell r="AB48" t="str">
            <v>T</v>
          </cell>
          <cell r="AC48" t="str">
            <v>T</v>
          </cell>
          <cell r="AD48" t="str">
            <v>T</v>
          </cell>
          <cell r="AE48" t="str">
            <v>T</v>
          </cell>
          <cell r="AF48" t="str">
            <v>T</v>
          </cell>
          <cell r="AI48">
            <v>20</v>
          </cell>
          <cell r="AJ48">
            <v>0</v>
          </cell>
          <cell r="AK48">
            <v>0</v>
          </cell>
          <cell r="AL48">
            <v>0</v>
          </cell>
          <cell r="AM48">
            <v>0</v>
          </cell>
          <cell r="AN48">
            <v>0</v>
          </cell>
          <cell r="AO48">
            <v>24</v>
          </cell>
          <cell r="AP48">
            <v>0</v>
          </cell>
        </row>
        <row r="49">
          <cell r="A49">
            <v>45</v>
          </cell>
          <cell r="B49" t="str">
            <v>KOU089</v>
          </cell>
          <cell r="C49" t="str">
            <v>Nourene</v>
          </cell>
          <cell r="D49" t="str">
            <v>Bahar</v>
          </cell>
          <cell r="G49" t="str">
            <v>T</v>
          </cell>
          <cell r="H49" t="str">
            <v>T</v>
          </cell>
          <cell r="I49" t="str">
            <v>T</v>
          </cell>
          <cell r="J49" t="str">
            <v>T</v>
          </cell>
          <cell r="K49" t="str">
            <v>T</v>
          </cell>
          <cell r="N49" t="str">
            <v>T</v>
          </cell>
          <cell r="O49" t="str">
            <v>T</v>
          </cell>
          <cell r="P49" t="str">
            <v>T</v>
          </cell>
          <cell r="Q49" t="str">
            <v>T</v>
          </cell>
          <cell r="R49" t="str">
            <v>T</v>
          </cell>
          <cell r="U49" t="str">
            <v>T</v>
          </cell>
          <cell r="V49" t="str">
            <v>T</v>
          </cell>
          <cell r="W49" t="str">
            <v>T</v>
          </cell>
          <cell r="X49" t="str">
            <v>T</v>
          </cell>
          <cell r="Y49" t="str">
            <v>T</v>
          </cell>
          <cell r="AB49" t="str">
            <v>T</v>
          </cell>
          <cell r="AC49" t="str">
            <v>T</v>
          </cell>
          <cell r="AD49" t="str">
            <v>T</v>
          </cell>
          <cell r="AE49" t="str">
            <v>T</v>
          </cell>
          <cell r="AF49" t="str">
            <v>T</v>
          </cell>
          <cell r="AI49">
            <v>20</v>
          </cell>
          <cell r="AJ49">
            <v>0</v>
          </cell>
          <cell r="AK49">
            <v>0</v>
          </cell>
          <cell r="AL49">
            <v>0</v>
          </cell>
          <cell r="AM49">
            <v>0</v>
          </cell>
          <cell r="AN49">
            <v>0</v>
          </cell>
          <cell r="AO49">
            <v>25</v>
          </cell>
          <cell r="AP49">
            <v>0</v>
          </cell>
        </row>
        <row r="50">
          <cell r="A50">
            <v>46</v>
          </cell>
          <cell r="B50" t="str">
            <v>KOU090</v>
          </cell>
          <cell r="C50" t="str">
            <v>Mahamat Aradi</v>
          </cell>
          <cell r="D50" t="str">
            <v>Ramadan</v>
          </cell>
          <cell r="G50" t="str">
            <v>T</v>
          </cell>
          <cell r="H50" t="str">
            <v>T</v>
          </cell>
          <cell r="I50" t="str">
            <v>T</v>
          </cell>
          <cell r="J50" t="str">
            <v>T</v>
          </cell>
          <cell r="K50" t="str">
            <v>T</v>
          </cell>
          <cell r="N50" t="str">
            <v>T</v>
          </cell>
          <cell r="O50" t="str">
            <v>T</v>
          </cell>
          <cell r="P50" t="str">
            <v>T</v>
          </cell>
          <cell r="Q50" t="str">
            <v>T</v>
          </cell>
          <cell r="R50" t="str">
            <v>T</v>
          </cell>
          <cell r="U50" t="str">
            <v>T</v>
          </cell>
          <cell r="V50" t="str">
            <v>T</v>
          </cell>
          <cell r="W50" t="str">
            <v>T</v>
          </cell>
          <cell r="X50" t="str">
            <v>T</v>
          </cell>
          <cell r="Y50" t="str">
            <v>T</v>
          </cell>
          <cell r="AB50" t="str">
            <v>T</v>
          </cell>
          <cell r="AC50" t="str">
            <v>T</v>
          </cell>
          <cell r="AD50" t="str">
            <v>T</v>
          </cell>
          <cell r="AE50" t="str">
            <v>T</v>
          </cell>
          <cell r="AF50" t="str">
            <v>T</v>
          </cell>
          <cell r="AI50">
            <v>20</v>
          </cell>
          <cell r="AJ50">
            <v>0</v>
          </cell>
          <cell r="AK50">
            <v>0</v>
          </cell>
          <cell r="AL50">
            <v>0</v>
          </cell>
          <cell r="AM50">
            <v>0</v>
          </cell>
          <cell r="AN50">
            <v>0</v>
          </cell>
          <cell r="AO50">
            <v>26</v>
          </cell>
          <cell r="AP50">
            <v>0</v>
          </cell>
        </row>
        <row r="51">
          <cell r="A51">
            <v>47</v>
          </cell>
          <cell r="B51" t="str">
            <v>KOU091</v>
          </cell>
          <cell r="C51" t="str">
            <v>Hassan</v>
          </cell>
          <cell r="D51" t="str">
            <v>Djaranabi</v>
          </cell>
          <cell r="G51" t="str">
            <v>T</v>
          </cell>
          <cell r="H51" t="str">
            <v>T</v>
          </cell>
          <cell r="I51" t="str">
            <v>T</v>
          </cell>
          <cell r="J51" t="str">
            <v>T</v>
          </cell>
          <cell r="K51" t="str">
            <v>T</v>
          </cell>
          <cell r="N51" t="str">
            <v>T</v>
          </cell>
          <cell r="O51" t="str">
            <v>T</v>
          </cell>
          <cell r="P51" t="str">
            <v>T</v>
          </cell>
          <cell r="Q51" t="str">
            <v>T</v>
          </cell>
          <cell r="R51" t="str">
            <v>T</v>
          </cell>
          <cell r="U51" t="str">
            <v>T</v>
          </cell>
          <cell r="V51" t="str">
            <v>T</v>
          </cell>
          <cell r="W51" t="str">
            <v>T</v>
          </cell>
          <cell r="X51" t="str">
            <v>T</v>
          </cell>
          <cell r="Y51" t="str">
            <v>T</v>
          </cell>
          <cell r="AB51" t="str">
            <v>T</v>
          </cell>
          <cell r="AC51" t="str">
            <v>T</v>
          </cell>
          <cell r="AD51" t="str">
            <v>T</v>
          </cell>
          <cell r="AE51" t="str">
            <v>T</v>
          </cell>
          <cell r="AF51" t="str">
            <v>T</v>
          </cell>
          <cell r="AI51">
            <v>20</v>
          </cell>
          <cell r="AJ51">
            <v>0</v>
          </cell>
          <cell r="AK51">
            <v>0</v>
          </cell>
          <cell r="AL51">
            <v>0</v>
          </cell>
          <cell r="AM51">
            <v>0</v>
          </cell>
          <cell r="AN51">
            <v>0</v>
          </cell>
          <cell r="AO51">
            <v>27</v>
          </cell>
          <cell r="AP51">
            <v>0</v>
          </cell>
        </row>
        <row r="52">
          <cell r="A52">
            <v>48</v>
          </cell>
          <cell r="B52" t="str">
            <v>KOU092</v>
          </cell>
          <cell r="C52" t="str">
            <v>Guina Gana</v>
          </cell>
          <cell r="D52" t="str">
            <v>Adoum</v>
          </cell>
          <cell r="G52" t="str">
            <v>T</v>
          </cell>
          <cell r="H52" t="str">
            <v>T</v>
          </cell>
          <cell r="I52" t="str">
            <v>T</v>
          </cell>
          <cell r="J52" t="str">
            <v>T</v>
          </cell>
          <cell r="K52" t="str">
            <v>T</v>
          </cell>
          <cell r="N52" t="str">
            <v>T</v>
          </cell>
          <cell r="O52" t="str">
            <v>T</v>
          </cell>
          <cell r="P52" t="str">
            <v>T</v>
          </cell>
          <cell r="Q52" t="str">
            <v>T</v>
          </cell>
          <cell r="R52" t="str">
            <v>T</v>
          </cell>
          <cell r="U52" t="str">
            <v>T</v>
          </cell>
          <cell r="V52" t="str">
            <v>T</v>
          </cell>
          <cell r="W52" t="str">
            <v>T</v>
          </cell>
          <cell r="X52" t="str">
            <v>T</v>
          </cell>
          <cell r="Y52" t="str">
            <v>T</v>
          </cell>
          <cell r="AB52" t="str">
            <v>T</v>
          </cell>
          <cell r="AC52" t="str">
            <v>T</v>
          </cell>
          <cell r="AD52" t="str">
            <v>T</v>
          </cell>
          <cell r="AE52" t="str">
            <v>T</v>
          </cell>
          <cell r="AF52" t="str">
            <v>T</v>
          </cell>
          <cell r="AI52">
            <v>20</v>
          </cell>
          <cell r="AJ52">
            <v>0</v>
          </cell>
          <cell r="AK52">
            <v>0</v>
          </cell>
          <cell r="AL52">
            <v>0</v>
          </cell>
          <cell r="AM52">
            <v>0</v>
          </cell>
          <cell r="AN52">
            <v>0</v>
          </cell>
          <cell r="AO52">
            <v>28</v>
          </cell>
          <cell r="AP52">
            <v>0</v>
          </cell>
        </row>
        <row r="53">
          <cell r="A53">
            <v>49</v>
          </cell>
          <cell r="B53" t="str">
            <v>KOU093</v>
          </cell>
          <cell r="C53" t="str">
            <v xml:space="preserve">Ahmat Issa </v>
          </cell>
          <cell r="D53" t="str">
            <v>Brahim</v>
          </cell>
          <cell r="G53" t="str">
            <v>T</v>
          </cell>
          <cell r="H53" t="str">
            <v>T</v>
          </cell>
          <cell r="I53" t="str">
            <v>T</v>
          </cell>
          <cell r="J53" t="str">
            <v>T</v>
          </cell>
          <cell r="K53" t="str">
            <v>T</v>
          </cell>
          <cell r="N53" t="str">
            <v>T</v>
          </cell>
          <cell r="O53" t="str">
            <v>T</v>
          </cell>
          <cell r="P53" t="str">
            <v>T</v>
          </cell>
          <cell r="Q53" t="str">
            <v>T</v>
          </cell>
          <cell r="R53" t="str">
            <v>T</v>
          </cell>
          <cell r="U53" t="str">
            <v>T</v>
          </cell>
          <cell r="V53" t="str">
            <v>T</v>
          </cell>
          <cell r="W53" t="str">
            <v>T</v>
          </cell>
          <cell r="X53" t="str">
            <v>T</v>
          </cell>
          <cell r="Y53" t="str">
            <v>T</v>
          </cell>
          <cell r="AB53" t="str">
            <v>T</v>
          </cell>
          <cell r="AC53" t="str">
            <v>T</v>
          </cell>
          <cell r="AD53" t="str">
            <v>T</v>
          </cell>
          <cell r="AE53" t="str">
            <v>T</v>
          </cell>
          <cell r="AF53" t="str">
            <v>T</v>
          </cell>
          <cell r="AI53">
            <v>20</v>
          </cell>
          <cell r="AJ53">
            <v>0</v>
          </cell>
          <cell r="AK53">
            <v>0</v>
          </cell>
          <cell r="AL53">
            <v>0</v>
          </cell>
          <cell r="AM53">
            <v>0</v>
          </cell>
          <cell r="AN53">
            <v>0</v>
          </cell>
          <cell r="AO53">
            <v>29</v>
          </cell>
          <cell r="AP53">
            <v>0</v>
          </cell>
        </row>
        <row r="54">
          <cell r="A54">
            <v>50</v>
          </cell>
          <cell r="B54" t="str">
            <v>KOU094</v>
          </cell>
          <cell r="C54" t="str">
            <v>Abbas Adef</v>
          </cell>
          <cell r="D54" t="str">
            <v>Abdel-Aziz</v>
          </cell>
          <cell r="G54" t="str">
            <v>T</v>
          </cell>
          <cell r="H54" t="str">
            <v>T</v>
          </cell>
          <cell r="I54" t="str">
            <v>T</v>
          </cell>
          <cell r="J54" t="str">
            <v>T</v>
          </cell>
          <cell r="K54" t="str">
            <v>T</v>
          </cell>
          <cell r="N54" t="str">
            <v>T</v>
          </cell>
          <cell r="O54" t="str">
            <v>T</v>
          </cell>
          <cell r="P54" t="str">
            <v>T</v>
          </cell>
          <cell r="Q54" t="str">
            <v>T</v>
          </cell>
          <cell r="R54" t="str">
            <v>T</v>
          </cell>
          <cell r="U54" t="str">
            <v>T</v>
          </cell>
          <cell r="V54" t="str">
            <v>T</v>
          </cell>
          <cell r="W54" t="str">
            <v>T</v>
          </cell>
          <cell r="X54" t="str">
            <v>T</v>
          </cell>
          <cell r="Y54" t="str">
            <v>T</v>
          </cell>
          <cell r="AB54" t="str">
            <v>T</v>
          </cell>
          <cell r="AC54" t="str">
            <v>T</v>
          </cell>
          <cell r="AD54" t="str">
            <v>T</v>
          </cell>
          <cell r="AE54" t="str">
            <v>T</v>
          </cell>
          <cell r="AF54" t="str">
            <v>T</v>
          </cell>
          <cell r="AI54">
            <v>20</v>
          </cell>
          <cell r="AJ54">
            <v>0</v>
          </cell>
          <cell r="AK54">
            <v>0</v>
          </cell>
          <cell r="AL54">
            <v>0</v>
          </cell>
          <cell r="AM54">
            <v>0</v>
          </cell>
          <cell r="AN54">
            <v>0</v>
          </cell>
          <cell r="AO54">
            <v>30</v>
          </cell>
          <cell r="AP54">
            <v>0</v>
          </cell>
        </row>
        <row r="55">
          <cell r="A55">
            <v>51</v>
          </cell>
          <cell r="B55" t="str">
            <v>KOU095</v>
          </cell>
          <cell r="C55" t="str">
            <v>Moukhtar</v>
          </cell>
          <cell r="D55" t="str">
            <v>Abdoulaye Mahamat</v>
          </cell>
          <cell r="G55" t="str">
            <v>T</v>
          </cell>
          <cell r="H55" t="str">
            <v>T</v>
          </cell>
          <cell r="I55" t="str">
            <v>T</v>
          </cell>
          <cell r="J55" t="str">
            <v>T</v>
          </cell>
          <cell r="K55" t="str">
            <v>T</v>
          </cell>
          <cell r="N55" t="str">
            <v>T</v>
          </cell>
          <cell r="O55" t="str">
            <v>T</v>
          </cell>
          <cell r="P55" t="str">
            <v>T</v>
          </cell>
          <cell r="Q55" t="str">
            <v>T</v>
          </cell>
          <cell r="R55" t="str">
            <v>T</v>
          </cell>
          <cell r="U55" t="str">
            <v>T</v>
          </cell>
          <cell r="V55" t="str">
            <v>T</v>
          </cell>
          <cell r="W55" t="str">
            <v>T</v>
          </cell>
          <cell r="X55" t="str">
            <v>T</v>
          </cell>
          <cell r="Y55" t="str">
            <v>T</v>
          </cell>
          <cell r="AB55" t="str">
            <v>T</v>
          </cell>
          <cell r="AC55" t="str">
            <v>T</v>
          </cell>
          <cell r="AD55" t="str">
            <v>T</v>
          </cell>
          <cell r="AE55" t="str">
            <v>T</v>
          </cell>
          <cell r="AF55" t="str">
            <v>T</v>
          </cell>
          <cell r="AI55">
            <v>20</v>
          </cell>
          <cell r="AJ55">
            <v>0</v>
          </cell>
          <cell r="AK55">
            <v>0</v>
          </cell>
          <cell r="AL55">
            <v>0</v>
          </cell>
          <cell r="AM55">
            <v>0</v>
          </cell>
          <cell r="AN55">
            <v>0</v>
          </cell>
          <cell r="AO55">
            <v>31</v>
          </cell>
          <cell r="AP55">
            <v>0</v>
          </cell>
        </row>
        <row r="56">
          <cell r="A56">
            <v>52</v>
          </cell>
          <cell r="B56" t="str">
            <v>KOU096</v>
          </cell>
          <cell r="C56" t="str">
            <v xml:space="preserve">Souleymane </v>
          </cell>
          <cell r="D56" t="str">
            <v>Daoud</v>
          </cell>
          <cell r="G56" t="str">
            <v>T</v>
          </cell>
          <cell r="H56" t="str">
            <v>T</v>
          </cell>
          <cell r="I56" t="str">
            <v>T</v>
          </cell>
          <cell r="J56" t="str">
            <v>T</v>
          </cell>
          <cell r="K56" t="str">
            <v>T</v>
          </cell>
          <cell r="N56" t="str">
            <v>T</v>
          </cell>
          <cell r="O56" t="str">
            <v>T</v>
          </cell>
          <cell r="P56" t="str">
            <v>T</v>
          </cell>
          <cell r="Q56" t="str">
            <v>T</v>
          </cell>
          <cell r="R56" t="str">
            <v>T</v>
          </cell>
          <cell r="U56" t="str">
            <v>T</v>
          </cell>
          <cell r="V56" t="str">
            <v>T</v>
          </cell>
          <cell r="W56" t="str">
            <v>T</v>
          </cell>
          <cell r="X56" t="str">
            <v>T</v>
          </cell>
          <cell r="Y56" t="str">
            <v>T</v>
          </cell>
          <cell r="AB56" t="str">
            <v>T</v>
          </cell>
          <cell r="AC56" t="str">
            <v>T</v>
          </cell>
          <cell r="AD56" t="str">
            <v>T</v>
          </cell>
          <cell r="AE56" t="str">
            <v>T</v>
          </cell>
          <cell r="AF56" t="str">
            <v>T</v>
          </cell>
          <cell r="AI56">
            <v>20</v>
          </cell>
          <cell r="AJ56">
            <v>0</v>
          </cell>
          <cell r="AK56">
            <v>0</v>
          </cell>
          <cell r="AL56">
            <v>0</v>
          </cell>
          <cell r="AM56">
            <v>0</v>
          </cell>
          <cell r="AN56">
            <v>0</v>
          </cell>
          <cell r="AO56">
            <v>32</v>
          </cell>
          <cell r="AP56">
            <v>0</v>
          </cell>
        </row>
        <row r="57">
          <cell r="A57">
            <v>53</v>
          </cell>
          <cell r="B57" t="str">
            <v>KOU097</v>
          </cell>
          <cell r="C57" t="str">
            <v>Bourma</v>
          </cell>
          <cell r="D57" t="str">
            <v>Togolloh</v>
          </cell>
          <cell r="G57" t="str">
            <v>T</v>
          </cell>
          <cell r="H57" t="str">
            <v>T</v>
          </cell>
          <cell r="I57" t="str">
            <v>T</v>
          </cell>
          <cell r="J57" t="str">
            <v>T</v>
          </cell>
          <cell r="K57" t="str">
            <v>T</v>
          </cell>
          <cell r="N57" t="str">
            <v>T</v>
          </cell>
          <cell r="O57" t="str">
            <v>T</v>
          </cell>
          <cell r="P57" t="str">
            <v>T</v>
          </cell>
          <cell r="Q57" t="str">
            <v>T</v>
          </cell>
          <cell r="R57" t="str">
            <v>T</v>
          </cell>
          <cell r="U57" t="str">
            <v>T</v>
          </cell>
          <cell r="V57" t="str">
            <v>T</v>
          </cell>
          <cell r="W57" t="str">
            <v>T</v>
          </cell>
          <cell r="X57" t="str">
            <v>T</v>
          </cell>
          <cell r="Y57" t="str">
            <v>T</v>
          </cell>
          <cell r="AB57" t="str">
            <v>T</v>
          </cell>
          <cell r="AC57" t="str">
            <v>T</v>
          </cell>
          <cell r="AD57" t="str">
            <v>T</v>
          </cell>
          <cell r="AE57" t="str">
            <v>T</v>
          </cell>
          <cell r="AF57" t="str">
            <v>T</v>
          </cell>
          <cell r="AI57">
            <v>20</v>
          </cell>
          <cell r="AJ57">
            <v>0</v>
          </cell>
          <cell r="AK57">
            <v>0</v>
          </cell>
          <cell r="AL57">
            <v>0</v>
          </cell>
          <cell r="AM57">
            <v>0</v>
          </cell>
          <cell r="AN57">
            <v>0</v>
          </cell>
          <cell r="AO57">
            <v>33</v>
          </cell>
          <cell r="AP57">
            <v>0</v>
          </cell>
        </row>
        <row r="58">
          <cell r="A58">
            <v>54</v>
          </cell>
          <cell r="B58" t="str">
            <v>KOU098</v>
          </cell>
          <cell r="C58" t="str">
            <v xml:space="preserve">Souleymane </v>
          </cell>
          <cell r="D58" t="str">
            <v>Hissein</v>
          </cell>
          <cell r="G58" t="str">
            <v>T</v>
          </cell>
          <cell r="H58" t="str">
            <v>T</v>
          </cell>
          <cell r="I58" t="str">
            <v>T</v>
          </cell>
          <cell r="J58" t="str">
            <v>T</v>
          </cell>
          <cell r="K58" t="str">
            <v>T</v>
          </cell>
          <cell r="N58" t="str">
            <v>T</v>
          </cell>
          <cell r="O58" t="str">
            <v>T</v>
          </cell>
          <cell r="P58" t="str">
            <v>T</v>
          </cell>
          <cell r="Q58" t="str">
            <v>T</v>
          </cell>
          <cell r="R58" t="str">
            <v>T</v>
          </cell>
          <cell r="U58" t="str">
            <v>T</v>
          </cell>
          <cell r="V58" t="str">
            <v>T</v>
          </cell>
          <cell r="W58" t="str">
            <v>T</v>
          </cell>
          <cell r="X58" t="str">
            <v>T</v>
          </cell>
          <cell r="Y58" t="str">
            <v>T</v>
          </cell>
          <cell r="AB58" t="str">
            <v>T</v>
          </cell>
          <cell r="AC58" t="str">
            <v>T</v>
          </cell>
          <cell r="AD58" t="str">
            <v>T</v>
          </cell>
          <cell r="AE58" t="str">
            <v>T</v>
          </cell>
          <cell r="AF58" t="str">
            <v>T</v>
          </cell>
          <cell r="AI58">
            <v>20</v>
          </cell>
          <cell r="AJ58">
            <v>0</v>
          </cell>
          <cell r="AK58">
            <v>0</v>
          </cell>
          <cell r="AL58">
            <v>0</v>
          </cell>
          <cell r="AM58">
            <v>0</v>
          </cell>
          <cell r="AN58">
            <v>0</v>
          </cell>
          <cell r="AO58">
            <v>34</v>
          </cell>
          <cell r="AP58">
            <v>0</v>
          </cell>
        </row>
        <row r="59">
          <cell r="A59">
            <v>55</v>
          </cell>
          <cell r="B59" t="str">
            <v>KOU099</v>
          </cell>
          <cell r="C59" t="str">
            <v xml:space="preserve">Abdalhadi Ahmat </v>
          </cell>
          <cell r="D59" t="str">
            <v>Ibrahim</v>
          </cell>
          <cell r="G59" t="str">
            <v>T</v>
          </cell>
          <cell r="H59" t="str">
            <v>T</v>
          </cell>
          <cell r="I59" t="str">
            <v>T</v>
          </cell>
          <cell r="J59" t="str">
            <v>T</v>
          </cell>
          <cell r="K59" t="str">
            <v>T</v>
          </cell>
          <cell r="N59" t="str">
            <v>T</v>
          </cell>
          <cell r="O59" t="str">
            <v>T</v>
          </cell>
          <cell r="P59" t="str">
            <v>T</v>
          </cell>
          <cell r="Q59" t="str">
            <v>T</v>
          </cell>
          <cell r="R59" t="str">
            <v>T</v>
          </cell>
          <cell r="U59" t="str">
            <v>T</v>
          </cell>
          <cell r="V59" t="str">
            <v>T</v>
          </cell>
          <cell r="W59" t="str">
            <v>T</v>
          </cell>
          <cell r="X59" t="str">
            <v>T</v>
          </cell>
          <cell r="Y59" t="str">
            <v>T</v>
          </cell>
          <cell r="AB59" t="str">
            <v>T</v>
          </cell>
          <cell r="AC59" t="str">
            <v>T</v>
          </cell>
          <cell r="AD59" t="str">
            <v>T</v>
          </cell>
          <cell r="AE59" t="str">
            <v>T</v>
          </cell>
          <cell r="AF59" t="str">
            <v>T</v>
          </cell>
          <cell r="AI59">
            <v>20</v>
          </cell>
          <cell r="AJ59">
            <v>0</v>
          </cell>
          <cell r="AK59">
            <v>0</v>
          </cell>
          <cell r="AL59">
            <v>0</v>
          </cell>
          <cell r="AM59">
            <v>0</v>
          </cell>
          <cell r="AN59">
            <v>0</v>
          </cell>
          <cell r="AO59">
            <v>35</v>
          </cell>
          <cell r="AP59">
            <v>0</v>
          </cell>
        </row>
        <row r="60">
          <cell r="A60">
            <v>56</v>
          </cell>
          <cell r="B60" t="str">
            <v>KOU100</v>
          </cell>
          <cell r="C60" t="str">
            <v>Adoum</v>
          </cell>
          <cell r="D60" t="str">
            <v>Mahamat</v>
          </cell>
          <cell r="G60" t="str">
            <v>T</v>
          </cell>
          <cell r="H60" t="str">
            <v>T</v>
          </cell>
          <cell r="I60" t="str">
            <v>T</v>
          </cell>
          <cell r="J60" t="str">
            <v>T</v>
          </cell>
          <cell r="K60" t="str">
            <v>T</v>
          </cell>
          <cell r="N60" t="str">
            <v>T</v>
          </cell>
          <cell r="O60" t="str">
            <v>T</v>
          </cell>
          <cell r="P60" t="str">
            <v>T</v>
          </cell>
          <cell r="Q60" t="str">
            <v>T</v>
          </cell>
          <cell r="R60" t="str">
            <v>T</v>
          </cell>
          <cell r="U60" t="str">
            <v>T</v>
          </cell>
          <cell r="V60" t="str">
            <v>T</v>
          </cell>
          <cell r="W60" t="str">
            <v>T</v>
          </cell>
          <cell r="X60" t="str">
            <v>T</v>
          </cell>
          <cell r="Y60" t="str">
            <v>T</v>
          </cell>
          <cell r="AB60" t="str">
            <v>T</v>
          </cell>
          <cell r="AC60" t="str">
            <v>T</v>
          </cell>
          <cell r="AD60" t="str">
            <v>T</v>
          </cell>
          <cell r="AE60" t="str">
            <v>T</v>
          </cell>
          <cell r="AF60" t="str">
            <v>T</v>
          </cell>
          <cell r="AI60">
            <v>20</v>
          </cell>
          <cell r="AJ60">
            <v>0</v>
          </cell>
          <cell r="AK60">
            <v>0</v>
          </cell>
          <cell r="AL60">
            <v>0</v>
          </cell>
          <cell r="AM60">
            <v>0</v>
          </cell>
          <cell r="AN60">
            <v>0</v>
          </cell>
          <cell r="AO60">
            <v>36</v>
          </cell>
          <cell r="AP60">
            <v>0</v>
          </cell>
        </row>
        <row r="61">
          <cell r="A61">
            <v>57</v>
          </cell>
          <cell r="B61" t="str">
            <v>KOU135</v>
          </cell>
          <cell r="C61" t="str">
            <v xml:space="preserve">Nassour </v>
          </cell>
          <cell r="D61" t="str">
            <v>Mahamat</v>
          </cell>
          <cell r="G61" t="str">
            <v>T</v>
          </cell>
          <cell r="H61" t="str">
            <v>T</v>
          </cell>
          <cell r="I61" t="str">
            <v>T</v>
          </cell>
          <cell r="J61" t="str">
            <v>T</v>
          </cell>
          <cell r="K61" t="str">
            <v>T</v>
          </cell>
          <cell r="N61" t="str">
            <v>T</v>
          </cell>
          <cell r="O61" t="str">
            <v>T</v>
          </cell>
          <cell r="P61" t="str">
            <v>T</v>
          </cell>
          <cell r="Q61" t="str">
            <v>T</v>
          </cell>
          <cell r="R61" t="str">
            <v>T</v>
          </cell>
          <cell r="U61" t="str">
            <v>T</v>
          </cell>
          <cell r="V61" t="str">
            <v>T</v>
          </cell>
          <cell r="W61" t="str">
            <v>T</v>
          </cell>
          <cell r="X61" t="str">
            <v>T</v>
          </cell>
          <cell r="Y61" t="str">
            <v>T</v>
          </cell>
          <cell r="AB61" t="str">
            <v>T</v>
          </cell>
          <cell r="AC61" t="str">
            <v>T</v>
          </cell>
          <cell r="AD61" t="str">
            <v>T</v>
          </cell>
          <cell r="AE61" t="str">
            <v>T</v>
          </cell>
          <cell r="AF61" t="str">
            <v>T</v>
          </cell>
          <cell r="AI61">
            <v>20</v>
          </cell>
          <cell r="AJ61">
            <v>0</v>
          </cell>
          <cell r="AK61">
            <v>0</v>
          </cell>
          <cell r="AL61">
            <v>0</v>
          </cell>
          <cell r="AM61">
            <v>0</v>
          </cell>
          <cell r="AN61">
            <v>0</v>
          </cell>
          <cell r="AO61">
            <v>37</v>
          </cell>
          <cell r="AP61">
            <v>0</v>
          </cell>
        </row>
        <row r="62">
          <cell r="A62">
            <v>58</v>
          </cell>
          <cell r="B62" t="str">
            <v>KOU136</v>
          </cell>
          <cell r="C62" t="str">
            <v>Annazir Youssouf</v>
          </cell>
          <cell r="D62" t="str">
            <v>Adam</v>
          </cell>
          <cell r="G62" t="str">
            <v>T</v>
          </cell>
          <cell r="H62" t="str">
            <v>T</v>
          </cell>
          <cell r="I62" t="str">
            <v>T</v>
          </cell>
          <cell r="J62" t="str">
            <v>T</v>
          </cell>
          <cell r="K62" t="str">
            <v>T</v>
          </cell>
          <cell r="N62" t="str">
            <v>T</v>
          </cell>
          <cell r="O62" t="str">
            <v>T</v>
          </cell>
          <cell r="P62" t="str">
            <v>T</v>
          </cell>
          <cell r="Q62" t="str">
            <v>T</v>
          </cell>
          <cell r="R62" t="str">
            <v>T</v>
          </cell>
          <cell r="U62" t="str">
            <v>T</v>
          </cell>
          <cell r="V62" t="str">
            <v>T</v>
          </cell>
          <cell r="W62" t="str">
            <v>T</v>
          </cell>
          <cell r="X62" t="str">
            <v>T</v>
          </cell>
          <cell r="Y62" t="str">
            <v>T</v>
          </cell>
          <cell r="AB62" t="str">
            <v>T</v>
          </cell>
          <cell r="AC62" t="str">
            <v>T</v>
          </cell>
          <cell r="AD62" t="str">
            <v>T</v>
          </cell>
          <cell r="AE62" t="str">
            <v>T</v>
          </cell>
          <cell r="AF62" t="str">
            <v>T</v>
          </cell>
          <cell r="AI62">
            <v>20</v>
          </cell>
          <cell r="AJ62">
            <v>0</v>
          </cell>
          <cell r="AK62">
            <v>0</v>
          </cell>
          <cell r="AL62">
            <v>0</v>
          </cell>
          <cell r="AM62">
            <v>0</v>
          </cell>
          <cell r="AN62">
            <v>0</v>
          </cell>
          <cell r="AO62">
            <v>38</v>
          </cell>
          <cell r="AP62">
            <v>0</v>
          </cell>
        </row>
        <row r="63">
          <cell r="A63">
            <v>59</v>
          </cell>
          <cell r="B63" t="str">
            <v>KOU137</v>
          </cell>
          <cell r="C63" t="str">
            <v>Said Awad</v>
          </cell>
          <cell r="D63" t="str">
            <v>Mahamat</v>
          </cell>
          <cell r="G63" t="str">
            <v>T</v>
          </cell>
          <cell r="H63" t="str">
            <v>T</v>
          </cell>
          <cell r="I63" t="str">
            <v>T</v>
          </cell>
          <cell r="J63" t="str">
            <v>T</v>
          </cell>
          <cell r="K63" t="str">
            <v>T</v>
          </cell>
          <cell r="N63" t="str">
            <v>T</v>
          </cell>
          <cell r="O63" t="str">
            <v>T</v>
          </cell>
          <cell r="P63" t="str">
            <v>T</v>
          </cell>
          <cell r="Q63" t="str">
            <v>T</v>
          </cell>
          <cell r="R63" t="str">
            <v>T</v>
          </cell>
          <cell r="U63" t="str">
            <v>T</v>
          </cell>
          <cell r="V63" t="str">
            <v>T</v>
          </cell>
          <cell r="W63" t="str">
            <v>T</v>
          </cell>
          <cell r="X63" t="str">
            <v>T</v>
          </cell>
          <cell r="Y63" t="str">
            <v>T</v>
          </cell>
          <cell r="AB63" t="str">
            <v>T</v>
          </cell>
          <cell r="AC63" t="str">
            <v>T</v>
          </cell>
          <cell r="AD63" t="str">
            <v>T</v>
          </cell>
          <cell r="AE63" t="str">
            <v>T</v>
          </cell>
          <cell r="AF63" t="str">
            <v>T</v>
          </cell>
          <cell r="AI63">
            <v>20</v>
          </cell>
          <cell r="AJ63">
            <v>0</v>
          </cell>
          <cell r="AK63">
            <v>0</v>
          </cell>
          <cell r="AL63">
            <v>0</v>
          </cell>
          <cell r="AM63">
            <v>0</v>
          </cell>
          <cell r="AN63">
            <v>0</v>
          </cell>
          <cell r="AO63">
            <v>39</v>
          </cell>
          <cell r="AP63">
            <v>0</v>
          </cell>
        </row>
        <row r="64">
          <cell r="A64">
            <v>60</v>
          </cell>
          <cell r="B64" t="str">
            <v>KOU138</v>
          </cell>
          <cell r="C64" t="str">
            <v>Memadji Mbaiybi</v>
          </cell>
          <cell r="D64" t="str">
            <v>Helene</v>
          </cell>
          <cell r="G64" t="str">
            <v>T</v>
          </cell>
          <cell r="H64" t="str">
            <v>T</v>
          </cell>
          <cell r="I64" t="str">
            <v>T</v>
          </cell>
          <cell r="J64" t="str">
            <v>T</v>
          </cell>
          <cell r="K64" t="str">
            <v>T</v>
          </cell>
          <cell r="N64" t="str">
            <v>T</v>
          </cell>
          <cell r="O64" t="str">
            <v>T</v>
          </cell>
          <cell r="P64" t="str">
            <v>T</v>
          </cell>
          <cell r="Q64" t="str">
            <v>T</v>
          </cell>
          <cell r="R64" t="str">
            <v>T</v>
          </cell>
          <cell r="U64" t="str">
            <v>T</v>
          </cell>
          <cell r="V64" t="str">
            <v>T</v>
          </cell>
          <cell r="W64" t="str">
            <v>T</v>
          </cell>
          <cell r="X64" t="str">
            <v>T</v>
          </cell>
          <cell r="Y64" t="str">
            <v>T</v>
          </cell>
          <cell r="AB64" t="str">
            <v>T</v>
          </cell>
          <cell r="AC64" t="str">
            <v>T</v>
          </cell>
          <cell r="AD64" t="str">
            <v>T</v>
          </cell>
          <cell r="AE64" t="str">
            <v>T</v>
          </cell>
          <cell r="AF64" t="str">
            <v>T</v>
          </cell>
          <cell r="AI64">
            <v>20</v>
          </cell>
          <cell r="AJ64">
            <v>0</v>
          </cell>
          <cell r="AK64">
            <v>0</v>
          </cell>
          <cell r="AL64">
            <v>0</v>
          </cell>
          <cell r="AM64">
            <v>0</v>
          </cell>
          <cell r="AN64">
            <v>0</v>
          </cell>
          <cell r="AO64">
            <v>40</v>
          </cell>
          <cell r="AP64">
            <v>0</v>
          </cell>
        </row>
        <row r="65">
          <cell r="A65">
            <v>61</v>
          </cell>
          <cell r="B65" t="str">
            <v>KOU139</v>
          </cell>
          <cell r="C65" t="str">
            <v xml:space="preserve">Ousman Adam </v>
          </cell>
          <cell r="D65" t="str">
            <v>Mahamat</v>
          </cell>
          <cell r="G65" t="str">
            <v>T</v>
          </cell>
          <cell r="H65" t="str">
            <v>T</v>
          </cell>
          <cell r="I65" t="str">
            <v>T</v>
          </cell>
          <cell r="J65" t="str">
            <v>T</v>
          </cell>
          <cell r="K65" t="str">
            <v>T</v>
          </cell>
          <cell r="N65" t="str">
            <v>T</v>
          </cell>
          <cell r="O65" t="str">
            <v>T</v>
          </cell>
          <cell r="P65" t="str">
            <v>T</v>
          </cell>
          <cell r="Q65" t="str">
            <v>T</v>
          </cell>
          <cell r="R65" t="str">
            <v>T</v>
          </cell>
          <cell r="U65" t="str">
            <v>T</v>
          </cell>
          <cell r="V65" t="str">
            <v>T</v>
          </cell>
          <cell r="W65" t="str">
            <v>T</v>
          </cell>
          <cell r="X65" t="str">
            <v>T</v>
          </cell>
          <cell r="Y65" t="str">
            <v>T</v>
          </cell>
          <cell r="AB65" t="str">
            <v>T</v>
          </cell>
          <cell r="AC65" t="str">
            <v>T</v>
          </cell>
          <cell r="AD65" t="str">
            <v>T</v>
          </cell>
          <cell r="AE65" t="str">
            <v>T</v>
          </cell>
          <cell r="AF65" t="str">
            <v>T</v>
          </cell>
          <cell r="AI65">
            <v>20</v>
          </cell>
          <cell r="AJ65">
            <v>0</v>
          </cell>
          <cell r="AK65">
            <v>0</v>
          </cell>
          <cell r="AL65">
            <v>0</v>
          </cell>
          <cell r="AM65">
            <v>0</v>
          </cell>
          <cell r="AN65">
            <v>0</v>
          </cell>
          <cell r="AO65">
            <v>41</v>
          </cell>
          <cell r="AP65">
            <v>0</v>
          </cell>
        </row>
        <row r="66">
          <cell r="A66">
            <v>62</v>
          </cell>
          <cell r="B66" t="str">
            <v>KOU140</v>
          </cell>
          <cell r="C66" t="str">
            <v xml:space="preserve">Yacoub </v>
          </cell>
          <cell r="D66" t="str">
            <v>Idriss</v>
          </cell>
          <cell r="G66" t="str">
            <v>T</v>
          </cell>
          <cell r="H66" t="str">
            <v>T</v>
          </cell>
          <cell r="I66" t="str">
            <v>T</v>
          </cell>
          <cell r="J66" t="str">
            <v>T</v>
          </cell>
          <cell r="K66" t="str">
            <v>T</v>
          </cell>
          <cell r="N66" t="str">
            <v>T</v>
          </cell>
          <cell r="O66" t="str">
            <v>T</v>
          </cell>
          <cell r="P66" t="str">
            <v>T</v>
          </cell>
          <cell r="Q66" t="str">
            <v>T</v>
          </cell>
          <cell r="R66" t="str">
            <v>T</v>
          </cell>
          <cell r="U66" t="str">
            <v>T</v>
          </cell>
          <cell r="V66" t="str">
            <v>T</v>
          </cell>
          <cell r="W66" t="str">
            <v>T</v>
          </cell>
          <cell r="X66" t="str">
            <v>T</v>
          </cell>
          <cell r="Y66" t="str">
            <v>T</v>
          </cell>
          <cell r="AB66" t="str">
            <v>T</v>
          </cell>
          <cell r="AC66" t="str">
            <v>T</v>
          </cell>
          <cell r="AD66" t="str">
            <v>T</v>
          </cell>
          <cell r="AE66" t="str">
            <v>T</v>
          </cell>
          <cell r="AF66" t="str">
            <v>T</v>
          </cell>
          <cell r="AI66">
            <v>20</v>
          </cell>
          <cell r="AJ66">
            <v>0</v>
          </cell>
          <cell r="AK66">
            <v>0</v>
          </cell>
          <cell r="AL66">
            <v>0</v>
          </cell>
          <cell r="AM66">
            <v>0</v>
          </cell>
          <cell r="AN66">
            <v>0</v>
          </cell>
          <cell r="AO66">
            <v>42</v>
          </cell>
          <cell r="AP66">
            <v>0</v>
          </cell>
        </row>
        <row r="67">
          <cell r="A67">
            <v>63</v>
          </cell>
          <cell r="B67" t="str">
            <v>KOU141</v>
          </cell>
          <cell r="C67" t="str">
            <v xml:space="preserve">Bakid </v>
          </cell>
          <cell r="D67" t="str">
            <v>Annour</v>
          </cell>
          <cell r="G67" t="str">
            <v>T</v>
          </cell>
          <cell r="H67" t="str">
            <v>T</v>
          </cell>
          <cell r="I67" t="str">
            <v>T</v>
          </cell>
          <cell r="J67" t="str">
            <v>T</v>
          </cell>
          <cell r="K67" t="str">
            <v>T</v>
          </cell>
          <cell r="N67" t="str">
            <v>T</v>
          </cell>
          <cell r="O67" t="str">
            <v>T</v>
          </cell>
          <cell r="P67" t="str">
            <v>T</v>
          </cell>
          <cell r="Q67" t="str">
            <v>T</v>
          </cell>
          <cell r="R67" t="str">
            <v>T</v>
          </cell>
          <cell r="U67" t="str">
            <v>T</v>
          </cell>
          <cell r="V67" t="str">
            <v>T</v>
          </cell>
          <cell r="W67" t="str">
            <v>T</v>
          </cell>
          <cell r="X67" t="str">
            <v>T</v>
          </cell>
          <cell r="Y67" t="str">
            <v>T</v>
          </cell>
          <cell r="AB67" t="str">
            <v>T</v>
          </cell>
          <cell r="AC67" t="str">
            <v>T</v>
          </cell>
          <cell r="AD67" t="str">
            <v>T</v>
          </cell>
          <cell r="AE67" t="str">
            <v>T</v>
          </cell>
          <cell r="AF67" t="str">
            <v>T</v>
          </cell>
          <cell r="AI67">
            <v>20</v>
          </cell>
          <cell r="AJ67">
            <v>0</v>
          </cell>
          <cell r="AK67">
            <v>0</v>
          </cell>
          <cell r="AL67">
            <v>0</v>
          </cell>
          <cell r="AM67">
            <v>0</v>
          </cell>
          <cell r="AN67">
            <v>0</v>
          </cell>
          <cell r="AO67">
            <v>43</v>
          </cell>
          <cell r="AP67">
            <v>0</v>
          </cell>
        </row>
        <row r="68">
          <cell r="A68">
            <v>64</v>
          </cell>
          <cell r="B68" t="str">
            <v>KOU142</v>
          </cell>
          <cell r="C68" t="str">
            <v xml:space="preserve">Adam Annour </v>
          </cell>
          <cell r="D68" t="str">
            <v>Adam</v>
          </cell>
          <cell r="G68" t="str">
            <v>T</v>
          </cell>
          <cell r="H68" t="str">
            <v>T</v>
          </cell>
          <cell r="I68" t="str">
            <v>T</v>
          </cell>
          <cell r="J68" t="str">
            <v>T</v>
          </cell>
          <cell r="K68" t="str">
            <v>T</v>
          </cell>
          <cell r="N68" t="str">
            <v>T</v>
          </cell>
          <cell r="O68" t="str">
            <v>T</v>
          </cell>
          <cell r="P68" t="str">
            <v>T</v>
          </cell>
          <cell r="Q68" t="str">
            <v>T</v>
          </cell>
          <cell r="R68" t="str">
            <v>T</v>
          </cell>
          <cell r="U68" t="str">
            <v>T</v>
          </cell>
          <cell r="V68" t="str">
            <v>T</v>
          </cell>
          <cell r="W68" t="str">
            <v>T</v>
          </cell>
          <cell r="X68" t="str">
            <v>T</v>
          </cell>
          <cell r="Y68" t="str">
            <v>T</v>
          </cell>
          <cell r="AB68" t="str">
            <v>T</v>
          </cell>
          <cell r="AC68" t="str">
            <v>T</v>
          </cell>
          <cell r="AD68" t="str">
            <v>T</v>
          </cell>
          <cell r="AE68" t="str">
            <v>T</v>
          </cell>
          <cell r="AF68" t="str">
            <v>T</v>
          </cell>
          <cell r="AI68">
            <v>20</v>
          </cell>
          <cell r="AJ68">
            <v>0</v>
          </cell>
          <cell r="AK68">
            <v>0</v>
          </cell>
          <cell r="AL68">
            <v>0</v>
          </cell>
          <cell r="AM68">
            <v>0</v>
          </cell>
          <cell r="AN68">
            <v>0</v>
          </cell>
          <cell r="AO68">
            <v>44</v>
          </cell>
          <cell r="AP68">
            <v>0</v>
          </cell>
        </row>
        <row r="69">
          <cell r="A69">
            <v>65</v>
          </cell>
          <cell r="B69" t="str">
            <v>KOU143</v>
          </cell>
          <cell r="C69" t="str">
            <v>Fourissou</v>
          </cell>
          <cell r="D69" t="str">
            <v>Dorsouna</v>
          </cell>
          <cell r="G69" t="str">
            <v>T</v>
          </cell>
          <cell r="H69" t="str">
            <v>T</v>
          </cell>
          <cell r="I69" t="str">
            <v>T</v>
          </cell>
          <cell r="J69" t="str">
            <v>T</v>
          </cell>
          <cell r="K69" t="str">
            <v>T</v>
          </cell>
          <cell r="N69" t="str">
            <v>T</v>
          </cell>
          <cell r="O69" t="str">
            <v>T</v>
          </cell>
          <cell r="P69" t="str">
            <v>T</v>
          </cell>
          <cell r="Q69" t="str">
            <v>T</v>
          </cell>
          <cell r="R69" t="str">
            <v>T</v>
          </cell>
          <cell r="U69" t="str">
            <v>T</v>
          </cell>
          <cell r="V69" t="str">
            <v>T</v>
          </cell>
          <cell r="W69" t="str">
            <v>T</v>
          </cell>
          <cell r="X69" t="str">
            <v>T</v>
          </cell>
          <cell r="Y69" t="str">
            <v>T</v>
          </cell>
          <cell r="AB69" t="str">
            <v>T</v>
          </cell>
          <cell r="AC69" t="str">
            <v>T</v>
          </cell>
          <cell r="AD69" t="str">
            <v>T</v>
          </cell>
          <cell r="AE69" t="str">
            <v>T</v>
          </cell>
          <cell r="AF69" t="str">
            <v>T</v>
          </cell>
          <cell r="AI69">
            <v>20</v>
          </cell>
          <cell r="AJ69">
            <v>0</v>
          </cell>
          <cell r="AK69">
            <v>0</v>
          </cell>
          <cell r="AL69">
            <v>0</v>
          </cell>
          <cell r="AM69">
            <v>0</v>
          </cell>
          <cell r="AN69">
            <v>0</v>
          </cell>
          <cell r="AO69">
            <v>45</v>
          </cell>
          <cell r="AP69">
            <v>0</v>
          </cell>
        </row>
        <row r="70">
          <cell r="A70">
            <v>0</v>
          </cell>
          <cell r="B70">
            <v>0</v>
          </cell>
          <cell r="C70">
            <v>0</v>
          </cell>
          <cell r="D70">
            <v>0</v>
          </cell>
          <cell r="G70" t="str">
            <v>T</v>
          </cell>
          <cell r="H70" t="str">
            <v>T</v>
          </cell>
          <cell r="I70" t="str">
            <v>T</v>
          </cell>
          <cell r="J70" t="str">
            <v>T</v>
          </cell>
          <cell r="K70" t="str">
            <v>T</v>
          </cell>
          <cell r="N70" t="str">
            <v>T</v>
          </cell>
          <cell r="O70" t="str">
            <v>T</v>
          </cell>
          <cell r="P70" t="str">
            <v>T</v>
          </cell>
          <cell r="Q70" t="str">
            <v>T</v>
          </cell>
          <cell r="R70" t="str">
            <v>T</v>
          </cell>
          <cell r="U70" t="str">
            <v>T</v>
          </cell>
          <cell r="V70" t="str">
            <v>T</v>
          </cell>
          <cell r="W70" t="str">
            <v>T</v>
          </cell>
          <cell r="X70" t="str">
            <v>T</v>
          </cell>
          <cell r="Y70" t="str">
            <v>T</v>
          </cell>
          <cell r="AB70" t="str">
            <v>T</v>
          </cell>
          <cell r="AC70" t="str">
            <v>T</v>
          </cell>
          <cell r="AD70" t="str">
            <v>T</v>
          </cell>
          <cell r="AE70" t="str">
            <v>T</v>
          </cell>
          <cell r="AF70" t="str">
            <v>T</v>
          </cell>
          <cell r="AI70">
            <v>20</v>
          </cell>
          <cell r="AJ70">
            <v>0</v>
          </cell>
          <cell r="AK70">
            <v>0</v>
          </cell>
          <cell r="AL70">
            <v>0</v>
          </cell>
          <cell r="AM70">
            <v>0</v>
          </cell>
          <cell r="AN70">
            <v>0</v>
          </cell>
          <cell r="AO70">
            <v>46</v>
          </cell>
          <cell r="AP70">
            <v>0</v>
          </cell>
        </row>
        <row r="71">
          <cell r="A71">
            <v>0</v>
          </cell>
          <cell r="B71">
            <v>0</v>
          </cell>
          <cell r="C71">
            <v>0</v>
          </cell>
          <cell r="D71">
            <v>0</v>
          </cell>
          <cell r="G71" t="str">
            <v>T</v>
          </cell>
          <cell r="H71" t="str">
            <v>T</v>
          </cell>
          <cell r="I71" t="str">
            <v>T</v>
          </cell>
          <cell r="J71" t="str">
            <v>T</v>
          </cell>
          <cell r="K71" t="str">
            <v>T</v>
          </cell>
          <cell r="N71" t="str">
            <v>T</v>
          </cell>
          <cell r="O71" t="str">
            <v>T</v>
          </cell>
          <cell r="P71" t="str">
            <v>T</v>
          </cell>
          <cell r="Q71" t="str">
            <v>T</v>
          </cell>
          <cell r="R71" t="str">
            <v>T</v>
          </cell>
          <cell r="U71" t="str">
            <v>T</v>
          </cell>
          <cell r="V71" t="str">
            <v>T</v>
          </cell>
          <cell r="W71" t="str">
            <v>T</v>
          </cell>
          <cell r="X71" t="str">
            <v>T</v>
          </cell>
          <cell r="Y71" t="str">
            <v>T</v>
          </cell>
          <cell r="AB71" t="str">
            <v>T</v>
          </cell>
          <cell r="AC71" t="str">
            <v>T</v>
          </cell>
          <cell r="AD71" t="str">
            <v>T</v>
          </cell>
          <cell r="AE71" t="str">
            <v>T</v>
          </cell>
          <cell r="AF71" t="str">
            <v>T</v>
          </cell>
          <cell r="AI71">
            <v>20</v>
          </cell>
          <cell r="AJ71">
            <v>0</v>
          </cell>
          <cell r="AK71">
            <v>0</v>
          </cell>
          <cell r="AL71">
            <v>0</v>
          </cell>
          <cell r="AM71">
            <v>0</v>
          </cell>
          <cell r="AN71">
            <v>0</v>
          </cell>
          <cell r="AO71">
            <v>47</v>
          </cell>
          <cell r="AP71">
            <v>0</v>
          </cell>
        </row>
        <row r="72">
          <cell r="A72">
            <v>0</v>
          </cell>
          <cell r="B72">
            <v>0</v>
          </cell>
          <cell r="C72">
            <v>0</v>
          </cell>
          <cell r="D72">
            <v>0</v>
          </cell>
          <cell r="G72" t="str">
            <v>T</v>
          </cell>
          <cell r="H72" t="str">
            <v>T</v>
          </cell>
          <cell r="I72" t="str">
            <v>T</v>
          </cell>
          <cell r="J72" t="str">
            <v>T</v>
          </cell>
          <cell r="K72" t="str">
            <v>T</v>
          </cell>
          <cell r="N72" t="str">
            <v>T</v>
          </cell>
          <cell r="O72" t="str">
            <v>T</v>
          </cell>
          <cell r="P72" t="str">
            <v>T</v>
          </cell>
          <cell r="Q72" t="str">
            <v>T</v>
          </cell>
          <cell r="R72" t="str">
            <v>T</v>
          </cell>
          <cell r="U72" t="str">
            <v>T</v>
          </cell>
          <cell r="V72" t="str">
            <v>T</v>
          </cell>
          <cell r="W72" t="str">
            <v>T</v>
          </cell>
          <cell r="X72" t="str">
            <v>T</v>
          </cell>
          <cell r="Y72" t="str">
            <v>T</v>
          </cell>
          <cell r="AB72" t="str">
            <v>T</v>
          </cell>
          <cell r="AC72" t="str">
            <v>T</v>
          </cell>
          <cell r="AD72" t="str">
            <v>T</v>
          </cell>
          <cell r="AE72" t="str">
            <v>T</v>
          </cell>
          <cell r="AF72" t="str">
            <v>T</v>
          </cell>
          <cell r="AI72">
            <v>20</v>
          </cell>
          <cell r="AJ72">
            <v>0</v>
          </cell>
          <cell r="AK72">
            <v>0</v>
          </cell>
          <cell r="AL72">
            <v>0</v>
          </cell>
          <cell r="AM72">
            <v>0</v>
          </cell>
          <cell r="AN72">
            <v>0</v>
          </cell>
          <cell r="AO72">
            <v>48</v>
          </cell>
          <cell r="AP72">
            <v>0</v>
          </cell>
        </row>
        <row r="73">
          <cell r="A73">
            <v>0</v>
          </cell>
          <cell r="B73">
            <v>0</v>
          </cell>
          <cell r="C73">
            <v>0</v>
          </cell>
          <cell r="D73">
            <v>0</v>
          </cell>
          <cell r="G73" t="str">
            <v>T</v>
          </cell>
          <cell r="H73" t="str">
            <v>T</v>
          </cell>
          <cell r="I73" t="str">
            <v>T</v>
          </cell>
          <cell r="J73" t="str">
            <v>T</v>
          </cell>
          <cell r="K73" t="str">
            <v>T</v>
          </cell>
          <cell r="N73" t="str">
            <v>T</v>
          </cell>
          <cell r="O73" t="str">
            <v>T</v>
          </cell>
          <cell r="P73" t="str">
            <v>T</v>
          </cell>
          <cell r="Q73" t="str">
            <v>T</v>
          </cell>
          <cell r="R73" t="str">
            <v>T</v>
          </cell>
          <cell r="U73" t="str">
            <v>T</v>
          </cell>
          <cell r="V73" t="str">
            <v>T</v>
          </cell>
          <cell r="W73" t="str">
            <v>T</v>
          </cell>
          <cell r="X73" t="str">
            <v>T</v>
          </cell>
          <cell r="Y73" t="str">
            <v>T</v>
          </cell>
          <cell r="AB73" t="str">
            <v>T</v>
          </cell>
          <cell r="AC73" t="str">
            <v>T</v>
          </cell>
          <cell r="AD73" t="str">
            <v>T</v>
          </cell>
          <cell r="AE73" t="str">
            <v>T</v>
          </cell>
          <cell r="AF73" t="str">
            <v>T</v>
          </cell>
          <cell r="AI73">
            <v>20</v>
          </cell>
          <cell r="AJ73">
            <v>0</v>
          </cell>
          <cell r="AK73">
            <v>0</v>
          </cell>
          <cell r="AL73">
            <v>0</v>
          </cell>
          <cell r="AM73">
            <v>0</v>
          </cell>
          <cell r="AN73">
            <v>0</v>
          </cell>
          <cell r="AO73">
            <v>49</v>
          </cell>
          <cell r="AP73">
            <v>0</v>
          </cell>
        </row>
        <row r="74">
          <cell r="A74">
            <v>0</v>
          </cell>
          <cell r="B74">
            <v>0</v>
          </cell>
          <cell r="C74">
            <v>0</v>
          </cell>
          <cell r="D74">
            <v>0</v>
          </cell>
          <cell r="G74" t="str">
            <v>T</v>
          </cell>
          <cell r="H74" t="str">
            <v>T</v>
          </cell>
          <cell r="I74" t="str">
            <v>T</v>
          </cell>
          <cell r="J74" t="str">
            <v>T</v>
          </cell>
          <cell r="K74" t="str">
            <v>T</v>
          </cell>
          <cell r="N74" t="str">
            <v>T</v>
          </cell>
          <cell r="O74" t="str">
            <v>T</v>
          </cell>
          <cell r="P74" t="str">
            <v>T</v>
          </cell>
          <cell r="Q74" t="str">
            <v>T</v>
          </cell>
          <cell r="R74" t="str">
            <v>T</v>
          </cell>
          <cell r="U74" t="str">
            <v>T</v>
          </cell>
          <cell r="V74" t="str">
            <v>T</v>
          </cell>
          <cell r="W74" t="str">
            <v>T</v>
          </cell>
          <cell r="X74" t="str">
            <v>T</v>
          </cell>
          <cell r="Y74" t="str">
            <v>T</v>
          </cell>
          <cell r="AB74" t="str">
            <v>T</v>
          </cell>
          <cell r="AC74" t="str">
            <v>T</v>
          </cell>
          <cell r="AD74" t="str">
            <v>T</v>
          </cell>
          <cell r="AE74" t="str">
            <v>T</v>
          </cell>
          <cell r="AF74" t="str">
            <v>T</v>
          </cell>
          <cell r="AI74">
            <v>20</v>
          </cell>
          <cell r="AJ74">
            <v>0</v>
          </cell>
          <cell r="AK74">
            <v>0</v>
          </cell>
          <cell r="AL74">
            <v>0</v>
          </cell>
          <cell r="AM74">
            <v>0</v>
          </cell>
          <cell r="AN74">
            <v>0</v>
          </cell>
          <cell r="AO74">
            <v>50</v>
          </cell>
          <cell r="AP74">
            <v>0</v>
          </cell>
        </row>
        <row r="75">
          <cell r="A75">
            <v>0</v>
          </cell>
          <cell r="B75">
            <v>0</v>
          </cell>
          <cell r="C75">
            <v>0</v>
          </cell>
          <cell r="D75">
            <v>0</v>
          </cell>
          <cell r="G75" t="str">
            <v>T</v>
          </cell>
          <cell r="H75" t="str">
            <v>T</v>
          </cell>
          <cell r="I75" t="str">
            <v>T</v>
          </cell>
          <cell r="J75" t="str">
            <v>T</v>
          </cell>
          <cell r="K75" t="str">
            <v>T</v>
          </cell>
          <cell r="N75" t="str">
            <v>T</v>
          </cell>
          <cell r="O75" t="str">
            <v>T</v>
          </cell>
          <cell r="P75" t="str">
            <v>T</v>
          </cell>
          <cell r="Q75" t="str">
            <v>T</v>
          </cell>
          <cell r="R75" t="str">
            <v>T</v>
          </cell>
          <cell r="U75" t="str">
            <v>T</v>
          </cell>
          <cell r="V75" t="str">
            <v>T</v>
          </cell>
          <cell r="W75" t="str">
            <v>T</v>
          </cell>
          <cell r="X75" t="str">
            <v>T</v>
          </cell>
          <cell r="Y75" t="str">
            <v>T</v>
          </cell>
          <cell r="AB75" t="str">
            <v>T</v>
          </cell>
          <cell r="AC75" t="str">
            <v>T</v>
          </cell>
          <cell r="AD75" t="str">
            <v>T</v>
          </cell>
          <cell r="AE75" t="str">
            <v>T</v>
          </cell>
          <cell r="AF75" t="str">
            <v>T</v>
          </cell>
          <cell r="AI75">
            <v>20</v>
          </cell>
          <cell r="AJ75">
            <v>0</v>
          </cell>
          <cell r="AK75">
            <v>0</v>
          </cell>
          <cell r="AL75">
            <v>0</v>
          </cell>
          <cell r="AM75">
            <v>0</v>
          </cell>
          <cell r="AN75">
            <v>0</v>
          </cell>
          <cell r="AO75">
            <v>51</v>
          </cell>
          <cell r="AP75">
            <v>0</v>
          </cell>
        </row>
        <row r="76">
          <cell r="A76">
            <v>0</v>
          </cell>
          <cell r="B76">
            <v>0</v>
          </cell>
          <cell r="C76">
            <v>0</v>
          </cell>
          <cell r="D76">
            <v>0</v>
          </cell>
          <cell r="G76" t="str">
            <v>T</v>
          </cell>
          <cell r="H76" t="str">
            <v>T</v>
          </cell>
          <cell r="I76" t="str">
            <v>T</v>
          </cell>
          <cell r="J76" t="str">
            <v>T</v>
          </cell>
          <cell r="K76" t="str">
            <v>T</v>
          </cell>
          <cell r="N76" t="str">
            <v>T</v>
          </cell>
          <cell r="O76" t="str">
            <v>T</v>
          </cell>
          <cell r="P76" t="str">
            <v>T</v>
          </cell>
          <cell r="Q76" t="str">
            <v>T</v>
          </cell>
          <cell r="R76" t="str">
            <v>T</v>
          </cell>
          <cell r="U76" t="str">
            <v>T</v>
          </cell>
          <cell r="V76" t="str">
            <v>T</v>
          </cell>
          <cell r="W76" t="str">
            <v>T</v>
          </cell>
          <cell r="X76" t="str">
            <v>T</v>
          </cell>
          <cell r="Y76" t="str">
            <v>T</v>
          </cell>
          <cell r="AB76" t="str">
            <v>T</v>
          </cell>
          <cell r="AC76" t="str">
            <v>T</v>
          </cell>
          <cell r="AD76" t="str">
            <v>T</v>
          </cell>
          <cell r="AE76" t="str">
            <v>T</v>
          </cell>
          <cell r="AF76" t="str">
            <v>T</v>
          </cell>
          <cell r="AI76">
            <v>20</v>
          </cell>
          <cell r="AJ76">
            <v>0</v>
          </cell>
          <cell r="AK76">
            <v>0</v>
          </cell>
          <cell r="AL76">
            <v>0</v>
          </cell>
          <cell r="AM76">
            <v>0</v>
          </cell>
          <cell r="AN76">
            <v>0</v>
          </cell>
          <cell r="AO76">
            <v>52</v>
          </cell>
          <cell r="AP76">
            <v>0</v>
          </cell>
        </row>
        <row r="77">
          <cell r="A77">
            <v>0</v>
          </cell>
          <cell r="B77">
            <v>0</v>
          </cell>
          <cell r="C77">
            <v>0</v>
          </cell>
          <cell r="D77">
            <v>0</v>
          </cell>
          <cell r="G77" t="str">
            <v>T</v>
          </cell>
          <cell r="H77" t="str">
            <v>T</v>
          </cell>
          <cell r="I77" t="str">
            <v>T</v>
          </cell>
          <cell r="J77" t="str">
            <v>T</v>
          </cell>
          <cell r="K77" t="str">
            <v>T</v>
          </cell>
          <cell r="N77" t="str">
            <v>T</v>
          </cell>
          <cell r="O77" t="str">
            <v>T</v>
          </cell>
          <cell r="P77" t="str">
            <v>T</v>
          </cell>
          <cell r="Q77" t="str">
            <v>T</v>
          </cell>
          <cell r="R77" t="str">
            <v>T</v>
          </cell>
          <cell r="U77" t="str">
            <v>T</v>
          </cell>
          <cell r="V77" t="str">
            <v>T</v>
          </cell>
          <cell r="W77" t="str">
            <v>T</v>
          </cell>
          <cell r="X77" t="str">
            <v>T</v>
          </cell>
          <cell r="Y77" t="str">
            <v>T</v>
          </cell>
          <cell r="AB77" t="str">
            <v>T</v>
          </cell>
          <cell r="AC77" t="str">
            <v>T</v>
          </cell>
          <cell r="AD77" t="str">
            <v>T</v>
          </cell>
          <cell r="AE77" t="str">
            <v>T</v>
          </cell>
          <cell r="AF77" t="str">
            <v>T</v>
          </cell>
          <cell r="AI77">
            <v>20</v>
          </cell>
          <cell r="AJ77">
            <v>0</v>
          </cell>
          <cell r="AK77">
            <v>0</v>
          </cell>
          <cell r="AL77">
            <v>0</v>
          </cell>
          <cell r="AM77">
            <v>0</v>
          </cell>
          <cell r="AN77">
            <v>0</v>
          </cell>
          <cell r="AO77">
            <v>53</v>
          </cell>
          <cell r="AP77">
            <v>0</v>
          </cell>
        </row>
        <row r="78">
          <cell r="A78">
            <v>0</v>
          </cell>
          <cell r="B78">
            <v>0</v>
          </cell>
          <cell r="C78">
            <v>0</v>
          </cell>
          <cell r="D78">
            <v>0</v>
          </cell>
          <cell r="G78" t="str">
            <v>T</v>
          </cell>
          <cell r="H78" t="str">
            <v>T</v>
          </cell>
          <cell r="I78" t="str">
            <v>T</v>
          </cell>
          <cell r="J78" t="str">
            <v>T</v>
          </cell>
          <cell r="K78" t="str">
            <v>T</v>
          </cell>
          <cell r="N78" t="str">
            <v>T</v>
          </cell>
          <cell r="O78" t="str">
            <v>T</v>
          </cell>
          <cell r="P78" t="str">
            <v>T</v>
          </cell>
          <cell r="Q78" t="str">
            <v>T</v>
          </cell>
          <cell r="R78" t="str">
            <v>T</v>
          </cell>
          <cell r="U78" t="str">
            <v>T</v>
          </cell>
          <cell r="V78" t="str">
            <v>T</v>
          </cell>
          <cell r="W78" t="str">
            <v>T</v>
          </cell>
          <cell r="X78" t="str">
            <v>T</v>
          </cell>
          <cell r="Y78" t="str">
            <v>T</v>
          </cell>
          <cell r="AB78" t="str">
            <v>T</v>
          </cell>
          <cell r="AC78" t="str">
            <v>T</v>
          </cell>
          <cell r="AD78" t="str">
            <v>T</v>
          </cell>
          <cell r="AE78" t="str">
            <v>T</v>
          </cell>
          <cell r="AF78" t="str">
            <v>T</v>
          </cell>
          <cell r="AI78">
            <v>20</v>
          </cell>
          <cell r="AJ78">
            <v>0</v>
          </cell>
          <cell r="AK78">
            <v>0</v>
          </cell>
          <cell r="AL78">
            <v>0</v>
          </cell>
          <cell r="AM78">
            <v>0</v>
          </cell>
          <cell r="AN78">
            <v>0</v>
          </cell>
          <cell r="AO78">
            <v>54</v>
          </cell>
          <cell r="AP78">
            <v>0</v>
          </cell>
        </row>
        <row r="79">
          <cell r="A79">
            <v>0</v>
          </cell>
          <cell r="B79">
            <v>0</v>
          </cell>
          <cell r="C79">
            <v>0</v>
          </cell>
          <cell r="D79">
            <v>0</v>
          </cell>
          <cell r="G79" t="str">
            <v>T</v>
          </cell>
          <cell r="H79" t="str">
            <v>T</v>
          </cell>
          <cell r="I79" t="str">
            <v>T</v>
          </cell>
          <cell r="J79" t="str">
            <v>T</v>
          </cell>
          <cell r="K79" t="str">
            <v>T</v>
          </cell>
          <cell r="N79" t="str">
            <v>T</v>
          </cell>
          <cell r="O79" t="str">
            <v>T</v>
          </cell>
          <cell r="P79" t="str">
            <v>T</v>
          </cell>
          <cell r="Q79" t="str">
            <v>T</v>
          </cell>
          <cell r="R79" t="str">
            <v>T</v>
          </cell>
          <cell r="U79" t="str">
            <v>T</v>
          </cell>
          <cell r="V79" t="str">
            <v>T</v>
          </cell>
          <cell r="W79" t="str">
            <v>T</v>
          </cell>
          <cell r="X79" t="str">
            <v>T</v>
          </cell>
          <cell r="Y79" t="str">
            <v>T</v>
          </cell>
          <cell r="AB79" t="str">
            <v>T</v>
          </cell>
          <cell r="AC79" t="str">
            <v>T</v>
          </cell>
          <cell r="AD79" t="str">
            <v>T</v>
          </cell>
          <cell r="AE79" t="str">
            <v>T</v>
          </cell>
          <cell r="AF79" t="str">
            <v>T</v>
          </cell>
          <cell r="AI79">
            <v>20</v>
          </cell>
          <cell r="AJ79">
            <v>0</v>
          </cell>
          <cell r="AK79">
            <v>0</v>
          </cell>
          <cell r="AL79">
            <v>0</v>
          </cell>
          <cell r="AM79">
            <v>0</v>
          </cell>
          <cell r="AN79">
            <v>0</v>
          </cell>
          <cell r="AO79">
            <v>55</v>
          </cell>
          <cell r="AP79">
            <v>0</v>
          </cell>
        </row>
        <row r="80">
          <cell r="A80">
            <v>0</v>
          </cell>
          <cell r="B80">
            <v>0</v>
          </cell>
          <cell r="C80">
            <v>0</v>
          </cell>
          <cell r="D80">
            <v>0</v>
          </cell>
          <cell r="G80" t="str">
            <v>T</v>
          </cell>
          <cell r="H80" t="str">
            <v>T</v>
          </cell>
          <cell r="I80" t="str">
            <v>T</v>
          </cell>
          <cell r="J80" t="str">
            <v>T</v>
          </cell>
          <cell r="K80" t="str">
            <v>T</v>
          </cell>
          <cell r="N80" t="str">
            <v>T</v>
          </cell>
          <cell r="O80" t="str">
            <v>T</v>
          </cell>
          <cell r="P80" t="str">
            <v>T</v>
          </cell>
          <cell r="Q80" t="str">
            <v>T</v>
          </cell>
          <cell r="R80" t="str">
            <v>T</v>
          </cell>
          <cell r="U80" t="str">
            <v>T</v>
          </cell>
          <cell r="V80" t="str">
            <v>T</v>
          </cell>
          <cell r="W80" t="str">
            <v>T</v>
          </cell>
          <cell r="X80" t="str">
            <v>T</v>
          </cell>
          <cell r="Y80" t="str">
            <v>T</v>
          </cell>
          <cell r="AB80" t="str">
            <v>T</v>
          </cell>
          <cell r="AC80" t="str">
            <v>T</v>
          </cell>
          <cell r="AD80" t="str">
            <v>T</v>
          </cell>
          <cell r="AE80" t="str">
            <v>T</v>
          </cell>
          <cell r="AF80" t="str">
            <v>T</v>
          </cell>
          <cell r="AI80">
            <v>20</v>
          </cell>
          <cell r="AJ80">
            <v>0</v>
          </cell>
          <cell r="AK80">
            <v>0</v>
          </cell>
          <cell r="AL80">
            <v>0</v>
          </cell>
          <cell r="AM80">
            <v>0</v>
          </cell>
          <cell r="AN80">
            <v>0</v>
          </cell>
          <cell r="AO80">
            <v>56</v>
          </cell>
          <cell r="AP80">
            <v>0</v>
          </cell>
        </row>
        <row r="81">
          <cell r="A81">
            <v>0</v>
          </cell>
          <cell r="B81">
            <v>0</v>
          </cell>
          <cell r="C81">
            <v>0</v>
          </cell>
          <cell r="D81">
            <v>0</v>
          </cell>
          <cell r="G81" t="str">
            <v>T</v>
          </cell>
          <cell r="H81" t="str">
            <v>T</v>
          </cell>
          <cell r="I81" t="str">
            <v>T</v>
          </cell>
          <cell r="J81" t="str">
            <v>T</v>
          </cell>
          <cell r="K81" t="str">
            <v>T</v>
          </cell>
          <cell r="N81" t="str">
            <v>T</v>
          </cell>
          <cell r="O81" t="str">
            <v>T</v>
          </cell>
          <cell r="P81" t="str">
            <v>T</v>
          </cell>
          <cell r="Q81" t="str">
            <v>T</v>
          </cell>
          <cell r="R81" t="str">
            <v>T</v>
          </cell>
          <cell r="U81" t="str">
            <v>T</v>
          </cell>
          <cell r="V81" t="str">
            <v>T</v>
          </cell>
          <cell r="W81" t="str">
            <v>T</v>
          </cell>
          <cell r="X81" t="str">
            <v>T</v>
          </cell>
          <cell r="Y81" t="str">
            <v>T</v>
          </cell>
          <cell r="AB81" t="str">
            <v>T</v>
          </cell>
          <cell r="AC81" t="str">
            <v>T</v>
          </cell>
          <cell r="AD81" t="str">
            <v>T</v>
          </cell>
          <cell r="AE81" t="str">
            <v>T</v>
          </cell>
          <cell r="AF81" t="str">
            <v>T</v>
          </cell>
          <cell r="AI81">
            <v>20</v>
          </cell>
          <cell r="AJ81">
            <v>0</v>
          </cell>
          <cell r="AK81">
            <v>0</v>
          </cell>
          <cell r="AL81">
            <v>0</v>
          </cell>
          <cell r="AM81">
            <v>0</v>
          </cell>
          <cell r="AN81">
            <v>0</v>
          </cell>
          <cell r="AO81">
            <v>57</v>
          </cell>
          <cell r="AP81">
            <v>0</v>
          </cell>
        </row>
        <row r="82">
          <cell r="A82">
            <v>0</v>
          </cell>
          <cell r="B82">
            <v>0</v>
          </cell>
          <cell r="C82">
            <v>0</v>
          </cell>
          <cell r="D82">
            <v>0</v>
          </cell>
          <cell r="G82" t="str">
            <v>T</v>
          </cell>
          <cell r="H82" t="str">
            <v>T</v>
          </cell>
          <cell r="I82" t="str">
            <v>T</v>
          </cell>
          <cell r="J82" t="str">
            <v>T</v>
          </cell>
          <cell r="K82" t="str">
            <v>T</v>
          </cell>
          <cell r="N82" t="str">
            <v>T</v>
          </cell>
          <cell r="O82" t="str">
            <v>T</v>
          </cell>
          <cell r="P82" t="str">
            <v>T</v>
          </cell>
          <cell r="Q82" t="str">
            <v>T</v>
          </cell>
          <cell r="R82" t="str">
            <v>T</v>
          </cell>
          <cell r="U82" t="str">
            <v>T</v>
          </cell>
          <cell r="V82" t="str">
            <v>T</v>
          </cell>
          <cell r="W82" t="str">
            <v>T</v>
          </cell>
          <cell r="X82" t="str">
            <v>T</v>
          </cell>
          <cell r="Y82" t="str">
            <v>T</v>
          </cell>
          <cell r="AB82" t="str">
            <v>T</v>
          </cell>
          <cell r="AC82" t="str">
            <v>T</v>
          </cell>
          <cell r="AD82" t="str">
            <v>T</v>
          </cell>
          <cell r="AE82" t="str">
            <v>T</v>
          </cell>
          <cell r="AF82" t="str">
            <v>T</v>
          </cell>
          <cell r="AI82">
            <v>20</v>
          </cell>
          <cell r="AJ82">
            <v>0</v>
          </cell>
          <cell r="AK82">
            <v>0</v>
          </cell>
          <cell r="AL82">
            <v>0</v>
          </cell>
          <cell r="AM82">
            <v>0</v>
          </cell>
          <cell r="AN82">
            <v>0</v>
          </cell>
          <cell r="AO82">
            <v>58</v>
          </cell>
          <cell r="AP82">
            <v>0</v>
          </cell>
        </row>
        <row r="83">
          <cell r="A83">
            <v>0</v>
          </cell>
          <cell r="B83">
            <v>0</v>
          </cell>
          <cell r="C83">
            <v>0</v>
          </cell>
          <cell r="D83">
            <v>0</v>
          </cell>
          <cell r="G83" t="str">
            <v>T</v>
          </cell>
          <cell r="H83" t="str">
            <v>T</v>
          </cell>
          <cell r="I83" t="str">
            <v>T</v>
          </cell>
          <cell r="J83" t="str">
            <v>T</v>
          </cell>
          <cell r="K83" t="str">
            <v>T</v>
          </cell>
          <cell r="N83" t="str">
            <v>T</v>
          </cell>
          <cell r="O83" t="str">
            <v>T</v>
          </cell>
          <cell r="P83" t="str">
            <v>T</v>
          </cell>
          <cell r="Q83" t="str">
            <v>T</v>
          </cell>
          <cell r="R83" t="str">
            <v>T</v>
          </cell>
          <cell r="U83" t="str">
            <v>T</v>
          </cell>
          <cell r="V83" t="str">
            <v>T</v>
          </cell>
          <cell r="W83" t="str">
            <v>T</v>
          </cell>
          <cell r="X83" t="str">
            <v>T</v>
          </cell>
          <cell r="Y83" t="str">
            <v>T</v>
          </cell>
          <cell r="AB83" t="str">
            <v>T</v>
          </cell>
          <cell r="AC83" t="str">
            <v>T</v>
          </cell>
          <cell r="AD83" t="str">
            <v>T</v>
          </cell>
          <cell r="AE83" t="str">
            <v>T</v>
          </cell>
          <cell r="AF83" t="str">
            <v>T</v>
          </cell>
          <cell r="AI83">
            <v>20</v>
          </cell>
          <cell r="AJ83">
            <v>0</v>
          </cell>
          <cell r="AK83">
            <v>0</v>
          </cell>
          <cell r="AL83">
            <v>0</v>
          </cell>
          <cell r="AM83">
            <v>0</v>
          </cell>
          <cell r="AN83">
            <v>0</v>
          </cell>
          <cell r="AO83">
            <v>59</v>
          </cell>
          <cell r="AP83">
            <v>0</v>
          </cell>
        </row>
        <row r="84">
          <cell r="A84">
            <v>0</v>
          </cell>
          <cell r="B84">
            <v>0</v>
          </cell>
          <cell r="C84">
            <v>0</v>
          </cell>
          <cell r="D84">
            <v>0</v>
          </cell>
          <cell r="G84" t="str">
            <v>T</v>
          </cell>
          <cell r="H84" t="str">
            <v>T</v>
          </cell>
          <cell r="I84" t="str">
            <v>T</v>
          </cell>
          <cell r="J84" t="str">
            <v>T</v>
          </cell>
          <cell r="K84" t="str">
            <v>T</v>
          </cell>
          <cell r="N84" t="str">
            <v>T</v>
          </cell>
          <cell r="O84" t="str">
            <v>T</v>
          </cell>
          <cell r="P84" t="str">
            <v>T</v>
          </cell>
          <cell r="Q84" t="str">
            <v>T</v>
          </cell>
          <cell r="R84" t="str">
            <v>T</v>
          </cell>
          <cell r="U84" t="str">
            <v>T</v>
          </cell>
          <cell r="V84" t="str">
            <v>T</v>
          </cell>
          <cell r="W84" t="str">
            <v>T</v>
          </cell>
          <cell r="X84" t="str">
            <v>T</v>
          </cell>
          <cell r="Y84" t="str">
            <v>T</v>
          </cell>
          <cell r="AB84" t="str">
            <v>T</v>
          </cell>
          <cell r="AC84" t="str">
            <v>T</v>
          </cell>
          <cell r="AD84" t="str">
            <v>T</v>
          </cell>
          <cell r="AE84" t="str">
            <v>T</v>
          </cell>
          <cell r="AF84" t="str">
            <v>T</v>
          </cell>
          <cell r="AI84">
            <v>20</v>
          </cell>
          <cell r="AJ84">
            <v>0</v>
          </cell>
          <cell r="AK84">
            <v>0</v>
          </cell>
          <cell r="AL84">
            <v>0</v>
          </cell>
          <cell r="AM84">
            <v>0</v>
          </cell>
          <cell r="AN84">
            <v>0</v>
          </cell>
          <cell r="AO84">
            <v>60</v>
          </cell>
          <cell r="AP84">
            <v>0</v>
          </cell>
        </row>
        <row r="85">
          <cell r="A85">
            <v>0</v>
          </cell>
          <cell r="B85">
            <v>0</v>
          </cell>
          <cell r="C85">
            <v>0</v>
          </cell>
          <cell r="D85">
            <v>0</v>
          </cell>
          <cell r="G85" t="str">
            <v>T</v>
          </cell>
          <cell r="H85" t="str">
            <v>T</v>
          </cell>
          <cell r="I85" t="str">
            <v>T</v>
          </cell>
          <cell r="J85" t="str">
            <v>T</v>
          </cell>
          <cell r="K85" t="str">
            <v>T</v>
          </cell>
          <cell r="N85" t="str">
            <v>T</v>
          </cell>
          <cell r="O85" t="str">
            <v>T</v>
          </cell>
          <cell r="P85" t="str">
            <v>T</v>
          </cell>
          <cell r="Q85" t="str">
            <v>T</v>
          </cell>
          <cell r="R85" t="str">
            <v>T</v>
          </cell>
          <cell r="U85" t="str">
            <v>T</v>
          </cell>
          <cell r="V85" t="str">
            <v>T</v>
          </cell>
          <cell r="W85" t="str">
            <v>T</v>
          </cell>
          <cell r="X85" t="str">
            <v>T</v>
          </cell>
          <cell r="Y85" t="str">
            <v>T</v>
          </cell>
          <cell r="AB85" t="str">
            <v>T</v>
          </cell>
          <cell r="AC85" t="str">
            <v>T</v>
          </cell>
          <cell r="AD85" t="str">
            <v>T</v>
          </cell>
          <cell r="AE85" t="str">
            <v>T</v>
          </cell>
          <cell r="AF85" t="str">
            <v>T</v>
          </cell>
          <cell r="AI85">
            <v>20</v>
          </cell>
          <cell r="AJ85">
            <v>0</v>
          </cell>
          <cell r="AK85">
            <v>0</v>
          </cell>
          <cell r="AL85">
            <v>0</v>
          </cell>
          <cell r="AM85">
            <v>0</v>
          </cell>
          <cell r="AN85">
            <v>0</v>
          </cell>
          <cell r="AO85">
            <v>61</v>
          </cell>
          <cell r="AP85">
            <v>0</v>
          </cell>
        </row>
        <row r="86">
          <cell r="A86">
            <v>0</v>
          </cell>
          <cell r="B86">
            <v>0</v>
          </cell>
          <cell r="C86">
            <v>0</v>
          </cell>
          <cell r="D86">
            <v>0</v>
          </cell>
          <cell r="G86" t="str">
            <v>T</v>
          </cell>
          <cell r="H86" t="str">
            <v>T</v>
          </cell>
          <cell r="I86" t="str">
            <v>T</v>
          </cell>
          <cell r="J86" t="str">
            <v>T</v>
          </cell>
          <cell r="K86" t="str">
            <v>T</v>
          </cell>
          <cell r="N86" t="str">
            <v>T</v>
          </cell>
          <cell r="O86" t="str">
            <v>T</v>
          </cell>
          <cell r="P86" t="str">
            <v>T</v>
          </cell>
          <cell r="Q86" t="str">
            <v>T</v>
          </cell>
          <cell r="R86" t="str">
            <v>T</v>
          </cell>
          <cell r="U86" t="str">
            <v>T</v>
          </cell>
          <cell r="V86" t="str">
            <v>T</v>
          </cell>
          <cell r="W86" t="str">
            <v>T</v>
          </cell>
          <cell r="X86" t="str">
            <v>T</v>
          </cell>
          <cell r="Y86" t="str">
            <v>T</v>
          </cell>
          <cell r="AB86" t="str">
            <v>T</v>
          </cell>
          <cell r="AC86" t="str">
            <v>T</v>
          </cell>
          <cell r="AD86" t="str">
            <v>T</v>
          </cell>
          <cell r="AE86" t="str">
            <v>T</v>
          </cell>
          <cell r="AF86" t="str">
            <v>T</v>
          </cell>
          <cell r="AI86">
            <v>20</v>
          </cell>
          <cell r="AJ86">
            <v>0</v>
          </cell>
          <cell r="AK86">
            <v>0</v>
          </cell>
          <cell r="AL86">
            <v>0</v>
          </cell>
          <cell r="AM86">
            <v>0</v>
          </cell>
          <cell r="AN86">
            <v>0</v>
          </cell>
          <cell r="AO86">
            <v>62</v>
          </cell>
          <cell r="AP86">
            <v>0</v>
          </cell>
        </row>
        <row r="87">
          <cell r="A87">
            <v>0</v>
          </cell>
          <cell r="B87">
            <v>0</v>
          </cell>
          <cell r="C87">
            <v>0</v>
          </cell>
          <cell r="D87">
            <v>0</v>
          </cell>
          <cell r="G87" t="str">
            <v>T</v>
          </cell>
          <cell r="H87" t="str">
            <v>T</v>
          </cell>
          <cell r="I87" t="str">
            <v>T</v>
          </cell>
          <cell r="J87" t="str">
            <v>T</v>
          </cell>
          <cell r="K87" t="str">
            <v>T</v>
          </cell>
          <cell r="N87" t="str">
            <v>T</v>
          </cell>
          <cell r="O87" t="str">
            <v>T</v>
          </cell>
          <cell r="P87" t="str">
            <v>T</v>
          </cell>
          <cell r="Q87" t="str">
            <v>T</v>
          </cell>
          <cell r="R87" t="str">
            <v>T</v>
          </cell>
          <cell r="U87" t="str">
            <v>T</v>
          </cell>
          <cell r="V87" t="str">
            <v>T</v>
          </cell>
          <cell r="W87" t="str">
            <v>T</v>
          </cell>
          <cell r="X87" t="str">
            <v>T</v>
          </cell>
          <cell r="Y87" t="str">
            <v>T</v>
          </cell>
          <cell r="AB87" t="str">
            <v>T</v>
          </cell>
          <cell r="AC87" t="str">
            <v>T</v>
          </cell>
          <cell r="AD87" t="str">
            <v>T</v>
          </cell>
          <cell r="AE87" t="str">
            <v>T</v>
          </cell>
          <cell r="AF87" t="str">
            <v>T</v>
          </cell>
          <cell r="AI87">
            <v>20</v>
          </cell>
          <cell r="AJ87">
            <v>0</v>
          </cell>
          <cell r="AK87">
            <v>0</v>
          </cell>
          <cell r="AL87">
            <v>0</v>
          </cell>
          <cell r="AM87">
            <v>0</v>
          </cell>
          <cell r="AN87">
            <v>0</v>
          </cell>
          <cell r="AO87">
            <v>63</v>
          </cell>
          <cell r="AP87">
            <v>0</v>
          </cell>
        </row>
        <row r="88">
          <cell r="A88">
            <v>0</v>
          </cell>
          <cell r="B88">
            <v>0</v>
          </cell>
          <cell r="C88">
            <v>0</v>
          </cell>
          <cell r="D88">
            <v>0</v>
          </cell>
          <cell r="G88" t="str">
            <v>T</v>
          </cell>
          <cell r="H88" t="str">
            <v>T</v>
          </cell>
          <cell r="I88" t="str">
            <v>T</v>
          </cell>
          <cell r="J88" t="str">
            <v>T</v>
          </cell>
          <cell r="K88" t="str">
            <v>T</v>
          </cell>
          <cell r="N88" t="str">
            <v>T</v>
          </cell>
          <cell r="O88" t="str">
            <v>T</v>
          </cell>
          <cell r="P88" t="str">
            <v>T</v>
          </cell>
          <cell r="Q88" t="str">
            <v>T</v>
          </cell>
          <cell r="R88" t="str">
            <v>T</v>
          </cell>
          <cell r="U88" t="str">
            <v>T</v>
          </cell>
          <cell r="V88" t="str">
            <v>T</v>
          </cell>
          <cell r="W88" t="str">
            <v>T</v>
          </cell>
          <cell r="X88" t="str">
            <v>T</v>
          </cell>
          <cell r="Y88" t="str">
            <v>T</v>
          </cell>
          <cell r="AB88" t="str">
            <v>T</v>
          </cell>
          <cell r="AC88" t="str">
            <v>T</v>
          </cell>
          <cell r="AD88" t="str">
            <v>T</v>
          </cell>
          <cell r="AE88" t="str">
            <v>T</v>
          </cell>
          <cell r="AF88" t="str">
            <v>T</v>
          </cell>
          <cell r="AI88">
            <v>20</v>
          </cell>
          <cell r="AJ88">
            <v>0</v>
          </cell>
          <cell r="AK88">
            <v>0</v>
          </cell>
          <cell r="AL88">
            <v>0</v>
          </cell>
          <cell r="AM88">
            <v>0</v>
          </cell>
          <cell r="AN88">
            <v>0</v>
          </cell>
          <cell r="AO88">
            <v>64</v>
          </cell>
          <cell r="AP88">
            <v>0</v>
          </cell>
        </row>
        <row r="89">
          <cell r="A89">
            <v>0</v>
          </cell>
          <cell r="B89">
            <v>0</v>
          </cell>
          <cell r="C89">
            <v>0</v>
          </cell>
          <cell r="D89">
            <v>0</v>
          </cell>
          <cell r="G89" t="str">
            <v>T</v>
          </cell>
          <cell r="H89" t="str">
            <v>T</v>
          </cell>
          <cell r="I89" t="str">
            <v>T</v>
          </cell>
          <cell r="J89" t="str">
            <v>T</v>
          </cell>
          <cell r="K89" t="str">
            <v>T</v>
          </cell>
          <cell r="N89" t="str">
            <v>T</v>
          </cell>
          <cell r="O89" t="str">
            <v>T</v>
          </cell>
          <cell r="P89" t="str">
            <v>T</v>
          </cell>
          <cell r="Q89" t="str">
            <v>T</v>
          </cell>
          <cell r="R89" t="str">
            <v>T</v>
          </cell>
          <cell r="U89" t="str">
            <v>T</v>
          </cell>
          <cell r="V89" t="str">
            <v>T</v>
          </cell>
          <cell r="W89" t="str">
            <v>T</v>
          </cell>
          <cell r="X89" t="str">
            <v>T</v>
          </cell>
          <cell r="Y89" t="str">
            <v>T</v>
          </cell>
          <cell r="AB89" t="str">
            <v>T</v>
          </cell>
          <cell r="AC89" t="str">
            <v>T</v>
          </cell>
          <cell r="AD89" t="str">
            <v>T</v>
          </cell>
          <cell r="AE89" t="str">
            <v>T</v>
          </cell>
          <cell r="AF89" t="str">
            <v>T</v>
          </cell>
          <cell r="AI89">
            <v>20</v>
          </cell>
          <cell r="AJ89">
            <v>0</v>
          </cell>
          <cell r="AK89">
            <v>0</v>
          </cell>
          <cell r="AL89">
            <v>0</v>
          </cell>
          <cell r="AM89">
            <v>0</v>
          </cell>
          <cell r="AN89">
            <v>0</v>
          </cell>
          <cell r="AO89">
            <v>65</v>
          </cell>
          <cell r="AP89">
            <v>0</v>
          </cell>
        </row>
        <row r="90">
          <cell r="A90">
            <v>0</v>
          </cell>
          <cell r="B90">
            <v>0</v>
          </cell>
          <cell r="C90">
            <v>0</v>
          </cell>
          <cell r="D90">
            <v>0</v>
          </cell>
          <cell r="G90" t="str">
            <v>T</v>
          </cell>
          <cell r="H90" t="str">
            <v>T</v>
          </cell>
          <cell r="I90" t="str">
            <v>T</v>
          </cell>
          <cell r="J90" t="str">
            <v>T</v>
          </cell>
          <cell r="K90" t="str">
            <v>T</v>
          </cell>
          <cell r="N90" t="str">
            <v>T</v>
          </cell>
          <cell r="O90" t="str">
            <v>T</v>
          </cell>
          <cell r="P90" t="str">
            <v>T</v>
          </cell>
          <cell r="Q90" t="str">
            <v>T</v>
          </cell>
          <cell r="R90" t="str">
            <v>T</v>
          </cell>
          <cell r="U90" t="str">
            <v>T</v>
          </cell>
          <cell r="V90" t="str">
            <v>T</v>
          </cell>
          <cell r="W90" t="str">
            <v>T</v>
          </cell>
          <cell r="X90" t="str">
            <v>T</v>
          </cell>
          <cell r="Y90" t="str">
            <v>T</v>
          </cell>
          <cell r="AB90" t="str">
            <v>T</v>
          </cell>
          <cell r="AC90" t="str">
            <v>T</v>
          </cell>
          <cell r="AD90" t="str">
            <v>T</v>
          </cell>
          <cell r="AE90" t="str">
            <v>T</v>
          </cell>
          <cell r="AF90" t="str">
            <v>T</v>
          </cell>
          <cell r="AI90">
            <v>20</v>
          </cell>
          <cell r="AJ90">
            <v>0</v>
          </cell>
          <cell r="AK90">
            <v>0</v>
          </cell>
          <cell r="AL90">
            <v>0</v>
          </cell>
          <cell r="AM90">
            <v>0</v>
          </cell>
          <cell r="AN90">
            <v>0</v>
          </cell>
          <cell r="AO90">
            <v>66</v>
          </cell>
          <cell r="AP90">
            <v>0</v>
          </cell>
        </row>
        <row r="91">
          <cell r="A91">
            <v>0</v>
          </cell>
          <cell r="B91">
            <v>0</v>
          </cell>
          <cell r="C91">
            <v>0</v>
          </cell>
          <cell r="D91">
            <v>0</v>
          </cell>
          <cell r="G91" t="str">
            <v>T</v>
          </cell>
          <cell r="H91" t="str">
            <v>T</v>
          </cell>
          <cell r="I91" t="str">
            <v>T</v>
          </cell>
          <cell r="J91" t="str">
            <v>T</v>
          </cell>
          <cell r="K91" t="str">
            <v>T</v>
          </cell>
          <cell r="N91" t="str">
            <v>T</v>
          </cell>
          <cell r="O91" t="str">
            <v>T</v>
          </cell>
          <cell r="P91" t="str">
            <v>T</v>
          </cell>
          <cell r="Q91" t="str">
            <v>T</v>
          </cell>
          <cell r="R91" t="str">
            <v>T</v>
          </cell>
          <cell r="U91" t="str">
            <v>T</v>
          </cell>
          <cell r="V91" t="str">
            <v>T</v>
          </cell>
          <cell r="W91" t="str">
            <v>T</v>
          </cell>
          <cell r="X91" t="str">
            <v>T</v>
          </cell>
          <cell r="Y91" t="str">
            <v>T</v>
          </cell>
          <cell r="AB91" t="str">
            <v>T</v>
          </cell>
          <cell r="AC91" t="str">
            <v>T</v>
          </cell>
          <cell r="AD91" t="str">
            <v>T</v>
          </cell>
          <cell r="AE91" t="str">
            <v>T</v>
          </cell>
          <cell r="AF91" t="str">
            <v>T</v>
          </cell>
          <cell r="AI91">
            <v>20</v>
          </cell>
          <cell r="AJ91">
            <v>0</v>
          </cell>
          <cell r="AK91">
            <v>0</v>
          </cell>
          <cell r="AL91">
            <v>0</v>
          </cell>
          <cell r="AM91">
            <v>0</v>
          </cell>
          <cell r="AN91">
            <v>0</v>
          </cell>
          <cell r="AO91">
            <v>67</v>
          </cell>
          <cell r="AP91">
            <v>0</v>
          </cell>
        </row>
        <row r="92">
          <cell r="A92">
            <v>0</v>
          </cell>
          <cell r="B92">
            <v>0</v>
          </cell>
          <cell r="C92">
            <v>0</v>
          </cell>
          <cell r="D92">
            <v>0</v>
          </cell>
          <cell r="G92" t="str">
            <v>T</v>
          </cell>
          <cell r="H92" t="str">
            <v>T</v>
          </cell>
          <cell r="I92" t="str">
            <v>T</v>
          </cell>
          <cell r="J92" t="str">
            <v>T</v>
          </cell>
          <cell r="K92" t="str">
            <v>T</v>
          </cell>
          <cell r="N92" t="str">
            <v>T</v>
          </cell>
          <cell r="O92" t="str">
            <v>T</v>
          </cell>
          <cell r="P92" t="str">
            <v>T</v>
          </cell>
          <cell r="Q92" t="str">
            <v>T</v>
          </cell>
          <cell r="R92" t="str">
            <v>T</v>
          </cell>
          <cell r="U92" t="str">
            <v>T</v>
          </cell>
          <cell r="V92" t="str">
            <v>T</v>
          </cell>
          <cell r="W92" t="str">
            <v>T</v>
          </cell>
          <cell r="X92" t="str">
            <v>T</v>
          </cell>
          <cell r="Y92" t="str">
            <v>T</v>
          </cell>
          <cell r="AB92" t="str">
            <v>T</v>
          </cell>
          <cell r="AC92" t="str">
            <v>T</v>
          </cell>
          <cell r="AD92" t="str">
            <v>T</v>
          </cell>
          <cell r="AE92" t="str">
            <v>T</v>
          </cell>
          <cell r="AF92" t="str">
            <v>T</v>
          </cell>
          <cell r="AI92">
            <v>20</v>
          </cell>
          <cell r="AJ92">
            <v>0</v>
          </cell>
          <cell r="AK92">
            <v>0</v>
          </cell>
          <cell r="AL92">
            <v>0</v>
          </cell>
          <cell r="AM92">
            <v>0</v>
          </cell>
          <cell r="AN92">
            <v>0</v>
          </cell>
          <cell r="AO92">
            <v>68</v>
          </cell>
          <cell r="AP92">
            <v>0</v>
          </cell>
        </row>
        <row r="93">
          <cell r="A93">
            <v>0</v>
          </cell>
          <cell r="B93">
            <v>0</v>
          </cell>
          <cell r="C93">
            <v>0</v>
          </cell>
          <cell r="D93">
            <v>0</v>
          </cell>
          <cell r="G93" t="str">
            <v>T</v>
          </cell>
          <cell r="H93" t="str">
            <v>T</v>
          </cell>
          <cell r="I93" t="str">
            <v>T</v>
          </cell>
          <cell r="J93" t="str">
            <v>T</v>
          </cell>
          <cell r="K93" t="str">
            <v>T</v>
          </cell>
          <cell r="N93" t="str">
            <v>T</v>
          </cell>
          <cell r="O93" t="str">
            <v>T</v>
          </cell>
          <cell r="P93" t="str">
            <v>T</v>
          </cell>
          <cell r="Q93" t="str">
            <v>T</v>
          </cell>
          <cell r="R93" t="str">
            <v>T</v>
          </cell>
          <cell r="U93" t="str">
            <v>T</v>
          </cell>
          <cell r="V93" t="str">
            <v>T</v>
          </cell>
          <cell r="W93" t="str">
            <v>T</v>
          </cell>
          <cell r="X93" t="str">
            <v>T</v>
          </cell>
          <cell r="Y93" t="str">
            <v>T</v>
          </cell>
          <cell r="AB93" t="str">
            <v>T</v>
          </cell>
          <cell r="AC93" t="str">
            <v>T</v>
          </cell>
          <cell r="AD93" t="str">
            <v>T</v>
          </cell>
          <cell r="AE93" t="str">
            <v>T</v>
          </cell>
          <cell r="AF93" t="str">
            <v>T</v>
          </cell>
          <cell r="AI93">
            <v>20</v>
          </cell>
          <cell r="AJ93">
            <v>0</v>
          </cell>
          <cell r="AK93">
            <v>0</v>
          </cell>
          <cell r="AL93">
            <v>0</v>
          </cell>
          <cell r="AM93">
            <v>0</v>
          </cell>
          <cell r="AN93">
            <v>0</v>
          </cell>
          <cell r="AO93">
            <v>69</v>
          </cell>
          <cell r="AP93">
            <v>0</v>
          </cell>
        </row>
        <row r="94">
          <cell r="A94">
            <v>0</v>
          </cell>
          <cell r="B94">
            <v>0</v>
          </cell>
          <cell r="C94">
            <v>0</v>
          </cell>
          <cell r="D94">
            <v>0</v>
          </cell>
          <cell r="G94" t="str">
            <v>T</v>
          </cell>
          <cell r="H94" t="str">
            <v>T</v>
          </cell>
          <cell r="I94" t="str">
            <v>T</v>
          </cell>
          <cell r="J94" t="str">
            <v>T</v>
          </cell>
          <cell r="K94" t="str">
            <v>T</v>
          </cell>
          <cell r="N94" t="str">
            <v>T</v>
          </cell>
          <cell r="O94" t="str">
            <v>T</v>
          </cell>
          <cell r="P94" t="str">
            <v>T</v>
          </cell>
          <cell r="Q94" t="str">
            <v>T</v>
          </cell>
          <cell r="R94" t="str">
            <v>T</v>
          </cell>
          <cell r="U94" t="str">
            <v>T</v>
          </cell>
          <cell r="V94" t="str">
            <v>T</v>
          </cell>
          <cell r="W94" t="str">
            <v>T</v>
          </cell>
          <cell r="X94" t="str">
            <v>T</v>
          </cell>
          <cell r="Y94" t="str">
            <v>T</v>
          </cell>
          <cell r="AB94" t="str">
            <v>T</v>
          </cell>
          <cell r="AC94" t="str">
            <v>T</v>
          </cell>
          <cell r="AD94" t="str">
            <v>T</v>
          </cell>
          <cell r="AE94" t="str">
            <v>T</v>
          </cell>
          <cell r="AF94" t="str">
            <v>T</v>
          </cell>
          <cell r="AI94">
            <v>20</v>
          </cell>
          <cell r="AJ94">
            <v>0</v>
          </cell>
          <cell r="AK94">
            <v>0</v>
          </cell>
          <cell r="AL94">
            <v>0</v>
          </cell>
          <cell r="AM94">
            <v>0</v>
          </cell>
          <cell r="AN94">
            <v>0</v>
          </cell>
          <cell r="AO94">
            <v>70</v>
          </cell>
          <cell r="AP94">
            <v>0</v>
          </cell>
        </row>
        <row r="95">
          <cell r="A95">
            <v>0</v>
          </cell>
          <cell r="B95">
            <v>0</v>
          </cell>
          <cell r="C95">
            <v>0</v>
          </cell>
          <cell r="D95">
            <v>0</v>
          </cell>
          <cell r="G95" t="str">
            <v>T</v>
          </cell>
          <cell r="H95" t="str">
            <v>T</v>
          </cell>
          <cell r="I95" t="str">
            <v>T</v>
          </cell>
          <cell r="J95" t="str">
            <v>T</v>
          </cell>
          <cell r="K95" t="str">
            <v>T</v>
          </cell>
          <cell r="N95" t="str">
            <v>T</v>
          </cell>
          <cell r="O95" t="str">
            <v>T</v>
          </cell>
          <cell r="P95" t="str">
            <v>T</v>
          </cell>
          <cell r="Q95" t="str">
            <v>T</v>
          </cell>
          <cell r="R95" t="str">
            <v>T</v>
          </cell>
          <cell r="U95" t="str">
            <v>T</v>
          </cell>
          <cell r="V95" t="str">
            <v>T</v>
          </cell>
          <cell r="W95" t="str">
            <v>T</v>
          </cell>
          <cell r="X95" t="str">
            <v>T</v>
          </cell>
          <cell r="Y95" t="str">
            <v>T</v>
          </cell>
          <cell r="AB95" t="str">
            <v>T</v>
          </cell>
          <cell r="AC95" t="str">
            <v>T</v>
          </cell>
          <cell r="AD95" t="str">
            <v>T</v>
          </cell>
          <cell r="AE95" t="str">
            <v>T</v>
          </cell>
          <cell r="AF95" t="str">
            <v>T</v>
          </cell>
          <cell r="AI95">
            <v>20</v>
          </cell>
          <cell r="AJ95">
            <v>0</v>
          </cell>
          <cell r="AK95">
            <v>0</v>
          </cell>
          <cell r="AL95">
            <v>0</v>
          </cell>
          <cell r="AM95">
            <v>0</v>
          </cell>
          <cell r="AN95">
            <v>0</v>
          </cell>
          <cell r="AO95">
            <v>71</v>
          </cell>
          <cell r="AP95">
            <v>0</v>
          </cell>
        </row>
        <row r="96">
          <cell r="A96">
            <v>0</v>
          </cell>
          <cell r="B96">
            <v>0</v>
          </cell>
          <cell r="C96">
            <v>0</v>
          </cell>
          <cell r="D96">
            <v>0</v>
          </cell>
          <cell r="G96" t="str">
            <v>T</v>
          </cell>
          <cell r="H96" t="str">
            <v>T</v>
          </cell>
          <cell r="I96" t="str">
            <v>T</v>
          </cell>
          <cell r="J96" t="str">
            <v>T</v>
          </cell>
          <cell r="K96" t="str">
            <v>T</v>
          </cell>
          <cell r="N96" t="str">
            <v>T</v>
          </cell>
          <cell r="O96" t="str">
            <v>T</v>
          </cell>
          <cell r="P96" t="str">
            <v>T</v>
          </cell>
          <cell r="Q96" t="str">
            <v>T</v>
          </cell>
          <cell r="R96" t="str">
            <v>T</v>
          </cell>
          <cell r="U96" t="str">
            <v>T</v>
          </cell>
          <cell r="V96" t="str">
            <v>T</v>
          </cell>
          <cell r="W96" t="str">
            <v>T</v>
          </cell>
          <cell r="X96" t="str">
            <v>T</v>
          </cell>
          <cell r="Y96" t="str">
            <v>T</v>
          </cell>
          <cell r="AB96" t="str">
            <v>T</v>
          </cell>
          <cell r="AC96" t="str">
            <v>T</v>
          </cell>
          <cell r="AD96" t="str">
            <v>T</v>
          </cell>
          <cell r="AE96" t="str">
            <v>T</v>
          </cell>
          <cell r="AF96" t="str">
            <v>T</v>
          </cell>
          <cell r="AI96">
            <v>20</v>
          </cell>
          <cell r="AJ96">
            <v>0</v>
          </cell>
          <cell r="AK96">
            <v>0</v>
          </cell>
          <cell r="AL96">
            <v>0</v>
          </cell>
          <cell r="AM96">
            <v>0</v>
          </cell>
          <cell r="AN96">
            <v>0</v>
          </cell>
          <cell r="AO96">
            <v>72</v>
          </cell>
          <cell r="AP96">
            <v>0</v>
          </cell>
        </row>
        <row r="97">
          <cell r="A97">
            <v>0</v>
          </cell>
          <cell r="B97">
            <v>0</v>
          </cell>
          <cell r="C97">
            <v>0</v>
          </cell>
          <cell r="D97">
            <v>0</v>
          </cell>
          <cell r="G97" t="str">
            <v>T</v>
          </cell>
          <cell r="H97" t="str">
            <v>T</v>
          </cell>
          <cell r="I97" t="str">
            <v>T</v>
          </cell>
          <cell r="J97" t="str">
            <v>T</v>
          </cell>
          <cell r="K97" t="str">
            <v>T</v>
          </cell>
          <cell r="N97" t="str">
            <v>T</v>
          </cell>
          <cell r="O97" t="str">
            <v>T</v>
          </cell>
          <cell r="P97" t="str">
            <v>T</v>
          </cell>
          <cell r="Q97" t="str">
            <v>T</v>
          </cell>
          <cell r="R97" t="str">
            <v>T</v>
          </cell>
          <cell r="U97" t="str">
            <v>T</v>
          </cell>
          <cell r="V97" t="str">
            <v>T</v>
          </cell>
          <cell r="W97" t="str">
            <v>T</v>
          </cell>
          <cell r="X97" t="str">
            <v>T</v>
          </cell>
          <cell r="Y97" t="str">
            <v>T</v>
          </cell>
          <cell r="AB97" t="str">
            <v>T</v>
          </cell>
          <cell r="AC97" t="str">
            <v>T</v>
          </cell>
          <cell r="AD97" t="str">
            <v>T</v>
          </cell>
          <cell r="AE97" t="str">
            <v>T</v>
          </cell>
          <cell r="AF97" t="str">
            <v>T</v>
          </cell>
          <cell r="AI97">
            <v>20</v>
          </cell>
          <cell r="AJ97">
            <v>0</v>
          </cell>
          <cell r="AK97">
            <v>0</v>
          </cell>
          <cell r="AL97">
            <v>0</v>
          </cell>
          <cell r="AM97">
            <v>0</v>
          </cell>
          <cell r="AN97">
            <v>0</v>
          </cell>
          <cell r="AO97">
            <v>73</v>
          </cell>
          <cell r="AP97">
            <v>0</v>
          </cell>
        </row>
        <row r="98">
          <cell r="A98">
            <v>0</v>
          </cell>
          <cell r="B98">
            <v>0</v>
          </cell>
          <cell r="C98">
            <v>0</v>
          </cell>
          <cell r="D98">
            <v>0</v>
          </cell>
          <cell r="G98" t="str">
            <v>T</v>
          </cell>
          <cell r="H98" t="str">
            <v>T</v>
          </cell>
          <cell r="I98" t="str">
            <v>T</v>
          </cell>
          <cell r="J98" t="str">
            <v>T</v>
          </cell>
          <cell r="K98" t="str">
            <v>T</v>
          </cell>
          <cell r="N98" t="str">
            <v>T</v>
          </cell>
          <cell r="O98" t="str">
            <v>T</v>
          </cell>
          <cell r="P98" t="str">
            <v>T</v>
          </cell>
          <cell r="Q98" t="str">
            <v>T</v>
          </cell>
          <cell r="R98" t="str">
            <v>T</v>
          </cell>
          <cell r="U98" t="str">
            <v>T</v>
          </cell>
          <cell r="V98" t="str">
            <v>T</v>
          </cell>
          <cell r="W98" t="str">
            <v>T</v>
          </cell>
          <cell r="X98" t="str">
            <v>T</v>
          </cell>
          <cell r="Y98" t="str">
            <v>T</v>
          </cell>
          <cell r="AB98" t="str">
            <v>T</v>
          </cell>
          <cell r="AC98" t="str">
            <v>T</v>
          </cell>
          <cell r="AD98" t="str">
            <v>T</v>
          </cell>
          <cell r="AE98" t="str">
            <v>T</v>
          </cell>
          <cell r="AF98" t="str">
            <v>T</v>
          </cell>
          <cell r="AI98">
            <v>20</v>
          </cell>
          <cell r="AJ98">
            <v>0</v>
          </cell>
          <cell r="AK98">
            <v>0</v>
          </cell>
          <cell r="AL98">
            <v>0</v>
          </cell>
          <cell r="AM98">
            <v>0</v>
          </cell>
          <cell r="AN98">
            <v>0</v>
          </cell>
          <cell r="AO98">
            <v>74</v>
          </cell>
          <cell r="AP98">
            <v>0</v>
          </cell>
        </row>
        <row r="99">
          <cell r="A99">
            <v>0</v>
          </cell>
          <cell r="B99">
            <v>0</v>
          </cell>
          <cell r="C99">
            <v>0</v>
          </cell>
          <cell r="D99">
            <v>0</v>
          </cell>
          <cell r="G99" t="str">
            <v>T</v>
          </cell>
          <cell r="H99" t="str">
            <v>T</v>
          </cell>
          <cell r="I99" t="str">
            <v>T</v>
          </cell>
          <cell r="J99" t="str">
            <v>T</v>
          </cell>
          <cell r="K99" t="str">
            <v>T</v>
          </cell>
          <cell r="N99" t="str">
            <v>T</v>
          </cell>
          <cell r="O99" t="str">
            <v>T</v>
          </cell>
          <cell r="P99" t="str">
            <v>T</v>
          </cell>
          <cell r="Q99" t="str">
            <v>T</v>
          </cell>
          <cell r="R99" t="str">
            <v>T</v>
          </cell>
          <cell r="U99" t="str">
            <v>T</v>
          </cell>
          <cell r="V99" t="str">
            <v>T</v>
          </cell>
          <cell r="W99" t="str">
            <v>T</v>
          </cell>
          <cell r="X99" t="str">
            <v>T</v>
          </cell>
          <cell r="Y99" t="str">
            <v>T</v>
          </cell>
          <cell r="AB99" t="str">
            <v>T</v>
          </cell>
          <cell r="AC99" t="str">
            <v>T</v>
          </cell>
          <cell r="AD99" t="str">
            <v>T</v>
          </cell>
          <cell r="AE99" t="str">
            <v>T</v>
          </cell>
          <cell r="AF99" t="str">
            <v>T</v>
          </cell>
          <cell r="AI99">
            <v>20</v>
          </cell>
          <cell r="AJ99">
            <v>0</v>
          </cell>
          <cell r="AK99">
            <v>0</v>
          </cell>
          <cell r="AL99">
            <v>0</v>
          </cell>
          <cell r="AM99">
            <v>0</v>
          </cell>
          <cell r="AN99">
            <v>0</v>
          </cell>
          <cell r="AO99">
            <v>75</v>
          </cell>
          <cell r="AP99">
            <v>0</v>
          </cell>
        </row>
        <row r="100">
          <cell r="A100">
            <v>0</v>
          </cell>
          <cell r="B100">
            <v>0</v>
          </cell>
          <cell r="C100">
            <v>0</v>
          </cell>
          <cell r="D100">
            <v>0</v>
          </cell>
          <cell r="G100" t="str">
            <v>T</v>
          </cell>
          <cell r="H100" t="str">
            <v>T</v>
          </cell>
          <cell r="I100" t="str">
            <v>T</v>
          </cell>
          <cell r="J100" t="str">
            <v>T</v>
          </cell>
          <cell r="K100" t="str">
            <v>T</v>
          </cell>
          <cell r="N100" t="str">
            <v>T</v>
          </cell>
          <cell r="O100" t="str">
            <v>T</v>
          </cell>
          <cell r="P100" t="str">
            <v>T</v>
          </cell>
          <cell r="Q100" t="str">
            <v>T</v>
          </cell>
          <cell r="R100" t="str">
            <v>T</v>
          </cell>
          <cell r="U100" t="str">
            <v>T</v>
          </cell>
          <cell r="V100" t="str">
            <v>T</v>
          </cell>
          <cell r="W100" t="str">
            <v>T</v>
          </cell>
          <cell r="X100" t="str">
            <v>T</v>
          </cell>
          <cell r="Y100" t="str">
            <v>T</v>
          </cell>
          <cell r="AB100" t="str">
            <v>T</v>
          </cell>
          <cell r="AC100" t="str">
            <v>T</v>
          </cell>
          <cell r="AD100" t="str">
            <v>T</v>
          </cell>
          <cell r="AE100" t="str">
            <v>T</v>
          </cell>
          <cell r="AF100" t="str">
            <v>T</v>
          </cell>
          <cell r="AI100">
            <v>20</v>
          </cell>
          <cell r="AJ100">
            <v>0</v>
          </cell>
          <cell r="AK100">
            <v>0</v>
          </cell>
          <cell r="AL100">
            <v>0</v>
          </cell>
          <cell r="AM100">
            <v>0</v>
          </cell>
          <cell r="AN100">
            <v>0</v>
          </cell>
          <cell r="AO100">
            <v>76</v>
          </cell>
          <cell r="AP100">
            <v>0</v>
          </cell>
        </row>
        <row r="101">
          <cell r="A101">
            <v>0</v>
          </cell>
          <cell r="B101">
            <v>0</v>
          </cell>
          <cell r="C101">
            <v>0</v>
          </cell>
          <cell r="D101">
            <v>0</v>
          </cell>
          <cell r="G101" t="str">
            <v>T</v>
          </cell>
          <cell r="H101" t="str">
            <v>T</v>
          </cell>
          <cell r="I101" t="str">
            <v>T</v>
          </cell>
          <cell r="J101" t="str">
            <v>T</v>
          </cell>
          <cell r="K101" t="str">
            <v>T</v>
          </cell>
          <cell r="N101" t="str">
            <v>T</v>
          </cell>
          <cell r="O101" t="str">
            <v>T</v>
          </cell>
          <cell r="P101" t="str">
            <v>T</v>
          </cell>
          <cell r="Q101" t="str">
            <v>T</v>
          </cell>
          <cell r="R101" t="str">
            <v>T</v>
          </cell>
          <cell r="U101" t="str">
            <v>T</v>
          </cell>
          <cell r="V101" t="str">
            <v>T</v>
          </cell>
          <cell r="W101" t="str">
            <v>T</v>
          </cell>
          <cell r="X101" t="str">
            <v>T</v>
          </cell>
          <cell r="Y101" t="str">
            <v>T</v>
          </cell>
          <cell r="AB101" t="str">
            <v>T</v>
          </cell>
          <cell r="AC101" t="str">
            <v>T</v>
          </cell>
          <cell r="AD101" t="str">
            <v>T</v>
          </cell>
          <cell r="AE101" t="str">
            <v>T</v>
          </cell>
          <cell r="AF101" t="str">
            <v>T</v>
          </cell>
          <cell r="AI101">
            <v>20</v>
          </cell>
          <cell r="AJ101">
            <v>0</v>
          </cell>
          <cell r="AK101">
            <v>0</v>
          </cell>
          <cell r="AL101">
            <v>0</v>
          </cell>
          <cell r="AM101">
            <v>0</v>
          </cell>
          <cell r="AN101">
            <v>0</v>
          </cell>
          <cell r="AO101">
            <v>77</v>
          </cell>
          <cell r="AP101">
            <v>0</v>
          </cell>
        </row>
        <row r="102">
          <cell r="A102">
            <v>0</v>
          </cell>
          <cell r="B102">
            <v>0</v>
          </cell>
          <cell r="C102">
            <v>0</v>
          </cell>
          <cell r="D102">
            <v>0</v>
          </cell>
          <cell r="G102" t="str">
            <v>T</v>
          </cell>
          <cell r="H102" t="str">
            <v>T</v>
          </cell>
          <cell r="I102" t="str">
            <v>T</v>
          </cell>
          <cell r="J102" t="str">
            <v>T</v>
          </cell>
          <cell r="K102" t="str">
            <v>T</v>
          </cell>
          <cell r="N102" t="str">
            <v>T</v>
          </cell>
          <cell r="O102" t="str">
            <v>T</v>
          </cell>
          <cell r="P102" t="str">
            <v>T</v>
          </cell>
          <cell r="Q102" t="str">
            <v>T</v>
          </cell>
          <cell r="R102" t="str">
            <v>T</v>
          </cell>
          <cell r="U102" t="str">
            <v>T</v>
          </cell>
          <cell r="V102" t="str">
            <v>T</v>
          </cell>
          <cell r="W102" t="str">
            <v>T</v>
          </cell>
          <cell r="X102" t="str">
            <v>T</v>
          </cell>
          <cell r="Y102" t="str">
            <v>T</v>
          </cell>
          <cell r="AB102" t="str">
            <v>T</v>
          </cell>
          <cell r="AC102" t="str">
            <v>T</v>
          </cell>
          <cell r="AD102" t="str">
            <v>T</v>
          </cell>
          <cell r="AE102" t="str">
            <v>T</v>
          </cell>
          <cell r="AF102" t="str">
            <v>T</v>
          </cell>
          <cell r="AI102">
            <v>20</v>
          </cell>
          <cell r="AJ102">
            <v>0</v>
          </cell>
          <cell r="AK102">
            <v>0</v>
          </cell>
          <cell r="AL102">
            <v>0</v>
          </cell>
          <cell r="AM102">
            <v>0</v>
          </cell>
          <cell r="AN102">
            <v>0</v>
          </cell>
          <cell r="AO102">
            <v>78</v>
          </cell>
          <cell r="AP102">
            <v>0</v>
          </cell>
        </row>
        <row r="103">
          <cell r="A103">
            <v>0</v>
          </cell>
          <cell r="B103">
            <v>0</v>
          </cell>
          <cell r="C103">
            <v>0</v>
          </cell>
          <cell r="D103">
            <v>0</v>
          </cell>
          <cell r="G103" t="str">
            <v>T</v>
          </cell>
          <cell r="H103" t="str">
            <v>T</v>
          </cell>
          <cell r="I103" t="str">
            <v>T</v>
          </cell>
          <cell r="J103" t="str">
            <v>T</v>
          </cell>
          <cell r="K103" t="str">
            <v>T</v>
          </cell>
          <cell r="N103" t="str">
            <v>T</v>
          </cell>
          <cell r="O103" t="str">
            <v>T</v>
          </cell>
          <cell r="P103" t="str">
            <v>T</v>
          </cell>
          <cell r="Q103" t="str">
            <v>T</v>
          </cell>
          <cell r="R103" t="str">
            <v>T</v>
          </cell>
          <cell r="U103" t="str">
            <v>T</v>
          </cell>
          <cell r="V103" t="str">
            <v>T</v>
          </cell>
          <cell r="W103" t="str">
            <v>T</v>
          </cell>
          <cell r="X103" t="str">
            <v>T</v>
          </cell>
          <cell r="Y103" t="str">
            <v>T</v>
          </cell>
          <cell r="AB103" t="str">
            <v>T</v>
          </cell>
          <cell r="AC103" t="str">
            <v>T</v>
          </cell>
          <cell r="AD103" t="str">
            <v>T</v>
          </cell>
          <cell r="AE103" t="str">
            <v>T</v>
          </cell>
          <cell r="AF103" t="str">
            <v>T</v>
          </cell>
          <cell r="AI103">
            <v>20</v>
          </cell>
          <cell r="AJ103">
            <v>0</v>
          </cell>
          <cell r="AK103">
            <v>0</v>
          </cell>
          <cell r="AL103">
            <v>0</v>
          </cell>
          <cell r="AM103">
            <v>0</v>
          </cell>
          <cell r="AN103">
            <v>0</v>
          </cell>
          <cell r="AO103">
            <v>79</v>
          </cell>
          <cell r="AP103">
            <v>0</v>
          </cell>
        </row>
      </sheetData>
      <sheetData sheetId="12"/>
      <sheetData sheetId="13"/>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6">
          <cell r="C16">
            <v>0.105</v>
          </cell>
        </row>
      </sheetData>
      <sheetData sheetId="43">
        <row r="3">
          <cell r="A3">
            <v>1</v>
          </cell>
        </row>
      </sheetData>
      <sheetData sheetId="44">
        <row r="16">
          <cell r="C16">
            <v>0.105</v>
          </cell>
        </row>
      </sheetData>
      <sheetData sheetId="45">
        <row r="16">
          <cell r="C16">
            <v>0.105</v>
          </cell>
        </row>
      </sheetData>
      <sheetData sheetId="46"/>
      <sheetData sheetId="47">
        <row r="16">
          <cell r="C16">
            <v>0.105</v>
          </cell>
        </row>
      </sheetData>
      <sheetData sheetId="48"/>
      <sheetData sheetId="49">
        <row r="3">
          <cell r="A3">
            <v>1</v>
          </cell>
        </row>
      </sheetData>
      <sheetData sheetId="50"/>
      <sheetData sheetId="51"/>
      <sheetData sheetId="52"/>
      <sheetData sheetId="53"/>
      <sheetData sheetId="54">
        <row r="16">
          <cell r="C16">
            <v>0.105</v>
          </cell>
        </row>
      </sheetData>
      <sheetData sheetId="55">
        <row r="3">
          <cell r="A3">
            <v>1</v>
          </cell>
        </row>
      </sheetData>
      <sheetData sheetId="56">
        <row r="16">
          <cell r="C16">
            <v>0.105</v>
          </cell>
        </row>
      </sheetData>
      <sheetData sheetId="57">
        <row r="16">
          <cell r="C16">
            <v>0.105</v>
          </cell>
        </row>
      </sheetData>
      <sheetData sheetId="58"/>
      <sheetData sheetId="59">
        <row r="16">
          <cell r="C16">
            <v>0.105</v>
          </cell>
        </row>
      </sheetData>
      <sheetData sheetId="60"/>
      <sheetData sheetId="61">
        <row r="3">
          <cell r="A3">
            <v>1</v>
          </cell>
        </row>
      </sheetData>
      <sheetData sheetId="62"/>
      <sheetData sheetId="63"/>
      <sheetData sheetId="64"/>
      <sheetData sheetId="65"/>
      <sheetData sheetId="66">
        <row r="16">
          <cell r="C16">
            <v>0.105</v>
          </cell>
        </row>
      </sheetData>
      <sheetData sheetId="67">
        <row r="3">
          <cell r="A3">
            <v>1</v>
          </cell>
        </row>
      </sheetData>
      <sheetData sheetId="68">
        <row r="16">
          <cell r="C16">
            <v>0.105</v>
          </cell>
        </row>
      </sheetData>
      <sheetData sheetId="69">
        <row r="16">
          <cell r="C16">
            <v>0.105</v>
          </cell>
        </row>
      </sheetData>
      <sheetData sheetId="70"/>
      <sheetData sheetId="71">
        <row r="16">
          <cell r="C16">
            <v>0.105</v>
          </cell>
        </row>
      </sheetData>
      <sheetData sheetId="72"/>
      <sheetData sheetId="73">
        <row r="3">
          <cell r="A3">
            <v>1</v>
          </cell>
        </row>
      </sheetData>
      <sheetData sheetId="74"/>
      <sheetData sheetId="75"/>
      <sheetData sheetId="76"/>
      <sheetData sheetId="77"/>
      <sheetData sheetId="78">
        <row r="16">
          <cell r="C16">
            <v>0.105</v>
          </cell>
        </row>
      </sheetData>
      <sheetData sheetId="79">
        <row r="3">
          <cell r="A3">
            <v>1</v>
          </cell>
        </row>
      </sheetData>
      <sheetData sheetId="80">
        <row r="16">
          <cell r="C16">
            <v>0.105</v>
          </cell>
        </row>
      </sheetData>
      <sheetData sheetId="81">
        <row r="16">
          <cell r="C16">
            <v>0.105</v>
          </cell>
        </row>
      </sheetData>
      <sheetData sheetId="82"/>
      <sheetData sheetId="83">
        <row r="16">
          <cell r="C16">
            <v>0.105</v>
          </cell>
        </row>
      </sheetData>
      <sheetData sheetId="84"/>
      <sheetData sheetId="85">
        <row r="3">
          <cell r="A3">
            <v>1</v>
          </cell>
        </row>
      </sheetData>
      <sheetData sheetId="86"/>
      <sheetData sheetId="87"/>
      <sheetData sheetId="88"/>
      <sheetData sheetId="89"/>
      <sheetData sheetId="90">
        <row r="16">
          <cell r="C16">
            <v>0.105</v>
          </cell>
        </row>
      </sheetData>
      <sheetData sheetId="91">
        <row r="3">
          <cell r="A3">
            <v>1</v>
          </cell>
        </row>
      </sheetData>
      <sheetData sheetId="92">
        <row r="16">
          <cell r="C16">
            <v>0.105</v>
          </cell>
        </row>
      </sheetData>
      <sheetData sheetId="93">
        <row r="16">
          <cell r="C16">
            <v>0.105</v>
          </cell>
        </row>
      </sheetData>
      <sheetData sheetId="94"/>
      <sheetData sheetId="95">
        <row r="16">
          <cell r="C16">
            <v>0.105</v>
          </cell>
        </row>
      </sheetData>
      <sheetData sheetId="96"/>
      <sheetData sheetId="97">
        <row r="3">
          <cell r="A3">
            <v>1</v>
          </cell>
        </row>
      </sheetData>
      <sheetData sheetId="98"/>
      <sheetData sheetId="99"/>
      <sheetData sheetId="100"/>
      <sheetData sheetId="101"/>
      <sheetData sheetId="102">
        <row r="16">
          <cell r="C16">
            <v>0.105</v>
          </cell>
        </row>
      </sheetData>
      <sheetData sheetId="103">
        <row r="3">
          <cell r="A3">
            <v>1</v>
          </cell>
        </row>
      </sheetData>
      <sheetData sheetId="104">
        <row r="16">
          <cell r="C16">
            <v>0.105</v>
          </cell>
        </row>
      </sheetData>
      <sheetData sheetId="105">
        <row r="16">
          <cell r="C16">
            <v>0.105</v>
          </cell>
        </row>
      </sheetData>
      <sheetData sheetId="106"/>
      <sheetData sheetId="107">
        <row r="16">
          <cell r="C16">
            <v>0.105</v>
          </cell>
        </row>
      </sheetData>
      <sheetData sheetId="108"/>
      <sheetData sheetId="109">
        <row r="3">
          <cell r="A3">
            <v>1</v>
          </cell>
        </row>
      </sheetData>
      <sheetData sheetId="110"/>
      <sheetData sheetId="111"/>
      <sheetData sheetId="112"/>
      <sheetData sheetId="113"/>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sheetData sheetId="167"/>
      <sheetData sheetId="16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Cash request"/>
      <sheetName val="Total"/>
      <sheetName val="Project details"/>
      <sheetName val="USD CODESA"/>
      <sheetName val="Ebola LP"/>
      <sheetName val="USD CANCER DU COL"/>
      <sheetName val="USD PBF EDU"/>
      <sheetName val="CISPE LP"/>
      <sheetName val="JS3 LP"/>
      <sheetName val="CANCER LP"/>
      <sheetName val="FAF LP"/>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Yes</v>
          </cell>
        </row>
        <row r="2">
          <cell r="A2" t="str">
            <v>No</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S"/>
      <sheetName val="Stratégie du programme"/>
      <sheetName val="Definitions"/>
      <sheetName val="DPS_impact_source données"/>
      <sheetName val="Parametres"/>
      <sheetName val="Pointage"/>
      <sheetName val="Répart Budg_par_SR"/>
      <sheetName val="Stratégie_du_programme1"/>
      <sheetName val="DPS_impact_source_données1"/>
      <sheetName val="Répart_Budg_par_SR1"/>
      <sheetName val="Stratégie_du_programme"/>
      <sheetName val="DPS_impact_source_données"/>
      <sheetName val="Répart_Budg_par_SR"/>
      <sheetName val="Stratégie_du_programme2"/>
      <sheetName val="DPS_impact_source_données2"/>
      <sheetName val="Répart_Budg_par_SR2"/>
      <sheetName val="Stratégie_du_programme3"/>
      <sheetName val="DPS_impact_source_données3"/>
      <sheetName val="Répart_Budg_par_SR3"/>
      <sheetName val="Stratégie_du_programme4"/>
      <sheetName val="DPS_impact_source_données4"/>
    </sheetNames>
    <sheetDataSet>
      <sheetData sheetId="0">
        <row r="2">
          <cell r="A2" t="str">
            <v>Sélectionnez...</v>
          </cell>
        </row>
        <row r="3">
          <cell r="A3" t="str">
            <v>Prévention : CCC - mass media</v>
          </cell>
        </row>
        <row r="4">
          <cell r="A4" t="str">
            <v>Prévention : CCC - activités communautaires de proximité</v>
          </cell>
        </row>
        <row r="5">
          <cell r="A5" t="str">
            <v>Prévention : Distribution de préservatifs</v>
          </cell>
        </row>
        <row r="6">
          <cell r="A6" t="str">
            <v>Prévention : Dépistage et conseil</v>
          </cell>
        </row>
        <row r="7">
          <cell r="A7" t="str">
            <v>Prévention : PTME</v>
          </cell>
        </row>
        <row r="8">
          <cell r="A8" t="str">
            <v>Prévention : Prophylaxie post-exposition (PPE)</v>
          </cell>
        </row>
        <row r="9">
          <cell r="A9" t="str">
            <v>Prévention : Diagnostic et traitement des IST</v>
          </cell>
        </row>
        <row r="10">
          <cell r="A10" t="str">
            <v>Prévention : Sécurité transfusionnelle et précaution universelle</v>
          </cell>
        </row>
        <row r="11">
          <cell r="A11" t="str">
            <v>Traitement : Thérapie antirétrovirale (ARV) et suivi</v>
          </cell>
        </row>
        <row r="12">
          <cell r="A12" t="str">
            <v>Traitement : Prophylaxie et traitement des infections opportunistes</v>
          </cell>
        </row>
        <row r="13">
          <cell r="A13" t="str">
            <v>Prise en charge et soutien : Prise en charge et soutien pour les personnes atteintes de maladies chroniques</v>
          </cell>
        </row>
        <row r="14">
          <cell r="A14" t="str">
            <v>Prise en charge et soutien : Soutien aux orphelins et enfants vulnérables</v>
          </cell>
        </row>
        <row r="15">
          <cell r="A15" t="str">
            <v>Activités conjointes TB/VIH : Détection intensifiée des cas parmi les PVAVS</v>
          </cell>
        </row>
        <row r="16">
          <cell r="A16" t="str">
            <v>Activités conjointes TB/VIH : Prévention de la maladie de la tuberculose chez les PVAVS</v>
          </cell>
        </row>
        <row r="17">
          <cell r="A17" t="str">
            <v>Activités conjointes TB/VIH : Prévention du VIH chez les patients atteints de tuberculose</v>
          </cell>
        </row>
        <row r="18">
          <cell r="A18" t="str">
            <v>Activités conjointes TB/VIH : Prévention des infections opportunistes chez les PVAVS atteintes de tuberculose</v>
          </cell>
        </row>
        <row r="19">
          <cell r="A19" t="str">
            <v>Activités conjointes TB/VIH : Prise en charge et soutien VIH pour les patients tuberculeux séropositifs</v>
          </cell>
        </row>
        <row r="20">
          <cell r="A20" t="str">
            <v>Activités conjointes TB/VIH : Prescription d’une thérapie antirétrovirale à des patients tuberculeux pendant un traitement contre la tuberculose</v>
          </cell>
        </row>
        <row r="21">
          <cell r="A21" t="str">
            <v>Environnement accompagnateur : Elaboration de politiques, notamment de politiques sur le lieu de travail</v>
          </cell>
        </row>
        <row r="22">
          <cell r="A22" t="str">
            <v>Environnement accompagnateur : Renforcement des capacités de la société civile et des institutions</v>
          </cell>
        </row>
        <row r="23">
          <cell r="A23" t="str">
            <v>Environnement accompagnateur : Réduction de la stigmatisation dans tous les milieux</v>
          </cell>
        </row>
        <row r="24">
          <cell r="A24" t="str">
            <v>TB : Identification des cas d'infection</v>
          </cell>
        </row>
        <row r="25">
          <cell r="A25" t="str">
            <v>TB : Détection rapide et traitement de qualité</v>
          </cell>
        </row>
        <row r="26">
          <cell r="A26" t="str">
            <v>TB : MDR-TB</v>
          </cell>
        </row>
        <row r="27">
          <cell r="A27" t="str">
            <v>TB : MPP (mélange public-privé)</v>
          </cell>
        </row>
        <row r="28">
          <cell r="A28" t="str">
            <v>Environnement accompagnateur : Laboratoire</v>
          </cell>
        </row>
        <row r="29">
          <cell r="A29" t="str">
            <v>Environnement accompagnateur : Ressources humaines</v>
          </cell>
        </row>
        <row r="30">
          <cell r="A30" t="str">
            <v>Environnement accompagnateur : Prise en charge communautaire de la tuberculose (PCCTB)</v>
          </cell>
        </row>
        <row r="31">
          <cell r="A31" t="str">
            <v>Prévention : Moustiquaires imprégnées (MI)</v>
          </cell>
        </row>
        <row r="32">
          <cell r="A32" t="str">
            <v>Prévention : Prévention du paludisme pendant la grossesse</v>
          </cell>
        </row>
        <row r="33">
          <cell r="A33" t="str">
            <v>Prévention : Contrôle des vecteurs (autres que MI)</v>
          </cell>
        </row>
        <row r="34">
          <cell r="A34" t="str">
            <v>Traitement : Traitement antipaludique rapide et efficace</v>
          </cell>
        </row>
        <row r="35">
          <cell r="A35" t="str">
            <v>Traitement : Prise en charge à domicile du paludisme</v>
          </cell>
        </row>
        <row r="36">
          <cell r="A36" t="str">
            <v>Environnement accompagnateur : Diagnostic</v>
          </cell>
        </row>
        <row r="37">
          <cell r="A37" t="str">
            <v>Environnement accompagnateur : Suivi de la pharmacorésistance</v>
          </cell>
        </row>
        <row r="38">
          <cell r="A38" t="str">
            <v>Environnement accompagnateur : Suivi de la résistance à l’insecticide</v>
          </cell>
        </row>
        <row r="39">
          <cell r="A39" t="str">
            <v>Environnement accompagnateur : Coordination et développement de partenariats (national, communautaire, public-privé)</v>
          </cell>
        </row>
        <row r="40">
          <cell r="A40" t="str">
            <v>Prestation de services</v>
          </cell>
        </row>
        <row r="41">
          <cell r="A41" t="str">
            <v>Ressources humaines</v>
          </cell>
        </row>
        <row r="42">
          <cell r="A42" t="str">
            <v>Renforcement des systèmes communautaires</v>
          </cell>
        </row>
        <row r="43">
          <cell r="A43" t="str">
            <v>Système d’information et recherche opérationnelle</v>
          </cell>
        </row>
        <row r="44">
          <cell r="A44" t="str">
            <v>Infrastructure</v>
          </cell>
        </row>
        <row r="45">
          <cell r="A45" t="str">
            <v>Gestion des achats et des stocks</v>
          </cell>
        </row>
      </sheetData>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VHL BOARD"/>
      <sheetName val="COMMUNICATION"/>
      <sheetName val="WATER SUPPLY IMPLEMENT"/>
      <sheetName val="EMERGENCY AWARENESS"/>
      <sheetName val="IDP MONITORING"/>
      <sheetName val="LATRINES"/>
      <sheetName val="COUTS EXPAT INPAT"/>
      <sheetName val="OFFICE-STOCK"/>
      <sheetName val="REHAB DETAIL"/>
      <sheetName val="REPARTITION VHL"/>
      <sheetName val="RUNNING COST"/>
      <sheetName val="VISIBILITE"/>
      <sheetName val="WATSAN MAINT"/>
      <sheetName val="WATER TREATMENT"/>
      <sheetName val="WATER TRUCKING"/>
      <sheetName val="DPS"/>
      <sheetName val="Sheet1"/>
      <sheetName val="TOC"/>
      <sheetName val="Cordaid"/>
      <sheetName val="Consortuim Report Format"/>
      <sheetName val="Budget, Forecast &amp; Variance"/>
      <sheetName val="I&amp;E 200523"/>
      <sheetName val="Liste de Transaction"/>
      <sheetName val="Budget 200523 "/>
      <sheetName val="Financial report"/>
      <sheetName val="Flex.fund 2018"/>
      <sheetName val="Outcome base"/>
      <sheetName val="Flex.fund 2019"/>
      <sheetName val="Budget Expenses and Forecast"/>
      <sheetName val="Project Transaction Listing"/>
      <sheetName val="Transactions Liste"/>
      <sheetName val="Consolidated MoFa"/>
      <sheetName val="I&amp;E JS3 2019"/>
      <sheetName val="Regular corrections"/>
      <sheetName val="Hour corrections"/>
      <sheetName val="ValProjCategory"/>
      <sheetName val="ValActivity"/>
      <sheetName val="Feuil2"/>
      <sheetName val="Feuil3"/>
      <sheetName val="Activity List"/>
      <sheetName val="Parametres"/>
    </sheetNames>
    <sheetDataSet>
      <sheetData sheetId="0">
        <row r="1">
          <cell r="G1">
            <v>250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ow r="1">
          <cell r="G1" t="str">
            <v>Cost Type Id</v>
          </cell>
        </row>
      </sheetData>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artition frais bancaires"/>
      <sheetName val="détail TB-An 1"/>
      <sheetName val="détail TB-An 2"/>
      <sheetName val="RESUME"/>
      <sheetName val="Réponses Additionnelles"/>
      <sheetName val="Hypothèse"/>
      <sheetName val="Transport vélos_Test VIH"/>
      <sheetName val="amélioration du diagnostic"/>
      <sheetName val="S&amp;E_GestProg"/>
      <sheetName val="TBHIV"/>
      <sheetName val="TBMR"/>
      <sheetName val="Lutte contre infection"/>
      <sheetName val="PAL"/>
      <sheetName val="PPM"/>
      <sheetName val="MOSO"/>
      <sheetName val="Soins communautaires"/>
      <sheetName val="enqu pharmacorésistance"/>
      <sheetName val="recherche"/>
      <sheetName val="Médicaments 1°ligne"/>
      <sheetName val="RBF CPLT"/>
      <sheetName val="FBR PNLT UC"/>
      <sheetName val=" Cout RH + Formation"/>
      <sheetName val="CAG"/>
      <sheetName val="Repartition FM"/>
      <sheetName val="BUDGET AGEFIN KPMG"/>
      <sheetName val="Allocation nat AGEFIN"/>
      <sheetName val="Verification DPS Direc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C12">
            <v>0.01</v>
          </cell>
        </row>
      </sheetData>
      <sheetData sheetId="24"/>
      <sheetData sheetId="25">
        <row r="3">
          <cell r="G3">
            <v>0.5</v>
          </cell>
        </row>
      </sheetData>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RE"/>
      <sheetName val="Généralité budget"/>
      <sheetName val="Coûts unitaires"/>
      <sheetName val="Cout harmonisés R8 &amp; R10"/>
      <sheetName val="Per diem bis"/>
      <sheetName val="Cout Billet Avion"/>
      <sheetName val="Fonctionnement PNLP"/>
      <sheetName val="Campagne de masse"/>
      <sheetName val="sensibilite"/>
      <sheetName val="Evaluation de la campagne"/>
      <sheetName val="Enquete MIS"/>
      <sheetName val="Monitorage"/>
      <sheetName val="Hypothèses de cibles"/>
      <sheetName val="Hypothèses de coûts"/>
      <sheetName val="Budget détaillé"/>
      <sheetName val="Résume"/>
      <sheetName val="2015"/>
      <sheetName val="2016"/>
      <sheetName val="2017"/>
      <sheetName val="Scenario"/>
      <sheetName val="20151"/>
      <sheetName val="20161"/>
      <sheetName val="20171"/>
      <sheetName val="Scenario1"/>
      <sheetName val="Quantif scen Full 308"/>
      <sheetName val="Base calcul Palu CONSOMMATION1"/>
      <sheetName val="Base calcul Palu CONSOMMATI (2)"/>
      <sheetName val="Base calcul Palu CONSOMMATION"/>
      <sheetName val="Résume (2)"/>
      <sheetName val="Définitions5"/>
      <sheetName val="Médicaments et intrant"/>
      <sheetName val="Feuil1"/>
      <sheetName val="Feuil2"/>
      <sheetName val="Quantif Scen inDic"/>
      <sheetName val="Feuil10"/>
      <sheetName val="Repartition frais bancai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Repartition frais bancaires"/>
      <sheetName val="HIV"/>
      <sheetName val="Lists"/>
      <sheetName val="Worksheet_1_Project_budget"/>
      <sheetName val="Worksheet_2_Budget_by_activity"/>
      <sheetName val="Worksheet_3_Funding_Sources_"/>
      <sheetName val="4_Breakdown_by_sources"/>
      <sheetName val="Repartition_frais_bancaires"/>
      <sheetName val="Worksheet_1_Project_budget1"/>
      <sheetName val="Worksheet_2_Budget_by_activity1"/>
      <sheetName val="Worksheet_3_Funding_Sources_1"/>
      <sheetName val="4_Breakdown_by_sources1"/>
      <sheetName val="Repartition_frais_bancaires1"/>
      <sheetName val="PVD BUDGET - final"/>
      <sheetName val="Coûts unitaires"/>
      <sheetName val="Worksheet_1_Project_budget2"/>
      <sheetName val="Worksheet_2_Budget_by_activity2"/>
      <sheetName val="Worksheet_3_Funding_Sources_2"/>
      <sheetName val="4_Breakdown_by_sources2"/>
      <sheetName val="Repartition_frais_bancaires2"/>
      <sheetName val="Worksheet_1_Project_budget3"/>
      <sheetName val="Worksheet_2_Budget_by_activity3"/>
      <sheetName val="Worksheet_3_Funding_Sources_3"/>
      <sheetName val="4_Breakdown_by_sources3"/>
      <sheetName val="Repartition_frais_bancaires3"/>
      <sheetName val="Coûts_unitaires"/>
      <sheetName val="Worksheet_1_Project_budget4"/>
      <sheetName val="Worksheet_2_Budget_by_activity4"/>
      <sheetName val="Worksheet_3_Funding_Sources_4"/>
      <sheetName val="4_Breakdown_by_sources4"/>
      <sheetName val="Repartition_frais_bancaires4"/>
      <sheetName val="Coûts_unitaires1"/>
      <sheetName val="Worksheet_1_Project_budget5"/>
      <sheetName val="Worksheet_2_Budget_by_activity5"/>
      <sheetName val="Worksheet_3_Funding_Sources_5"/>
      <sheetName val="4_Breakdown_by_sources5"/>
      <sheetName val="Repartition_frais_bancaires5"/>
      <sheetName val="Coûts_unitaires2"/>
      <sheetName val="Worksheet_1_Project_budget6"/>
      <sheetName val="Worksheet_2_Budget_by_activity6"/>
      <sheetName val="Worksheet_3_Funding_Sources_6"/>
      <sheetName val="4_Breakdown_by_sources6"/>
      <sheetName val="Repartition_frais_bancaires6"/>
      <sheetName val="Coûts_unitaires3"/>
      <sheetName val="DPS_impact_source données"/>
      <sheetName val="Rate tables"/>
      <sheetName val="1 Res Hum"/>
      <sheetName val="Lookup"/>
      <sheetName val="Worksheet_1_Project_budget9"/>
      <sheetName val="Worksheet_2_Budget_by_activity9"/>
      <sheetName val="Worksheet_3_Funding_Sources_9"/>
      <sheetName val="4_Breakdown_by_sources9"/>
      <sheetName val="Repartition_frais_bancaires9"/>
      <sheetName val="Coûts_unitaires6"/>
      <sheetName val="Worksheet_1_Project_budget7"/>
      <sheetName val="Worksheet_2_Budget_by_activity7"/>
      <sheetName val="Worksheet_3_Funding_Sources_7"/>
      <sheetName val="4_Breakdown_by_sources7"/>
      <sheetName val="Repartition_frais_bancaires7"/>
      <sheetName val="Coûts_unitaires4"/>
      <sheetName val="Worksheet_1_Project_budget8"/>
      <sheetName val="Worksheet_2_Budget_by_activity8"/>
      <sheetName val="Worksheet_3_Funding_Sources_8"/>
      <sheetName val="4_Breakdown_by_sources8"/>
      <sheetName val="Repartition_frais_bancaires8"/>
      <sheetName val="Coûts_unitaires5"/>
      <sheetName val="renvoi"/>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ow r="56">
          <cell r="E56">
            <v>0</v>
          </cell>
        </row>
      </sheetData>
      <sheetData sheetId="8">
        <row r="56">
          <cell r="E56">
            <v>0</v>
          </cell>
        </row>
      </sheetData>
      <sheetData sheetId="9">
        <row r="56">
          <cell r="E56">
            <v>0</v>
          </cell>
        </row>
      </sheetData>
      <sheetData sheetId="10">
        <row r="56">
          <cell r="E56">
            <v>0</v>
          </cell>
        </row>
      </sheetData>
      <sheetData sheetId="11">
        <row r="56">
          <cell r="E56">
            <v>0</v>
          </cell>
        </row>
      </sheetData>
      <sheetData sheetId="12">
        <row r="56">
          <cell r="E56">
            <v>0</v>
          </cell>
        </row>
      </sheetData>
      <sheetData sheetId="13">
        <row r="56">
          <cell r="E56">
            <v>0</v>
          </cell>
        </row>
      </sheetData>
      <sheetData sheetId="14">
        <row r="56">
          <cell r="E56">
            <v>0</v>
          </cell>
        </row>
      </sheetData>
      <sheetData sheetId="15">
        <row r="56">
          <cell r="E56">
            <v>0</v>
          </cell>
        </row>
      </sheetData>
      <sheetData sheetId="16">
        <row r="56">
          <cell r="E56">
            <v>0</v>
          </cell>
        </row>
      </sheetData>
      <sheetData sheetId="17" refreshError="1"/>
      <sheetData sheetId="18" refreshError="1"/>
      <sheetData sheetId="19">
        <row r="56">
          <cell r="E56">
            <v>0</v>
          </cell>
        </row>
      </sheetData>
      <sheetData sheetId="20">
        <row r="56">
          <cell r="E56">
            <v>0</v>
          </cell>
        </row>
      </sheetData>
      <sheetData sheetId="21"/>
      <sheetData sheetId="22"/>
      <sheetData sheetId="23"/>
      <sheetData sheetId="24">
        <row r="56">
          <cell r="E56">
            <v>0</v>
          </cell>
        </row>
      </sheetData>
      <sheetData sheetId="25"/>
      <sheetData sheetId="26"/>
      <sheetData sheetId="27"/>
      <sheetData sheetId="28"/>
      <sheetData sheetId="29"/>
      <sheetData sheetId="30">
        <row r="56">
          <cell r="E56">
            <v>0</v>
          </cell>
        </row>
      </sheetData>
      <sheetData sheetId="31"/>
      <sheetData sheetId="32"/>
      <sheetData sheetId="33"/>
      <sheetData sheetId="34"/>
      <sheetData sheetId="35"/>
      <sheetData sheetId="36">
        <row r="56">
          <cell r="E56">
            <v>0</v>
          </cell>
        </row>
      </sheetData>
      <sheetData sheetId="37"/>
      <sheetData sheetId="38"/>
      <sheetData sheetId="39"/>
      <sheetData sheetId="40"/>
      <sheetData sheetId="41"/>
      <sheetData sheetId="42">
        <row r="56">
          <cell r="E56">
            <v>0</v>
          </cell>
        </row>
      </sheetData>
      <sheetData sheetId="43"/>
      <sheetData sheetId="44"/>
      <sheetData sheetId="45"/>
      <sheetData sheetId="46"/>
      <sheetData sheetId="47"/>
      <sheetData sheetId="48" refreshError="1"/>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sheetName val="Comparisation"/>
      <sheetName val="Proposition"/>
      <sheetName val="Rate tables"/>
      <sheetName val="1 Res Hum"/>
      <sheetName val="2 Invest"/>
      <sheetName val="3 Cout fonct"/>
      <sheetName val="4 Outils"/>
      <sheetName val="5 Formation-Etudes"/>
    </sheetNames>
    <sheetDataSet>
      <sheetData sheetId="0"/>
      <sheetData sheetId="1">
        <row r="7">
          <cell r="C7" t="str">
            <v>EUR</v>
          </cell>
        </row>
      </sheetData>
      <sheetData sheetId="2"/>
      <sheetData sheetId="3">
        <row r="2">
          <cell r="C2" t="str">
            <v>Programme PBF&amp; CCT Idjwi (Volet Coordination)</v>
          </cell>
        </row>
        <row r="13">
          <cell r="E13">
            <v>0.8</v>
          </cell>
        </row>
      </sheetData>
      <sheetData sheetId="4">
        <row r="1">
          <cell r="E1" t="str">
            <v>Ressources humaines</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Etienne Mushagalusa" id="{3EC78D7D-C216-41A9-8A82-28C9EEEE8A46}" userId="Etienne Mushagalusa" providerId="None"/>
  <person displayName="Etienne Mushagalusa" id="{6D8F2825-C3C5-4181-B4F8-C52A7F3264E6}" userId="S::mze@cordaid.org::547af74b-2a03-4a49-8a24-b99d3e815504" providerId="AD"/>
  <person displayName="Caitlin Hannahan" id="{FFE07015-B5C4-42B5-9AB8-91FBA3BF273F}" userId="S::caitlin.hannahan@one.un.org::56a8037b-9266-493e-94b7-3738e1eaaa0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 dT="2020-04-09T13:09:28.21" personId="{FFE07015-B5C4-42B5-9AB8-91FBA3BF273F}" id="{C8B8FEA0-6D04-4232-97F6-491CEF8634DF}">
    <text>Ce montant ne peut dépasser 20 % du budget total sans dérogation.</text>
  </threadedComment>
  <threadedComment ref="F18" dT="2020-04-09T13:09:43.67" personId="{FFE07015-B5C4-42B5-9AB8-91FBA3BF273F}" id="{1907C70C-2BDB-449A-A597-FB2727365676}">
    <text>Ce montant ne peut dépasser 10 % du budget total.</text>
  </threadedComment>
  <threadedComment ref="B22" dT="2020-04-09T13:47:18.32" personId="{FFE07015-B5C4-42B5-9AB8-91FBA3BF273F}" id="{D6E0BC24-3009-4647-96D1-24517037C274}">
    <text>Ceci ne s'applique qu'aux les Organisations Participantes non-Nations Unies (PNUNO)</text>
  </threadedComment>
</ThreadedComments>
</file>

<file path=xl/threadedComments/threadedComment2.xml><?xml version="1.0" encoding="utf-8"?>
<ThreadedComments xmlns="http://schemas.microsoft.com/office/spreadsheetml/2018/threadedcomments" xmlns:x="http://schemas.openxmlformats.org/spreadsheetml/2006/main">
  <threadedComment ref="L231" dT="2021-04-21T10:50:57.49" personId="{3EC78D7D-C216-41A9-8A82-28C9EEEE8A46}" id="{9079C893-5422-4870-9F6C-1CF72F247B0D}">
    <text>LE GENERATEUR EST 6,5 KVA</text>
  </threadedComment>
</ThreadedComments>
</file>

<file path=xl/threadedComments/threadedComment3.xml><?xml version="1.0" encoding="utf-8"?>
<ThreadedComments xmlns="http://schemas.microsoft.com/office/spreadsheetml/2018/threadedcomments" xmlns:x="http://schemas.openxmlformats.org/spreadsheetml/2006/main">
  <threadedComment ref="I199" dT="2023-01-20T15:37:19.09" personId="{6D8F2825-C3C5-4181-B4F8-C52A7F3264E6}" id="{39E02CA5-DE1A-4C96-81D8-0F1C0C4A01C3}">
    <text>Au siège ils ont mal imputer avec la ligne ACT-047213</text>
  </threadedComment>
  <threadedComment ref="I200" dT="2023-01-20T15:37:19.09" personId="{6D8F2825-C3C5-4181-B4F8-C52A7F3264E6}" id="{914FE84B-757A-43D9-9ABC-24D36B508F8B}">
    <text>Au siège ils ont mal imputer avec la ligne ACT-047213</text>
  </threadedComment>
  <threadedComment ref="I201" dT="2023-01-20T15:37:19.09" personId="{6D8F2825-C3C5-4181-B4F8-C52A7F3264E6}" id="{9BD42291-9553-4198-B550-1F489D8A097A}">
    <text>Au siège ils ont mal imputer avec la ligne ACT-047213</text>
  </threadedComment>
</ThreadedComments>
</file>

<file path=xl/threadedComments/threadedComment4.xml><?xml version="1.0" encoding="utf-8"?>
<ThreadedComments xmlns="http://schemas.microsoft.com/office/spreadsheetml/2018/threadedcomments" xmlns:x="http://schemas.openxmlformats.org/spreadsheetml/2006/main">
  <threadedComment ref="I142" dT="2023-03-17T09:38:39.55" personId="{6D8F2825-C3C5-4181-B4F8-C52A7F3264E6}" id="{A0BA3C6A-4B1A-4AB8-B917-8F7840A02ABE}">
    <text>A charger la ligne CDR-003104 au lieu de la ligne du partenaire GASAP</text>
  </threadedComment>
  <threadedComment ref="I199" dT="2023-01-20T15:37:19.09" personId="{6D8F2825-C3C5-4181-B4F8-C52A7F3264E6}" id="{36081248-A597-4F48-AEC0-694EC8BE437F}">
    <text>Au siège ils ont mal imputer avec la ligne ACT-047213</text>
  </threadedComment>
  <threadedComment ref="I200" dT="2023-01-20T15:37:19.09" personId="{6D8F2825-C3C5-4181-B4F8-C52A7F3264E6}" id="{0ED898DC-001B-48D9-8514-0D080F9BE05C}">
    <text>Au siège ils ont mal imputer avec la ligne ACT-047213</text>
  </threadedComment>
  <threadedComment ref="I201" dT="2023-01-20T15:37:19.09" personId="{6D8F2825-C3C5-4181-B4F8-C52A7F3264E6}" id="{7C46C1B1-60AD-444D-BA3E-485BD0BFBF72}">
    <text>Au siège ils ont mal imputer avec la ligne ACT-047213</text>
  </threadedComment>
</ThreadedComments>
</file>

<file path=xl/threadedComments/threadedComment5.xml><?xml version="1.0" encoding="utf-8"?>
<ThreadedComments xmlns="http://schemas.microsoft.com/office/spreadsheetml/2018/threadedcomments" xmlns:x="http://schemas.openxmlformats.org/spreadsheetml/2006/main">
  <threadedComment ref="I142" dT="2023-03-17T09:38:39.55" personId="{6D8F2825-C3C5-4181-B4F8-C52A7F3264E6}" id="{ACF955BC-9502-4868-9B99-25DC7C25AD31}">
    <text>A charger la ligne CDR-003104 au lieu de la ligne du partenaire GASAP</text>
  </threadedComment>
  <threadedComment ref="I199" dT="2023-01-20T15:37:19.09" personId="{6D8F2825-C3C5-4181-B4F8-C52A7F3264E6}" id="{FCFF7784-1943-4201-A7F6-34E4EC803ABA}">
    <text>Au siège ils ont mal imputer avec la ligne ACT-047213</text>
  </threadedComment>
  <threadedComment ref="I200" dT="2023-01-20T15:37:19.09" personId="{6D8F2825-C3C5-4181-B4F8-C52A7F3264E6}" id="{8282768A-C273-4B36-A6B9-DD84CAFC99E5}">
    <text>Au siège ils ont mal imputer avec la ligne ACT-047213</text>
  </threadedComment>
  <threadedComment ref="I201" dT="2023-01-20T15:37:19.09" personId="{6D8F2825-C3C5-4181-B4F8-C52A7F3264E6}" id="{639E1EAA-C5F6-476C-8929-855B6EF06EFB}">
    <text>Au siège ils ont mal imputer avec la ligne ACT-047213</text>
  </threadedComment>
</ThreadedComments>
</file>

<file path=xl/threadedComments/threadedComment6.xml><?xml version="1.0" encoding="utf-8"?>
<ThreadedComments xmlns="http://schemas.microsoft.com/office/spreadsheetml/2018/threadedcomments" xmlns:x="http://schemas.openxmlformats.org/spreadsheetml/2006/main">
  <threadedComment ref="I147" dT="2023-03-17T09:38:39.55" personId="{6D8F2825-C3C5-4181-B4F8-C52A7F3264E6}" id="{39257DDC-6B83-4BA4-9FE8-CF42326D224A}">
    <text>A charger la ligne CDR-003104 au lieu de la ligne du partenaire GASAP</text>
  </threadedComment>
  <threadedComment ref="I204" dT="2023-01-20T15:37:19.09" personId="{6D8F2825-C3C5-4181-B4F8-C52A7F3264E6}" id="{F4525C18-1810-4FA1-A856-D8601C7AC73D}">
    <text>Au siège ils ont mal imputer avec la ligne ACT-047213</text>
  </threadedComment>
  <threadedComment ref="I205" dT="2023-01-20T15:37:19.09" personId="{6D8F2825-C3C5-4181-B4F8-C52A7F3264E6}" id="{25D3E4BD-F3D2-4180-8C09-A5459C82CA4A}">
    <text>Au siège ils ont mal imputer avec la ligne ACT-047213</text>
  </threadedComment>
  <threadedComment ref="I206" dT="2023-01-20T15:37:19.09" personId="{6D8F2825-C3C5-4181-B4F8-C52A7F3264E6}" id="{65B9BF95-DAD9-46FE-82A6-C29FFFEA756F}">
    <text>Au siège ils ont mal imputer avec la ligne ACT-047213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 Id="rId4" Type="http://schemas.microsoft.com/office/2017/10/relationships/threadedComment" Target="../threadedComments/threadedComment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A6D6-4EED-4D81-B122-58FBE9CC5282}">
  <dimension ref="A1:J53"/>
  <sheetViews>
    <sheetView tabSelected="1" zoomScale="90" zoomScaleNormal="90" workbookViewId="0">
      <selection activeCell="B40" sqref="B40:C40"/>
    </sheetView>
  </sheetViews>
  <sheetFormatPr defaultColWidth="10.625" defaultRowHeight="15.75"/>
  <cols>
    <col min="1" max="1" width="22.125" customWidth="1"/>
    <col min="2" max="2" width="19.625" customWidth="1"/>
    <col min="3" max="3" width="10.625" hidden="1" customWidth="1"/>
  </cols>
  <sheetData>
    <row r="1" spans="1:10">
      <c r="A1" s="1146" t="s">
        <v>243</v>
      </c>
      <c r="B1" s="1142" t="s">
        <v>225</v>
      </c>
      <c r="C1" s="1142"/>
      <c r="D1" s="1142"/>
      <c r="E1" s="1142"/>
      <c r="F1" s="1142"/>
      <c r="G1" s="1142"/>
      <c r="H1" s="1142"/>
      <c r="I1" s="1142"/>
      <c r="J1" s="1142"/>
    </row>
    <row r="2" spans="1:10">
      <c r="A2" s="1146"/>
      <c r="B2" s="1142"/>
      <c r="C2" s="1142"/>
      <c r="D2" s="1142"/>
      <c r="E2" s="1142"/>
      <c r="F2" s="1142"/>
      <c r="G2" s="1142"/>
      <c r="H2" s="1142"/>
      <c r="I2" s="1142"/>
      <c r="J2" s="1142"/>
    </row>
    <row r="3" spans="1:10">
      <c r="A3" s="239" t="s">
        <v>228</v>
      </c>
      <c r="B3" s="1158" t="s">
        <v>244</v>
      </c>
      <c r="C3" s="1159"/>
      <c r="D3" s="1146" t="s">
        <v>229</v>
      </c>
      <c r="E3" s="1146"/>
      <c r="F3" s="1146"/>
      <c r="G3" s="1146"/>
      <c r="H3" s="1146"/>
      <c r="I3" s="1146" t="s">
        <v>369</v>
      </c>
      <c r="J3" s="1146"/>
    </row>
    <row r="4" spans="1:10" ht="15.6" customHeight="1">
      <c r="A4" s="1144" t="s">
        <v>236</v>
      </c>
      <c r="B4" s="1157" t="s">
        <v>226</v>
      </c>
      <c r="C4" s="1157"/>
      <c r="D4" s="1153" t="s">
        <v>227</v>
      </c>
      <c r="E4" s="1153"/>
      <c r="F4" s="1153"/>
      <c r="G4" s="1153"/>
      <c r="H4" s="1153"/>
      <c r="I4" s="1153" t="s">
        <v>230</v>
      </c>
      <c r="J4" s="1153"/>
    </row>
    <row r="5" spans="1:10">
      <c r="A5" s="1144"/>
      <c r="B5" s="1157"/>
      <c r="C5" s="1157"/>
      <c r="D5" s="1153"/>
      <c r="E5" s="1153"/>
      <c r="F5" s="1153"/>
      <c r="G5" s="1153"/>
      <c r="H5" s="1153"/>
      <c r="I5" s="1153"/>
      <c r="J5" s="1153"/>
    </row>
    <row r="6" spans="1:10">
      <c r="A6" s="1144"/>
      <c r="B6" s="1157"/>
      <c r="C6" s="1157"/>
      <c r="D6" s="1153"/>
      <c r="E6" s="1153"/>
      <c r="F6" s="1153"/>
      <c r="G6" s="1153"/>
      <c r="H6" s="1153"/>
      <c r="I6" s="1153"/>
      <c r="J6" s="1153"/>
    </row>
    <row r="7" spans="1:10">
      <c r="A7" s="1144"/>
      <c r="B7" s="1157"/>
      <c r="C7" s="1157"/>
      <c r="D7" s="1153"/>
      <c r="E7" s="1153"/>
      <c r="F7" s="1153"/>
      <c r="G7" s="1153"/>
      <c r="H7" s="1153"/>
      <c r="I7" s="1153"/>
      <c r="J7" s="1153"/>
    </row>
    <row r="8" spans="1:10">
      <c r="A8" s="1144"/>
      <c r="B8" s="1157"/>
      <c r="C8" s="1157"/>
      <c r="D8" s="1153"/>
      <c r="E8" s="1153"/>
      <c r="F8" s="1153"/>
      <c r="G8" s="1153"/>
      <c r="H8" s="1153"/>
      <c r="I8" s="1153"/>
      <c r="J8" s="1153"/>
    </row>
    <row r="9" spans="1:10">
      <c r="A9" s="1144"/>
      <c r="B9" s="1157"/>
      <c r="C9" s="1157"/>
      <c r="D9" s="1153"/>
      <c r="E9" s="1153"/>
      <c r="F9" s="1153"/>
      <c r="G9" s="1153"/>
      <c r="H9" s="1153"/>
      <c r="I9" s="1153"/>
      <c r="J9" s="1153"/>
    </row>
    <row r="10" spans="1:10">
      <c r="A10" s="1144"/>
      <c r="B10" s="1157"/>
      <c r="C10" s="1157"/>
      <c r="D10" s="1153"/>
      <c r="E10" s="1153"/>
      <c r="F10" s="1153"/>
      <c r="G10" s="1153"/>
      <c r="H10" s="1153"/>
      <c r="I10" s="1153"/>
      <c r="J10" s="1153"/>
    </row>
    <row r="11" spans="1:10">
      <c r="A11" s="1145" t="s">
        <v>237</v>
      </c>
      <c r="B11" s="1156" t="s">
        <v>233</v>
      </c>
      <c r="C11" s="1156"/>
      <c r="D11" s="1154" t="s">
        <v>231</v>
      </c>
      <c r="E11" s="1154"/>
      <c r="F11" s="1154"/>
      <c r="G11" s="1154"/>
      <c r="H11" s="1154"/>
      <c r="I11" s="1155" t="s">
        <v>232</v>
      </c>
      <c r="J11" s="1155"/>
    </row>
    <row r="12" spans="1:10">
      <c r="A12" s="1145"/>
      <c r="B12" s="1156"/>
      <c r="C12" s="1156"/>
      <c r="D12" s="1154"/>
      <c r="E12" s="1154"/>
      <c r="F12" s="1154"/>
      <c r="G12" s="1154"/>
      <c r="H12" s="1154"/>
      <c r="I12" s="1155"/>
      <c r="J12" s="1155"/>
    </row>
    <row r="13" spans="1:10">
      <c r="A13" s="1145"/>
      <c r="B13" s="1156"/>
      <c r="C13" s="1156"/>
      <c r="D13" s="1154"/>
      <c r="E13" s="1154"/>
      <c r="F13" s="1154"/>
      <c r="G13" s="1154"/>
      <c r="H13" s="1154"/>
      <c r="I13" s="1155"/>
      <c r="J13" s="1155"/>
    </row>
    <row r="14" spans="1:10">
      <c r="A14" s="1145"/>
      <c r="B14" s="1156"/>
      <c r="C14" s="1156"/>
      <c r="D14" s="1154"/>
      <c r="E14" s="1154"/>
      <c r="F14" s="1154"/>
      <c r="G14" s="1154"/>
      <c r="H14" s="1154"/>
      <c r="I14" s="1155"/>
      <c r="J14" s="1155"/>
    </row>
    <row r="15" spans="1:10">
      <c r="A15" s="1145"/>
      <c r="B15" s="1156"/>
      <c r="C15" s="1156"/>
      <c r="D15" s="1154"/>
      <c r="E15" s="1154"/>
      <c r="F15" s="1154"/>
      <c r="G15" s="1154"/>
      <c r="H15" s="1154"/>
      <c r="I15" s="1155"/>
      <c r="J15" s="1155"/>
    </row>
    <row r="16" spans="1:10">
      <c r="A16" s="1145"/>
      <c r="B16" s="1156"/>
      <c r="C16" s="1156"/>
      <c r="D16" s="1154"/>
      <c r="E16" s="1154"/>
      <c r="F16" s="1154"/>
      <c r="G16" s="1154"/>
      <c r="H16" s="1154"/>
      <c r="I16" s="1155"/>
      <c r="J16" s="1155"/>
    </row>
    <row r="17" spans="1:10" ht="15.6" customHeight="1">
      <c r="A17" s="1162" t="s">
        <v>238</v>
      </c>
      <c r="B17" s="1161" t="s">
        <v>235</v>
      </c>
      <c r="C17" s="1161"/>
      <c r="D17" s="1143" t="s">
        <v>234</v>
      </c>
      <c r="E17" s="1143"/>
      <c r="F17" s="1143"/>
      <c r="G17" s="1143"/>
      <c r="H17" s="1143"/>
      <c r="I17" s="1147" t="s">
        <v>370</v>
      </c>
      <c r="J17" s="1148"/>
    </row>
    <row r="18" spans="1:10">
      <c r="A18" s="1162"/>
      <c r="B18" s="1161"/>
      <c r="C18" s="1161"/>
      <c r="D18" s="1143"/>
      <c r="E18" s="1143"/>
      <c r="F18" s="1143"/>
      <c r="G18" s="1143"/>
      <c r="H18" s="1143"/>
      <c r="I18" s="1149"/>
      <c r="J18" s="1150"/>
    </row>
    <row r="19" spans="1:10">
      <c r="A19" s="1162"/>
      <c r="B19" s="1161"/>
      <c r="C19" s="1161"/>
      <c r="D19" s="1143"/>
      <c r="E19" s="1143"/>
      <c r="F19" s="1143"/>
      <c r="G19" s="1143"/>
      <c r="H19" s="1143"/>
      <c r="I19" s="1149"/>
      <c r="J19" s="1150"/>
    </row>
    <row r="20" spans="1:10">
      <c r="A20" s="1162"/>
      <c r="B20" s="1161"/>
      <c r="C20" s="1161"/>
      <c r="D20" s="1143"/>
      <c r="E20" s="1143"/>
      <c r="F20" s="1143"/>
      <c r="G20" s="1143"/>
      <c r="H20" s="1143"/>
      <c r="I20" s="1149"/>
      <c r="J20" s="1150"/>
    </row>
    <row r="21" spans="1:10">
      <c r="A21" s="1162"/>
      <c r="B21" s="1161"/>
      <c r="C21" s="1161"/>
      <c r="D21" s="1143"/>
      <c r="E21" s="1143"/>
      <c r="F21" s="1143"/>
      <c r="G21" s="1143"/>
      <c r="H21" s="1143"/>
      <c r="I21" s="1149"/>
      <c r="J21" s="1150"/>
    </row>
    <row r="22" spans="1:10">
      <c r="A22" s="1162"/>
      <c r="B22" s="1161"/>
      <c r="C22" s="1161"/>
      <c r="D22" s="1143"/>
      <c r="E22" s="1143"/>
      <c r="F22" s="1143"/>
      <c r="G22" s="1143"/>
      <c r="H22" s="1143"/>
      <c r="I22" s="1149"/>
      <c r="J22" s="1150"/>
    </row>
    <row r="23" spans="1:10">
      <c r="A23" s="1162"/>
      <c r="B23" s="1161"/>
      <c r="C23" s="1161"/>
      <c r="D23" s="1143"/>
      <c r="E23" s="1143"/>
      <c r="F23" s="1143"/>
      <c r="G23" s="1143"/>
      <c r="H23" s="1143"/>
      <c r="I23" s="1149"/>
      <c r="J23" s="1150"/>
    </row>
    <row r="24" spans="1:10">
      <c r="A24" s="1162"/>
      <c r="B24" s="1161"/>
      <c r="C24" s="1161"/>
      <c r="D24" s="1143"/>
      <c r="E24" s="1143"/>
      <c r="F24" s="1143"/>
      <c r="G24" s="1143"/>
      <c r="H24" s="1143"/>
      <c r="I24" s="1149"/>
      <c r="J24" s="1150"/>
    </row>
    <row r="25" spans="1:10">
      <c r="A25" s="1162"/>
      <c r="B25" s="1161"/>
      <c r="C25" s="1161"/>
      <c r="D25" s="1143"/>
      <c r="E25" s="1143"/>
      <c r="F25" s="1143"/>
      <c r="G25" s="1143"/>
      <c r="H25" s="1143"/>
      <c r="I25" s="1149"/>
      <c r="J25" s="1150"/>
    </row>
    <row r="26" spans="1:10">
      <c r="A26" s="1162"/>
      <c r="B26" s="1161"/>
      <c r="C26" s="1161"/>
      <c r="D26" s="1143"/>
      <c r="E26" s="1143"/>
      <c r="F26" s="1143"/>
      <c r="G26" s="1143"/>
      <c r="H26" s="1143"/>
      <c r="I26" s="1149"/>
      <c r="J26" s="1150"/>
    </row>
    <row r="27" spans="1:10">
      <c r="A27" s="1162"/>
      <c r="B27" s="1161"/>
      <c r="C27" s="1161"/>
      <c r="D27" s="1143"/>
      <c r="E27" s="1143"/>
      <c r="F27" s="1143"/>
      <c r="G27" s="1143"/>
      <c r="H27" s="1143"/>
      <c r="I27" s="1149"/>
      <c r="J27" s="1150"/>
    </row>
    <row r="28" spans="1:10">
      <c r="A28" s="1162"/>
      <c r="B28" s="1161"/>
      <c r="C28" s="1161"/>
      <c r="D28" s="1143"/>
      <c r="E28" s="1143"/>
      <c r="F28" s="1143"/>
      <c r="G28" s="1143"/>
      <c r="H28" s="1143"/>
      <c r="I28" s="1149"/>
      <c r="J28" s="1150"/>
    </row>
    <row r="29" spans="1:10">
      <c r="A29" s="1162"/>
      <c r="B29" s="1161"/>
      <c r="C29" s="1161"/>
      <c r="D29" s="1143"/>
      <c r="E29" s="1143"/>
      <c r="F29" s="1143"/>
      <c r="G29" s="1143"/>
      <c r="H29" s="1143"/>
      <c r="I29" s="1149"/>
      <c r="J29" s="1150"/>
    </row>
    <row r="30" spans="1:10">
      <c r="A30" s="1162"/>
      <c r="B30" s="1161"/>
      <c r="C30" s="1161"/>
      <c r="D30" s="1143"/>
      <c r="E30" s="1143"/>
      <c r="F30" s="1143"/>
      <c r="G30" s="1143"/>
      <c r="H30" s="1143"/>
      <c r="I30" s="1149"/>
      <c r="J30" s="1150"/>
    </row>
    <row r="31" spans="1:10">
      <c r="A31" s="1162"/>
      <c r="B31" s="1161"/>
      <c r="C31" s="1161"/>
      <c r="D31" s="1143"/>
      <c r="E31" s="1143"/>
      <c r="F31" s="1143"/>
      <c r="G31" s="1143"/>
      <c r="H31" s="1143"/>
      <c r="I31" s="1149"/>
      <c r="J31" s="1150"/>
    </row>
    <row r="32" spans="1:10">
      <c r="A32" s="1162"/>
      <c r="B32" s="1161"/>
      <c r="C32" s="1161"/>
      <c r="D32" s="1143"/>
      <c r="E32" s="1143"/>
      <c r="F32" s="1143"/>
      <c r="G32" s="1143"/>
      <c r="H32" s="1143"/>
      <c r="I32" s="1149"/>
      <c r="J32" s="1150"/>
    </row>
    <row r="33" spans="1:10">
      <c r="A33" s="1162"/>
      <c r="B33" s="1161"/>
      <c r="C33" s="1161"/>
      <c r="D33" s="1143"/>
      <c r="E33" s="1143"/>
      <c r="F33" s="1143"/>
      <c r="G33" s="1143"/>
      <c r="H33" s="1143"/>
      <c r="I33" s="1149"/>
      <c r="J33" s="1150"/>
    </row>
    <row r="34" spans="1:10">
      <c r="A34" s="1162"/>
      <c r="B34" s="1161"/>
      <c r="C34" s="1161"/>
      <c r="D34" s="1143"/>
      <c r="E34" s="1143"/>
      <c r="F34" s="1143"/>
      <c r="G34" s="1143"/>
      <c r="H34" s="1143"/>
      <c r="I34" s="1149"/>
      <c r="J34" s="1150"/>
    </row>
    <row r="35" spans="1:10">
      <c r="A35" s="1162"/>
      <c r="B35" s="1161"/>
      <c r="C35" s="1161"/>
      <c r="D35" s="1143"/>
      <c r="E35" s="1143"/>
      <c r="F35" s="1143"/>
      <c r="G35" s="1143"/>
      <c r="H35" s="1143"/>
      <c r="I35" s="1149"/>
      <c r="J35" s="1150"/>
    </row>
    <row r="36" spans="1:10">
      <c r="A36" s="1162"/>
      <c r="B36" s="1161"/>
      <c r="C36" s="1161"/>
      <c r="D36" s="1143"/>
      <c r="E36" s="1143"/>
      <c r="F36" s="1143"/>
      <c r="G36" s="1143"/>
      <c r="H36" s="1143"/>
      <c r="I36" s="1149"/>
      <c r="J36" s="1150"/>
    </row>
    <row r="37" spans="1:10">
      <c r="A37" s="1162"/>
      <c r="B37" s="1161"/>
      <c r="C37" s="1161"/>
      <c r="D37" s="1143"/>
      <c r="E37" s="1143"/>
      <c r="F37" s="1143"/>
      <c r="G37" s="1143"/>
      <c r="H37" s="1143"/>
      <c r="I37" s="1149"/>
      <c r="J37" s="1150"/>
    </row>
    <row r="38" spans="1:10">
      <c r="A38" s="1162"/>
      <c r="B38" s="1161"/>
      <c r="C38" s="1161"/>
      <c r="D38" s="1143"/>
      <c r="E38" s="1143"/>
      <c r="F38" s="1143"/>
      <c r="G38" s="1143"/>
      <c r="H38" s="1143"/>
      <c r="I38" s="1149"/>
      <c r="J38" s="1150"/>
    </row>
    <row r="39" spans="1:10">
      <c r="A39" s="1162"/>
      <c r="B39" s="1161"/>
      <c r="C39" s="1161"/>
      <c r="D39" s="1143"/>
      <c r="E39" s="1143"/>
      <c r="F39" s="1143"/>
      <c r="G39" s="1143"/>
      <c r="H39" s="1143"/>
      <c r="I39" s="1149"/>
      <c r="J39" s="1150"/>
    </row>
    <row r="40" spans="1:10" ht="181.5" customHeight="1">
      <c r="A40" s="1162"/>
      <c r="B40" s="1161" t="s">
        <v>240</v>
      </c>
      <c r="C40" s="1161"/>
      <c r="D40" s="1160" t="s">
        <v>239</v>
      </c>
      <c r="E40" s="1160"/>
      <c r="F40" s="1160"/>
      <c r="G40" s="1160"/>
      <c r="H40" s="1160"/>
      <c r="I40" s="1149"/>
      <c r="J40" s="1150"/>
    </row>
    <row r="41" spans="1:10">
      <c r="A41" s="1162"/>
      <c r="B41" s="1161" t="s">
        <v>241</v>
      </c>
      <c r="C41" s="1161"/>
      <c r="D41" s="1143" t="s">
        <v>242</v>
      </c>
      <c r="E41" s="1143"/>
      <c r="F41" s="1143"/>
      <c r="G41" s="1143"/>
      <c r="H41" s="1143"/>
      <c r="I41" s="1149"/>
      <c r="J41" s="1150"/>
    </row>
    <row r="42" spans="1:10">
      <c r="A42" s="1162"/>
      <c r="B42" s="1161"/>
      <c r="C42" s="1161"/>
      <c r="D42" s="1143"/>
      <c r="E42" s="1143"/>
      <c r="F42" s="1143"/>
      <c r="G42" s="1143"/>
      <c r="H42" s="1143"/>
      <c r="I42" s="1149"/>
      <c r="J42" s="1150"/>
    </row>
    <row r="43" spans="1:10">
      <c r="A43" s="1162"/>
      <c r="B43" s="1161"/>
      <c r="C43" s="1161"/>
      <c r="D43" s="1143"/>
      <c r="E43" s="1143"/>
      <c r="F43" s="1143"/>
      <c r="G43" s="1143"/>
      <c r="H43" s="1143"/>
      <c r="I43" s="1151"/>
      <c r="J43" s="1152"/>
    </row>
    <row r="44" spans="1:10">
      <c r="D44" s="238"/>
      <c r="E44" s="238"/>
      <c r="F44" s="238"/>
      <c r="G44" s="238"/>
      <c r="H44" s="238"/>
    </row>
    <row r="45" spans="1:10">
      <c r="D45" s="238"/>
      <c r="E45" s="238"/>
      <c r="F45" s="238"/>
      <c r="G45" s="238"/>
      <c r="H45" s="238"/>
    </row>
    <row r="46" spans="1:10">
      <c r="D46" s="238"/>
      <c r="E46" s="238"/>
      <c r="F46" s="238"/>
      <c r="G46" s="238"/>
      <c r="H46" s="238"/>
    </row>
    <row r="47" spans="1:10">
      <c r="D47" s="238"/>
      <c r="E47" s="238"/>
      <c r="F47" s="238"/>
      <c r="G47" s="238"/>
      <c r="H47" s="238"/>
    </row>
    <row r="48" spans="1:10">
      <c r="D48" s="238"/>
      <c r="E48" s="238"/>
      <c r="F48" s="238"/>
      <c r="G48" s="238"/>
      <c r="H48" s="238"/>
    </row>
    <row r="49" spans="4:8">
      <c r="D49" s="238"/>
      <c r="E49" s="238"/>
      <c r="F49" s="238"/>
      <c r="G49" s="238"/>
      <c r="H49" s="238"/>
    </row>
    <row r="50" spans="4:8">
      <c r="D50" s="238"/>
      <c r="E50" s="238"/>
      <c r="F50" s="238"/>
      <c r="G50" s="238"/>
      <c r="H50" s="238"/>
    </row>
    <row r="51" spans="4:8">
      <c r="D51" s="238"/>
      <c r="E51" s="238"/>
      <c r="F51" s="238"/>
      <c r="G51" s="238"/>
      <c r="H51" s="238"/>
    </row>
    <row r="52" spans="4:8">
      <c r="D52" s="238"/>
      <c r="E52" s="238"/>
      <c r="F52" s="238"/>
      <c r="G52" s="238"/>
      <c r="H52" s="238"/>
    </row>
    <row r="53" spans="4:8">
      <c r="D53" s="238"/>
      <c r="E53" s="238"/>
      <c r="F53" s="238"/>
      <c r="G53" s="238"/>
      <c r="H53" s="238"/>
    </row>
  </sheetData>
  <mergeCells count="21">
    <mergeCell ref="B17:C39"/>
    <mergeCell ref="B40:C40"/>
    <mergeCell ref="D41:H43"/>
    <mergeCell ref="A17:A43"/>
    <mergeCell ref="B41:C43"/>
    <mergeCell ref="B1:J2"/>
    <mergeCell ref="D17:H39"/>
    <mergeCell ref="A4:A10"/>
    <mergeCell ref="A11:A16"/>
    <mergeCell ref="A1:A2"/>
    <mergeCell ref="I17:J43"/>
    <mergeCell ref="I3:J3"/>
    <mergeCell ref="I4:J10"/>
    <mergeCell ref="D11:H16"/>
    <mergeCell ref="I11:J16"/>
    <mergeCell ref="B11:C16"/>
    <mergeCell ref="B4:C10"/>
    <mergeCell ref="D4:H10"/>
    <mergeCell ref="B3:C3"/>
    <mergeCell ref="D3:H3"/>
    <mergeCell ref="D40: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BEA4-1D2F-4FDC-9B02-77BDEA77BEE2}">
  <dimension ref="A1:AK80"/>
  <sheetViews>
    <sheetView topLeftCell="E1" zoomScale="70" zoomScaleNormal="70" workbookViewId="0">
      <selection activeCell="G51" sqref="G51"/>
    </sheetView>
  </sheetViews>
  <sheetFormatPr defaultColWidth="10.625" defaultRowHeight="15.75"/>
  <cols>
    <col min="1" max="1" width="26.625" customWidth="1"/>
    <col min="2" max="2" width="24.125" customWidth="1"/>
    <col min="3" max="3" width="20.375" customWidth="1"/>
    <col min="4" max="5" width="50.625" customWidth="1"/>
    <col min="6" max="6" width="15" customWidth="1"/>
    <col min="7" max="7" width="14.125" customWidth="1"/>
    <col min="8" max="10" width="5.125" customWidth="1"/>
    <col min="11" max="11" width="4.625" customWidth="1"/>
    <col min="12" max="12" width="4.375" customWidth="1"/>
    <col min="13" max="14" width="4.625" customWidth="1"/>
    <col min="15" max="15" width="5.5" customWidth="1"/>
    <col min="16" max="22" width="4.625" customWidth="1"/>
    <col min="23" max="23" width="4" customWidth="1"/>
    <col min="24" max="24" width="4.125" customWidth="1"/>
    <col min="25" max="27" width="4.5" customWidth="1"/>
    <col min="28" max="28" width="5" customWidth="1"/>
    <col min="29" max="30" width="4.125" customWidth="1"/>
    <col min="31" max="31" width="4.5" customWidth="1"/>
    <col min="32" max="36" width="4" customWidth="1"/>
    <col min="37" max="37" width="4.125" customWidth="1"/>
  </cols>
  <sheetData>
    <row r="1" spans="1:37" ht="18.75">
      <c r="A1" s="240" t="s">
        <v>245</v>
      </c>
      <c r="B1" s="1175"/>
      <c r="C1" s="1176"/>
      <c r="D1" t="s">
        <v>246</v>
      </c>
    </row>
    <row r="2" spans="1:37" ht="19.5" thickBot="1">
      <c r="A2" s="240" t="s">
        <v>247</v>
      </c>
      <c r="B2" s="241"/>
      <c r="C2" s="242"/>
      <c r="D2" t="s">
        <v>248</v>
      </c>
    </row>
    <row r="3" spans="1:37" ht="16.5" thickBot="1">
      <c r="H3" s="1177">
        <v>2020</v>
      </c>
      <c r="I3" s="1178"/>
      <c r="J3" s="1179"/>
      <c r="K3" s="1180">
        <v>2021</v>
      </c>
      <c r="L3" s="1181"/>
      <c r="M3" s="1181"/>
      <c r="N3" s="1181"/>
      <c r="O3" s="1181"/>
      <c r="P3" s="1181"/>
      <c r="Q3" s="1181"/>
      <c r="R3" s="1181"/>
      <c r="S3" s="1181"/>
      <c r="T3" s="1181"/>
      <c r="U3" s="1181"/>
      <c r="V3" s="1182"/>
      <c r="W3" s="1183">
        <v>2022</v>
      </c>
      <c r="X3" s="1184"/>
      <c r="Y3" s="1184"/>
      <c r="Z3" s="1184"/>
      <c r="AA3" s="1184"/>
      <c r="AB3" s="1184"/>
      <c r="AC3" s="1184"/>
      <c r="AD3" s="1184"/>
      <c r="AE3" s="1184"/>
      <c r="AF3" s="1184"/>
      <c r="AG3" s="1184"/>
      <c r="AH3" s="1184"/>
      <c r="AI3" s="1177">
        <v>2023</v>
      </c>
      <c r="AJ3" s="1178"/>
      <c r="AK3" s="1179"/>
    </row>
    <row r="4" spans="1:37" ht="17.25" thickTop="1" thickBot="1">
      <c r="A4" s="11" t="s">
        <v>249</v>
      </c>
      <c r="B4" s="1" t="s">
        <v>250</v>
      </c>
      <c r="C4" s="1" t="s">
        <v>251</v>
      </c>
      <c r="D4" s="1" t="s">
        <v>252</v>
      </c>
      <c r="E4" s="52" t="s">
        <v>253</v>
      </c>
      <c r="F4" s="80" t="s">
        <v>254</v>
      </c>
      <c r="G4" s="80" t="s">
        <v>255</v>
      </c>
      <c r="H4" s="243" t="s">
        <v>48</v>
      </c>
      <c r="I4" s="2" t="s">
        <v>49</v>
      </c>
      <c r="J4" s="244" t="s">
        <v>256</v>
      </c>
      <c r="K4" s="245" t="s">
        <v>43</v>
      </c>
      <c r="L4" s="2" t="s">
        <v>257</v>
      </c>
      <c r="M4" s="2" t="s">
        <v>258</v>
      </c>
      <c r="N4" s="2" t="s">
        <v>259</v>
      </c>
      <c r="O4" s="2" t="s">
        <v>260</v>
      </c>
      <c r="P4" s="2" t="s">
        <v>261</v>
      </c>
      <c r="Q4" s="2" t="s">
        <v>262</v>
      </c>
      <c r="R4" s="246" t="s">
        <v>263</v>
      </c>
      <c r="S4" s="246" t="s">
        <v>264</v>
      </c>
      <c r="T4" s="246" t="s">
        <v>48</v>
      </c>
      <c r="U4" s="246" t="s">
        <v>49</v>
      </c>
      <c r="V4" s="244" t="s">
        <v>256</v>
      </c>
      <c r="W4" s="243" t="s">
        <v>43</v>
      </c>
      <c r="X4" s="2" t="s">
        <v>257</v>
      </c>
      <c r="Y4" s="2" t="s">
        <v>45</v>
      </c>
      <c r="Z4" s="2" t="s">
        <v>5</v>
      </c>
      <c r="AA4" s="2" t="s">
        <v>6</v>
      </c>
      <c r="AB4" s="2" t="s">
        <v>7</v>
      </c>
      <c r="AC4" s="2" t="s">
        <v>8</v>
      </c>
      <c r="AD4" s="2" t="s">
        <v>46</v>
      </c>
      <c r="AE4" s="2" t="s">
        <v>47</v>
      </c>
      <c r="AF4" s="2" t="s">
        <v>48</v>
      </c>
      <c r="AG4" s="246" t="s">
        <v>49</v>
      </c>
      <c r="AH4" s="246" t="s">
        <v>256</v>
      </c>
      <c r="AI4" s="247" t="s">
        <v>43</v>
      </c>
      <c r="AJ4" s="246" t="s">
        <v>257</v>
      </c>
      <c r="AK4" s="244" t="s">
        <v>258</v>
      </c>
    </row>
    <row r="5" spans="1:37" ht="16.5" thickTop="1">
      <c r="A5" s="1163" t="s">
        <v>265</v>
      </c>
      <c r="B5" s="1165" t="s">
        <v>266</v>
      </c>
      <c r="C5" s="1168" t="s">
        <v>267</v>
      </c>
      <c r="D5" s="248" t="s">
        <v>268</v>
      </c>
      <c r="E5" s="249" t="s">
        <v>269</v>
      </c>
      <c r="F5" s="250"/>
      <c r="G5" s="251"/>
      <c r="H5" s="252"/>
      <c r="I5" s="14"/>
      <c r="J5" s="253"/>
      <c r="K5" s="254"/>
      <c r="L5" s="255"/>
      <c r="M5" s="255"/>
      <c r="N5" s="255"/>
      <c r="O5" s="255"/>
      <c r="P5" s="255"/>
      <c r="Q5" s="255"/>
      <c r="R5" s="256"/>
      <c r="S5" s="256"/>
      <c r="T5" s="256"/>
      <c r="U5" s="256"/>
      <c r="V5" s="257"/>
      <c r="W5" s="258"/>
      <c r="X5" s="255"/>
      <c r="Y5" s="255"/>
      <c r="Z5" s="255"/>
      <c r="AA5" s="14"/>
      <c r="AB5" s="14"/>
      <c r="AC5" s="14"/>
      <c r="AD5" s="14"/>
      <c r="AE5" s="14"/>
      <c r="AF5" s="14"/>
      <c r="AG5" s="259"/>
      <c r="AH5" s="259"/>
      <c r="AI5" s="260"/>
      <c r="AJ5" s="259"/>
      <c r="AK5" s="253"/>
    </row>
    <row r="6" spans="1:37">
      <c r="A6" s="1164"/>
      <c r="B6" s="1166"/>
      <c r="C6" s="1169"/>
      <c r="D6" s="261" t="s">
        <v>270</v>
      </c>
      <c r="E6" s="249" t="s">
        <v>269</v>
      </c>
      <c r="F6" s="4"/>
      <c r="G6" s="262"/>
      <c r="H6" s="263"/>
      <c r="I6" s="9"/>
      <c r="J6" s="264"/>
      <c r="K6" s="265"/>
      <c r="L6" s="266"/>
      <c r="M6" s="266"/>
      <c r="N6" s="266"/>
      <c r="O6" s="266"/>
      <c r="P6" s="266"/>
      <c r="Q6" s="266"/>
      <c r="R6" s="267"/>
      <c r="S6" s="267"/>
      <c r="T6" s="267"/>
      <c r="U6" s="267"/>
      <c r="V6" s="268"/>
      <c r="W6" s="269"/>
      <c r="X6" s="266"/>
      <c r="Y6" s="266"/>
      <c r="Z6" s="266"/>
      <c r="AA6" s="9"/>
      <c r="AB6" s="9"/>
      <c r="AC6" s="9"/>
      <c r="AD6" s="9"/>
      <c r="AE6" s="9"/>
      <c r="AF6" s="9"/>
      <c r="AG6" s="262"/>
      <c r="AH6" s="262"/>
      <c r="AI6" s="270"/>
      <c r="AJ6" s="262"/>
      <c r="AK6" s="264"/>
    </row>
    <row r="7" spans="1:37">
      <c r="A7" s="1164"/>
      <c r="B7" s="1166"/>
      <c r="C7" s="1169"/>
      <c r="D7" s="261" t="s">
        <v>271</v>
      </c>
      <c r="E7" s="271" t="s">
        <v>272</v>
      </c>
      <c r="F7" s="4"/>
      <c r="G7" s="262"/>
      <c r="H7" s="263"/>
      <c r="I7" s="9"/>
      <c r="J7" s="264"/>
      <c r="K7" s="265"/>
      <c r="L7" s="266"/>
      <c r="M7" s="266"/>
      <c r="N7" s="266"/>
      <c r="O7" s="266"/>
      <c r="P7" s="266"/>
      <c r="Q7" s="266"/>
      <c r="R7" s="267"/>
      <c r="S7" s="267"/>
      <c r="T7" s="267"/>
      <c r="U7" s="267"/>
      <c r="V7" s="268"/>
      <c r="W7" s="269"/>
      <c r="X7" s="266"/>
      <c r="Y7" s="266"/>
      <c r="Z7" s="266"/>
      <c r="AA7" s="9"/>
      <c r="AB7" s="9"/>
      <c r="AC7" s="9"/>
      <c r="AD7" s="9"/>
      <c r="AE7" s="9"/>
      <c r="AF7" s="9"/>
      <c r="AG7" s="262"/>
      <c r="AH7" s="262"/>
      <c r="AI7" s="270"/>
      <c r="AJ7" s="262"/>
      <c r="AK7" s="264"/>
    </row>
    <row r="8" spans="1:37">
      <c r="A8" s="1164"/>
      <c r="B8" s="1167"/>
      <c r="C8" s="1170"/>
      <c r="D8" s="261" t="s">
        <v>273</v>
      </c>
      <c r="E8" s="249" t="s">
        <v>269</v>
      </c>
      <c r="F8" s="4"/>
      <c r="G8" s="272"/>
      <c r="H8" s="273"/>
      <c r="I8" s="274"/>
      <c r="J8" s="275"/>
      <c r="K8" s="276"/>
      <c r="L8" s="277"/>
      <c r="M8" s="277"/>
      <c r="N8" s="277"/>
      <c r="O8" s="277"/>
      <c r="P8" s="277"/>
      <c r="Q8" s="277"/>
      <c r="R8" s="278"/>
      <c r="S8" s="278"/>
      <c r="T8" s="278"/>
      <c r="U8" s="278"/>
      <c r="V8" s="279"/>
      <c r="W8" s="280"/>
      <c r="X8" s="277"/>
      <c r="Y8" s="277"/>
      <c r="Z8" s="277"/>
      <c r="AA8" s="274"/>
      <c r="AB8" s="274"/>
      <c r="AC8" s="274"/>
      <c r="AD8" s="274"/>
      <c r="AE8" s="274"/>
      <c r="AF8" s="274"/>
      <c r="AG8" s="272"/>
      <c r="AH8" s="272"/>
      <c r="AI8" s="281"/>
      <c r="AJ8" s="272"/>
      <c r="AK8" s="275"/>
    </row>
    <row r="9" spans="1:37">
      <c r="A9" s="1164"/>
      <c r="B9" s="1167"/>
      <c r="C9" s="1170"/>
      <c r="D9" s="261" t="s">
        <v>274</v>
      </c>
      <c r="E9" s="249" t="s">
        <v>269</v>
      </c>
      <c r="F9" s="4"/>
      <c r="G9" s="272"/>
      <c r="H9" s="273"/>
      <c r="I9" s="274"/>
      <c r="J9" s="275"/>
      <c r="K9" s="276"/>
      <c r="L9" s="277"/>
      <c r="M9" s="277"/>
      <c r="N9" s="277"/>
      <c r="O9" s="277"/>
      <c r="P9" s="277"/>
      <c r="Q9" s="277"/>
      <c r="R9" s="278"/>
      <c r="S9" s="278"/>
      <c r="T9" s="278"/>
      <c r="U9" s="278"/>
      <c r="V9" s="279"/>
      <c r="W9" s="280"/>
      <c r="X9" s="277"/>
      <c r="Y9" s="277"/>
      <c r="Z9" s="277"/>
      <c r="AA9" s="274"/>
      <c r="AB9" s="274"/>
      <c r="AC9" s="274"/>
      <c r="AD9" s="274"/>
      <c r="AE9" s="274"/>
      <c r="AF9" s="274"/>
      <c r="AG9" s="272"/>
      <c r="AH9" s="272"/>
      <c r="AI9" s="281"/>
      <c r="AJ9" s="272"/>
      <c r="AK9" s="275"/>
    </row>
    <row r="10" spans="1:37" ht="16.5" thickBot="1">
      <c r="A10" s="1164"/>
      <c r="B10" s="1167"/>
      <c r="C10" s="1170"/>
      <c r="D10" s="282" t="s">
        <v>275</v>
      </c>
      <c r="E10" s="249" t="s">
        <v>269</v>
      </c>
      <c r="F10" s="283"/>
      <c r="G10" s="272"/>
      <c r="H10" s="273"/>
      <c r="I10" s="274"/>
      <c r="J10" s="275"/>
      <c r="K10" s="276"/>
      <c r="L10" s="277"/>
      <c r="M10" s="277"/>
      <c r="N10" s="277"/>
      <c r="O10" s="277"/>
      <c r="P10" s="277"/>
      <c r="Q10" s="277"/>
      <c r="R10" s="278"/>
      <c r="S10" s="278"/>
      <c r="T10" s="278"/>
      <c r="U10" s="278"/>
      <c r="V10" s="279"/>
      <c r="W10" s="280"/>
      <c r="X10" s="277"/>
      <c r="Y10" s="277"/>
      <c r="Z10" s="277"/>
      <c r="AA10" s="274"/>
      <c r="AB10" s="274"/>
      <c r="AC10" s="274"/>
      <c r="AD10" s="274"/>
      <c r="AE10" s="274"/>
      <c r="AF10" s="274"/>
      <c r="AG10" s="272"/>
      <c r="AH10" s="272"/>
      <c r="AI10" s="281"/>
      <c r="AJ10" s="272"/>
      <c r="AK10" s="275"/>
    </row>
    <row r="11" spans="1:37" ht="16.5" thickTop="1">
      <c r="A11" s="1164"/>
      <c r="B11" s="1171"/>
      <c r="C11" s="1173" t="s">
        <v>276</v>
      </c>
      <c r="D11" s="284" t="s">
        <v>277</v>
      </c>
      <c r="E11" s="249" t="s">
        <v>269</v>
      </c>
      <c r="F11" s="285"/>
      <c r="G11" s="286"/>
      <c r="H11" s="287"/>
      <c r="I11" s="34"/>
      <c r="J11" s="288"/>
      <c r="K11" s="289"/>
      <c r="L11" s="34"/>
      <c r="M11" s="34"/>
      <c r="N11" s="34"/>
      <c r="O11" s="34"/>
      <c r="P11" s="34"/>
      <c r="Q11" s="34"/>
      <c r="R11" s="53"/>
      <c r="S11" s="53"/>
      <c r="T11" s="53"/>
      <c r="U11" s="53"/>
      <c r="V11" s="288"/>
      <c r="W11" s="287"/>
      <c r="X11" s="34"/>
      <c r="Y11" s="34"/>
      <c r="Z11" s="34"/>
      <c r="AA11" s="34"/>
      <c r="AB11" s="34"/>
      <c r="AC11" s="34"/>
      <c r="AD11" s="34"/>
      <c r="AE11" s="34"/>
      <c r="AF11" s="34"/>
      <c r="AG11" s="53"/>
      <c r="AH11" s="53"/>
      <c r="AI11" s="290"/>
      <c r="AJ11" s="53"/>
      <c r="AK11" s="288"/>
    </row>
    <row r="12" spans="1:37" ht="16.5" thickBot="1">
      <c r="A12" s="1164"/>
      <c r="B12" s="1172"/>
      <c r="C12" s="1174"/>
      <c r="D12" s="291" t="s">
        <v>278</v>
      </c>
      <c r="E12" s="249" t="s">
        <v>269</v>
      </c>
      <c r="F12" s="292"/>
      <c r="G12" s="293"/>
      <c r="H12" s="294"/>
      <c r="I12" s="295"/>
      <c r="J12" s="296"/>
      <c r="K12" s="297"/>
      <c r="L12" s="295"/>
      <c r="M12" s="295"/>
      <c r="N12" s="295"/>
      <c r="O12" s="295"/>
      <c r="P12" s="295"/>
      <c r="Q12" s="295"/>
      <c r="R12" s="293"/>
      <c r="S12" s="293"/>
      <c r="T12" s="293"/>
      <c r="U12" s="293"/>
      <c r="V12" s="296"/>
      <c r="W12" s="294"/>
      <c r="X12" s="295"/>
      <c r="Y12" s="295"/>
      <c r="Z12" s="295"/>
      <c r="AA12" s="295"/>
      <c r="AB12" s="295"/>
      <c r="AC12" s="295"/>
      <c r="AD12" s="295"/>
      <c r="AE12" s="295"/>
      <c r="AF12" s="295"/>
      <c r="AG12" s="293"/>
      <c r="AH12" s="293"/>
      <c r="AI12" s="298"/>
      <c r="AJ12" s="293"/>
      <c r="AK12" s="296"/>
    </row>
    <row r="13" spans="1:37">
      <c r="A13" s="1185" t="s">
        <v>279</v>
      </c>
      <c r="B13" s="1188"/>
      <c r="C13" s="1168" t="s">
        <v>280</v>
      </c>
      <c r="D13" s="248" t="s">
        <v>281</v>
      </c>
      <c r="E13" s="249" t="s">
        <v>269</v>
      </c>
      <c r="F13" s="299"/>
      <c r="G13" s="251"/>
      <c r="H13" s="300"/>
      <c r="I13" s="301"/>
      <c r="J13" s="302"/>
      <c r="K13" s="303"/>
      <c r="L13" s="301"/>
      <c r="M13" s="301"/>
      <c r="N13" s="301"/>
      <c r="O13" s="301"/>
      <c r="P13" s="301"/>
      <c r="Q13" s="301"/>
      <c r="R13" s="251"/>
      <c r="S13" s="251"/>
      <c r="T13" s="251"/>
      <c r="U13" s="251"/>
      <c r="V13" s="302"/>
      <c r="W13" s="300"/>
      <c r="X13" s="301"/>
      <c r="Y13" s="301"/>
      <c r="Z13" s="301"/>
      <c r="AA13" s="301"/>
      <c r="AB13" s="301"/>
      <c r="AC13" s="301"/>
      <c r="AD13" s="301"/>
      <c r="AE13" s="301"/>
      <c r="AF13" s="301"/>
      <c r="AG13" s="251"/>
      <c r="AH13" s="251"/>
      <c r="AI13" s="304"/>
      <c r="AJ13" s="251"/>
      <c r="AK13" s="302"/>
    </row>
    <row r="14" spans="1:37">
      <c r="A14" s="1186"/>
      <c r="B14" s="1189"/>
      <c r="C14" s="1169"/>
      <c r="D14" s="261" t="s">
        <v>282</v>
      </c>
      <c r="E14" s="271" t="s">
        <v>272</v>
      </c>
      <c r="F14" s="74"/>
      <c r="G14" s="55"/>
      <c r="H14" s="305"/>
      <c r="I14" s="23"/>
      <c r="J14" s="306"/>
      <c r="K14" s="307"/>
      <c r="L14" s="24"/>
      <c r="M14" s="24"/>
      <c r="N14" s="24"/>
      <c r="O14" s="24"/>
      <c r="P14" s="24"/>
      <c r="Q14" s="4"/>
      <c r="R14" s="74"/>
      <c r="S14" s="74"/>
      <c r="T14" s="74"/>
      <c r="U14" s="74"/>
      <c r="V14" s="308"/>
      <c r="W14" s="305"/>
      <c r="X14" s="23"/>
      <c r="Y14" s="23"/>
      <c r="Z14" s="24"/>
      <c r="AA14" s="24"/>
      <c r="AB14" s="24"/>
      <c r="AC14" s="24"/>
      <c r="AD14" s="24"/>
      <c r="AE14" s="24"/>
      <c r="AF14" s="4"/>
      <c r="AG14" s="74"/>
      <c r="AH14" s="74"/>
      <c r="AI14" s="309"/>
      <c r="AJ14" s="74"/>
      <c r="AK14" s="308"/>
    </row>
    <row r="15" spans="1:37">
      <c r="A15" s="1186"/>
      <c r="B15" s="1189"/>
      <c r="C15" s="1169"/>
      <c r="D15" s="261" t="s">
        <v>283</v>
      </c>
      <c r="E15" s="310" t="s">
        <v>284</v>
      </c>
      <c r="F15" s="74"/>
      <c r="G15" s="56"/>
      <c r="H15" s="311"/>
      <c r="I15" s="26"/>
      <c r="J15" s="312"/>
      <c r="K15" s="307"/>
      <c r="L15" s="24"/>
      <c r="M15" s="24"/>
      <c r="N15" s="24"/>
      <c r="O15" s="24"/>
      <c r="P15" s="24"/>
      <c r="Q15" s="4"/>
      <c r="R15" s="74"/>
      <c r="S15" s="74"/>
      <c r="T15" s="74"/>
      <c r="U15" s="74"/>
      <c r="V15" s="308"/>
      <c r="W15" s="311"/>
      <c r="X15" s="26"/>
      <c r="Y15" s="26"/>
      <c r="Z15" s="24"/>
      <c r="AA15" s="24"/>
      <c r="AB15" s="24"/>
      <c r="AC15" s="24"/>
      <c r="AD15" s="24"/>
      <c r="AE15" s="24"/>
      <c r="AF15" s="4"/>
      <c r="AG15" s="74"/>
      <c r="AH15" s="74"/>
      <c r="AI15" s="309"/>
      <c r="AJ15" s="74"/>
      <c r="AK15" s="308"/>
    </row>
    <row r="16" spans="1:37">
      <c r="A16" s="1186"/>
      <c r="B16" s="1189"/>
      <c r="C16" s="1169" t="s">
        <v>285</v>
      </c>
      <c r="D16" s="261" t="s">
        <v>286</v>
      </c>
      <c r="E16" s="313" t="s">
        <v>287</v>
      </c>
      <c r="F16" s="4"/>
      <c r="G16" s="56"/>
      <c r="H16" s="311"/>
      <c r="I16" s="26"/>
      <c r="J16" s="312"/>
      <c r="K16" s="307"/>
      <c r="L16" s="24"/>
      <c r="M16" s="24"/>
      <c r="N16" s="24"/>
      <c r="O16" s="24"/>
      <c r="P16" s="24"/>
      <c r="Q16" s="4"/>
      <c r="R16" s="4"/>
      <c r="S16" s="74"/>
      <c r="T16" s="74"/>
      <c r="U16" s="74"/>
      <c r="V16" s="308"/>
      <c r="W16" s="311"/>
      <c r="X16" s="26"/>
      <c r="Y16" s="26"/>
      <c r="Z16" s="24"/>
      <c r="AA16" s="24"/>
      <c r="AB16" s="24"/>
      <c r="AC16" s="24"/>
      <c r="AD16" s="24"/>
      <c r="AE16" s="24"/>
      <c r="AF16" s="4"/>
      <c r="AG16" s="4"/>
      <c r="AH16" s="74"/>
      <c r="AI16" s="309"/>
      <c r="AJ16" s="74"/>
      <c r="AK16" s="308"/>
    </row>
    <row r="17" spans="1:37" ht="16.5" thickBot="1">
      <c r="A17" s="1186"/>
      <c r="B17" s="1189"/>
      <c r="C17" s="1170"/>
      <c r="D17" s="314" t="s">
        <v>288</v>
      </c>
      <c r="E17" s="313" t="s">
        <v>287</v>
      </c>
      <c r="F17" s="283"/>
      <c r="G17" s="315"/>
      <c r="H17" s="316"/>
      <c r="I17" s="317"/>
      <c r="J17" s="318"/>
      <c r="K17" s="319"/>
      <c r="L17" s="320"/>
      <c r="M17" s="320"/>
      <c r="N17" s="320"/>
      <c r="O17" s="320"/>
      <c r="P17" s="320"/>
      <c r="Q17" s="283"/>
      <c r="R17" s="283"/>
      <c r="S17" s="321"/>
      <c r="T17" s="321"/>
      <c r="U17" s="321"/>
      <c r="V17" s="322"/>
      <c r="W17" s="316"/>
      <c r="X17" s="317"/>
      <c r="Y17" s="317"/>
      <c r="Z17" s="320"/>
      <c r="AA17" s="320"/>
      <c r="AB17" s="320"/>
      <c r="AC17" s="320"/>
      <c r="AD17" s="320"/>
      <c r="AE17" s="320"/>
      <c r="AF17" s="283"/>
      <c r="AG17" s="283"/>
      <c r="AH17" s="321"/>
      <c r="AI17" s="323"/>
      <c r="AJ17" s="321"/>
      <c r="AK17" s="322"/>
    </row>
    <row r="18" spans="1:37">
      <c r="A18" s="1186"/>
      <c r="B18" s="1171"/>
      <c r="C18" s="1173" t="s">
        <v>289</v>
      </c>
      <c r="D18" s="284" t="s">
        <v>290</v>
      </c>
      <c r="E18" s="249" t="s">
        <v>269</v>
      </c>
      <c r="F18" s="324"/>
      <c r="G18" s="325"/>
      <c r="H18" s="326"/>
      <c r="I18" s="327"/>
      <c r="J18" s="328"/>
      <c r="K18" s="329"/>
      <c r="L18" s="330"/>
      <c r="M18" s="330"/>
      <c r="N18" s="330"/>
      <c r="O18" s="330"/>
      <c r="P18" s="330"/>
      <c r="Q18" s="324"/>
      <c r="R18" s="324"/>
      <c r="S18" s="285"/>
      <c r="T18" s="285"/>
      <c r="U18" s="285"/>
      <c r="V18" s="331"/>
      <c r="W18" s="326"/>
      <c r="X18" s="327"/>
      <c r="Y18" s="327"/>
      <c r="Z18" s="330"/>
      <c r="AA18" s="330"/>
      <c r="AB18" s="330"/>
      <c r="AC18" s="330"/>
      <c r="AD18" s="330"/>
      <c r="AE18" s="330"/>
      <c r="AF18" s="324"/>
      <c r="AG18" s="324"/>
      <c r="AH18" s="285"/>
      <c r="AI18" s="332"/>
      <c r="AJ18" s="285"/>
      <c r="AK18" s="331"/>
    </row>
    <row r="19" spans="1:37">
      <c r="A19" s="1186"/>
      <c r="B19" s="1190"/>
      <c r="C19" s="1192"/>
      <c r="D19" s="333" t="s">
        <v>291</v>
      </c>
      <c r="E19" s="249" t="s">
        <v>269</v>
      </c>
      <c r="F19" s="36"/>
      <c r="G19" s="58"/>
      <c r="H19" s="334"/>
      <c r="I19" s="48"/>
      <c r="J19" s="335"/>
      <c r="K19" s="336"/>
      <c r="L19" s="46"/>
      <c r="M19" s="46"/>
      <c r="N19" s="46"/>
      <c r="O19" s="46"/>
      <c r="P19" s="46"/>
      <c r="Q19" s="36"/>
      <c r="R19" s="36"/>
      <c r="S19" s="77"/>
      <c r="T19" s="77"/>
      <c r="U19" s="77"/>
      <c r="V19" s="337"/>
      <c r="W19" s="334"/>
      <c r="X19" s="48"/>
      <c r="Y19" s="48"/>
      <c r="Z19" s="46"/>
      <c r="AA19" s="46"/>
      <c r="AB19" s="46"/>
      <c r="AC19" s="46"/>
      <c r="AD19" s="46"/>
      <c r="AE19" s="46"/>
      <c r="AF19" s="36"/>
      <c r="AG19" s="36"/>
      <c r="AH19" s="77"/>
      <c r="AI19" s="338"/>
      <c r="AJ19" s="77"/>
      <c r="AK19" s="337"/>
    </row>
    <row r="20" spans="1:37">
      <c r="A20" s="1186"/>
      <c r="B20" s="1190"/>
      <c r="C20" s="1192"/>
      <c r="D20" s="333" t="s">
        <v>292</v>
      </c>
      <c r="E20" s="313" t="s">
        <v>287</v>
      </c>
      <c r="F20" s="36"/>
      <c r="G20" s="58"/>
      <c r="H20" s="334"/>
      <c r="I20" s="48"/>
      <c r="J20" s="335"/>
      <c r="K20" s="336"/>
      <c r="L20" s="46"/>
      <c r="M20" s="46"/>
      <c r="N20" s="46"/>
      <c r="O20" s="46"/>
      <c r="P20" s="46"/>
      <c r="Q20" s="36"/>
      <c r="R20" s="36"/>
      <c r="S20" s="77"/>
      <c r="T20" s="77"/>
      <c r="U20" s="77"/>
      <c r="V20" s="337"/>
      <c r="W20" s="334"/>
      <c r="X20" s="48"/>
      <c r="Y20" s="48"/>
      <c r="Z20" s="46"/>
      <c r="AA20" s="46"/>
      <c r="AB20" s="46"/>
      <c r="AC20" s="46"/>
      <c r="AD20" s="46"/>
      <c r="AE20" s="46"/>
      <c r="AF20" s="36"/>
      <c r="AG20" s="36"/>
      <c r="AH20" s="77"/>
      <c r="AI20" s="338"/>
      <c r="AJ20" s="77"/>
      <c r="AK20" s="337"/>
    </row>
    <row r="21" spans="1:37">
      <c r="A21" s="1186"/>
      <c r="B21" s="1190"/>
      <c r="C21" s="1192"/>
      <c r="D21" s="333" t="s">
        <v>293</v>
      </c>
      <c r="E21" s="339" t="s">
        <v>294</v>
      </c>
      <c r="F21" s="36"/>
      <c r="G21" s="58"/>
      <c r="H21" s="334"/>
      <c r="I21" s="48"/>
      <c r="J21" s="335"/>
      <c r="K21" s="336"/>
      <c r="L21" s="46"/>
      <c r="M21" s="46"/>
      <c r="N21" s="46"/>
      <c r="O21" s="46"/>
      <c r="P21" s="46"/>
      <c r="Q21" s="36"/>
      <c r="R21" s="36"/>
      <c r="S21" s="77"/>
      <c r="T21" s="77"/>
      <c r="U21" s="77"/>
      <c r="V21" s="337"/>
      <c r="W21" s="334"/>
      <c r="X21" s="48"/>
      <c r="Y21" s="48"/>
      <c r="Z21" s="46"/>
      <c r="AA21" s="46"/>
      <c r="AB21" s="46"/>
      <c r="AC21" s="46"/>
      <c r="AD21" s="46"/>
      <c r="AE21" s="46"/>
      <c r="AF21" s="36"/>
      <c r="AG21" s="36"/>
      <c r="AH21" s="77"/>
      <c r="AI21" s="338"/>
      <c r="AJ21" s="77"/>
      <c r="AK21" s="337"/>
    </row>
    <row r="22" spans="1:37">
      <c r="A22" s="1186"/>
      <c r="B22" s="1190"/>
      <c r="C22" s="1192"/>
      <c r="D22" s="333" t="s">
        <v>295</v>
      </c>
      <c r="E22" s="313" t="s">
        <v>287</v>
      </c>
      <c r="F22" s="36"/>
      <c r="G22" s="58"/>
      <c r="H22" s="334"/>
      <c r="I22" s="48"/>
      <c r="J22" s="335"/>
      <c r="K22" s="336"/>
      <c r="L22" s="46"/>
      <c r="M22" s="46"/>
      <c r="N22" s="46"/>
      <c r="O22" s="46"/>
      <c r="P22" s="46"/>
      <c r="Q22" s="36"/>
      <c r="R22" s="36"/>
      <c r="S22" s="77"/>
      <c r="T22" s="77"/>
      <c r="U22" s="77"/>
      <c r="V22" s="337"/>
      <c r="W22" s="334"/>
      <c r="X22" s="48"/>
      <c r="Y22" s="48"/>
      <c r="Z22" s="46"/>
      <c r="AA22" s="46"/>
      <c r="AB22" s="46"/>
      <c r="AC22" s="46"/>
      <c r="AD22" s="46"/>
      <c r="AE22" s="46"/>
      <c r="AF22" s="36"/>
      <c r="AG22" s="36"/>
      <c r="AH22" s="77"/>
      <c r="AI22" s="338"/>
      <c r="AJ22" s="77"/>
      <c r="AK22" s="337"/>
    </row>
    <row r="23" spans="1:37" ht="16.5" thickBot="1">
      <c r="A23" s="1186"/>
      <c r="B23" s="1191"/>
      <c r="C23" s="1193"/>
      <c r="D23" s="340" t="s">
        <v>296</v>
      </c>
      <c r="E23" s="313" t="s">
        <v>287</v>
      </c>
      <c r="F23" s="341"/>
      <c r="G23" s="342"/>
      <c r="H23" s="343"/>
      <c r="I23" s="344"/>
      <c r="J23" s="345"/>
      <c r="K23" s="346"/>
      <c r="L23" s="347"/>
      <c r="M23" s="347"/>
      <c r="N23" s="347"/>
      <c r="O23" s="347"/>
      <c r="P23" s="347"/>
      <c r="Q23" s="341"/>
      <c r="R23" s="341"/>
      <c r="S23" s="348"/>
      <c r="T23" s="348"/>
      <c r="U23" s="348"/>
      <c r="V23" s="349"/>
      <c r="W23" s="343"/>
      <c r="X23" s="344"/>
      <c r="Y23" s="344"/>
      <c r="Z23" s="347"/>
      <c r="AA23" s="347"/>
      <c r="AB23" s="347"/>
      <c r="AC23" s="347"/>
      <c r="AD23" s="347"/>
      <c r="AE23" s="347"/>
      <c r="AF23" s="341"/>
      <c r="AG23" s="341"/>
      <c r="AH23" s="348"/>
      <c r="AI23" s="350"/>
      <c r="AJ23" s="348"/>
      <c r="AK23" s="349"/>
    </row>
    <row r="24" spans="1:37">
      <c r="A24" s="1186"/>
      <c r="B24" s="1194"/>
      <c r="C24" s="1197" t="s">
        <v>297</v>
      </c>
      <c r="D24" s="351" t="s">
        <v>298</v>
      </c>
      <c r="E24" s="313" t="s">
        <v>287</v>
      </c>
      <c r="F24" s="352"/>
      <c r="G24" s="353"/>
      <c r="H24" s="354"/>
      <c r="I24" s="355"/>
      <c r="J24" s="356"/>
      <c r="K24" s="357"/>
      <c r="L24" s="358"/>
      <c r="M24" s="358"/>
      <c r="N24" s="358"/>
      <c r="O24" s="358"/>
      <c r="P24" s="358"/>
      <c r="Q24" s="359"/>
      <c r="R24" s="352"/>
      <c r="S24" s="352"/>
      <c r="T24" s="352"/>
      <c r="U24" s="352"/>
      <c r="V24" s="360"/>
      <c r="W24" s="354"/>
      <c r="X24" s="355"/>
      <c r="Y24" s="355"/>
      <c r="Z24" s="358"/>
      <c r="AA24" s="358"/>
      <c r="AB24" s="358"/>
      <c r="AC24" s="358"/>
      <c r="AD24" s="358"/>
      <c r="AE24" s="358"/>
      <c r="AF24" s="359"/>
      <c r="AG24" s="352"/>
      <c r="AH24" s="352"/>
      <c r="AI24" s="361"/>
      <c r="AJ24" s="352"/>
      <c r="AK24" s="360"/>
    </row>
    <row r="25" spans="1:37">
      <c r="A25" s="1186"/>
      <c r="B25" s="1195"/>
      <c r="C25" s="1198"/>
      <c r="D25" s="362" t="s">
        <v>299</v>
      </c>
      <c r="E25" s="313" t="s">
        <v>287</v>
      </c>
      <c r="F25" s="363"/>
      <c r="G25" s="364"/>
      <c r="H25" s="365"/>
      <c r="I25" s="366"/>
      <c r="J25" s="367"/>
      <c r="K25" s="368"/>
      <c r="L25" s="369"/>
      <c r="M25" s="369"/>
      <c r="N25" s="369"/>
      <c r="O25" s="369"/>
      <c r="P25" s="369"/>
      <c r="Q25" s="370"/>
      <c r="R25" s="363"/>
      <c r="S25" s="363"/>
      <c r="T25" s="363"/>
      <c r="U25" s="363"/>
      <c r="V25" s="371"/>
      <c r="W25" s="365"/>
      <c r="X25" s="366"/>
      <c r="Y25" s="366"/>
      <c r="Z25" s="369"/>
      <c r="AA25" s="369"/>
      <c r="AB25" s="369"/>
      <c r="AC25" s="369"/>
      <c r="AD25" s="369"/>
      <c r="AE25" s="369"/>
      <c r="AF25" s="370"/>
      <c r="AG25" s="363"/>
      <c r="AH25" s="363"/>
      <c r="AI25" s="372"/>
      <c r="AJ25" s="363"/>
      <c r="AK25" s="371"/>
    </row>
    <row r="26" spans="1:37">
      <c r="A26" s="1186"/>
      <c r="B26" s="1195"/>
      <c r="C26" s="1198"/>
      <c r="D26" s="362" t="s">
        <v>300</v>
      </c>
      <c r="E26" s="313" t="s">
        <v>287</v>
      </c>
      <c r="F26" s="363"/>
      <c r="G26" s="364"/>
      <c r="H26" s="365"/>
      <c r="I26" s="366"/>
      <c r="J26" s="367"/>
      <c r="K26" s="368"/>
      <c r="L26" s="369"/>
      <c r="M26" s="369"/>
      <c r="N26" s="369"/>
      <c r="O26" s="369"/>
      <c r="P26" s="369"/>
      <c r="Q26" s="370"/>
      <c r="R26" s="363"/>
      <c r="S26" s="363"/>
      <c r="T26" s="363"/>
      <c r="U26" s="363"/>
      <c r="V26" s="371"/>
      <c r="W26" s="365"/>
      <c r="X26" s="366"/>
      <c r="Y26" s="366"/>
      <c r="Z26" s="369"/>
      <c r="AA26" s="369"/>
      <c r="AB26" s="369"/>
      <c r="AC26" s="369"/>
      <c r="AD26" s="369"/>
      <c r="AE26" s="369"/>
      <c r="AF26" s="370"/>
      <c r="AG26" s="363"/>
      <c r="AH26" s="363"/>
      <c r="AI26" s="372"/>
      <c r="AJ26" s="363"/>
      <c r="AK26" s="371"/>
    </row>
    <row r="27" spans="1:37" ht="16.5" thickBot="1">
      <c r="A27" s="1187"/>
      <c r="B27" s="1196"/>
      <c r="C27" s="1199"/>
      <c r="D27" s="373" t="s">
        <v>301</v>
      </c>
      <c r="E27" s="271" t="s">
        <v>272</v>
      </c>
      <c r="F27" s="374"/>
      <c r="G27" s="375"/>
      <c r="H27" s="376"/>
      <c r="I27" s="377"/>
      <c r="J27" s="378"/>
      <c r="K27" s="379"/>
      <c r="L27" s="380"/>
      <c r="M27" s="380"/>
      <c r="N27" s="380"/>
      <c r="O27" s="380"/>
      <c r="P27" s="380"/>
      <c r="Q27" s="381"/>
      <c r="R27" s="374"/>
      <c r="S27" s="374"/>
      <c r="T27" s="374"/>
      <c r="U27" s="374"/>
      <c r="V27" s="382"/>
      <c r="W27" s="376"/>
      <c r="X27" s="377"/>
      <c r="Y27" s="377"/>
      <c r="Z27" s="380"/>
      <c r="AA27" s="380"/>
      <c r="AB27" s="380"/>
      <c r="AC27" s="380"/>
      <c r="AD27" s="380"/>
      <c r="AE27" s="380"/>
      <c r="AF27" s="381"/>
      <c r="AG27" s="374"/>
      <c r="AH27" s="374"/>
      <c r="AI27" s="383"/>
      <c r="AJ27" s="374"/>
      <c r="AK27" s="382"/>
    </row>
    <row r="28" spans="1:37">
      <c r="A28" s="1185" t="s">
        <v>302</v>
      </c>
      <c r="B28" s="1171"/>
      <c r="C28" s="1173" t="s">
        <v>303</v>
      </c>
      <c r="D28" s="284" t="s">
        <v>304</v>
      </c>
      <c r="E28" s="271" t="s">
        <v>305</v>
      </c>
      <c r="F28" s="285"/>
      <c r="G28" s="286"/>
      <c r="H28" s="384"/>
      <c r="I28" s="385"/>
      <c r="J28" s="386"/>
      <c r="K28" s="387"/>
      <c r="L28" s="385"/>
      <c r="M28" s="385"/>
      <c r="N28" s="385"/>
      <c r="O28" s="385"/>
      <c r="P28" s="385"/>
      <c r="Q28" s="385"/>
      <c r="R28" s="286"/>
      <c r="S28" s="286"/>
      <c r="T28" s="286"/>
      <c r="U28" s="286"/>
      <c r="V28" s="386"/>
      <c r="W28" s="384"/>
      <c r="X28" s="385"/>
      <c r="Y28" s="385"/>
      <c r="Z28" s="385"/>
      <c r="AA28" s="385"/>
      <c r="AB28" s="385"/>
      <c r="AC28" s="385"/>
      <c r="AD28" s="385"/>
      <c r="AE28" s="385"/>
      <c r="AF28" s="385"/>
      <c r="AG28" s="286"/>
      <c r="AH28" s="286"/>
      <c r="AI28" s="388"/>
      <c r="AJ28" s="286"/>
      <c r="AK28" s="386"/>
    </row>
    <row r="29" spans="1:37">
      <c r="A29" s="1200"/>
      <c r="B29" s="1190"/>
      <c r="C29" s="1192"/>
      <c r="D29" s="333" t="s">
        <v>306</v>
      </c>
      <c r="E29" s="249" t="s">
        <v>269</v>
      </c>
      <c r="F29" s="77"/>
      <c r="G29" s="54"/>
      <c r="H29" s="389"/>
      <c r="I29" s="37"/>
      <c r="J29" s="390"/>
      <c r="K29" s="391"/>
      <c r="L29" s="37"/>
      <c r="M29" s="37"/>
      <c r="N29" s="37"/>
      <c r="O29" s="37"/>
      <c r="P29" s="37"/>
      <c r="Q29" s="37"/>
      <c r="R29" s="54"/>
      <c r="S29" s="54"/>
      <c r="T29" s="54"/>
      <c r="U29" s="54"/>
      <c r="V29" s="390"/>
      <c r="W29" s="389"/>
      <c r="X29" s="37"/>
      <c r="Y29" s="37"/>
      <c r="Z29" s="37"/>
      <c r="AA29" s="37"/>
      <c r="AB29" s="37"/>
      <c r="AC29" s="37"/>
      <c r="AD29" s="37"/>
      <c r="AE29" s="37"/>
      <c r="AF29" s="37"/>
      <c r="AG29" s="54"/>
      <c r="AH29" s="54"/>
      <c r="AI29" s="392"/>
      <c r="AJ29" s="54"/>
      <c r="AK29" s="390"/>
    </row>
    <row r="30" spans="1:37">
      <c r="A30" s="1200"/>
      <c r="B30" s="1190"/>
      <c r="C30" s="1192"/>
      <c r="D30" s="333" t="s">
        <v>307</v>
      </c>
      <c r="E30" s="313" t="s">
        <v>287</v>
      </c>
      <c r="F30" s="77"/>
      <c r="G30" s="54"/>
      <c r="H30" s="389"/>
      <c r="I30" s="37"/>
      <c r="J30" s="390"/>
      <c r="K30" s="391"/>
      <c r="L30" s="37"/>
      <c r="M30" s="37"/>
      <c r="N30" s="37"/>
      <c r="O30" s="37"/>
      <c r="P30" s="37"/>
      <c r="Q30" s="37"/>
      <c r="R30" s="54"/>
      <c r="S30" s="54"/>
      <c r="T30" s="54"/>
      <c r="U30" s="54"/>
      <c r="V30" s="390"/>
      <c r="W30" s="389"/>
      <c r="X30" s="37"/>
      <c r="Y30" s="37"/>
      <c r="Z30" s="37"/>
      <c r="AA30" s="37"/>
      <c r="AB30" s="37"/>
      <c r="AC30" s="37"/>
      <c r="AD30" s="37"/>
      <c r="AE30" s="37"/>
      <c r="AF30" s="37"/>
      <c r="AG30" s="54"/>
      <c r="AH30" s="54"/>
      <c r="AI30" s="392"/>
      <c r="AJ30" s="54"/>
      <c r="AK30" s="390"/>
    </row>
    <row r="31" spans="1:37">
      <c r="A31" s="1200"/>
      <c r="B31" s="1172"/>
      <c r="C31" s="1174"/>
      <c r="D31" s="333" t="s">
        <v>308</v>
      </c>
      <c r="E31" s="313" t="s">
        <v>287</v>
      </c>
      <c r="F31" s="292"/>
      <c r="G31" s="293"/>
      <c r="H31" s="294"/>
      <c r="I31" s="295"/>
      <c r="J31" s="296"/>
      <c r="K31" s="297"/>
      <c r="L31" s="295"/>
      <c r="M31" s="295"/>
      <c r="N31" s="295"/>
      <c r="O31" s="295"/>
      <c r="P31" s="295"/>
      <c r="Q31" s="295"/>
      <c r="R31" s="293"/>
      <c r="S31" s="293"/>
      <c r="T31" s="293"/>
      <c r="U31" s="293"/>
      <c r="V31" s="296"/>
      <c r="W31" s="294"/>
      <c r="X31" s="295"/>
      <c r="Y31" s="295"/>
      <c r="Z31" s="295"/>
      <c r="AA31" s="295"/>
      <c r="AB31" s="295"/>
      <c r="AC31" s="295"/>
      <c r="AD31" s="295"/>
      <c r="AE31" s="295"/>
      <c r="AF31" s="295"/>
      <c r="AG31" s="293"/>
      <c r="AH31" s="293"/>
      <c r="AI31" s="298"/>
      <c r="AJ31" s="293"/>
      <c r="AK31" s="296"/>
    </row>
    <row r="32" spans="1:37">
      <c r="A32" s="1200"/>
      <c r="B32" s="1172"/>
      <c r="C32" s="1174"/>
      <c r="D32" s="291" t="s">
        <v>309</v>
      </c>
      <c r="E32" s="313" t="s">
        <v>287</v>
      </c>
      <c r="F32" s="292"/>
      <c r="G32" s="293"/>
      <c r="H32" s="294"/>
      <c r="I32" s="295"/>
      <c r="J32" s="296"/>
      <c r="K32" s="297"/>
      <c r="L32" s="295"/>
      <c r="M32" s="295"/>
      <c r="N32" s="295"/>
      <c r="O32" s="295"/>
      <c r="P32" s="295"/>
      <c r="Q32" s="295"/>
      <c r="R32" s="293"/>
      <c r="S32" s="293"/>
      <c r="T32" s="293"/>
      <c r="U32" s="293"/>
      <c r="V32" s="296"/>
      <c r="W32" s="294"/>
      <c r="X32" s="295"/>
      <c r="Y32" s="295"/>
      <c r="Z32" s="295"/>
      <c r="AA32" s="295"/>
      <c r="AB32" s="295"/>
      <c r="AC32" s="295"/>
      <c r="AD32" s="295"/>
      <c r="AE32" s="295"/>
      <c r="AF32" s="295"/>
      <c r="AG32" s="293"/>
      <c r="AH32" s="293"/>
      <c r="AI32" s="298"/>
      <c r="AJ32" s="293"/>
      <c r="AK32" s="296"/>
    </row>
    <row r="33" spans="1:37" ht="16.5" thickBot="1">
      <c r="A33" s="1200"/>
      <c r="B33" s="1191"/>
      <c r="C33" s="1193"/>
      <c r="D33" s="340" t="s">
        <v>310</v>
      </c>
      <c r="E33" s="271" t="s">
        <v>272</v>
      </c>
      <c r="F33" s="348"/>
      <c r="G33" s="393"/>
      <c r="H33" s="394"/>
      <c r="I33" s="395"/>
      <c r="J33" s="396"/>
      <c r="K33" s="397"/>
      <c r="L33" s="395"/>
      <c r="M33" s="395"/>
      <c r="N33" s="395"/>
      <c r="O33" s="395"/>
      <c r="P33" s="395"/>
      <c r="Q33" s="395"/>
      <c r="R33" s="393"/>
      <c r="S33" s="393"/>
      <c r="T33" s="393"/>
      <c r="U33" s="393"/>
      <c r="V33" s="396"/>
      <c r="W33" s="394"/>
      <c r="X33" s="395"/>
      <c r="Y33" s="395"/>
      <c r="Z33" s="395"/>
      <c r="AA33" s="395"/>
      <c r="AB33" s="395"/>
      <c r="AC33" s="395"/>
      <c r="AD33" s="395"/>
      <c r="AE33" s="395"/>
      <c r="AF33" s="395"/>
      <c r="AG33" s="393"/>
      <c r="AH33" s="393"/>
      <c r="AI33" s="398"/>
      <c r="AJ33" s="393"/>
      <c r="AK33" s="396"/>
    </row>
    <row r="34" spans="1:37">
      <c r="A34" s="1200"/>
      <c r="B34" s="1202"/>
      <c r="C34" s="1168" t="s">
        <v>311</v>
      </c>
      <c r="D34" s="248" t="s">
        <v>312</v>
      </c>
      <c r="E34" s="313" t="s">
        <v>287</v>
      </c>
      <c r="F34" s="299"/>
      <c r="G34" s="251"/>
      <c r="H34" s="300"/>
      <c r="I34" s="301"/>
      <c r="J34" s="302"/>
      <c r="K34" s="303"/>
      <c r="L34" s="301"/>
      <c r="M34" s="301"/>
      <c r="N34" s="301"/>
      <c r="O34" s="301"/>
      <c r="P34" s="301"/>
      <c r="Q34" s="301"/>
      <c r="R34" s="251"/>
      <c r="S34" s="251"/>
      <c r="T34" s="251"/>
      <c r="U34" s="251"/>
      <c r="V34" s="302"/>
      <c r="W34" s="300"/>
      <c r="X34" s="301"/>
      <c r="Y34" s="301"/>
      <c r="Z34" s="301"/>
      <c r="AA34" s="301"/>
      <c r="AB34" s="301"/>
      <c r="AC34" s="301"/>
      <c r="AD34" s="301"/>
      <c r="AE34" s="301"/>
      <c r="AF34" s="301"/>
      <c r="AG34" s="251"/>
      <c r="AH34" s="251"/>
      <c r="AI34" s="304"/>
      <c r="AJ34" s="251"/>
      <c r="AK34" s="302"/>
    </row>
    <row r="35" spans="1:37">
      <c r="A35" s="1200"/>
      <c r="B35" s="1203"/>
      <c r="C35" s="1169"/>
      <c r="D35" s="261" t="s">
        <v>313</v>
      </c>
      <c r="E35" s="313" t="s">
        <v>287</v>
      </c>
      <c r="F35" s="74"/>
      <c r="G35" s="262"/>
      <c r="H35" s="263"/>
      <c r="I35" s="9"/>
      <c r="J35" s="264"/>
      <c r="K35" s="399"/>
      <c r="L35" s="9"/>
      <c r="M35" s="9"/>
      <c r="N35" s="9"/>
      <c r="O35" s="9"/>
      <c r="P35" s="9"/>
      <c r="Q35" s="9"/>
      <c r="R35" s="262"/>
      <c r="S35" s="262"/>
      <c r="T35" s="262"/>
      <c r="U35" s="262"/>
      <c r="V35" s="264"/>
      <c r="W35" s="263"/>
      <c r="X35" s="9"/>
      <c r="Y35" s="9"/>
      <c r="Z35" s="9"/>
      <c r="AA35" s="9"/>
      <c r="AB35" s="9"/>
      <c r="AC35" s="9"/>
      <c r="AD35" s="9"/>
      <c r="AE35" s="9"/>
      <c r="AF35" s="9"/>
      <c r="AG35" s="262"/>
      <c r="AH35" s="262"/>
      <c r="AI35" s="270"/>
      <c r="AJ35" s="262"/>
      <c r="AK35" s="264"/>
    </row>
    <row r="36" spans="1:37">
      <c r="A36" s="1200"/>
      <c r="B36" s="1203"/>
      <c r="C36" s="1169"/>
      <c r="D36" s="261" t="s">
        <v>314</v>
      </c>
      <c r="E36" s="249" t="s">
        <v>269</v>
      </c>
      <c r="F36" s="74"/>
      <c r="G36" s="262"/>
      <c r="H36" s="263"/>
      <c r="I36" s="9"/>
      <c r="J36" s="264"/>
      <c r="K36" s="399"/>
      <c r="L36" s="9"/>
      <c r="M36" s="9"/>
      <c r="N36" s="9"/>
      <c r="O36" s="9"/>
      <c r="P36" s="9"/>
      <c r="Q36" s="9"/>
      <c r="R36" s="262"/>
      <c r="S36" s="262"/>
      <c r="T36" s="262"/>
      <c r="U36" s="262"/>
      <c r="V36" s="264"/>
      <c r="W36" s="263"/>
      <c r="X36" s="9"/>
      <c r="Y36" s="9"/>
      <c r="Z36" s="9"/>
      <c r="AA36" s="9"/>
      <c r="AB36" s="9"/>
      <c r="AC36" s="9"/>
      <c r="AD36" s="9"/>
      <c r="AE36" s="9"/>
      <c r="AF36" s="9"/>
      <c r="AG36" s="262"/>
      <c r="AH36" s="262"/>
      <c r="AI36" s="270"/>
      <c r="AJ36" s="262"/>
      <c r="AK36" s="264"/>
    </row>
    <row r="37" spans="1:37">
      <c r="A37" s="1200"/>
      <c r="B37" s="1204"/>
      <c r="C37" s="1170"/>
      <c r="D37" s="314" t="s">
        <v>315</v>
      </c>
      <c r="E37" s="249" t="s">
        <v>269</v>
      </c>
      <c r="F37" s="321"/>
      <c r="G37" s="272"/>
      <c r="H37" s="273"/>
      <c r="I37" s="274"/>
      <c r="J37" s="275"/>
      <c r="K37" s="400"/>
      <c r="L37" s="274"/>
      <c r="M37" s="274"/>
      <c r="N37" s="274"/>
      <c r="O37" s="274"/>
      <c r="P37" s="274"/>
      <c r="Q37" s="274"/>
      <c r="R37" s="272"/>
      <c r="S37" s="272"/>
      <c r="T37" s="272"/>
      <c r="U37" s="272"/>
      <c r="V37" s="275"/>
      <c r="W37" s="273"/>
      <c r="X37" s="274"/>
      <c r="Y37" s="274"/>
      <c r="Z37" s="274"/>
      <c r="AA37" s="274"/>
      <c r="AB37" s="274"/>
      <c r="AC37" s="274"/>
      <c r="AD37" s="274"/>
      <c r="AE37" s="274"/>
      <c r="AF37" s="274"/>
      <c r="AG37" s="272"/>
      <c r="AH37" s="272"/>
      <c r="AI37" s="281"/>
      <c r="AJ37" s="272"/>
      <c r="AK37" s="275"/>
    </row>
    <row r="38" spans="1:37">
      <c r="A38" s="1200"/>
      <c r="B38" s="1204"/>
      <c r="C38" s="1170"/>
      <c r="D38" s="314" t="s">
        <v>316</v>
      </c>
      <c r="E38" s="249" t="s">
        <v>269</v>
      </c>
      <c r="F38" s="321"/>
      <c r="G38" s="272"/>
      <c r="H38" s="273"/>
      <c r="I38" s="274"/>
      <c r="J38" s="275"/>
      <c r="K38" s="400"/>
      <c r="L38" s="274"/>
      <c r="M38" s="274"/>
      <c r="N38" s="274"/>
      <c r="O38" s="274"/>
      <c r="P38" s="274"/>
      <c r="Q38" s="274"/>
      <c r="R38" s="272"/>
      <c r="S38" s="272"/>
      <c r="T38" s="272"/>
      <c r="U38" s="272"/>
      <c r="V38" s="275"/>
      <c r="W38" s="273"/>
      <c r="X38" s="274"/>
      <c r="Y38" s="274"/>
      <c r="Z38" s="274"/>
      <c r="AA38" s="274"/>
      <c r="AB38" s="274"/>
      <c r="AC38" s="274"/>
      <c r="AD38" s="274"/>
      <c r="AE38" s="274"/>
      <c r="AF38" s="274"/>
      <c r="AG38" s="272"/>
      <c r="AH38" s="272"/>
      <c r="AI38" s="281"/>
      <c r="AJ38" s="272"/>
      <c r="AK38" s="275"/>
    </row>
    <row r="39" spans="1:37">
      <c r="A39" s="1200"/>
      <c r="B39" s="1204"/>
      <c r="C39" s="1170"/>
      <c r="D39" s="314" t="s">
        <v>317</v>
      </c>
      <c r="E39" s="249" t="s">
        <v>269</v>
      </c>
      <c r="F39" s="321"/>
      <c r="G39" s="272"/>
      <c r="H39" s="273"/>
      <c r="I39" s="274"/>
      <c r="J39" s="275"/>
      <c r="K39" s="400"/>
      <c r="L39" s="274"/>
      <c r="M39" s="274"/>
      <c r="N39" s="274"/>
      <c r="O39" s="274"/>
      <c r="P39" s="274"/>
      <c r="Q39" s="274"/>
      <c r="R39" s="272"/>
      <c r="S39" s="272"/>
      <c r="T39" s="272"/>
      <c r="U39" s="272"/>
      <c r="V39" s="275"/>
      <c r="W39" s="273"/>
      <c r="X39" s="274"/>
      <c r="Y39" s="274"/>
      <c r="Z39" s="274"/>
      <c r="AA39" s="274"/>
      <c r="AB39" s="274"/>
      <c r="AC39" s="274"/>
      <c r="AD39" s="274"/>
      <c r="AE39" s="274"/>
      <c r="AF39" s="274"/>
      <c r="AG39" s="272"/>
      <c r="AH39" s="272"/>
      <c r="AI39" s="281"/>
      <c r="AJ39" s="272"/>
      <c r="AK39" s="275"/>
    </row>
    <row r="40" spans="1:37">
      <c r="A40" s="1200"/>
      <c r="B40" s="1204"/>
      <c r="C40" s="1170"/>
      <c r="D40" s="314" t="s">
        <v>318</v>
      </c>
      <c r="E40" s="339" t="s">
        <v>294</v>
      </c>
      <c r="F40" s="321"/>
      <c r="G40" s="272"/>
      <c r="H40" s="273"/>
      <c r="I40" s="274"/>
      <c r="J40" s="275"/>
      <c r="K40" s="400"/>
      <c r="L40" s="274"/>
      <c r="M40" s="274"/>
      <c r="N40" s="274"/>
      <c r="O40" s="274"/>
      <c r="P40" s="274"/>
      <c r="Q40" s="274"/>
      <c r="R40" s="272"/>
      <c r="S40" s="272"/>
      <c r="T40" s="272"/>
      <c r="U40" s="272"/>
      <c r="V40" s="275"/>
      <c r="W40" s="273"/>
      <c r="X40" s="274"/>
      <c r="Y40" s="274"/>
      <c r="Z40" s="274"/>
      <c r="AA40" s="274"/>
      <c r="AB40" s="274"/>
      <c r="AC40" s="274"/>
      <c r="AD40" s="274"/>
      <c r="AE40" s="274"/>
      <c r="AF40" s="274"/>
      <c r="AG40" s="272"/>
      <c r="AH40" s="272"/>
      <c r="AI40" s="281"/>
      <c r="AJ40" s="272"/>
      <c r="AK40" s="275"/>
    </row>
    <row r="41" spans="1:37">
      <c r="A41" s="1200"/>
      <c r="B41" s="1204"/>
      <c r="C41" s="1170"/>
      <c r="D41" s="314" t="s">
        <v>319</v>
      </c>
      <c r="E41" s="249" t="s">
        <v>269</v>
      </c>
      <c r="F41" s="321"/>
      <c r="G41" s="272"/>
      <c r="H41" s="273"/>
      <c r="I41" s="274"/>
      <c r="J41" s="275"/>
      <c r="K41" s="400"/>
      <c r="L41" s="274"/>
      <c r="M41" s="274"/>
      <c r="N41" s="274"/>
      <c r="O41" s="274"/>
      <c r="P41" s="274"/>
      <c r="Q41" s="274"/>
      <c r="R41" s="272"/>
      <c r="S41" s="272"/>
      <c r="T41" s="272"/>
      <c r="U41" s="272"/>
      <c r="V41" s="275"/>
      <c r="W41" s="273"/>
      <c r="X41" s="274"/>
      <c r="Y41" s="274"/>
      <c r="Z41" s="274"/>
      <c r="AA41" s="274"/>
      <c r="AB41" s="274"/>
      <c r="AC41" s="274"/>
      <c r="AD41" s="274"/>
      <c r="AE41" s="274"/>
      <c r="AF41" s="274"/>
      <c r="AG41" s="272"/>
      <c r="AH41" s="272"/>
      <c r="AI41" s="281"/>
      <c r="AJ41" s="272"/>
      <c r="AK41" s="275"/>
    </row>
    <row r="42" spans="1:37">
      <c r="A42" s="1200"/>
      <c r="B42" s="1204"/>
      <c r="C42" s="1170"/>
      <c r="D42" s="314" t="s">
        <v>320</v>
      </c>
      <c r="E42" s="249" t="s">
        <v>269</v>
      </c>
      <c r="F42" s="321"/>
      <c r="G42" s="272"/>
      <c r="H42" s="273"/>
      <c r="I42" s="274"/>
      <c r="J42" s="275"/>
      <c r="K42" s="400"/>
      <c r="L42" s="274"/>
      <c r="M42" s="274"/>
      <c r="N42" s="274"/>
      <c r="O42" s="274"/>
      <c r="P42" s="274"/>
      <c r="Q42" s="274"/>
      <c r="R42" s="272"/>
      <c r="S42" s="272"/>
      <c r="T42" s="272"/>
      <c r="U42" s="272"/>
      <c r="V42" s="275"/>
      <c r="W42" s="273"/>
      <c r="X42" s="274"/>
      <c r="Y42" s="274"/>
      <c r="Z42" s="274"/>
      <c r="AA42" s="274"/>
      <c r="AB42" s="274"/>
      <c r="AC42" s="274"/>
      <c r="AD42" s="274"/>
      <c r="AE42" s="274"/>
      <c r="AF42" s="274"/>
      <c r="AG42" s="272"/>
      <c r="AH42" s="272"/>
      <c r="AI42" s="281"/>
      <c r="AJ42" s="272"/>
      <c r="AK42" s="275"/>
    </row>
    <row r="43" spans="1:37">
      <c r="A43" s="1200"/>
      <c r="B43" s="1204"/>
      <c r="C43" s="1170"/>
      <c r="D43" s="314" t="s">
        <v>321</v>
      </c>
      <c r="E43" s="313" t="s">
        <v>287</v>
      </c>
      <c r="F43" s="321"/>
      <c r="G43" s="272"/>
      <c r="H43" s="273"/>
      <c r="I43" s="274"/>
      <c r="J43" s="275"/>
      <c r="K43" s="400"/>
      <c r="L43" s="274"/>
      <c r="M43" s="274"/>
      <c r="N43" s="274"/>
      <c r="O43" s="274"/>
      <c r="P43" s="274"/>
      <c r="Q43" s="274"/>
      <c r="R43" s="272"/>
      <c r="S43" s="272"/>
      <c r="T43" s="272"/>
      <c r="U43" s="272"/>
      <c r="V43" s="275"/>
      <c r="W43" s="273"/>
      <c r="X43" s="274"/>
      <c r="Y43" s="274"/>
      <c r="Z43" s="274"/>
      <c r="AA43" s="274"/>
      <c r="AB43" s="274"/>
      <c r="AC43" s="274"/>
      <c r="AD43" s="274"/>
      <c r="AE43" s="274"/>
      <c r="AF43" s="274"/>
      <c r="AG43" s="272"/>
      <c r="AH43" s="272"/>
      <c r="AI43" s="281"/>
      <c r="AJ43" s="272"/>
      <c r="AK43" s="275"/>
    </row>
    <row r="44" spans="1:37" ht="16.5" thickBot="1">
      <c r="A44" s="1200"/>
      <c r="B44" s="1205"/>
      <c r="C44" s="1206"/>
      <c r="D44" s="282" t="s">
        <v>322</v>
      </c>
      <c r="E44" s="249" t="s">
        <v>269</v>
      </c>
      <c r="F44" s="401"/>
      <c r="G44" s="402"/>
      <c r="H44" s="403"/>
      <c r="I44" s="404"/>
      <c r="J44" s="405"/>
      <c r="K44" s="406"/>
      <c r="L44" s="404"/>
      <c r="M44" s="404"/>
      <c r="N44" s="404"/>
      <c r="O44" s="404"/>
      <c r="P44" s="404"/>
      <c r="Q44" s="404"/>
      <c r="R44" s="402"/>
      <c r="S44" s="402"/>
      <c r="T44" s="402"/>
      <c r="U44" s="402"/>
      <c r="V44" s="405"/>
      <c r="W44" s="403"/>
      <c r="X44" s="404"/>
      <c r="Y44" s="404"/>
      <c r="Z44" s="404"/>
      <c r="AA44" s="404"/>
      <c r="AB44" s="404"/>
      <c r="AC44" s="404"/>
      <c r="AD44" s="404"/>
      <c r="AE44" s="404"/>
      <c r="AF44" s="404"/>
      <c r="AG44" s="402"/>
      <c r="AH44" s="402"/>
      <c r="AI44" s="407"/>
      <c r="AJ44" s="402"/>
      <c r="AK44" s="405"/>
    </row>
    <row r="45" spans="1:37">
      <c r="A45" s="1200"/>
      <c r="B45" s="1171"/>
      <c r="C45" s="1173" t="s">
        <v>323</v>
      </c>
      <c r="D45" s="284" t="s">
        <v>324</v>
      </c>
      <c r="E45" s="249" t="s">
        <v>269</v>
      </c>
      <c r="F45" s="285"/>
      <c r="G45" s="286"/>
      <c r="H45" s="384"/>
      <c r="I45" s="385"/>
      <c r="J45" s="386"/>
      <c r="K45" s="387"/>
      <c r="L45" s="385"/>
      <c r="M45" s="385"/>
      <c r="N45" s="385"/>
      <c r="O45" s="385"/>
      <c r="P45" s="385"/>
      <c r="Q45" s="385"/>
      <c r="R45" s="286"/>
      <c r="S45" s="286"/>
      <c r="T45" s="286"/>
      <c r="U45" s="286"/>
      <c r="V45" s="386"/>
      <c r="W45" s="384"/>
      <c r="X45" s="385"/>
      <c r="Y45" s="385"/>
      <c r="Z45" s="385"/>
      <c r="AA45" s="385"/>
      <c r="AB45" s="385"/>
      <c r="AC45" s="385"/>
      <c r="AD45" s="385"/>
      <c r="AE45" s="385"/>
      <c r="AF45" s="385"/>
      <c r="AG45" s="286"/>
      <c r="AH45" s="286"/>
      <c r="AI45" s="388"/>
      <c r="AJ45" s="286"/>
      <c r="AK45" s="386"/>
    </row>
    <row r="46" spans="1:37">
      <c r="A46" s="1200"/>
      <c r="B46" s="1190"/>
      <c r="C46" s="1192"/>
      <c r="D46" s="333" t="s">
        <v>325</v>
      </c>
      <c r="E46" s="313" t="s">
        <v>287</v>
      </c>
      <c r="F46" s="77"/>
      <c r="G46" s="57"/>
      <c r="H46" s="408"/>
      <c r="I46" s="45"/>
      <c r="J46" s="409"/>
      <c r="K46" s="336"/>
      <c r="L46" s="46"/>
      <c r="M46" s="46"/>
      <c r="N46" s="46"/>
      <c r="O46" s="46"/>
      <c r="P46" s="46"/>
      <c r="Q46" s="36"/>
      <c r="R46" s="77"/>
      <c r="S46" s="77"/>
      <c r="T46" s="77"/>
      <c r="U46" s="77"/>
      <c r="V46" s="337"/>
      <c r="W46" s="408"/>
      <c r="X46" s="45"/>
      <c r="Y46" s="45"/>
      <c r="Z46" s="46"/>
      <c r="AA46" s="46"/>
      <c r="AB46" s="46"/>
      <c r="AC46" s="46"/>
      <c r="AD46" s="46"/>
      <c r="AE46" s="46"/>
      <c r="AF46" s="36"/>
      <c r="AG46" s="77"/>
      <c r="AH46" s="77"/>
      <c r="AI46" s="338"/>
      <c r="AJ46" s="77"/>
      <c r="AK46" s="337"/>
    </row>
    <row r="47" spans="1:37">
      <c r="A47" s="1200"/>
      <c r="B47" s="1190"/>
      <c r="C47" s="1192"/>
      <c r="D47" s="333" t="s">
        <v>326</v>
      </c>
      <c r="E47" s="313" t="s">
        <v>287</v>
      </c>
      <c r="F47" s="77"/>
      <c r="G47" s="58"/>
      <c r="H47" s="334"/>
      <c r="I47" s="48"/>
      <c r="J47" s="335"/>
      <c r="K47" s="336"/>
      <c r="L47" s="46"/>
      <c r="M47" s="46"/>
      <c r="N47" s="46"/>
      <c r="O47" s="46"/>
      <c r="P47" s="46"/>
      <c r="Q47" s="36"/>
      <c r="R47" s="77"/>
      <c r="S47" s="77"/>
      <c r="T47" s="77"/>
      <c r="U47" s="77"/>
      <c r="V47" s="337"/>
      <c r="W47" s="334"/>
      <c r="X47" s="48"/>
      <c r="Y47" s="48"/>
      <c r="Z47" s="46"/>
      <c r="AA47" s="46"/>
      <c r="AB47" s="46"/>
      <c r="AC47" s="46"/>
      <c r="AD47" s="46"/>
      <c r="AE47" s="46"/>
      <c r="AF47" s="36"/>
      <c r="AG47" s="77"/>
      <c r="AH47" s="77"/>
      <c r="AI47" s="338"/>
      <c r="AJ47" s="77"/>
      <c r="AK47" s="337"/>
    </row>
    <row r="48" spans="1:37">
      <c r="A48" s="1200"/>
      <c r="B48" s="1172"/>
      <c r="C48" s="1174"/>
      <c r="D48" s="410" t="s">
        <v>327</v>
      </c>
      <c r="E48" s="249" t="s">
        <v>269</v>
      </c>
      <c r="F48" s="292"/>
      <c r="G48" s="411"/>
      <c r="H48" s="412"/>
      <c r="I48" s="413"/>
      <c r="J48" s="414"/>
      <c r="K48" s="415"/>
      <c r="L48" s="416"/>
      <c r="M48" s="416"/>
      <c r="N48" s="416"/>
      <c r="O48" s="416"/>
      <c r="P48" s="416"/>
      <c r="Q48" s="417"/>
      <c r="R48" s="292"/>
      <c r="S48" s="292"/>
      <c r="T48" s="292"/>
      <c r="U48" s="292"/>
      <c r="V48" s="418"/>
      <c r="W48" s="412"/>
      <c r="X48" s="413"/>
      <c r="Y48" s="413"/>
      <c r="Z48" s="416"/>
      <c r="AA48" s="416"/>
      <c r="AB48" s="416"/>
      <c r="AC48" s="416"/>
      <c r="AD48" s="416"/>
      <c r="AE48" s="416"/>
      <c r="AF48" s="417"/>
      <c r="AG48" s="292"/>
      <c r="AH48" s="292"/>
      <c r="AI48" s="419"/>
      <c r="AJ48" s="292"/>
      <c r="AK48" s="418"/>
    </row>
    <row r="49" spans="1:37">
      <c r="A49" s="1200"/>
      <c r="B49" s="1172"/>
      <c r="C49" s="1174"/>
      <c r="D49" s="410" t="s">
        <v>328</v>
      </c>
      <c r="E49" s="313" t="s">
        <v>287</v>
      </c>
      <c r="F49" s="292"/>
      <c r="G49" s="411"/>
      <c r="H49" s="412"/>
      <c r="I49" s="413"/>
      <c r="J49" s="414"/>
      <c r="K49" s="415"/>
      <c r="L49" s="416"/>
      <c r="M49" s="416"/>
      <c r="N49" s="416"/>
      <c r="O49" s="416"/>
      <c r="P49" s="416"/>
      <c r="Q49" s="417"/>
      <c r="R49" s="292"/>
      <c r="S49" s="292"/>
      <c r="T49" s="292"/>
      <c r="U49" s="292"/>
      <c r="V49" s="418"/>
      <c r="W49" s="412"/>
      <c r="X49" s="413"/>
      <c r="Y49" s="413"/>
      <c r="Z49" s="416"/>
      <c r="AA49" s="416"/>
      <c r="AB49" s="416"/>
      <c r="AC49" s="416"/>
      <c r="AD49" s="416"/>
      <c r="AE49" s="416"/>
      <c r="AF49" s="417"/>
      <c r="AG49" s="292"/>
      <c r="AH49" s="292"/>
      <c r="AI49" s="419"/>
      <c r="AJ49" s="292"/>
      <c r="AK49" s="418"/>
    </row>
    <row r="50" spans="1:37" ht="16.5" thickBot="1">
      <c r="A50" s="1201"/>
      <c r="B50" s="1191"/>
      <c r="C50" s="1193"/>
      <c r="D50" s="340" t="s">
        <v>329</v>
      </c>
      <c r="E50" s="313" t="s">
        <v>287</v>
      </c>
      <c r="F50" s="348"/>
      <c r="G50" s="342"/>
      <c r="H50" s="343"/>
      <c r="I50" s="344"/>
      <c r="J50" s="345"/>
      <c r="K50" s="346"/>
      <c r="L50" s="347"/>
      <c r="M50" s="347"/>
      <c r="N50" s="347"/>
      <c r="O50" s="347"/>
      <c r="P50" s="347"/>
      <c r="Q50" s="341"/>
      <c r="R50" s="348"/>
      <c r="S50" s="348"/>
      <c r="T50" s="348"/>
      <c r="U50" s="348"/>
      <c r="V50" s="349"/>
      <c r="W50" s="343"/>
      <c r="X50" s="344"/>
      <c r="Y50" s="344"/>
      <c r="Z50" s="347"/>
      <c r="AA50" s="347"/>
      <c r="AB50" s="347"/>
      <c r="AC50" s="347"/>
      <c r="AD50" s="347"/>
      <c r="AE50" s="347"/>
      <c r="AF50" s="341"/>
      <c r="AG50" s="348"/>
      <c r="AH50" s="348"/>
      <c r="AI50" s="350"/>
      <c r="AJ50" s="348"/>
      <c r="AK50" s="349"/>
    </row>
    <row r="51" spans="1:37">
      <c r="A51" s="1207" t="s">
        <v>330</v>
      </c>
      <c r="B51" s="1210"/>
      <c r="C51" s="1213" t="s">
        <v>331</v>
      </c>
      <c r="D51" s="248" t="s">
        <v>332</v>
      </c>
      <c r="E51" s="310" t="s">
        <v>284</v>
      </c>
      <c r="F51" s="250"/>
      <c r="G51" s="299"/>
      <c r="H51" s="420"/>
      <c r="I51" s="250"/>
      <c r="J51" s="421"/>
      <c r="K51" s="422"/>
      <c r="L51" s="250"/>
      <c r="M51" s="250"/>
      <c r="N51" s="250"/>
      <c r="O51" s="250"/>
      <c r="P51" s="250"/>
      <c r="Q51" s="250"/>
      <c r="R51" s="250"/>
      <c r="S51" s="299"/>
      <c r="T51" s="299"/>
      <c r="U51" s="299"/>
      <c r="V51" s="421"/>
      <c r="W51" s="420"/>
      <c r="X51" s="250"/>
      <c r="Y51" s="250"/>
      <c r="Z51" s="250"/>
      <c r="AA51" s="250"/>
      <c r="AB51" s="250"/>
      <c r="AC51" s="250"/>
      <c r="AD51" s="250"/>
      <c r="AE51" s="250"/>
      <c r="AF51" s="250"/>
      <c r="AG51" s="250"/>
      <c r="AH51" s="299"/>
      <c r="AI51" s="423"/>
      <c r="AJ51" s="299"/>
      <c r="AK51" s="421"/>
    </row>
    <row r="52" spans="1:37">
      <c r="A52" s="1208"/>
      <c r="B52" s="1211"/>
      <c r="C52" s="1214"/>
      <c r="D52" s="261" t="s">
        <v>333</v>
      </c>
      <c r="E52" s="313" t="s">
        <v>287</v>
      </c>
      <c r="F52" s="4"/>
      <c r="G52" s="74"/>
      <c r="H52" s="424"/>
      <c r="I52" s="4"/>
      <c r="J52" s="308"/>
      <c r="K52" s="425"/>
      <c r="L52" s="4"/>
      <c r="M52" s="4"/>
      <c r="N52" s="4"/>
      <c r="O52" s="4"/>
      <c r="P52" s="4"/>
      <c r="Q52" s="4"/>
      <c r="R52" s="4"/>
      <c r="S52" s="74"/>
      <c r="T52" s="74"/>
      <c r="U52" s="74"/>
      <c r="V52" s="308"/>
      <c r="W52" s="424"/>
      <c r="X52" s="4"/>
      <c r="Y52" s="4"/>
      <c r="Z52" s="4"/>
      <c r="AA52" s="4"/>
      <c r="AB52" s="4"/>
      <c r="AC52" s="4"/>
      <c r="AD52" s="4"/>
      <c r="AE52" s="4"/>
      <c r="AF52" s="4"/>
      <c r="AG52" s="4"/>
      <c r="AH52" s="74"/>
      <c r="AI52" s="309"/>
      <c r="AJ52" s="74"/>
      <c r="AK52" s="308"/>
    </row>
    <row r="53" spans="1:37" ht="16.5" thickBot="1">
      <c r="A53" s="1208"/>
      <c r="B53" s="1212"/>
      <c r="C53" s="1215"/>
      <c r="D53" s="282" t="s">
        <v>334</v>
      </c>
      <c r="E53" s="310" t="s">
        <v>284</v>
      </c>
      <c r="F53" s="426"/>
      <c r="G53" s="401"/>
      <c r="H53" s="427"/>
      <c r="I53" s="426"/>
      <c r="J53" s="428"/>
      <c r="K53" s="429"/>
      <c r="L53" s="426"/>
      <c r="M53" s="426"/>
      <c r="N53" s="426"/>
      <c r="O53" s="426"/>
      <c r="P53" s="426"/>
      <c r="Q53" s="426"/>
      <c r="R53" s="426"/>
      <c r="S53" s="401"/>
      <c r="T53" s="401"/>
      <c r="U53" s="401"/>
      <c r="V53" s="428"/>
      <c r="W53" s="427"/>
      <c r="X53" s="426"/>
      <c r="Y53" s="426"/>
      <c r="Z53" s="426"/>
      <c r="AA53" s="426"/>
      <c r="AB53" s="426"/>
      <c r="AC53" s="426"/>
      <c r="AD53" s="426"/>
      <c r="AE53" s="426"/>
      <c r="AF53" s="426"/>
      <c r="AG53" s="426"/>
      <c r="AH53" s="401"/>
      <c r="AI53" s="430"/>
      <c r="AJ53" s="401"/>
      <c r="AK53" s="428"/>
    </row>
    <row r="54" spans="1:37">
      <c r="A54" s="1208"/>
      <c r="B54" s="1216"/>
      <c r="C54" s="1219" t="s">
        <v>335</v>
      </c>
      <c r="D54" s="284" t="s">
        <v>336</v>
      </c>
      <c r="E54" s="310" t="s">
        <v>284</v>
      </c>
      <c r="F54" s="324"/>
      <c r="G54" s="285"/>
      <c r="H54" s="431"/>
      <c r="I54" s="324"/>
      <c r="J54" s="331"/>
      <c r="K54" s="432"/>
      <c r="L54" s="324"/>
      <c r="M54" s="324"/>
      <c r="N54" s="324"/>
      <c r="O54" s="324"/>
      <c r="P54" s="324"/>
      <c r="Q54" s="324"/>
      <c r="R54" s="324"/>
      <c r="S54" s="285"/>
      <c r="T54" s="285"/>
      <c r="U54" s="285"/>
      <c r="V54" s="331"/>
      <c r="W54" s="431"/>
      <c r="X54" s="324"/>
      <c r="Y54" s="324"/>
      <c r="Z54" s="324"/>
      <c r="AA54" s="324"/>
      <c r="AB54" s="324"/>
      <c r="AC54" s="324"/>
      <c r="AD54" s="324"/>
      <c r="AE54" s="324"/>
      <c r="AF54" s="324"/>
      <c r="AG54" s="324"/>
      <c r="AH54" s="285"/>
      <c r="AI54" s="332"/>
      <c r="AJ54" s="285"/>
      <c r="AK54" s="331"/>
    </row>
    <row r="55" spans="1:37">
      <c r="A55" s="1208"/>
      <c r="B55" s="1217"/>
      <c r="C55" s="1220"/>
      <c r="D55" s="333" t="s">
        <v>337</v>
      </c>
      <c r="E55" s="310" t="s">
        <v>284</v>
      </c>
      <c r="F55" s="36"/>
      <c r="G55" s="77"/>
      <c r="H55" s="433"/>
      <c r="I55" s="36"/>
      <c r="J55" s="337"/>
      <c r="K55" s="434"/>
      <c r="L55" s="36"/>
      <c r="M55" s="36"/>
      <c r="N55" s="36"/>
      <c r="O55" s="36"/>
      <c r="P55" s="36"/>
      <c r="Q55" s="36"/>
      <c r="R55" s="36"/>
      <c r="S55" s="77"/>
      <c r="T55" s="77"/>
      <c r="U55" s="77"/>
      <c r="V55" s="337"/>
      <c r="W55" s="433"/>
      <c r="X55" s="36"/>
      <c r="Y55" s="36"/>
      <c r="Z55" s="36"/>
      <c r="AA55" s="36"/>
      <c r="AB55" s="36"/>
      <c r="AC55" s="36"/>
      <c r="AD55" s="36"/>
      <c r="AE55" s="36"/>
      <c r="AF55" s="36"/>
      <c r="AG55" s="36"/>
      <c r="AH55" s="77"/>
      <c r="AI55" s="338"/>
      <c r="AJ55" s="77"/>
      <c r="AK55" s="337"/>
    </row>
    <row r="56" spans="1:37">
      <c r="A56" s="1208"/>
      <c r="B56" s="1217"/>
      <c r="C56" s="1220"/>
      <c r="D56" s="333" t="s">
        <v>338</v>
      </c>
      <c r="E56" s="313" t="s">
        <v>287</v>
      </c>
      <c r="F56" s="36"/>
      <c r="G56" s="77"/>
      <c r="H56" s="433"/>
      <c r="I56" s="36"/>
      <c r="J56" s="337"/>
      <c r="K56" s="434"/>
      <c r="L56" s="36"/>
      <c r="M56" s="36"/>
      <c r="N56" s="36"/>
      <c r="O56" s="36"/>
      <c r="P56" s="36"/>
      <c r="Q56" s="36"/>
      <c r="R56" s="36"/>
      <c r="S56" s="77"/>
      <c r="T56" s="77"/>
      <c r="U56" s="77"/>
      <c r="V56" s="337"/>
      <c r="W56" s="433"/>
      <c r="X56" s="36"/>
      <c r="Y56" s="36"/>
      <c r="Z56" s="36"/>
      <c r="AA56" s="36"/>
      <c r="AB56" s="36"/>
      <c r="AC56" s="36"/>
      <c r="AD56" s="36"/>
      <c r="AE56" s="36"/>
      <c r="AF56" s="36"/>
      <c r="AG56" s="36"/>
      <c r="AH56" s="77"/>
      <c r="AI56" s="338"/>
      <c r="AJ56" s="77"/>
      <c r="AK56" s="337"/>
    </row>
    <row r="57" spans="1:37" ht="16.5" thickBot="1">
      <c r="A57" s="1208"/>
      <c r="B57" s="1218"/>
      <c r="C57" s="1221"/>
      <c r="D57" s="340" t="s">
        <v>339</v>
      </c>
      <c r="E57" s="310" t="s">
        <v>284</v>
      </c>
      <c r="F57" s="341"/>
      <c r="G57" s="348"/>
      <c r="H57" s="435"/>
      <c r="I57" s="341"/>
      <c r="J57" s="349"/>
      <c r="K57" s="436"/>
      <c r="L57" s="341"/>
      <c r="M57" s="341"/>
      <c r="N57" s="341"/>
      <c r="O57" s="341"/>
      <c r="P57" s="341"/>
      <c r="Q57" s="341"/>
      <c r="R57" s="341"/>
      <c r="S57" s="348"/>
      <c r="T57" s="348"/>
      <c r="U57" s="348"/>
      <c r="V57" s="349"/>
      <c r="W57" s="435"/>
      <c r="X57" s="341"/>
      <c r="Y57" s="341"/>
      <c r="Z57" s="341"/>
      <c r="AA57" s="341"/>
      <c r="AB57" s="341"/>
      <c r="AC57" s="341"/>
      <c r="AD57" s="341"/>
      <c r="AE57" s="341"/>
      <c r="AF57" s="341"/>
      <c r="AG57" s="341"/>
      <c r="AH57" s="348"/>
      <c r="AI57" s="350"/>
      <c r="AJ57" s="348"/>
      <c r="AK57" s="349"/>
    </row>
    <row r="58" spans="1:37">
      <c r="A58" s="1208"/>
      <c r="B58" s="1210"/>
      <c r="C58" s="1213" t="s">
        <v>340</v>
      </c>
      <c r="D58" s="248" t="s">
        <v>341</v>
      </c>
      <c r="E58" s="310" t="s">
        <v>284</v>
      </c>
      <c r="F58" s="250"/>
      <c r="G58" s="299"/>
      <c r="H58" s="420"/>
      <c r="I58" s="250"/>
      <c r="J58" s="421"/>
      <c r="K58" s="422"/>
      <c r="L58" s="250"/>
      <c r="M58" s="250"/>
      <c r="N58" s="250"/>
      <c r="O58" s="250"/>
      <c r="P58" s="250"/>
      <c r="Q58" s="250"/>
      <c r="R58" s="250"/>
      <c r="S58" s="299"/>
      <c r="T58" s="299"/>
      <c r="U58" s="299"/>
      <c r="V58" s="421"/>
      <c r="W58" s="420"/>
      <c r="X58" s="250"/>
      <c r="Y58" s="250"/>
      <c r="Z58" s="250"/>
      <c r="AA58" s="250"/>
      <c r="AB58" s="250"/>
      <c r="AC58" s="250"/>
      <c r="AD58" s="250"/>
      <c r="AE58" s="250"/>
      <c r="AF58" s="250"/>
      <c r="AG58" s="250"/>
      <c r="AH58" s="299"/>
      <c r="AI58" s="423"/>
      <c r="AJ58" s="299"/>
      <c r="AK58" s="421"/>
    </row>
    <row r="59" spans="1:37">
      <c r="A59" s="1208"/>
      <c r="B59" s="1211"/>
      <c r="C59" s="1214"/>
      <c r="D59" s="261" t="s">
        <v>342</v>
      </c>
      <c r="E59" s="310" t="s">
        <v>284</v>
      </c>
      <c r="F59" s="4"/>
      <c r="G59" s="74"/>
      <c r="H59" s="424"/>
      <c r="I59" s="4"/>
      <c r="J59" s="308"/>
      <c r="K59" s="425"/>
      <c r="L59" s="4"/>
      <c r="M59" s="4"/>
      <c r="N59" s="4"/>
      <c r="O59" s="4"/>
      <c r="P59" s="4"/>
      <c r="Q59" s="4"/>
      <c r="R59" s="4"/>
      <c r="S59" s="74"/>
      <c r="T59" s="74"/>
      <c r="U59" s="74"/>
      <c r="V59" s="308"/>
      <c r="W59" s="424"/>
      <c r="X59" s="4"/>
      <c r="Y59" s="4"/>
      <c r="Z59" s="4"/>
      <c r="AA59" s="4"/>
      <c r="AB59" s="4"/>
      <c r="AC59" s="4"/>
      <c r="AD59" s="4"/>
      <c r="AE59" s="4"/>
      <c r="AF59" s="4"/>
      <c r="AG59" s="4"/>
      <c r="AH59" s="74"/>
      <c r="AI59" s="309"/>
      <c r="AJ59" s="74"/>
      <c r="AK59" s="308"/>
    </row>
    <row r="60" spans="1:37">
      <c r="A60" s="1208"/>
      <c r="B60" s="1211"/>
      <c r="C60" s="1214"/>
      <c r="D60" s="261" t="s">
        <v>343</v>
      </c>
      <c r="E60" s="310" t="s">
        <v>284</v>
      </c>
      <c r="F60" s="4"/>
      <c r="G60" s="74"/>
      <c r="H60" s="424"/>
      <c r="I60" s="4"/>
      <c r="J60" s="308"/>
      <c r="K60" s="425"/>
      <c r="L60" s="4"/>
      <c r="M60" s="4"/>
      <c r="N60" s="4"/>
      <c r="O60" s="4"/>
      <c r="P60" s="4"/>
      <c r="Q60" s="4"/>
      <c r="R60" s="4"/>
      <c r="S60" s="74"/>
      <c r="T60" s="74"/>
      <c r="U60" s="74"/>
      <c r="V60" s="308"/>
      <c r="W60" s="424"/>
      <c r="X60" s="4"/>
      <c r="Y60" s="4"/>
      <c r="Z60" s="4"/>
      <c r="AA60" s="4"/>
      <c r="AB60" s="4"/>
      <c r="AC60" s="4"/>
      <c r="AD60" s="4"/>
      <c r="AE60" s="4"/>
      <c r="AF60" s="4"/>
      <c r="AG60" s="4"/>
      <c r="AH60" s="74"/>
      <c r="AI60" s="309"/>
      <c r="AJ60" s="74"/>
      <c r="AK60" s="308"/>
    </row>
    <row r="61" spans="1:37" ht="16.5" thickBot="1">
      <c r="A61" s="1209"/>
      <c r="B61" s="1212"/>
      <c r="C61" s="1215"/>
      <c r="D61" s="282" t="s">
        <v>344</v>
      </c>
      <c r="E61" s="310" t="s">
        <v>284</v>
      </c>
      <c r="F61" s="426"/>
      <c r="G61" s="401"/>
      <c r="H61" s="427"/>
      <c r="I61" s="426"/>
      <c r="J61" s="428"/>
      <c r="K61" s="429"/>
      <c r="L61" s="426"/>
      <c r="M61" s="426"/>
      <c r="N61" s="426"/>
      <c r="O61" s="426"/>
      <c r="P61" s="426"/>
      <c r="Q61" s="426"/>
      <c r="R61" s="426"/>
      <c r="S61" s="401"/>
      <c r="T61" s="401"/>
      <c r="U61" s="401"/>
      <c r="V61" s="428"/>
      <c r="W61" s="427"/>
      <c r="X61" s="426"/>
      <c r="Y61" s="426"/>
      <c r="Z61" s="426"/>
      <c r="AA61" s="426"/>
      <c r="AB61" s="426"/>
      <c r="AC61" s="426"/>
      <c r="AD61" s="426"/>
      <c r="AE61" s="426"/>
      <c r="AF61" s="426"/>
      <c r="AG61" s="426"/>
      <c r="AH61" s="401"/>
      <c r="AI61" s="430"/>
      <c r="AJ61" s="401"/>
      <c r="AK61" s="428"/>
    </row>
    <row r="62" spans="1:37">
      <c r="A62" s="1207" t="s">
        <v>345</v>
      </c>
      <c r="B62" s="1216"/>
      <c r="C62" s="1219" t="s">
        <v>346</v>
      </c>
      <c r="D62" s="284" t="s">
        <v>347</v>
      </c>
      <c r="E62" s="339" t="s">
        <v>294</v>
      </c>
      <c r="F62" s="324"/>
      <c r="G62" s="285"/>
      <c r="H62" s="431"/>
      <c r="I62" s="324"/>
      <c r="J62" s="331"/>
      <c r="K62" s="432"/>
      <c r="L62" s="324"/>
      <c r="M62" s="324"/>
      <c r="N62" s="324"/>
      <c r="O62" s="324"/>
      <c r="P62" s="324"/>
      <c r="Q62" s="324"/>
      <c r="R62" s="324"/>
      <c r="S62" s="285"/>
      <c r="T62" s="285"/>
      <c r="U62" s="285"/>
      <c r="V62" s="331"/>
      <c r="W62" s="431"/>
      <c r="X62" s="324"/>
      <c r="Y62" s="324"/>
      <c r="Z62" s="324"/>
      <c r="AA62" s="324"/>
      <c r="AB62" s="324"/>
      <c r="AC62" s="324"/>
      <c r="AD62" s="324"/>
      <c r="AE62" s="324"/>
      <c r="AF62" s="324"/>
      <c r="AG62" s="324"/>
      <c r="AH62" s="285"/>
      <c r="AI62" s="332"/>
      <c r="AJ62" s="285"/>
      <c r="AK62" s="331"/>
    </row>
    <row r="63" spans="1:37">
      <c r="A63" s="1208"/>
      <c r="B63" s="1217"/>
      <c r="C63" s="1220"/>
      <c r="D63" s="333" t="s">
        <v>348</v>
      </c>
      <c r="E63" s="339" t="s">
        <v>294</v>
      </c>
      <c r="F63" s="36"/>
      <c r="G63" s="77"/>
      <c r="H63" s="433"/>
      <c r="I63" s="36"/>
      <c r="J63" s="337"/>
      <c r="K63" s="434"/>
      <c r="L63" s="36"/>
      <c r="M63" s="36"/>
      <c r="N63" s="36"/>
      <c r="O63" s="36"/>
      <c r="P63" s="36"/>
      <c r="Q63" s="36"/>
      <c r="R63" s="36"/>
      <c r="S63" s="77"/>
      <c r="T63" s="77"/>
      <c r="U63" s="77"/>
      <c r="V63" s="337"/>
      <c r="W63" s="433"/>
      <c r="X63" s="36"/>
      <c r="Y63" s="36"/>
      <c r="Z63" s="36"/>
      <c r="AA63" s="36"/>
      <c r="AB63" s="36"/>
      <c r="AC63" s="36"/>
      <c r="AD63" s="36"/>
      <c r="AE63" s="36"/>
      <c r="AF63" s="36"/>
      <c r="AG63" s="36"/>
      <c r="AH63" s="77"/>
      <c r="AI63" s="338"/>
      <c r="AJ63" s="77"/>
      <c r="AK63" s="337"/>
    </row>
    <row r="64" spans="1:37" ht="16.5" thickBot="1">
      <c r="A64" s="1208"/>
      <c r="B64" s="1218"/>
      <c r="C64" s="1221"/>
      <c r="D64" s="340" t="s">
        <v>349</v>
      </c>
      <c r="E64" s="313" t="s">
        <v>287</v>
      </c>
      <c r="F64" s="341"/>
      <c r="G64" s="348"/>
      <c r="H64" s="435"/>
      <c r="I64" s="341"/>
      <c r="J64" s="349"/>
      <c r="K64" s="436"/>
      <c r="L64" s="341"/>
      <c r="M64" s="341"/>
      <c r="N64" s="341"/>
      <c r="O64" s="341"/>
      <c r="P64" s="341"/>
      <c r="Q64" s="341"/>
      <c r="R64" s="341"/>
      <c r="S64" s="348"/>
      <c r="T64" s="348"/>
      <c r="U64" s="348"/>
      <c r="V64" s="349"/>
      <c r="W64" s="435"/>
      <c r="X64" s="341"/>
      <c r="Y64" s="341"/>
      <c r="Z64" s="341"/>
      <c r="AA64" s="341"/>
      <c r="AB64" s="341"/>
      <c r="AC64" s="341"/>
      <c r="AD64" s="341"/>
      <c r="AE64" s="341"/>
      <c r="AF64" s="341"/>
      <c r="AG64" s="341"/>
      <c r="AH64" s="348"/>
      <c r="AI64" s="350"/>
      <c r="AJ64" s="348"/>
      <c r="AK64" s="349"/>
    </row>
    <row r="65" spans="1:37">
      <c r="A65" s="1208"/>
      <c r="B65" s="1210"/>
      <c r="C65" s="1213" t="s">
        <v>350</v>
      </c>
      <c r="D65" s="248" t="s">
        <v>351</v>
      </c>
      <c r="E65" s="249" t="s">
        <v>269</v>
      </c>
      <c r="F65" s="250"/>
      <c r="G65" s="299"/>
      <c r="H65" s="420"/>
      <c r="I65" s="250"/>
      <c r="J65" s="421"/>
      <c r="K65" s="422"/>
      <c r="L65" s="250"/>
      <c r="M65" s="250"/>
      <c r="N65" s="250"/>
      <c r="O65" s="250"/>
      <c r="P65" s="250"/>
      <c r="Q65" s="250"/>
      <c r="R65" s="250"/>
      <c r="S65" s="299"/>
      <c r="T65" s="299"/>
      <c r="U65" s="299"/>
      <c r="V65" s="421"/>
      <c r="W65" s="420"/>
      <c r="X65" s="250"/>
      <c r="Y65" s="250"/>
      <c r="Z65" s="250"/>
      <c r="AA65" s="250"/>
      <c r="AB65" s="250"/>
      <c r="AC65" s="250"/>
      <c r="AD65" s="250"/>
      <c r="AE65" s="250"/>
      <c r="AF65" s="250"/>
      <c r="AG65" s="250"/>
      <c r="AH65" s="299"/>
      <c r="AI65" s="423"/>
      <c r="AJ65" s="299"/>
      <c r="AK65" s="421"/>
    </row>
    <row r="66" spans="1:37">
      <c r="A66" s="1208"/>
      <c r="B66" s="1211"/>
      <c r="C66" s="1214"/>
      <c r="D66" s="261" t="s">
        <v>352</v>
      </c>
      <c r="E66" s="249" t="s">
        <v>269</v>
      </c>
      <c r="F66" s="4"/>
      <c r="G66" s="74"/>
      <c r="H66" s="424"/>
      <c r="I66" s="4"/>
      <c r="J66" s="308"/>
      <c r="K66" s="425"/>
      <c r="L66" s="4"/>
      <c r="M66" s="4"/>
      <c r="N66" s="4"/>
      <c r="O66" s="4"/>
      <c r="P66" s="4"/>
      <c r="Q66" s="4"/>
      <c r="R66" s="4"/>
      <c r="S66" s="74"/>
      <c r="T66" s="74"/>
      <c r="U66" s="74"/>
      <c r="V66" s="308"/>
      <c r="W66" s="424"/>
      <c r="X66" s="4"/>
      <c r="Y66" s="4"/>
      <c r="Z66" s="4"/>
      <c r="AA66" s="4"/>
      <c r="AB66" s="4"/>
      <c r="AC66" s="4"/>
      <c r="AD66" s="4"/>
      <c r="AE66" s="4"/>
      <c r="AF66" s="4"/>
      <c r="AG66" s="4"/>
      <c r="AH66" s="74"/>
      <c r="AI66" s="309"/>
      <c r="AJ66" s="74"/>
      <c r="AK66" s="308"/>
    </row>
    <row r="67" spans="1:37">
      <c r="A67" s="1208"/>
      <c r="B67" s="1211"/>
      <c r="C67" s="1214"/>
      <c r="D67" s="261" t="s">
        <v>353</v>
      </c>
      <c r="E67" s="339" t="s">
        <v>294</v>
      </c>
      <c r="F67" s="4"/>
      <c r="G67" s="74"/>
      <c r="H67" s="424"/>
      <c r="I67" s="4"/>
      <c r="J67" s="308"/>
      <c r="K67" s="425"/>
      <c r="L67" s="4"/>
      <c r="M67" s="4"/>
      <c r="N67" s="4"/>
      <c r="O67" s="4"/>
      <c r="P67" s="4"/>
      <c r="Q67" s="4"/>
      <c r="R67" s="4"/>
      <c r="S67" s="74"/>
      <c r="T67" s="74"/>
      <c r="U67" s="74"/>
      <c r="V67" s="308"/>
      <c r="W67" s="424"/>
      <c r="X67" s="4"/>
      <c r="Y67" s="4"/>
      <c r="Z67" s="4"/>
      <c r="AA67" s="4"/>
      <c r="AB67" s="4"/>
      <c r="AC67" s="4"/>
      <c r="AD67" s="4"/>
      <c r="AE67" s="4"/>
      <c r="AF67" s="4"/>
      <c r="AG67" s="4"/>
      <c r="AH67" s="74"/>
      <c r="AI67" s="309"/>
      <c r="AJ67" s="74"/>
      <c r="AK67" s="308"/>
    </row>
    <row r="68" spans="1:37">
      <c r="A68" s="1208"/>
      <c r="B68" s="1211"/>
      <c r="C68" s="1214"/>
      <c r="D68" s="261" t="s">
        <v>354</v>
      </c>
      <c r="E68" s="249" t="s">
        <v>269</v>
      </c>
      <c r="F68" s="4"/>
      <c r="G68" s="74"/>
      <c r="H68" s="424"/>
      <c r="I68" s="4"/>
      <c r="J68" s="308"/>
      <c r="K68" s="425"/>
      <c r="L68" s="4"/>
      <c r="M68" s="4"/>
      <c r="N68" s="4"/>
      <c r="O68" s="4"/>
      <c r="P68" s="4"/>
      <c r="Q68" s="4"/>
      <c r="R68" s="4"/>
      <c r="S68" s="74"/>
      <c r="T68" s="74"/>
      <c r="U68" s="74"/>
      <c r="V68" s="308"/>
      <c r="W68" s="424"/>
      <c r="X68" s="4"/>
      <c r="Y68" s="4"/>
      <c r="Z68" s="4"/>
      <c r="AA68" s="4"/>
      <c r="AB68" s="4"/>
      <c r="AC68" s="4"/>
      <c r="AD68" s="4"/>
      <c r="AE68" s="4"/>
      <c r="AF68" s="4"/>
      <c r="AG68" s="4"/>
      <c r="AH68" s="74"/>
      <c r="AI68" s="309"/>
      <c r="AJ68" s="74"/>
      <c r="AK68" s="308"/>
    </row>
    <row r="69" spans="1:37" ht="16.5" thickBot="1">
      <c r="A69" s="1208"/>
      <c r="B69" s="1212"/>
      <c r="C69" s="1215"/>
      <c r="D69" s="282" t="s">
        <v>355</v>
      </c>
      <c r="E69" s="249" t="s">
        <v>269</v>
      </c>
      <c r="F69" s="426"/>
      <c r="G69" s="401"/>
      <c r="H69" s="427"/>
      <c r="I69" s="426"/>
      <c r="J69" s="428"/>
      <c r="K69" s="429"/>
      <c r="L69" s="426"/>
      <c r="M69" s="426"/>
      <c r="N69" s="426"/>
      <c r="O69" s="426"/>
      <c r="P69" s="426"/>
      <c r="Q69" s="426"/>
      <c r="R69" s="426"/>
      <c r="S69" s="401"/>
      <c r="T69" s="401"/>
      <c r="U69" s="401"/>
      <c r="V69" s="428"/>
      <c r="W69" s="427"/>
      <c r="X69" s="426"/>
      <c r="Y69" s="426"/>
      <c r="Z69" s="426"/>
      <c r="AA69" s="426"/>
      <c r="AB69" s="426"/>
      <c r="AC69" s="426"/>
      <c r="AD69" s="426"/>
      <c r="AE69" s="426"/>
      <c r="AF69" s="426"/>
      <c r="AG69" s="426"/>
      <c r="AH69" s="401"/>
      <c r="AI69" s="430"/>
      <c r="AJ69" s="401"/>
      <c r="AK69" s="428"/>
    </row>
    <row r="70" spans="1:37">
      <c r="A70" s="1208"/>
      <c r="B70" s="1216"/>
      <c r="C70" s="1219" t="s">
        <v>356</v>
      </c>
      <c r="D70" s="284" t="s">
        <v>357</v>
      </c>
      <c r="E70" s="313" t="s">
        <v>287</v>
      </c>
      <c r="F70" s="324"/>
      <c r="G70" s="285"/>
      <c r="H70" s="431"/>
      <c r="I70" s="324"/>
      <c r="J70" s="331"/>
      <c r="K70" s="432"/>
      <c r="L70" s="324"/>
      <c r="M70" s="324"/>
      <c r="N70" s="324"/>
      <c r="O70" s="324"/>
      <c r="P70" s="324"/>
      <c r="Q70" s="324"/>
      <c r="R70" s="324"/>
      <c r="S70" s="285"/>
      <c r="T70" s="285"/>
      <c r="U70" s="285"/>
      <c r="V70" s="331"/>
      <c r="W70" s="431"/>
      <c r="X70" s="324"/>
      <c r="Y70" s="324"/>
      <c r="Z70" s="324"/>
      <c r="AA70" s="324"/>
      <c r="AB70" s="324"/>
      <c r="AC70" s="324"/>
      <c r="AD70" s="324"/>
      <c r="AE70" s="324"/>
      <c r="AF70" s="324"/>
      <c r="AG70" s="324"/>
      <c r="AH70" s="285"/>
      <c r="AI70" s="332"/>
      <c r="AJ70" s="285"/>
      <c r="AK70" s="331"/>
    </row>
    <row r="71" spans="1:37">
      <c r="A71" s="1208"/>
      <c r="B71" s="1217"/>
      <c r="C71" s="1220"/>
      <c r="D71" s="333" t="s">
        <v>358</v>
      </c>
      <c r="E71" s="313" t="s">
        <v>287</v>
      </c>
      <c r="F71" s="36"/>
      <c r="G71" s="77"/>
      <c r="H71" s="433"/>
      <c r="I71" s="36"/>
      <c r="J71" s="337"/>
      <c r="K71" s="434"/>
      <c r="L71" s="36"/>
      <c r="M71" s="36"/>
      <c r="N71" s="36"/>
      <c r="O71" s="36"/>
      <c r="P71" s="36"/>
      <c r="Q71" s="36"/>
      <c r="R71" s="36"/>
      <c r="S71" s="77"/>
      <c r="T71" s="77"/>
      <c r="U71" s="77"/>
      <c r="V71" s="337"/>
      <c r="W71" s="433"/>
      <c r="X71" s="36"/>
      <c r="Y71" s="36"/>
      <c r="Z71" s="36"/>
      <c r="AA71" s="36"/>
      <c r="AB71" s="36"/>
      <c r="AC71" s="36"/>
      <c r="AD71" s="36"/>
      <c r="AE71" s="36"/>
      <c r="AF71" s="36"/>
      <c r="AG71" s="36"/>
      <c r="AH71" s="77"/>
      <c r="AI71" s="338"/>
      <c r="AJ71" s="77"/>
      <c r="AK71" s="337"/>
    </row>
    <row r="72" spans="1:37">
      <c r="A72" s="1208"/>
      <c r="B72" s="1217"/>
      <c r="C72" s="1220"/>
      <c r="D72" s="333" t="s">
        <v>359</v>
      </c>
      <c r="E72" s="313" t="s">
        <v>287</v>
      </c>
      <c r="F72" s="36"/>
      <c r="G72" s="77"/>
      <c r="H72" s="433"/>
      <c r="I72" s="36"/>
      <c r="J72" s="337"/>
      <c r="K72" s="434"/>
      <c r="L72" s="36"/>
      <c r="M72" s="36"/>
      <c r="N72" s="36"/>
      <c r="O72" s="36"/>
      <c r="P72" s="36"/>
      <c r="Q72" s="36"/>
      <c r="R72" s="36"/>
      <c r="S72" s="77"/>
      <c r="T72" s="77"/>
      <c r="U72" s="77"/>
      <c r="V72" s="337"/>
      <c r="W72" s="433"/>
      <c r="X72" s="36"/>
      <c r="Y72" s="36"/>
      <c r="Z72" s="36"/>
      <c r="AA72" s="36"/>
      <c r="AB72" s="36"/>
      <c r="AC72" s="36"/>
      <c r="AD72" s="36"/>
      <c r="AE72" s="36"/>
      <c r="AF72" s="36"/>
      <c r="AG72" s="36"/>
      <c r="AH72" s="77"/>
      <c r="AI72" s="338"/>
      <c r="AJ72" s="77"/>
      <c r="AK72" s="337"/>
    </row>
    <row r="73" spans="1:37">
      <c r="A73" s="1208"/>
      <c r="B73" s="1217"/>
      <c r="C73" s="1220"/>
      <c r="D73" s="333" t="s">
        <v>360</v>
      </c>
      <c r="E73" s="339" t="s">
        <v>294</v>
      </c>
      <c r="F73" s="36"/>
      <c r="G73" s="77"/>
      <c r="H73" s="433"/>
      <c r="I73" s="36"/>
      <c r="J73" s="337"/>
      <c r="K73" s="434"/>
      <c r="L73" s="36"/>
      <c r="M73" s="36"/>
      <c r="N73" s="36"/>
      <c r="O73" s="36"/>
      <c r="P73" s="36"/>
      <c r="Q73" s="36"/>
      <c r="R73" s="36"/>
      <c r="S73" s="77"/>
      <c r="T73" s="77"/>
      <c r="U73" s="77"/>
      <c r="V73" s="337"/>
      <c r="W73" s="433"/>
      <c r="X73" s="36"/>
      <c r="Y73" s="36"/>
      <c r="Z73" s="36"/>
      <c r="AA73" s="36"/>
      <c r="AB73" s="36"/>
      <c r="AC73" s="36"/>
      <c r="AD73" s="36"/>
      <c r="AE73" s="36"/>
      <c r="AF73" s="36"/>
      <c r="AG73" s="36"/>
      <c r="AH73" s="77"/>
      <c r="AI73" s="338"/>
      <c r="AJ73" s="77"/>
      <c r="AK73" s="337"/>
    </row>
    <row r="74" spans="1:37">
      <c r="A74" s="1208"/>
      <c r="B74" s="1217"/>
      <c r="C74" s="1220"/>
      <c r="D74" s="333" t="s">
        <v>361</v>
      </c>
      <c r="E74" s="313" t="s">
        <v>287</v>
      </c>
      <c r="F74" s="36"/>
      <c r="G74" s="77"/>
      <c r="H74" s="433"/>
      <c r="I74" s="36"/>
      <c r="J74" s="337"/>
      <c r="K74" s="434"/>
      <c r="L74" s="36"/>
      <c r="M74" s="36"/>
      <c r="N74" s="36"/>
      <c r="O74" s="36"/>
      <c r="P74" s="36"/>
      <c r="Q74" s="36"/>
      <c r="R74" s="36"/>
      <c r="S74" s="77"/>
      <c r="T74" s="77"/>
      <c r="U74" s="77"/>
      <c r="V74" s="337"/>
      <c r="W74" s="433"/>
      <c r="X74" s="36"/>
      <c r="Y74" s="36"/>
      <c r="Z74" s="36"/>
      <c r="AA74" s="36"/>
      <c r="AB74" s="36"/>
      <c r="AC74" s="36"/>
      <c r="AD74" s="36"/>
      <c r="AE74" s="36"/>
      <c r="AF74" s="36"/>
      <c r="AG74" s="36"/>
      <c r="AH74" s="77"/>
      <c r="AI74" s="338"/>
      <c r="AJ74" s="77"/>
      <c r="AK74" s="337"/>
    </row>
    <row r="75" spans="1:37" ht="16.5" thickBot="1">
      <c r="A75" s="1208"/>
      <c r="B75" s="1218"/>
      <c r="C75" s="1221"/>
      <c r="D75" s="340" t="s">
        <v>362</v>
      </c>
      <c r="E75" s="339" t="s">
        <v>294</v>
      </c>
      <c r="F75" s="341"/>
      <c r="G75" s="348"/>
      <c r="H75" s="435"/>
      <c r="I75" s="341"/>
      <c r="J75" s="349"/>
      <c r="K75" s="436"/>
      <c r="L75" s="341"/>
      <c r="M75" s="341"/>
      <c r="N75" s="341"/>
      <c r="O75" s="341"/>
      <c r="P75" s="341"/>
      <c r="Q75" s="341"/>
      <c r="R75" s="341"/>
      <c r="S75" s="348"/>
      <c r="T75" s="348"/>
      <c r="U75" s="348"/>
      <c r="V75" s="349"/>
      <c r="W75" s="435"/>
      <c r="X75" s="341"/>
      <c r="Y75" s="341"/>
      <c r="Z75" s="341"/>
      <c r="AA75" s="341"/>
      <c r="AB75" s="341"/>
      <c r="AC75" s="341"/>
      <c r="AD75" s="341"/>
      <c r="AE75" s="341"/>
      <c r="AF75" s="341"/>
      <c r="AG75" s="341"/>
      <c r="AH75" s="348"/>
      <c r="AI75" s="350"/>
      <c r="AJ75" s="348"/>
      <c r="AK75" s="349"/>
    </row>
    <row r="76" spans="1:37">
      <c r="A76" s="1208"/>
      <c r="B76" s="1210"/>
      <c r="C76" s="1213" t="s">
        <v>363</v>
      </c>
      <c r="D76" s="248" t="s">
        <v>364</v>
      </c>
      <c r="E76" s="313" t="s">
        <v>287</v>
      </c>
      <c r="F76" s="250"/>
      <c r="G76" s="299"/>
      <c r="H76" s="420"/>
      <c r="I76" s="250"/>
      <c r="J76" s="421"/>
      <c r="K76" s="422"/>
      <c r="L76" s="250"/>
      <c r="M76" s="250"/>
      <c r="N76" s="250"/>
      <c r="O76" s="250"/>
      <c r="P76" s="250"/>
      <c r="Q76" s="250"/>
      <c r="R76" s="250"/>
      <c r="S76" s="299"/>
      <c r="T76" s="299"/>
      <c r="U76" s="299"/>
      <c r="V76" s="421"/>
      <c r="W76" s="420"/>
      <c r="X76" s="250"/>
      <c r="Y76" s="250"/>
      <c r="Z76" s="250"/>
      <c r="AA76" s="250"/>
      <c r="AB76" s="250"/>
      <c r="AC76" s="250"/>
      <c r="AD76" s="250"/>
      <c r="AE76" s="250"/>
      <c r="AF76" s="250"/>
      <c r="AG76" s="250"/>
      <c r="AH76" s="299"/>
      <c r="AI76" s="423"/>
      <c r="AJ76" s="299"/>
      <c r="AK76" s="421"/>
    </row>
    <row r="77" spans="1:37">
      <c r="A77" s="1208"/>
      <c r="B77" s="1211"/>
      <c r="C77" s="1214"/>
      <c r="D77" s="261" t="s">
        <v>365</v>
      </c>
      <c r="E77" s="339" t="s">
        <v>294</v>
      </c>
      <c r="F77" s="4"/>
      <c r="G77" s="74"/>
      <c r="H77" s="424"/>
      <c r="I77" s="4"/>
      <c r="J77" s="308"/>
      <c r="K77" s="425"/>
      <c r="L77" s="4"/>
      <c r="M77" s="4"/>
      <c r="N77" s="4"/>
      <c r="O77" s="4"/>
      <c r="P77" s="4"/>
      <c r="Q77" s="4"/>
      <c r="R77" s="4"/>
      <c r="S77" s="74"/>
      <c r="T77" s="74"/>
      <c r="U77" s="74"/>
      <c r="V77" s="308"/>
      <c r="W77" s="424"/>
      <c r="X77" s="4"/>
      <c r="Y77" s="4"/>
      <c r="Z77" s="4"/>
      <c r="AA77" s="4"/>
      <c r="AB77" s="4"/>
      <c r="AC77" s="4"/>
      <c r="AD77" s="4"/>
      <c r="AE77" s="4"/>
      <c r="AF77" s="4"/>
      <c r="AG77" s="4"/>
      <c r="AH77" s="74"/>
      <c r="AI77" s="309"/>
      <c r="AJ77" s="74"/>
      <c r="AK77" s="308"/>
    </row>
    <row r="78" spans="1:37">
      <c r="A78" s="1208"/>
      <c r="B78" s="1211"/>
      <c r="C78" s="1214"/>
      <c r="D78" s="261" t="s">
        <v>366</v>
      </c>
      <c r="E78" s="313" t="s">
        <v>287</v>
      </c>
      <c r="F78" s="4"/>
      <c r="G78" s="74"/>
      <c r="H78" s="424"/>
      <c r="I78" s="4"/>
      <c r="J78" s="308"/>
      <c r="K78" s="425"/>
      <c r="L78" s="4"/>
      <c r="M78" s="4"/>
      <c r="N78" s="4"/>
      <c r="O78" s="4"/>
      <c r="P78" s="4"/>
      <c r="Q78" s="4"/>
      <c r="R78" s="4"/>
      <c r="S78" s="74"/>
      <c r="T78" s="74"/>
      <c r="U78" s="74"/>
      <c r="V78" s="308"/>
      <c r="W78" s="424"/>
      <c r="X78" s="4"/>
      <c r="Y78" s="4"/>
      <c r="Z78" s="4"/>
      <c r="AA78" s="4"/>
      <c r="AB78" s="4"/>
      <c r="AC78" s="4"/>
      <c r="AD78" s="4"/>
      <c r="AE78" s="4"/>
      <c r="AF78" s="4"/>
      <c r="AG78" s="4"/>
      <c r="AH78" s="74"/>
      <c r="AI78" s="309"/>
      <c r="AJ78" s="74"/>
      <c r="AK78" s="308"/>
    </row>
    <row r="79" spans="1:37">
      <c r="A79" s="1208"/>
      <c r="B79" s="1211"/>
      <c r="C79" s="1214"/>
      <c r="D79" s="261" t="s">
        <v>367</v>
      </c>
      <c r="E79" s="313" t="s">
        <v>287</v>
      </c>
      <c r="F79" s="4"/>
      <c r="G79" s="74"/>
      <c r="H79" s="424"/>
      <c r="I79" s="4"/>
      <c r="J79" s="308"/>
      <c r="K79" s="425"/>
      <c r="L79" s="4"/>
      <c r="M79" s="4"/>
      <c r="N79" s="4"/>
      <c r="O79" s="4"/>
      <c r="P79" s="4"/>
      <c r="Q79" s="4"/>
      <c r="R79" s="4"/>
      <c r="S79" s="74"/>
      <c r="T79" s="74"/>
      <c r="U79" s="74"/>
      <c r="V79" s="308"/>
      <c r="W79" s="424"/>
      <c r="X79" s="4"/>
      <c r="Y79" s="4"/>
      <c r="Z79" s="4"/>
      <c r="AA79" s="4"/>
      <c r="AB79" s="4"/>
      <c r="AC79" s="4"/>
      <c r="AD79" s="4"/>
      <c r="AE79" s="4"/>
      <c r="AF79" s="4"/>
      <c r="AG79" s="4"/>
      <c r="AH79" s="74"/>
      <c r="AI79" s="309"/>
      <c r="AJ79" s="74"/>
      <c r="AK79" s="308"/>
    </row>
    <row r="80" spans="1:37" ht="16.5" thickBot="1">
      <c r="A80" s="1209"/>
      <c r="B80" s="1212"/>
      <c r="C80" s="1215"/>
      <c r="D80" s="282" t="s">
        <v>368</v>
      </c>
      <c r="E80" s="339" t="s">
        <v>294</v>
      </c>
      <c r="F80" s="426"/>
      <c r="G80" s="401"/>
      <c r="H80" s="427"/>
      <c r="I80" s="426"/>
      <c r="J80" s="428"/>
      <c r="K80" s="429"/>
      <c r="L80" s="426"/>
      <c r="M80" s="426"/>
      <c r="N80" s="426"/>
      <c r="O80" s="426"/>
      <c r="P80" s="426"/>
      <c r="Q80" s="426"/>
      <c r="R80" s="426"/>
      <c r="S80" s="401"/>
      <c r="T80" s="401"/>
      <c r="U80" s="401"/>
      <c r="V80" s="428"/>
      <c r="W80" s="427"/>
      <c r="X80" s="426"/>
      <c r="Y80" s="426"/>
      <c r="Z80" s="426"/>
      <c r="AA80" s="426"/>
      <c r="AB80" s="426"/>
      <c r="AC80" s="426"/>
      <c r="AD80" s="426"/>
      <c r="AE80" s="426"/>
      <c r="AF80" s="426"/>
      <c r="AG80" s="426"/>
      <c r="AH80" s="401"/>
      <c r="AI80" s="430"/>
      <c r="AJ80" s="401"/>
      <c r="AK80" s="428"/>
    </row>
  </sheetData>
  <mergeCells count="41">
    <mergeCell ref="A62:A80"/>
    <mergeCell ref="B62:B64"/>
    <mergeCell ref="C62:C64"/>
    <mergeCell ref="B65:B69"/>
    <mergeCell ref="C65:C69"/>
    <mergeCell ref="B70:B75"/>
    <mergeCell ref="C70:C75"/>
    <mergeCell ref="B76:B80"/>
    <mergeCell ref="C76:C80"/>
    <mergeCell ref="A51:A61"/>
    <mergeCell ref="B51:B53"/>
    <mergeCell ref="C51:C53"/>
    <mergeCell ref="B54:B57"/>
    <mergeCell ref="C54:C57"/>
    <mergeCell ref="B58:B61"/>
    <mergeCell ref="C58:C61"/>
    <mergeCell ref="A28:A50"/>
    <mergeCell ref="B28:B33"/>
    <mergeCell ref="C28:C33"/>
    <mergeCell ref="B34:B44"/>
    <mergeCell ref="C34:C44"/>
    <mergeCell ref="B45:B50"/>
    <mergeCell ref="C45:C50"/>
    <mergeCell ref="A13:A27"/>
    <mergeCell ref="B13:B17"/>
    <mergeCell ref="C13:C15"/>
    <mergeCell ref="C16:C17"/>
    <mergeCell ref="B18:B23"/>
    <mergeCell ref="C18:C23"/>
    <mergeCell ref="B24:B27"/>
    <mergeCell ref="C24:C27"/>
    <mergeCell ref="B1:C1"/>
    <mergeCell ref="H3:J3"/>
    <mergeCell ref="K3:V3"/>
    <mergeCell ref="W3:AH3"/>
    <mergeCell ref="AI3:AK3"/>
    <mergeCell ref="A5:A12"/>
    <mergeCell ref="B5:B10"/>
    <mergeCell ref="C5:C10"/>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D159-411E-48D2-9C3C-3ACA3DF7D245}">
  <sheetPr>
    <pageSetUpPr fitToPage="1"/>
  </sheetPr>
  <dimension ref="A1:V54"/>
  <sheetViews>
    <sheetView topLeftCell="A16" zoomScale="80" zoomScaleNormal="80" workbookViewId="0">
      <selection activeCell="W35" sqref="W35"/>
    </sheetView>
  </sheetViews>
  <sheetFormatPr defaultColWidth="8.625" defaultRowHeight="12.75"/>
  <cols>
    <col min="1" max="3" width="5.375" style="441" customWidth="1"/>
    <col min="4" max="4" width="6.125" style="441" customWidth="1"/>
    <col min="5" max="5" width="23.625" style="441" customWidth="1"/>
    <col min="6" max="6" width="1.625" style="441" customWidth="1"/>
    <col min="7" max="7" width="16.625" style="441" customWidth="1"/>
    <col min="8" max="8" width="1.625" style="441" customWidth="1"/>
    <col min="9" max="9" width="15.625" style="441" customWidth="1"/>
    <col min="10" max="10" width="16.875" style="441" customWidth="1"/>
    <col min="11" max="12" width="13.625" style="441" customWidth="1"/>
    <col min="13" max="13" width="1.625" style="441" customWidth="1"/>
    <col min="14" max="14" width="14.125" style="441" customWidth="1"/>
    <col min="15" max="15" width="13.625" style="441" customWidth="1"/>
    <col min="16" max="16" width="13.625" style="464" customWidth="1"/>
    <col min="17" max="17" width="1.125" style="441" customWidth="1"/>
    <col min="18" max="19" width="10.625" style="441" hidden="1" customWidth="1"/>
    <col min="20" max="20" width="18.375" style="441" customWidth="1"/>
    <col min="21" max="237" width="10.625" style="441" customWidth="1"/>
    <col min="238" max="16384" width="8.625" style="441"/>
  </cols>
  <sheetData>
    <row r="1" spans="1:22" s="438" customFormat="1" ht="15.75">
      <c r="A1" s="1236" t="s">
        <v>78</v>
      </c>
      <c r="B1" s="1236"/>
      <c r="C1" s="1236"/>
      <c r="D1" s="1236"/>
      <c r="E1" s="1236"/>
      <c r="F1" s="115"/>
      <c r="G1" s="115"/>
      <c r="H1" s="115"/>
      <c r="J1" s="116" t="s">
        <v>79</v>
      </c>
      <c r="K1" s="117" t="s">
        <v>80</v>
      </c>
      <c r="O1" s="116" t="s">
        <v>81</v>
      </c>
      <c r="P1" s="439">
        <v>45199</v>
      </c>
      <c r="Q1" s="440"/>
    </row>
    <row r="2" spans="1:22">
      <c r="A2" s="118"/>
      <c r="B2" s="118"/>
      <c r="C2" s="118"/>
      <c r="D2" s="118"/>
      <c r="E2" s="118"/>
      <c r="F2" s="118"/>
      <c r="G2" s="118"/>
      <c r="H2" s="118"/>
      <c r="I2" s="118"/>
      <c r="J2" s="118"/>
      <c r="K2" s="118"/>
      <c r="L2" s="118"/>
      <c r="M2" s="118"/>
      <c r="O2" s="118"/>
      <c r="P2" s="119"/>
      <c r="Q2" s="118"/>
    </row>
    <row r="3" spans="1:22" ht="20.25">
      <c r="A3" s="118" t="s">
        <v>82</v>
      </c>
      <c r="E3" s="151" t="s">
        <v>83</v>
      </c>
      <c r="F3" s="118"/>
      <c r="G3" s="118"/>
      <c r="H3" s="118"/>
      <c r="J3" s="442"/>
      <c r="K3" s="443"/>
      <c r="M3" s="118"/>
      <c r="O3" s="121" t="s">
        <v>84</v>
      </c>
      <c r="P3" s="122"/>
      <c r="Q3" s="118"/>
    </row>
    <row r="4" spans="1:22" ht="16.5">
      <c r="A4" s="118" t="s">
        <v>85</v>
      </c>
      <c r="B4" s="118"/>
      <c r="C4" s="118"/>
      <c r="D4" s="118"/>
      <c r="E4" s="151" t="s">
        <v>371</v>
      </c>
      <c r="F4" s="118"/>
      <c r="G4" s="118"/>
      <c r="H4" s="118"/>
      <c r="I4" s="118"/>
      <c r="J4" s="118"/>
      <c r="K4" s="118"/>
      <c r="L4" s="118"/>
      <c r="M4" s="118"/>
      <c r="N4" s="444"/>
      <c r="O4" s="123" t="s">
        <v>86</v>
      </c>
      <c r="P4" s="124"/>
      <c r="Q4" s="118"/>
    </row>
    <row r="5" spans="1:22" ht="16.5">
      <c r="A5" s="123" t="s">
        <v>87</v>
      </c>
      <c r="B5" s="123"/>
      <c r="C5" s="123"/>
      <c r="D5" s="123"/>
      <c r="E5" s="445" t="s">
        <v>372</v>
      </c>
      <c r="F5" s="120"/>
      <c r="G5" s="120"/>
      <c r="H5" s="120"/>
      <c r="I5" s="125"/>
      <c r="J5" s="125"/>
      <c r="K5" s="118"/>
      <c r="L5" s="118"/>
      <c r="M5" s="118"/>
      <c r="N5" s="444"/>
      <c r="O5" s="123" t="s">
        <v>88</v>
      </c>
      <c r="P5" s="119"/>
      <c r="Q5" s="118"/>
    </row>
    <row r="6" spans="1:22">
      <c r="A6" s="123" t="s">
        <v>89</v>
      </c>
      <c r="B6" s="123"/>
      <c r="C6" s="123"/>
      <c r="D6" s="123"/>
      <c r="E6" s="151" t="s">
        <v>4160</v>
      </c>
      <c r="F6" s="118"/>
      <c r="G6" s="118"/>
      <c r="H6" s="118"/>
      <c r="I6" s="126"/>
      <c r="J6" s="126"/>
      <c r="K6" s="118"/>
      <c r="L6" s="118"/>
      <c r="M6" s="118"/>
      <c r="N6" s="446"/>
      <c r="O6" s="123" t="s">
        <v>90</v>
      </c>
      <c r="P6" s="119"/>
      <c r="Q6" s="118"/>
    </row>
    <row r="7" spans="1:22">
      <c r="A7" s="123" t="s">
        <v>91</v>
      </c>
      <c r="B7" s="123"/>
      <c r="C7" s="123"/>
      <c r="D7" s="123"/>
      <c r="E7" s="151" t="s">
        <v>269</v>
      </c>
      <c r="F7" s="118"/>
      <c r="G7" s="118"/>
      <c r="H7" s="118"/>
      <c r="I7" s="126"/>
      <c r="J7" s="126"/>
      <c r="K7" s="118"/>
      <c r="L7" s="118"/>
      <c r="M7" s="118"/>
      <c r="N7" s="118"/>
      <c r="O7" s="118"/>
      <c r="P7" s="119"/>
      <c r="Q7" s="118"/>
    </row>
    <row r="8" spans="1:22" ht="13.5" thickBot="1">
      <c r="A8" s="123"/>
      <c r="B8" s="123"/>
      <c r="C8" s="123"/>
      <c r="D8" s="123"/>
      <c r="E8" s="123"/>
      <c r="F8" s="118"/>
      <c r="G8" s="118"/>
      <c r="H8" s="118"/>
      <c r="I8" s="126"/>
      <c r="J8" s="126"/>
      <c r="K8" s="118"/>
      <c r="L8" s="118"/>
      <c r="M8" s="118"/>
      <c r="N8" s="118"/>
      <c r="O8" s="118"/>
      <c r="P8" s="119"/>
      <c r="Q8" s="118"/>
    </row>
    <row r="9" spans="1:22" s="448" customFormat="1" ht="19.5" thickTop="1" thickBot="1">
      <c r="A9" s="127"/>
      <c r="B9" s="127"/>
      <c r="C9" s="127"/>
      <c r="D9" s="127"/>
      <c r="E9" s="447" t="s">
        <v>373</v>
      </c>
      <c r="F9" s="128"/>
      <c r="G9" s="118"/>
      <c r="H9" s="128"/>
      <c r="I9" s="1237" t="s">
        <v>92</v>
      </c>
      <c r="J9" s="1238"/>
      <c r="K9" s="1238"/>
      <c r="L9" s="1239"/>
      <c r="M9" s="128"/>
      <c r="N9" s="1237" t="s">
        <v>93</v>
      </c>
      <c r="O9" s="1238"/>
      <c r="P9" s="1239"/>
      <c r="Q9" s="129"/>
    </row>
    <row r="10" spans="1:22" ht="14.25" thickTop="1" thickBot="1">
      <c r="A10" s="123"/>
      <c r="B10" s="123"/>
      <c r="C10" s="123"/>
      <c r="D10" s="123"/>
      <c r="E10" s="123"/>
      <c r="F10" s="118"/>
      <c r="G10" s="118"/>
      <c r="H10" s="118"/>
      <c r="I10" s="126"/>
      <c r="J10" s="126"/>
      <c r="K10" s="118"/>
      <c r="L10" s="118"/>
      <c r="M10" s="118"/>
      <c r="N10" s="118"/>
      <c r="O10" s="118"/>
      <c r="P10" s="119"/>
      <c r="Q10" s="118"/>
    </row>
    <row r="11" spans="1:22" s="449" customFormat="1" ht="38.25">
      <c r="A11" s="1240" t="s">
        <v>94</v>
      </c>
      <c r="B11" s="1241"/>
      <c r="C11" s="1241"/>
      <c r="D11" s="1241"/>
      <c r="E11" s="1242"/>
      <c r="F11" s="437"/>
      <c r="G11" s="1249" t="s">
        <v>95</v>
      </c>
      <c r="H11" s="437"/>
      <c r="I11" s="1065" t="s">
        <v>96</v>
      </c>
      <c r="J11" s="1065" t="s">
        <v>97</v>
      </c>
      <c r="K11" s="133" t="s">
        <v>98</v>
      </c>
      <c r="L11" s="1070" t="s">
        <v>99</v>
      </c>
      <c r="M11" s="437"/>
      <c r="N11" s="1065" t="s">
        <v>100</v>
      </c>
      <c r="O11" s="133" t="s">
        <v>96</v>
      </c>
      <c r="P11" s="1070" t="s">
        <v>101</v>
      </c>
      <c r="Q11" s="437"/>
      <c r="T11" s="1232"/>
    </row>
    <row r="12" spans="1:22" s="449" customFormat="1" ht="23.45" customHeight="1">
      <c r="A12" s="1243"/>
      <c r="B12" s="1244"/>
      <c r="C12" s="1244"/>
      <c r="D12" s="1244"/>
      <c r="E12" s="1245"/>
      <c r="F12" s="437"/>
      <c r="G12" s="1250"/>
      <c r="H12" s="437"/>
      <c r="I12" s="450" t="s">
        <v>6179</v>
      </c>
      <c r="J12" s="1066" t="s">
        <v>6370</v>
      </c>
      <c r="K12" s="1113"/>
      <c r="L12" s="1071"/>
      <c r="M12" s="135"/>
      <c r="N12" s="1066"/>
      <c r="O12" s="136"/>
      <c r="P12" s="1074"/>
      <c r="Q12" s="437"/>
      <c r="T12" s="1232"/>
    </row>
    <row r="13" spans="1:22" s="448" customFormat="1" ht="14.25" thickBot="1">
      <c r="A13" s="1246"/>
      <c r="B13" s="1247"/>
      <c r="C13" s="1247"/>
      <c r="D13" s="1247"/>
      <c r="E13" s="1248"/>
      <c r="F13" s="137"/>
      <c r="G13" s="1251"/>
      <c r="H13" s="137"/>
      <c r="I13" s="1067" t="s">
        <v>102</v>
      </c>
      <c r="J13" s="1068" t="s">
        <v>103</v>
      </c>
      <c r="K13" s="1069" t="s">
        <v>61</v>
      </c>
      <c r="L13" s="1072" t="s">
        <v>104</v>
      </c>
      <c r="M13" s="138"/>
      <c r="N13" s="1073" t="s">
        <v>105</v>
      </c>
      <c r="O13" s="454" t="s">
        <v>106</v>
      </c>
      <c r="P13" s="1075" t="s">
        <v>107</v>
      </c>
      <c r="Q13" s="137"/>
      <c r="T13" s="1232"/>
    </row>
    <row r="14" spans="1:22" s="456" customFormat="1" ht="15.75">
      <c r="A14" s="1233" t="s">
        <v>374</v>
      </c>
      <c r="B14" s="1234"/>
      <c r="C14" s="1234"/>
      <c r="D14" s="1234"/>
      <c r="E14" s="1235"/>
      <c r="F14" s="139"/>
      <c r="G14" s="1102" t="s">
        <v>6180</v>
      </c>
      <c r="H14" s="143"/>
      <c r="I14" s="1103">
        <v>61774.83</v>
      </c>
      <c r="J14" s="1116">
        <v>178092.24</v>
      </c>
      <c r="K14" s="1096">
        <f>I14-J14</f>
        <v>-116317.40999999999</v>
      </c>
      <c r="L14" s="1121"/>
      <c r="M14" s="1091"/>
      <c r="N14" s="1086">
        <v>0</v>
      </c>
      <c r="O14" s="944">
        <v>0</v>
      </c>
      <c r="P14" s="1100">
        <f>+L14+O14</f>
        <v>0</v>
      </c>
      <c r="Q14" s="139"/>
      <c r="R14" s="455"/>
      <c r="T14" s="930"/>
      <c r="U14" s="933"/>
      <c r="V14" s="933"/>
    </row>
    <row r="15" spans="1:22" s="456" customFormat="1" ht="15.75">
      <c r="A15" s="1229" t="s">
        <v>6174</v>
      </c>
      <c r="B15" s="1230"/>
      <c r="C15" s="1230"/>
      <c r="D15" s="1230"/>
      <c r="E15" s="1231"/>
      <c r="F15" s="139"/>
      <c r="G15" s="1102" t="s">
        <v>6181</v>
      </c>
      <c r="H15" s="143"/>
      <c r="I15" s="1104">
        <v>0</v>
      </c>
      <c r="J15" s="1117">
        <v>0</v>
      </c>
      <c r="K15" s="1097">
        <f t="shared" ref="K15:K21" si="0">I15-J15</f>
        <v>0</v>
      </c>
      <c r="L15" s="1122"/>
      <c r="M15" s="1091"/>
      <c r="N15" s="1087">
        <v>0</v>
      </c>
      <c r="O15" s="945">
        <v>0</v>
      </c>
      <c r="P15" s="1101">
        <f t="shared" ref="P15:P21" si="1">+L15+O15</f>
        <v>0</v>
      </c>
      <c r="Q15" s="139"/>
      <c r="R15" s="455"/>
      <c r="T15" s="930"/>
      <c r="U15" s="933"/>
      <c r="V15" s="933"/>
    </row>
    <row r="16" spans="1:22" s="456" customFormat="1" ht="15.75">
      <c r="A16" s="1229" t="s">
        <v>377</v>
      </c>
      <c r="B16" s="1230"/>
      <c r="C16" s="1230"/>
      <c r="D16" s="1230"/>
      <c r="E16" s="1231"/>
      <c r="F16" s="139"/>
      <c r="G16" s="1105" t="s">
        <v>6182</v>
      </c>
      <c r="H16" s="143"/>
      <c r="I16" s="1106">
        <v>0</v>
      </c>
      <c r="J16" s="1117">
        <v>500</v>
      </c>
      <c r="K16" s="1097">
        <f t="shared" si="0"/>
        <v>-500</v>
      </c>
      <c r="L16" s="1122"/>
      <c r="M16" s="1092"/>
      <c r="N16" s="1088">
        <v>0</v>
      </c>
      <c r="O16" s="945">
        <v>0</v>
      </c>
      <c r="P16" s="1101">
        <f t="shared" si="1"/>
        <v>0</v>
      </c>
      <c r="Q16" s="139"/>
      <c r="R16" s="455"/>
      <c r="T16" s="930"/>
      <c r="U16" s="933"/>
      <c r="V16" s="933"/>
    </row>
    <row r="17" spans="1:22" s="456" customFormat="1" ht="15.75">
      <c r="A17" s="1229" t="s">
        <v>6175</v>
      </c>
      <c r="B17" s="1230"/>
      <c r="C17" s="1230"/>
      <c r="D17" s="1230"/>
      <c r="E17" s="1231"/>
      <c r="F17" s="139"/>
      <c r="G17" s="1105" t="s">
        <v>6183</v>
      </c>
      <c r="H17" s="143"/>
      <c r="I17" s="1106">
        <v>15936</v>
      </c>
      <c r="J17" s="1117">
        <v>25079.200000000001</v>
      </c>
      <c r="K17" s="1097">
        <f t="shared" si="0"/>
        <v>-9143.2000000000007</v>
      </c>
      <c r="L17" s="1122"/>
      <c r="M17" s="1092"/>
      <c r="N17" s="1088">
        <v>0</v>
      </c>
      <c r="O17" s="945">
        <v>0</v>
      </c>
      <c r="P17" s="1101">
        <f t="shared" si="1"/>
        <v>0</v>
      </c>
      <c r="Q17" s="139"/>
      <c r="R17" s="455"/>
      <c r="T17" s="930"/>
      <c r="U17" s="933"/>
      <c r="V17" s="933"/>
    </row>
    <row r="18" spans="1:22" s="456" customFormat="1" ht="15.75">
      <c r="A18" s="1229" t="s">
        <v>6176</v>
      </c>
      <c r="B18" s="1230"/>
      <c r="C18" s="1230"/>
      <c r="D18" s="1230"/>
      <c r="E18" s="1231"/>
      <c r="F18" s="139"/>
      <c r="G18" s="1105" t="s">
        <v>6184</v>
      </c>
      <c r="H18" s="143"/>
      <c r="I18" s="1106">
        <v>19300</v>
      </c>
      <c r="J18" s="1117">
        <v>57533.79</v>
      </c>
      <c r="K18" s="1097">
        <f t="shared" si="0"/>
        <v>-38233.79</v>
      </c>
      <c r="L18" s="1122"/>
      <c r="M18" s="1092"/>
      <c r="N18" s="1088">
        <v>0</v>
      </c>
      <c r="O18" s="945">
        <v>0</v>
      </c>
      <c r="P18" s="1101">
        <f t="shared" si="1"/>
        <v>0</v>
      </c>
      <c r="Q18" s="139"/>
      <c r="R18" s="455"/>
      <c r="T18" s="930"/>
      <c r="U18" s="933"/>
      <c r="V18" s="933"/>
    </row>
    <row r="19" spans="1:22" s="456" customFormat="1" ht="15.75">
      <c r="A19" s="1229" t="s">
        <v>380</v>
      </c>
      <c r="B19" s="1230"/>
      <c r="C19" s="1230"/>
      <c r="D19" s="1230"/>
      <c r="E19" s="1231"/>
      <c r="F19" s="139"/>
      <c r="G19" s="1105" t="s">
        <v>6185</v>
      </c>
      <c r="H19" s="143"/>
      <c r="I19" s="1106">
        <v>139152.1</v>
      </c>
      <c r="J19" s="1117">
        <v>532588.36</v>
      </c>
      <c r="K19" s="1097">
        <f t="shared" si="0"/>
        <v>-393436.26</v>
      </c>
      <c r="L19" s="1122"/>
      <c r="M19" s="1092"/>
      <c r="N19" s="1088">
        <v>0</v>
      </c>
      <c r="O19" s="945">
        <v>0</v>
      </c>
      <c r="P19" s="1101">
        <f t="shared" si="1"/>
        <v>0</v>
      </c>
      <c r="Q19" s="139"/>
      <c r="R19" s="455"/>
      <c r="T19" s="930"/>
      <c r="U19" s="933"/>
      <c r="V19" s="933"/>
    </row>
    <row r="20" spans="1:22" s="456" customFormat="1" ht="25.35" customHeight="1">
      <c r="A20" s="1229" t="s">
        <v>381</v>
      </c>
      <c r="B20" s="1230"/>
      <c r="C20" s="1230"/>
      <c r="D20" s="1230"/>
      <c r="E20" s="1231"/>
      <c r="F20" s="139"/>
      <c r="G20" s="1105" t="s">
        <v>6186</v>
      </c>
      <c r="H20" s="143"/>
      <c r="I20" s="1106">
        <v>12208.25</v>
      </c>
      <c r="J20" s="1117">
        <v>33409.160000000003</v>
      </c>
      <c r="K20" s="1097">
        <f t="shared" si="0"/>
        <v>-21200.910000000003</v>
      </c>
      <c r="L20" s="1122"/>
      <c r="M20" s="1092"/>
      <c r="N20" s="1088">
        <v>0</v>
      </c>
      <c r="O20" s="945">
        <v>0</v>
      </c>
      <c r="P20" s="1101">
        <f t="shared" si="1"/>
        <v>0</v>
      </c>
      <c r="Q20" s="139"/>
      <c r="R20" s="455"/>
      <c r="T20" s="930"/>
      <c r="U20" s="933"/>
      <c r="V20" s="933"/>
    </row>
    <row r="21" spans="1:22" s="456" customFormat="1" ht="15.75">
      <c r="A21" s="1229" t="s">
        <v>6177</v>
      </c>
      <c r="B21" s="1230"/>
      <c r="C21" s="1230"/>
      <c r="D21" s="1230"/>
      <c r="E21" s="1231"/>
      <c r="F21" s="143"/>
      <c r="G21" s="1105" t="s">
        <v>6187</v>
      </c>
      <c r="H21" s="143"/>
      <c r="I21" s="1106">
        <v>17385.98</v>
      </c>
      <c r="J21" s="1117">
        <v>57904.25</v>
      </c>
      <c r="K21" s="1097">
        <f t="shared" si="0"/>
        <v>-40518.270000000004</v>
      </c>
      <c r="L21" s="1122"/>
      <c r="M21" s="1092"/>
      <c r="N21" s="1088">
        <v>0</v>
      </c>
      <c r="O21" s="945">
        <v>0</v>
      </c>
      <c r="P21" s="1101">
        <f t="shared" si="1"/>
        <v>0</v>
      </c>
      <c r="Q21" s="139"/>
      <c r="R21" s="455"/>
      <c r="T21" s="930"/>
      <c r="U21" s="933"/>
      <c r="V21" s="933"/>
    </row>
    <row r="22" spans="1:22" s="456" customFormat="1" ht="15.75">
      <c r="A22" s="1229"/>
      <c r="B22" s="1230"/>
      <c r="C22" s="1230"/>
      <c r="D22" s="1230"/>
      <c r="E22" s="1231"/>
      <c r="F22" s="143"/>
      <c r="G22" s="1105"/>
      <c r="H22" s="143"/>
      <c r="I22" s="1106"/>
      <c r="J22" s="1118"/>
      <c r="K22" s="1097"/>
      <c r="L22" s="1122"/>
      <c r="M22" s="1092"/>
      <c r="N22" s="1088"/>
      <c r="O22" s="946"/>
      <c r="P22" s="946"/>
      <c r="Q22" s="139"/>
      <c r="R22" s="455"/>
      <c r="T22" s="931"/>
    </row>
    <row r="23" spans="1:22" s="456" customFormat="1" ht="15.75">
      <c r="A23" s="1229"/>
      <c r="B23" s="1230"/>
      <c r="C23" s="1230"/>
      <c r="D23" s="1230"/>
      <c r="E23" s="1231"/>
      <c r="F23" s="143"/>
      <c r="G23" s="141"/>
      <c r="H23" s="143"/>
      <c r="I23" s="1088"/>
      <c r="J23" s="1119"/>
      <c r="K23" s="1097"/>
      <c r="L23" s="1122"/>
      <c r="M23" s="1092"/>
      <c r="N23" s="1088"/>
      <c r="O23" s="946"/>
      <c r="P23" s="946"/>
      <c r="Q23" s="139"/>
      <c r="T23" s="931"/>
    </row>
    <row r="24" spans="1:22" s="456" customFormat="1" ht="15.75">
      <c r="A24" s="1229"/>
      <c r="B24" s="1230"/>
      <c r="C24" s="1230"/>
      <c r="D24" s="1230"/>
      <c r="E24" s="1231"/>
      <c r="F24" s="139"/>
      <c r="G24" s="141"/>
      <c r="H24" s="139"/>
      <c r="I24" s="1088"/>
      <c r="J24" s="1119"/>
      <c r="K24" s="1097"/>
      <c r="L24" s="1122"/>
      <c r="M24" s="1092"/>
      <c r="N24" s="1088"/>
      <c r="O24" s="946"/>
      <c r="P24" s="946"/>
      <c r="Q24" s="139"/>
      <c r="T24" s="931"/>
    </row>
    <row r="25" spans="1:22" s="456" customFormat="1" ht="16.5" thickBot="1">
      <c r="A25" s="1229"/>
      <c r="B25" s="1230"/>
      <c r="C25" s="1230"/>
      <c r="D25" s="1230"/>
      <c r="E25" s="1231"/>
      <c r="F25" s="139"/>
      <c r="G25" s="144"/>
      <c r="H25" s="139"/>
      <c r="I25" s="1089"/>
      <c r="J25" s="1120"/>
      <c r="K25" s="1098"/>
      <c r="L25" s="1123"/>
      <c r="M25" s="1093"/>
      <c r="N25" s="1089"/>
      <c r="O25" s="947"/>
      <c r="P25" s="947"/>
      <c r="Q25" s="139"/>
      <c r="T25" s="931"/>
    </row>
    <row r="26" spans="1:22" s="459" customFormat="1" ht="16.5" thickBot="1">
      <c r="A26" s="146" t="s">
        <v>108</v>
      </c>
      <c r="B26" s="147"/>
      <c r="C26" s="147"/>
      <c r="D26" s="147"/>
      <c r="E26" s="148"/>
      <c r="F26" s="143"/>
      <c r="G26" s="149"/>
      <c r="H26" s="143"/>
      <c r="I26" s="1114">
        <f>SUM(I14:I25)</f>
        <v>265757.15999999997</v>
      </c>
      <c r="J26" s="1114">
        <f>SUM(J14:J25)</f>
        <v>885107</v>
      </c>
      <c r="K26" s="1115">
        <f>SUM(K14:K25)</f>
        <v>-619349.84000000008</v>
      </c>
      <c r="L26" s="1099">
        <f>SUM(L14:L25)</f>
        <v>0</v>
      </c>
      <c r="M26" s="1094"/>
      <c r="N26" s="1090">
        <f>SUM(N14:N25)</f>
        <v>0</v>
      </c>
      <c r="O26" s="458">
        <f>SUM(O14:O25)</f>
        <v>0</v>
      </c>
      <c r="P26" s="1076">
        <f>SUM(P14:P25)</f>
        <v>0</v>
      </c>
      <c r="Q26" s="143"/>
      <c r="T26" s="932"/>
    </row>
    <row r="27" spans="1:22" s="456" customFormat="1">
      <c r="A27" s="139"/>
      <c r="B27" s="139"/>
      <c r="C27" s="139"/>
      <c r="D27" s="139"/>
      <c r="E27" s="139"/>
      <c r="F27" s="139"/>
      <c r="G27" s="139"/>
      <c r="H27" s="139"/>
      <c r="I27" s="142"/>
      <c r="J27" s="145"/>
      <c r="K27" s="142"/>
      <c r="L27" s="145"/>
      <c r="M27" s="145"/>
      <c r="N27" s="145"/>
      <c r="O27" s="145"/>
      <c r="P27" s="150"/>
      <c r="Q27" s="139"/>
    </row>
    <row r="28" spans="1:22">
      <c r="A28" s="151" t="s">
        <v>109</v>
      </c>
      <c r="B28" s="118"/>
      <c r="C28" s="118"/>
      <c r="D28" s="118"/>
      <c r="E28" s="118"/>
      <c r="F28" s="118"/>
      <c r="G28" s="118"/>
      <c r="H28" s="118"/>
      <c r="I28" s="1029"/>
      <c r="J28" s="887"/>
      <c r="K28" s="152"/>
      <c r="L28" s="1095"/>
      <c r="M28" s="118"/>
      <c r="N28" s="118"/>
      <c r="O28" s="118"/>
      <c r="P28" s="119"/>
      <c r="Q28" s="118"/>
    </row>
    <row r="29" spans="1:22">
      <c r="A29" s="118" t="s">
        <v>110</v>
      </c>
      <c r="C29" s="118"/>
      <c r="D29" s="118"/>
      <c r="E29" s="118"/>
      <c r="F29" s="118"/>
      <c r="G29" s="118"/>
      <c r="H29" s="118"/>
      <c r="I29" s="1030"/>
      <c r="J29" s="152"/>
      <c r="K29" s="152"/>
      <c r="L29" s="888"/>
      <c r="M29" s="118"/>
      <c r="N29" s="889"/>
      <c r="O29" s="118"/>
      <c r="P29" s="119"/>
      <c r="Q29" s="118"/>
    </row>
    <row r="30" spans="1:22" ht="20.25">
      <c r="A30" s="460"/>
      <c r="B30" s="1222" t="s">
        <v>111</v>
      </c>
      <c r="C30" s="1222"/>
      <c r="D30" s="1222"/>
      <c r="E30" s="1222"/>
      <c r="F30" s="1222"/>
      <c r="G30" s="1222"/>
      <c r="H30" s="1222"/>
      <c r="I30" s="1222"/>
      <c r="J30" s="1222"/>
      <c r="K30" s="1222"/>
      <c r="L30" s="1222"/>
      <c r="M30" s="1222"/>
      <c r="N30" s="1222"/>
      <c r="O30" s="1222"/>
      <c r="P30" s="1222"/>
      <c r="Q30" s="118"/>
    </row>
    <row r="31" spans="1:22" ht="20.25">
      <c r="A31" s="460" t="s">
        <v>72</v>
      </c>
      <c r="B31" s="1222" t="s">
        <v>112</v>
      </c>
      <c r="C31" s="1222"/>
      <c r="D31" s="1222"/>
      <c r="E31" s="1222"/>
      <c r="F31" s="1222"/>
      <c r="G31" s="1222"/>
      <c r="H31" s="1222"/>
      <c r="I31" s="1222"/>
      <c r="J31" s="1222"/>
      <c r="K31" s="1222"/>
      <c r="L31" s="1222"/>
      <c r="M31" s="1222"/>
      <c r="N31" s="1222"/>
      <c r="O31" s="1222"/>
      <c r="P31" s="1222"/>
      <c r="Q31" s="118"/>
    </row>
    <row r="32" spans="1:22" ht="15.75">
      <c r="A32" s="118" t="s">
        <v>384</v>
      </c>
      <c r="B32" s="118"/>
      <c r="C32" s="118"/>
      <c r="D32" s="153"/>
      <c r="E32" s="461">
        <f>P1</f>
        <v>45199</v>
      </c>
      <c r="F32" s="118"/>
      <c r="G32" s="118"/>
      <c r="H32" s="118"/>
      <c r="I32" s="154" t="s">
        <v>113</v>
      </c>
      <c r="J32" s="462" t="str">
        <f>E6</f>
        <v>Alexander Tristan DAVEY</v>
      </c>
      <c r="K32" s="153"/>
      <c r="L32" s="155" t="s">
        <v>114</v>
      </c>
      <c r="M32" s="153"/>
      <c r="N32" s="463" t="s">
        <v>3858</v>
      </c>
      <c r="O32" s="156"/>
      <c r="P32" s="156" t="s">
        <v>115</v>
      </c>
    </row>
    <row r="33" spans="1:19">
      <c r="A33" s="118"/>
      <c r="B33" s="118"/>
      <c r="C33" s="118"/>
      <c r="D33" s="118"/>
      <c r="E33" s="118"/>
      <c r="F33" s="118"/>
      <c r="G33" s="118"/>
      <c r="H33" s="118"/>
      <c r="I33" s="157"/>
      <c r="J33" s="118"/>
      <c r="K33" s="118"/>
      <c r="L33" s="118"/>
      <c r="M33" s="118"/>
    </row>
    <row r="34" spans="1:19" ht="13.5">
      <c r="A34" s="158" t="s">
        <v>116</v>
      </c>
      <c r="B34" s="159" t="s">
        <v>117</v>
      </c>
      <c r="C34" s="160" t="s">
        <v>118</v>
      </c>
      <c r="D34" s="161"/>
      <c r="E34" s="161"/>
      <c r="F34" s="161"/>
      <c r="G34" s="161"/>
      <c r="H34" s="161"/>
      <c r="I34" s="162"/>
      <c r="J34" s="163"/>
      <c r="K34" s="163"/>
      <c r="L34" s="161"/>
      <c r="M34" s="161"/>
      <c r="N34" s="465"/>
      <c r="O34" s="465"/>
      <c r="P34" s="466"/>
    </row>
    <row r="35" spans="1:19" s="467" customFormat="1" ht="14.25" thickBot="1">
      <c r="A35" s="164"/>
      <c r="B35" s="165"/>
      <c r="C35" s="166"/>
      <c r="D35" s="166"/>
      <c r="E35" s="166"/>
      <c r="F35" s="166"/>
      <c r="G35" s="166"/>
      <c r="H35" s="166"/>
      <c r="I35" s="166"/>
      <c r="J35" s="166"/>
      <c r="K35" s="166"/>
      <c r="L35" s="166"/>
      <c r="M35" s="166"/>
      <c r="N35" s="166"/>
      <c r="O35" s="166"/>
      <c r="P35" s="166"/>
    </row>
    <row r="36" spans="1:19" ht="13.5" thickTop="1">
      <c r="A36" s="118"/>
      <c r="B36" s="118"/>
      <c r="C36" s="118"/>
      <c r="D36" s="118"/>
      <c r="E36" s="118"/>
      <c r="F36" s="118"/>
      <c r="G36" s="118"/>
      <c r="H36" s="118"/>
      <c r="I36" s="167"/>
      <c r="J36" s="123"/>
      <c r="K36" s="123"/>
      <c r="L36" s="118"/>
      <c r="M36" s="118"/>
    </row>
    <row r="37" spans="1:19" ht="13.5" thickBot="1">
      <c r="A37" s="151" t="s">
        <v>119</v>
      </c>
      <c r="B37" s="118"/>
      <c r="C37" s="118"/>
      <c r="D37" s="118"/>
      <c r="E37" s="118"/>
      <c r="F37" s="118"/>
      <c r="G37" s="118"/>
      <c r="H37" s="118"/>
      <c r="I37" s="167"/>
      <c r="J37" s="123"/>
      <c r="K37" s="123"/>
      <c r="L37" s="118"/>
      <c r="M37" s="118"/>
    </row>
    <row r="38" spans="1:19" s="448" customFormat="1" ht="13.5" thickBot="1">
      <c r="A38" s="1223" t="s">
        <v>120</v>
      </c>
      <c r="B38" s="1224"/>
      <c r="C38" s="1224"/>
      <c r="D38" s="1224"/>
      <c r="E38" s="1225"/>
      <c r="H38" s="1223" t="s">
        <v>121</v>
      </c>
      <c r="I38" s="1224"/>
      <c r="J38" s="1224"/>
      <c r="K38" s="1224"/>
      <c r="L38" s="1225"/>
      <c r="N38" s="1223" t="s">
        <v>122</v>
      </c>
      <c r="O38" s="1225"/>
      <c r="P38" s="128"/>
      <c r="Q38" s="128"/>
      <c r="R38" s="128"/>
      <c r="S38" s="128"/>
    </row>
    <row r="39" spans="1:19" ht="13.5" thickBot="1">
      <c r="A39" s="168" t="s">
        <v>123</v>
      </c>
      <c r="B39" s="468"/>
      <c r="C39" s="468"/>
      <c r="D39" s="468"/>
      <c r="E39" s="469"/>
      <c r="H39" s="168" t="s">
        <v>124</v>
      </c>
      <c r="I39" s="169"/>
      <c r="J39" s="170"/>
      <c r="K39" s="168" t="s">
        <v>125</v>
      </c>
      <c r="L39" s="170"/>
      <c r="N39" s="171" t="s">
        <v>126</v>
      </c>
      <c r="O39" s="172"/>
      <c r="P39" s="128"/>
      <c r="Q39" s="128"/>
      <c r="R39" s="128"/>
      <c r="S39" s="128"/>
    </row>
    <row r="40" spans="1:19" ht="13.5">
      <c r="A40" s="470"/>
      <c r="B40" s="471"/>
      <c r="C40" s="471"/>
      <c r="D40" s="471"/>
      <c r="E40" s="472"/>
      <c r="H40" s="1226" t="s">
        <v>127</v>
      </c>
      <c r="I40" s="1227"/>
      <c r="J40" s="1228"/>
      <c r="K40" s="173" t="s">
        <v>128</v>
      </c>
      <c r="L40" s="174"/>
      <c r="N40" s="175"/>
      <c r="O40" s="176"/>
      <c r="P40" s="177"/>
      <c r="Q40" s="177"/>
      <c r="R40" s="177"/>
      <c r="S40" s="177"/>
    </row>
    <row r="41" spans="1:19" ht="13.5">
      <c r="A41" s="178"/>
      <c r="B41" s="179"/>
      <c r="C41" s="179"/>
      <c r="D41" s="179"/>
      <c r="E41" s="180"/>
      <c r="F41" s="179"/>
      <c r="H41" s="181" t="s">
        <v>129</v>
      </c>
      <c r="I41" s="182"/>
      <c r="J41" s="183"/>
      <c r="K41" s="181"/>
      <c r="L41" s="184"/>
      <c r="N41" s="181" t="s">
        <v>130</v>
      </c>
      <c r="O41" s="183"/>
      <c r="P41" s="182"/>
      <c r="Q41" s="182"/>
      <c r="R41" s="161"/>
      <c r="S41" s="161"/>
    </row>
    <row r="42" spans="1:19" ht="13.5">
      <c r="A42" s="185"/>
      <c r="B42" s="186"/>
      <c r="C42" s="186"/>
      <c r="D42" s="186"/>
      <c r="E42" s="187"/>
      <c r="F42" s="179"/>
      <c r="H42" s="188" t="s">
        <v>131</v>
      </c>
      <c r="I42" s="189"/>
      <c r="J42" s="190"/>
      <c r="K42" s="191" t="s">
        <v>132</v>
      </c>
      <c r="L42" s="190"/>
      <c r="N42" s="188"/>
      <c r="O42" s="190"/>
      <c r="P42" s="189"/>
      <c r="Q42" s="189"/>
      <c r="R42" s="192"/>
      <c r="S42" s="189"/>
    </row>
    <row r="43" spans="1:19" ht="13.5">
      <c r="A43" s="185"/>
      <c r="B43" s="186"/>
      <c r="C43" s="186"/>
      <c r="D43" s="186"/>
      <c r="E43" s="187"/>
      <c r="F43" s="179"/>
      <c r="H43" s="188" t="s">
        <v>133</v>
      </c>
      <c r="I43" s="189"/>
      <c r="J43" s="190"/>
      <c r="K43" s="188"/>
      <c r="L43" s="190"/>
      <c r="N43" s="188" t="s">
        <v>134</v>
      </c>
      <c r="O43" s="190"/>
      <c r="P43" s="189"/>
      <c r="Q43" s="189"/>
      <c r="R43" s="160"/>
      <c r="S43" s="189"/>
    </row>
    <row r="44" spans="1:19" ht="13.5">
      <c r="A44" s="185" t="s">
        <v>113</v>
      </c>
      <c r="B44" s="186" t="s">
        <v>135</v>
      </c>
      <c r="C44" s="186"/>
      <c r="D44" s="186"/>
      <c r="E44" s="187"/>
      <c r="F44" s="179"/>
      <c r="H44" s="188" t="s">
        <v>136</v>
      </c>
      <c r="I44" s="189"/>
      <c r="J44" s="190"/>
      <c r="K44" s="188" t="s">
        <v>137</v>
      </c>
      <c r="L44" s="190"/>
      <c r="N44" s="188"/>
      <c r="O44" s="190"/>
      <c r="P44" s="189"/>
      <c r="Q44" s="189"/>
      <c r="R44" s="160"/>
      <c r="S44" s="189"/>
    </row>
    <row r="45" spans="1:19" ht="13.5">
      <c r="A45" s="185"/>
      <c r="B45" s="186"/>
      <c r="C45" s="186"/>
      <c r="D45" s="186"/>
      <c r="E45" s="187"/>
      <c r="F45" s="179"/>
      <c r="H45" s="188" t="s">
        <v>138</v>
      </c>
      <c r="I45" s="189"/>
      <c r="J45" s="190"/>
      <c r="K45" s="188" t="s">
        <v>139</v>
      </c>
      <c r="L45" s="190"/>
      <c r="N45" s="188"/>
      <c r="O45" s="190"/>
      <c r="P45" s="189"/>
      <c r="Q45" s="189"/>
      <c r="R45" s="160"/>
      <c r="S45" s="189"/>
    </row>
    <row r="46" spans="1:19" ht="13.5">
      <c r="A46" s="185" t="s">
        <v>114</v>
      </c>
      <c r="B46" s="186" t="s">
        <v>135</v>
      </c>
      <c r="C46" s="186"/>
      <c r="D46" s="186"/>
      <c r="E46" s="187"/>
      <c r="F46" s="179"/>
      <c r="H46" s="188" t="s">
        <v>140</v>
      </c>
      <c r="I46" s="189"/>
      <c r="J46" s="190"/>
      <c r="K46" s="188" t="s">
        <v>141</v>
      </c>
      <c r="L46" s="193"/>
      <c r="N46" s="188"/>
      <c r="O46" s="190"/>
      <c r="P46" s="189"/>
      <c r="Q46" s="189"/>
      <c r="R46" s="160"/>
      <c r="S46" s="194"/>
    </row>
    <row r="47" spans="1:19" ht="13.5">
      <c r="A47" s="185"/>
      <c r="B47" s="186"/>
      <c r="C47" s="186"/>
      <c r="D47" s="186"/>
      <c r="E47" s="187"/>
      <c r="F47" s="179"/>
      <c r="H47" s="188" t="s">
        <v>142</v>
      </c>
      <c r="I47" s="189"/>
      <c r="J47" s="195"/>
      <c r="K47" s="188"/>
      <c r="L47" s="195"/>
      <c r="N47" s="188"/>
      <c r="O47" s="195"/>
      <c r="P47" s="189"/>
      <c r="Q47" s="189"/>
      <c r="R47" s="160"/>
      <c r="S47" s="189"/>
    </row>
    <row r="48" spans="1:19" s="465" customFormat="1" ht="14.25" thickBot="1">
      <c r="A48" s="188" t="s">
        <v>81</v>
      </c>
      <c r="B48" s="186" t="s">
        <v>135</v>
      </c>
      <c r="C48" s="186"/>
      <c r="D48" s="186"/>
      <c r="E48" s="187"/>
      <c r="F48" s="161"/>
      <c r="H48" s="188" t="s">
        <v>108</v>
      </c>
      <c r="I48" s="189"/>
      <c r="J48" s="196"/>
      <c r="K48" s="188" t="s">
        <v>99</v>
      </c>
      <c r="L48" s="196"/>
      <c r="N48" s="188" t="s">
        <v>108</v>
      </c>
      <c r="O48" s="196"/>
      <c r="P48" s="189"/>
      <c r="Q48" s="189"/>
      <c r="R48" s="160"/>
      <c r="S48" s="189"/>
    </row>
    <row r="49" spans="1:19" ht="15" thickTop="1" thickBot="1">
      <c r="A49" s="197"/>
      <c r="B49" s="198"/>
      <c r="C49" s="198"/>
      <c r="D49" s="198"/>
      <c r="E49" s="199"/>
      <c r="F49" s="179"/>
      <c r="H49" s="200"/>
      <c r="I49" s="201"/>
      <c r="J49" s="202"/>
      <c r="K49" s="201"/>
      <c r="L49" s="203"/>
      <c r="N49" s="200"/>
      <c r="O49" s="202"/>
      <c r="P49" s="204"/>
      <c r="Q49" s="204"/>
      <c r="R49" s="204"/>
      <c r="S49" s="128"/>
    </row>
    <row r="51" spans="1:19">
      <c r="A51" s="441" t="s">
        <v>143</v>
      </c>
    </row>
    <row r="52" spans="1:19">
      <c r="A52" s="441" t="s">
        <v>144</v>
      </c>
    </row>
    <row r="53" spans="1:19">
      <c r="A53" s="441" t="s">
        <v>145</v>
      </c>
    </row>
    <row r="54" spans="1:19">
      <c r="A54" s="441" t="s">
        <v>146</v>
      </c>
    </row>
  </sheetData>
  <mergeCells count="24">
    <mergeCell ref="T11:T13"/>
    <mergeCell ref="A14:E14"/>
    <mergeCell ref="A1:E1"/>
    <mergeCell ref="I9:L9"/>
    <mergeCell ref="N9:P9"/>
    <mergeCell ref="A11:E13"/>
    <mergeCell ref="G11:G13"/>
    <mergeCell ref="B30:P30"/>
    <mergeCell ref="A15:E15"/>
    <mergeCell ref="A16:E16"/>
    <mergeCell ref="A17:E17"/>
    <mergeCell ref="A18:E18"/>
    <mergeCell ref="A19:E19"/>
    <mergeCell ref="A20:E20"/>
    <mergeCell ref="A21:E21"/>
    <mergeCell ref="A22:E22"/>
    <mergeCell ref="A23:E23"/>
    <mergeCell ref="A24:E24"/>
    <mergeCell ref="A25:E25"/>
    <mergeCell ref="B31:P31"/>
    <mergeCell ref="A38:E38"/>
    <mergeCell ref="H38:L38"/>
    <mergeCell ref="N38:O38"/>
    <mergeCell ref="H40:J40"/>
  </mergeCells>
  <printOptions horizontalCentered="1" verticalCentered="1"/>
  <pageMargins left="0.2" right="0.21" top="0.25" bottom="0.25" header="0.17" footer="0"/>
  <pageSetup scale="73" orientation="landscape" r:id="rId1"/>
  <headerFooter alignWithMargins="0">
    <oddFooter xml:space="preserve">&amp;R&amp;"Arial,Bold"&amp;8&amp;A &amp;"Arial,Regular"&amp;10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CDC2-11AE-40E6-8BB6-A97065E15269}">
  <dimension ref="A1:Z1017"/>
  <sheetViews>
    <sheetView zoomScale="70" zoomScaleNormal="70" workbookViewId="0">
      <pane xSplit="2" ySplit="11" topLeftCell="F12" activePane="bottomRight" state="frozen"/>
      <selection pane="topRight" activeCell="C1" sqref="C1"/>
      <selection pane="bottomLeft" activeCell="A12" sqref="A12"/>
      <selection pane="bottomRight" activeCell="P12" sqref="P12:P18"/>
    </sheetView>
  </sheetViews>
  <sheetFormatPr defaultColWidth="13.625" defaultRowHeight="12.75"/>
  <cols>
    <col min="1" max="1" width="5.875" style="771" customWidth="1"/>
    <col min="2" max="2" width="29.625" style="771" customWidth="1"/>
    <col min="3" max="3" width="11.125" style="771" customWidth="1"/>
    <col min="4" max="4" width="9.625" style="771" customWidth="1"/>
    <col min="5" max="5" width="8.375" style="771" customWidth="1"/>
    <col min="6" max="6" width="13.625" style="771"/>
    <col min="7" max="7" width="14.625" style="771" customWidth="1"/>
    <col min="8" max="8" width="9.625" style="771" customWidth="1"/>
    <col min="9" max="16" width="12.625" style="771" customWidth="1"/>
    <col min="17" max="18" width="11.5" style="771" customWidth="1"/>
    <col min="19" max="19" width="8.125" style="771" customWidth="1"/>
    <col min="20" max="20" width="8.875" style="771" customWidth="1"/>
    <col min="21" max="21" width="12.375" style="771" customWidth="1"/>
    <col min="22" max="23" width="9.125" style="771" customWidth="1"/>
    <col min="24" max="24" width="0.875" style="771" customWidth="1"/>
    <col min="25" max="25" width="12.375" style="771" customWidth="1"/>
    <col min="26" max="26" width="0.625" style="771" customWidth="1"/>
    <col min="27" max="27" width="11.5" style="771" customWidth="1"/>
    <col min="28" max="256" width="13.625" style="771"/>
    <col min="257" max="257" width="5.875" style="771" customWidth="1"/>
    <col min="258" max="258" width="29.625" style="771" customWidth="1"/>
    <col min="259" max="259" width="11.125" style="771" customWidth="1"/>
    <col min="260" max="260" width="9.625" style="771" customWidth="1"/>
    <col min="261" max="261" width="8.375" style="771" customWidth="1"/>
    <col min="262" max="262" width="13.625" style="771"/>
    <col min="263" max="263" width="14.625" style="771" customWidth="1"/>
    <col min="264" max="264" width="9.625" style="771" customWidth="1"/>
    <col min="265" max="272" width="12.625" style="771" customWidth="1"/>
    <col min="273" max="274" width="11.5" style="771" customWidth="1"/>
    <col min="275" max="275" width="8.125" style="771" customWidth="1"/>
    <col min="276" max="276" width="8.875" style="771" customWidth="1"/>
    <col min="277" max="277" width="12.375" style="771" customWidth="1"/>
    <col min="278" max="279" width="9.125" style="771" customWidth="1"/>
    <col min="280" max="280" width="0.875" style="771" customWidth="1"/>
    <col min="281" max="281" width="12.375" style="771" customWidth="1"/>
    <col min="282" max="282" width="0.625" style="771" customWidth="1"/>
    <col min="283" max="283" width="11.5" style="771" customWidth="1"/>
    <col min="284" max="512" width="13.625" style="771"/>
    <col min="513" max="513" width="5.875" style="771" customWidth="1"/>
    <col min="514" max="514" width="29.625" style="771" customWidth="1"/>
    <col min="515" max="515" width="11.125" style="771" customWidth="1"/>
    <col min="516" max="516" width="9.625" style="771" customWidth="1"/>
    <col min="517" max="517" width="8.375" style="771" customWidth="1"/>
    <col min="518" max="518" width="13.625" style="771"/>
    <col min="519" max="519" width="14.625" style="771" customWidth="1"/>
    <col min="520" max="520" width="9.625" style="771" customWidth="1"/>
    <col min="521" max="528" width="12.625" style="771" customWidth="1"/>
    <col min="529" max="530" width="11.5" style="771" customWidth="1"/>
    <col min="531" max="531" width="8.125" style="771" customWidth="1"/>
    <col min="532" max="532" width="8.875" style="771" customWidth="1"/>
    <col min="533" max="533" width="12.375" style="771" customWidth="1"/>
    <col min="534" max="535" width="9.125" style="771" customWidth="1"/>
    <col min="536" max="536" width="0.875" style="771" customWidth="1"/>
    <col min="537" max="537" width="12.375" style="771" customWidth="1"/>
    <col min="538" max="538" width="0.625" style="771" customWidth="1"/>
    <col min="539" max="539" width="11.5" style="771" customWidth="1"/>
    <col min="540" max="768" width="13.625" style="771"/>
    <col min="769" max="769" width="5.875" style="771" customWidth="1"/>
    <col min="770" max="770" width="29.625" style="771" customWidth="1"/>
    <col min="771" max="771" width="11.125" style="771" customWidth="1"/>
    <col min="772" max="772" width="9.625" style="771" customWidth="1"/>
    <col min="773" max="773" width="8.375" style="771" customWidth="1"/>
    <col min="774" max="774" width="13.625" style="771"/>
    <col min="775" max="775" width="14.625" style="771" customWidth="1"/>
    <col min="776" max="776" width="9.625" style="771" customWidth="1"/>
    <col min="777" max="784" width="12.625" style="771" customWidth="1"/>
    <col min="785" max="786" width="11.5" style="771" customWidth="1"/>
    <col min="787" max="787" width="8.125" style="771" customWidth="1"/>
    <col min="788" max="788" width="8.875" style="771" customWidth="1"/>
    <col min="789" max="789" width="12.375" style="771" customWidth="1"/>
    <col min="790" max="791" width="9.125" style="771" customWidth="1"/>
    <col min="792" max="792" width="0.875" style="771" customWidth="1"/>
    <col min="793" max="793" width="12.375" style="771" customWidth="1"/>
    <col min="794" max="794" width="0.625" style="771" customWidth="1"/>
    <col min="795" max="795" width="11.5" style="771" customWidth="1"/>
    <col min="796" max="1024" width="13.625" style="771"/>
    <col min="1025" max="1025" width="5.875" style="771" customWidth="1"/>
    <col min="1026" max="1026" width="29.625" style="771" customWidth="1"/>
    <col min="1027" max="1027" width="11.125" style="771" customWidth="1"/>
    <col min="1028" max="1028" width="9.625" style="771" customWidth="1"/>
    <col min="1029" max="1029" width="8.375" style="771" customWidth="1"/>
    <col min="1030" max="1030" width="13.625" style="771"/>
    <col min="1031" max="1031" width="14.625" style="771" customWidth="1"/>
    <col min="1032" max="1032" width="9.625" style="771" customWidth="1"/>
    <col min="1033" max="1040" width="12.625" style="771" customWidth="1"/>
    <col min="1041" max="1042" width="11.5" style="771" customWidth="1"/>
    <col min="1043" max="1043" width="8.125" style="771" customWidth="1"/>
    <col min="1044" max="1044" width="8.875" style="771" customWidth="1"/>
    <col min="1045" max="1045" width="12.375" style="771" customWidth="1"/>
    <col min="1046" max="1047" width="9.125" style="771" customWidth="1"/>
    <col min="1048" max="1048" width="0.875" style="771" customWidth="1"/>
    <col min="1049" max="1049" width="12.375" style="771" customWidth="1"/>
    <col min="1050" max="1050" width="0.625" style="771" customWidth="1"/>
    <col min="1051" max="1051" width="11.5" style="771" customWidth="1"/>
    <col min="1052" max="1280" width="13.625" style="771"/>
    <col min="1281" max="1281" width="5.875" style="771" customWidth="1"/>
    <col min="1282" max="1282" width="29.625" style="771" customWidth="1"/>
    <col min="1283" max="1283" width="11.125" style="771" customWidth="1"/>
    <col min="1284" max="1284" width="9.625" style="771" customWidth="1"/>
    <col min="1285" max="1285" width="8.375" style="771" customWidth="1"/>
    <col min="1286" max="1286" width="13.625" style="771"/>
    <col min="1287" max="1287" width="14.625" style="771" customWidth="1"/>
    <col min="1288" max="1288" width="9.625" style="771" customWidth="1"/>
    <col min="1289" max="1296" width="12.625" style="771" customWidth="1"/>
    <col min="1297" max="1298" width="11.5" style="771" customWidth="1"/>
    <col min="1299" max="1299" width="8.125" style="771" customWidth="1"/>
    <col min="1300" max="1300" width="8.875" style="771" customWidth="1"/>
    <col min="1301" max="1301" width="12.375" style="771" customWidth="1"/>
    <col min="1302" max="1303" width="9.125" style="771" customWidth="1"/>
    <col min="1304" max="1304" width="0.875" style="771" customWidth="1"/>
    <col min="1305" max="1305" width="12.375" style="771" customWidth="1"/>
    <col min="1306" max="1306" width="0.625" style="771" customWidth="1"/>
    <col min="1307" max="1307" width="11.5" style="771" customWidth="1"/>
    <col min="1308" max="1536" width="13.625" style="771"/>
    <col min="1537" max="1537" width="5.875" style="771" customWidth="1"/>
    <col min="1538" max="1538" width="29.625" style="771" customWidth="1"/>
    <col min="1539" max="1539" width="11.125" style="771" customWidth="1"/>
    <col min="1540" max="1540" width="9.625" style="771" customWidth="1"/>
    <col min="1541" max="1541" width="8.375" style="771" customWidth="1"/>
    <col min="1542" max="1542" width="13.625" style="771"/>
    <col min="1543" max="1543" width="14.625" style="771" customWidth="1"/>
    <col min="1544" max="1544" width="9.625" style="771" customWidth="1"/>
    <col min="1545" max="1552" width="12.625" style="771" customWidth="1"/>
    <col min="1553" max="1554" width="11.5" style="771" customWidth="1"/>
    <col min="1555" max="1555" width="8.125" style="771" customWidth="1"/>
    <col min="1556" max="1556" width="8.875" style="771" customWidth="1"/>
    <col min="1557" max="1557" width="12.375" style="771" customWidth="1"/>
    <col min="1558" max="1559" width="9.125" style="771" customWidth="1"/>
    <col min="1560" max="1560" width="0.875" style="771" customWidth="1"/>
    <col min="1561" max="1561" width="12.375" style="771" customWidth="1"/>
    <col min="1562" max="1562" width="0.625" style="771" customWidth="1"/>
    <col min="1563" max="1563" width="11.5" style="771" customWidth="1"/>
    <col min="1564" max="1792" width="13.625" style="771"/>
    <col min="1793" max="1793" width="5.875" style="771" customWidth="1"/>
    <col min="1794" max="1794" width="29.625" style="771" customWidth="1"/>
    <col min="1795" max="1795" width="11.125" style="771" customWidth="1"/>
    <col min="1796" max="1796" width="9.625" style="771" customWidth="1"/>
    <col min="1797" max="1797" width="8.375" style="771" customWidth="1"/>
    <col min="1798" max="1798" width="13.625" style="771"/>
    <col min="1799" max="1799" width="14.625" style="771" customWidth="1"/>
    <col min="1800" max="1800" width="9.625" style="771" customWidth="1"/>
    <col min="1801" max="1808" width="12.625" style="771" customWidth="1"/>
    <col min="1809" max="1810" width="11.5" style="771" customWidth="1"/>
    <col min="1811" max="1811" width="8.125" style="771" customWidth="1"/>
    <col min="1812" max="1812" width="8.875" style="771" customWidth="1"/>
    <col min="1813" max="1813" width="12.375" style="771" customWidth="1"/>
    <col min="1814" max="1815" width="9.125" style="771" customWidth="1"/>
    <col min="1816" max="1816" width="0.875" style="771" customWidth="1"/>
    <col min="1817" max="1817" width="12.375" style="771" customWidth="1"/>
    <col min="1818" max="1818" width="0.625" style="771" customWidth="1"/>
    <col min="1819" max="1819" width="11.5" style="771" customWidth="1"/>
    <col min="1820" max="2048" width="13.625" style="771"/>
    <col min="2049" max="2049" width="5.875" style="771" customWidth="1"/>
    <col min="2050" max="2050" width="29.625" style="771" customWidth="1"/>
    <col min="2051" max="2051" width="11.125" style="771" customWidth="1"/>
    <col min="2052" max="2052" width="9.625" style="771" customWidth="1"/>
    <col min="2053" max="2053" width="8.375" style="771" customWidth="1"/>
    <col min="2054" max="2054" width="13.625" style="771"/>
    <col min="2055" max="2055" width="14.625" style="771" customWidth="1"/>
    <col min="2056" max="2056" width="9.625" style="771" customWidth="1"/>
    <col min="2057" max="2064" width="12.625" style="771" customWidth="1"/>
    <col min="2065" max="2066" width="11.5" style="771" customWidth="1"/>
    <col min="2067" max="2067" width="8.125" style="771" customWidth="1"/>
    <col min="2068" max="2068" width="8.875" style="771" customWidth="1"/>
    <col min="2069" max="2069" width="12.375" style="771" customWidth="1"/>
    <col min="2070" max="2071" width="9.125" style="771" customWidth="1"/>
    <col min="2072" max="2072" width="0.875" style="771" customWidth="1"/>
    <col min="2073" max="2073" width="12.375" style="771" customWidth="1"/>
    <col min="2074" max="2074" width="0.625" style="771" customWidth="1"/>
    <col min="2075" max="2075" width="11.5" style="771" customWidth="1"/>
    <col min="2076" max="2304" width="13.625" style="771"/>
    <col min="2305" max="2305" width="5.875" style="771" customWidth="1"/>
    <col min="2306" max="2306" width="29.625" style="771" customWidth="1"/>
    <col min="2307" max="2307" width="11.125" style="771" customWidth="1"/>
    <col min="2308" max="2308" width="9.625" style="771" customWidth="1"/>
    <col min="2309" max="2309" width="8.375" style="771" customWidth="1"/>
    <col min="2310" max="2310" width="13.625" style="771"/>
    <col min="2311" max="2311" width="14.625" style="771" customWidth="1"/>
    <col min="2312" max="2312" width="9.625" style="771" customWidth="1"/>
    <col min="2313" max="2320" width="12.625" style="771" customWidth="1"/>
    <col min="2321" max="2322" width="11.5" style="771" customWidth="1"/>
    <col min="2323" max="2323" width="8.125" style="771" customWidth="1"/>
    <col min="2324" max="2324" width="8.875" style="771" customWidth="1"/>
    <col min="2325" max="2325" width="12.375" style="771" customWidth="1"/>
    <col min="2326" max="2327" width="9.125" style="771" customWidth="1"/>
    <col min="2328" max="2328" width="0.875" style="771" customWidth="1"/>
    <col min="2329" max="2329" width="12.375" style="771" customWidth="1"/>
    <col min="2330" max="2330" width="0.625" style="771" customWidth="1"/>
    <col min="2331" max="2331" width="11.5" style="771" customWidth="1"/>
    <col min="2332" max="2560" width="13.625" style="771"/>
    <col min="2561" max="2561" width="5.875" style="771" customWidth="1"/>
    <col min="2562" max="2562" width="29.625" style="771" customWidth="1"/>
    <col min="2563" max="2563" width="11.125" style="771" customWidth="1"/>
    <col min="2564" max="2564" width="9.625" style="771" customWidth="1"/>
    <col min="2565" max="2565" width="8.375" style="771" customWidth="1"/>
    <col min="2566" max="2566" width="13.625" style="771"/>
    <col min="2567" max="2567" width="14.625" style="771" customWidth="1"/>
    <col min="2568" max="2568" width="9.625" style="771" customWidth="1"/>
    <col min="2569" max="2576" width="12.625" style="771" customWidth="1"/>
    <col min="2577" max="2578" width="11.5" style="771" customWidth="1"/>
    <col min="2579" max="2579" width="8.125" style="771" customWidth="1"/>
    <col min="2580" max="2580" width="8.875" style="771" customWidth="1"/>
    <col min="2581" max="2581" width="12.375" style="771" customWidth="1"/>
    <col min="2582" max="2583" width="9.125" style="771" customWidth="1"/>
    <col min="2584" max="2584" width="0.875" style="771" customWidth="1"/>
    <col min="2585" max="2585" width="12.375" style="771" customWidth="1"/>
    <col min="2586" max="2586" width="0.625" style="771" customWidth="1"/>
    <col min="2587" max="2587" width="11.5" style="771" customWidth="1"/>
    <col min="2588" max="2816" width="13.625" style="771"/>
    <col min="2817" max="2817" width="5.875" style="771" customWidth="1"/>
    <col min="2818" max="2818" width="29.625" style="771" customWidth="1"/>
    <col min="2819" max="2819" width="11.125" style="771" customWidth="1"/>
    <col min="2820" max="2820" width="9.625" style="771" customWidth="1"/>
    <col min="2821" max="2821" width="8.375" style="771" customWidth="1"/>
    <col min="2822" max="2822" width="13.625" style="771"/>
    <col min="2823" max="2823" width="14.625" style="771" customWidth="1"/>
    <col min="2824" max="2824" width="9.625" style="771" customWidth="1"/>
    <col min="2825" max="2832" width="12.625" style="771" customWidth="1"/>
    <col min="2833" max="2834" width="11.5" style="771" customWidth="1"/>
    <col min="2835" max="2835" width="8.125" style="771" customWidth="1"/>
    <col min="2836" max="2836" width="8.875" style="771" customWidth="1"/>
    <col min="2837" max="2837" width="12.375" style="771" customWidth="1"/>
    <col min="2838" max="2839" width="9.125" style="771" customWidth="1"/>
    <col min="2840" max="2840" width="0.875" style="771" customWidth="1"/>
    <col min="2841" max="2841" width="12.375" style="771" customWidth="1"/>
    <col min="2842" max="2842" width="0.625" style="771" customWidth="1"/>
    <col min="2843" max="2843" width="11.5" style="771" customWidth="1"/>
    <col min="2844" max="3072" width="13.625" style="771"/>
    <col min="3073" max="3073" width="5.875" style="771" customWidth="1"/>
    <col min="3074" max="3074" width="29.625" style="771" customWidth="1"/>
    <col min="3075" max="3075" width="11.125" style="771" customWidth="1"/>
    <col min="3076" max="3076" width="9.625" style="771" customWidth="1"/>
    <col min="3077" max="3077" width="8.375" style="771" customWidth="1"/>
    <col min="3078" max="3078" width="13.625" style="771"/>
    <col min="3079" max="3079" width="14.625" style="771" customWidth="1"/>
    <col min="3080" max="3080" width="9.625" style="771" customWidth="1"/>
    <col min="3081" max="3088" width="12.625" style="771" customWidth="1"/>
    <col min="3089" max="3090" width="11.5" style="771" customWidth="1"/>
    <col min="3091" max="3091" width="8.125" style="771" customWidth="1"/>
    <col min="3092" max="3092" width="8.875" style="771" customWidth="1"/>
    <col min="3093" max="3093" width="12.375" style="771" customWidth="1"/>
    <col min="3094" max="3095" width="9.125" style="771" customWidth="1"/>
    <col min="3096" max="3096" width="0.875" style="771" customWidth="1"/>
    <col min="3097" max="3097" width="12.375" style="771" customWidth="1"/>
    <col min="3098" max="3098" width="0.625" style="771" customWidth="1"/>
    <col min="3099" max="3099" width="11.5" style="771" customWidth="1"/>
    <col min="3100" max="3328" width="13.625" style="771"/>
    <col min="3329" max="3329" width="5.875" style="771" customWidth="1"/>
    <col min="3330" max="3330" width="29.625" style="771" customWidth="1"/>
    <col min="3331" max="3331" width="11.125" style="771" customWidth="1"/>
    <col min="3332" max="3332" width="9.625" style="771" customWidth="1"/>
    <col min="3333" max="3333" width="8.375" style="771" customWidth="1"/>
    <col min="3334" max="3334" width="13.625" style="771"/>
    <col min="3335" max="3335" width="14.625" style="771" customWidth="1"/>
    <col min="3336" max="3336" width="9.625" style="771" customWidth="1"/>
    <col min="3337" max="3344" width="12.625" style="771" customWidth="1"/>
    <col min="3345" max="3346" width="11.5" style="771" customWidth="1"/>
    <col min="3347" max="3347" width="8.125" style="771" customWidth="1"/>
    <col min="3348" max="3348" width="8.875" style="771" customWidth="1"/>
    <col min="3349" max="3349" width="12.375" style="771" customWidth="1"/>
    <col min="3350" max="3351" width="9.125" style="771" customWidth="1"/>
    <col min="3352" max="3352" width="0.875" style="771" customWidth="1"/>
    <col min="3353" max="3353" width="12.375" style="771" customWidth="1"/>
    <col min="3354" max="3354" width="0.625" style="771" customWidth="1"/>
    <col min="3355" max="3355" width="11.5" style="771" customWidth="1"/>
    <col min="3356" max="3584" width="13.625" style="771"/>
    <col min="3585" max="3585" width="5.875" style="771" customWidth="1"/>
    <col min="3586" max="3586" width="29.625" style="771" customWidth="1"/>
    <col min="3587" max="3587" width="11.125" style="771" customWidth="1"/>
    <col min="3588" max="3588" width="9.625" style="771" customWidth="1"/>
    <col min="3589" max="3589" width="8.375" style="771" customWidth="1"/>
    <col min="3590" max="3590" width="13.625" style="771"/>
    <col min="3591" max="3591" width="14.625" style="771" customWidth="1"/>
    <col min="3592" max="3592" width="9.625" style="771" customWidth="1"/>
    <col min="3593" max="3600" width="12.625" style="771" customWidth="1"/>
    <col min="3601" max="3602" width="11.5" style="771" customWidth="1"/>
    <col min="3603" max="3603" width="8.125" style="771" customWidth="1"/>
    <col min="3604" max="3604" width="8.875" style="771" customWidth="1"/>
    <col min="3605" max="3605" width="12.375" style="771" customWidth="1"/>
    <col min="3606" max="3607" width="9.125" style="771" customWidth="1"/>
    <col min="3608" max="3608" width="0.875" style="771" customWidth="1"/>
    <col min="3609" max="3609" width="12.375" style="771" customWidth="1"/>
    <col min="3610" max="3610" width="0.625" style="771" customWidth="1"/>
    <col min="3611" max="3611" width="11.5" style="771" customWidth="1"/>
    <col min="3612" max="3840" width="13.625" style="771"/>
    <col min="3841" max="3841" width="5.875" style="771" customWidth="1"/>
    <col min="3842" max="3842" width="29.625" style="771" customWidth="1"/>
    <col min="3843" max="3843" width="11.125" style="771" customWidth="1"/>
    <col min="3844" max="3844" width="9.625" style="771" customWidth="1"/>
    <col min="3845" max="3845" width="8.375" style="771" customWidth="1"/>
    <col min="3846" max="3846" width="13.625" style="771"/>
    <col min="3847" max="3847" width="14.625" style="771" customWidth="1"/>
    <col min="3848" max="3848" width="9.625" style="771" customWidth="1"/>
    <col min="3849" max="3856" width="12.625" style="771" customWidth="1"/>
    <col min="3857" max="3858" width="11.5" style="771" customWidth="1"/>
    <col min="3859" max="3859" width="8.125" style="771" customWidth="1"/>
    <col min="3860" max="3860" width="8.875" style="771" customWidth="1"/>
    <col min="3861" max="3861" width="12.375" style="771" customWidth="1"/>
    <col min="3862" max="3863" width="9.125" style="771" customWidth="1"/>
    <col min="3864" max="3864" width="0.875" style="771" customWidth="1"/>
    <col min="3865" max="3865" width="12.375" style="771" customWidth="1"/>
    <col min="3866" max="3866" width="0.625" style="771" customWidth="1"/>
    <col min="3867" max="3867" width="11.5" style="771" customWidth="1"/>
    <col min="3868" max="4096" width="13.625" style="771"/>
    <col min="4097" max="4097" width="5.875" style="771" customWidth="1"/>
    <col min="4098" max="4098" width="29.625" style="771" customWidth="1"/>
    <col min="4099" max="4099" width="11.125" style="771" customWidth="1"/>
    <col min="4100" max="4100" width="9.625" style="771" customWidth="1"/>
    <col min="4101" max="4101" width="8.375" style="771" customWidth="1"/>
    <col min="4102" max="4102" width="13.625" style="771"/>
    <col min="4103" max="4103" width="14.625" style="771" customWidth="1"/>
    <col min="4104" max="4104" width="9.625" style="771" customWidth="1"/>
    <col min="4105" max="4112" width="12.625" style="771" customWidth="1"/>
    <col min="4113" max="4114" width="11.5" style="771" customWidth="1"/>
    <col min="4115" max="4115" width="8.125" style="771" customWidth="1"/>
    <col min="4116" max="4116" width="8.875" style="771" customWidth="1"/>
    <col min="4117" max="4117" width="12.375" style="771" customWidth="1"/>
    <col min="4118" max="4119" width="9.125" style="771" customWidth="1"/>
    <col min="4120" max="4120" width="0.875" style="771" customWidth="1"/>
    <col min="4121" max="4121" width="12.375" style="771" customWidth="1"/>
    <col min="4122" max="4122" width="0.625" style="771" customWidth="1"/>
    <col min="4123" max="4123" width="11.5" style="771" customWidth="1"/>
    <col min="4124" max="4352" width="13.625" style="771"/>
    <col min="4353" max="4353" width="5.875" style="771" customWidth="1"/>
    <col min="4354" max="4354" width="29.625" style="771" customWidth="1"/>
    <col min="4355" max="4355" width="11.125" style="771" customWidth="1"/>
    <col min="4356" max="4356" width="9.625" style="771" customWidth="1"/>
    <col min="4357" max="4357" width="8.375" style="771" customWidth="1"/>
    <col min="4358" max="4358" width="13.625" style="771"/>
    <col min="4359" max="4359" width="14.625" style="771" customWidth="1"/>
    <col min="4360" max="4360" width="9.625" style="771" customWidth="1"/>
    <col min="4361" max="4368" width="12.625" style="771" customWidth="1"/>
    <col min="4369" max="4370" width="11.5" style="771" customWidth="1"/>
    <col min="4371" max="4371" width="8.125" style="771" customWidth="1"/>
    <col min="4372" max="4372" width="8.875" style="771" customWidth="1"/>
    <col min="4373" max="4373" width="12.375" style="771" customWidth="1"/>
    <col min="4374" max="4375" width="9.125" style="771" customWidth="1"/>
    <col min="4376" max="4376" width="0.875" style="771" customWidth="1"/>
    <col min="4377" max="4377" width="12.375" style="771" customWidth="1"/>
    <col min="4378" max="4378" width="0.625" style="771" customWidth="1"/>
    <col min="4379" max="4379" width="11.5" style="771" customWidth="1"/>
    <col min="4380" max="4608" width="13.625" style="771"/>
    <col min="4609" max="4609" width="5.875" style="771" customWidth="1"/>
    <col min="4610" max="4610" width="29.625" style="771" customWidth="1"/>
    <col min="4611" max="4611" width="11.125" style="771" customWidth="1"/>
    <col min="4612" max="4612" width="9.625" style="771" customWidth="1"/>
    <col min="4613" max="4613" width="8.375" style="771" customWidth="1"/>
    <col min="4614" max="4614" width="13.625" style="771"/>
    <col min="4615" max="4615" width="14.625" style="771" customWidth="1"/>
    <col min="4616" max="4616" width="9.625" style="771" customWidth="1"/>
    <col min="4617" max="4624" width="12.625" style="771" customWidth="1"/>
    <col min="4625" max="4626" width="11.5" style="771" customWidth="1"/>
    <col min="4627" max="4627" width="8.125" style="771" customWidth="1"/>
    <col min="4628" max="4628" width="8.875" style="771" customWidth="1"/>
    <col min="4629" max="4629" width="12.375" style="771" customWidth="1"/>
    <col min="4630" max="4631" width="9.125" style="771" customWidth="1"/>
    <col min="4632" max="4632" width="0.875" style="771" customWidth="1"/>
    <col min="4633" max="4633" width="12.375" style="771" customWidth="1"/>
    <col min="4634" max="4634" width="0.625" style="771" customWidth="1"/>
    <col min="4635" max="4635" width="11.5" style="771" customWidth="1"/>
    <col min="4636" max="4864" width="13.625" style="771"/>
    <col min="4865" max="4865" width="5.875" style="771" customWidth="1"/>
    <col min="4866" max="4866" width="29.625" style="771" customWidth="1"/>
    <col min="4867" max="4867" width="11.125" style="771" customWidth="1"/>
    <col min="4868" max="4868" width="9.625" style="771" customWidth="1"/>
    <col min="4869" max="4869" width="8.375" style="771" customWidth="1"/>
    <col min="4870" max="4870" width="13.625" style="771"/>
    <col min="4871" max="4871" width="14.625" style="771" customWidth="1"/>
    <col min="4872" max="4872" width="9.625" style="771" customWidth="1"/>
    <col min="4873" max="4880" width="12.625" style="771" customWidth="1"/>
    <col min="4881" max="4882" width="11.5" style="771" customWidth="1"/>
    <col min="4883" max="4883" width="8.125" style="771" customWidth="1"/>
    <col min="4884" max="4884" width="8.875" style="771" customWidth="1"/>
    <col min="4885" max="4885" width="12.375" style="771" customWidth="1"/>
    <col min="4886" max="4887" width="9.125" style="771" customWidth="1"/>
    <col min="4888" max="4888" width="0.875" style="771" customWidth="1"/>
    <col min="4889" max="4889" width="12.375" style="771" customWidth="1"/>
    <col min="4890" max="4890" width="0.625" style="771" customWidth="1"/>
    <col min="4891" max="4891" width="11.5" style="771" customWidth="1"/>
    <col min="4892" max="5120" width="13.625" style="771"/>
    <col min="5121" max="5121" width="5.875" style="771" customWidth="1"/>
    <col min="5122" max="5122" width="29.625" style="771" customWidth="1"/>
    <col min="5123" max="5123" width="11.125" style="771" customWidth="1"/>
    <col min="5124" max="5124" width="9.625" style="771" customWidth="1"/>
    <col min="5125" max="5125" width="8.375" style="771" customWidth="1"/>
    <col min="5126" max="5126" width="13.625" style="771"/>
    <col min="5127" max="5127" width="14.625" style="771" customWidth="1"/>
    <col min="5128" max="5128" width="9.625" style="771" customWidth="1"/>
    <col min="5129" max="5136" width="12.625" style="771" customWidth="1"/>
    <col min="5137" max="5138" width="11.5" style="771" customWidth="1"/>
    <col min="5139" max="5139" width="8.125" style="771" customWidth="1"/>
    <col min="5140" max="5140" width="8.875" style="771" customWidth="1"/>
    <col min="5141" max="5141" width="12.375" style="771" customWidth="1"/>
    <col min="5142" max="5143" width="9.125" style="771" customWidth="1"/>
    <col min="5144" max="5144" width="0.875" style="771" customWidth="1"/>
    <col min="5145" max="5145" width="12.375" style="771" customWidth="1"/>
    <col min="5146" max="5146" width="0.625" style="771" customWidth="1"/>
    <col min="5147" max="5147" width="11.5" style="771" customWidth="1"/>
    <col min="5148" max="5376" width="13.625" style="771"/>
    <col min="5377" max="5377" width="5.875" style="771" customWidth="1"/>
    <col min="5378" max="5378" width="29.625" style="771" customWidth="1"/>
    <col min="5379" max="5379" width="11.125" style="771" customWidth="1"/>
    <col min="5380" max="5380" width="9.625" style="771" customWidth="1"/>
    <col min="5381" max="5381" width="8.375" style="771" customWidth="1"/>
    <col min="5382" max="5382" width="13.625" style="771"/>
    <col min="5383" max="5383" width="14.625" style="771" customWidth="1"/>
    <col min="5384" max="5384" width="9.625" style="771" customWidth="1"/>
    <col min="5385" max="5392" width="12.625" style="771" customWidth="1"/>
    <col min="5393" max="5394" width="11.5" style="771" customWidth="1"/>
    <col min="5395" max="5395" width="8.125" style="771" customWidth="1"/>
    <col min="5396" max="5396" width="8.875" style="771" customWidth="1"/>
    <col min="5397" max="5397" width="12.375" style="771" customWidth="1"/>
    <col min="5398" max="5399" width="9.125" style="771" customWidth="1"/>
    <col min="5400" max="5400" width="0.875" style="771" customWidth="1"/>
    <col min="5401" max="5401" width="12.375" style="771" customWidth="1"/>
    <col min="5402" max="5402" width="0.625" style="771" customWidth="1"/>
    <col min="5403" max="5403" width="11.5" style="771" customWidth="1"/>
    <col min="5404" max="5632" width="13.625" style="771"/>
    <col min="5633" max="5633" width="5.875" style="771" customWidth="1"/>
    <col min="5634" max="5634" width="29.625" style="771" customWidth="1"/>
    <col min="5635" max="5635" width="11.125" style="771" customWidth="1"/>
    <col min="5636" max="5636" width="9.625" style="771" customWidth="1"/>
    <col min="5637" max="5637" width="8.375" style="771" customWidth="1"/>
    <col min="5638" max="5638" width="13.625" style="771"/>
    <col min="5639" max="5639" width="14.625" style="771" customWidth="1"/>
    <col min="5640" max="5640" width="9.625" style="771" customWidth="1"/>
    <col min="5641" max="5648" width="12.625" style="771" customWidth="1"/>
    <col min="5649" max="5650" width="11.5" style="771" customWidth="1"/>
    <col min="5651" max="5651" width="8.125" style="771" customWidth="1"/>
    <col min="5652" max="5652" width="8.875" style="771" customWidth="1"/>
    <col min="5653" max="5653" width="12.375" style="771" customWidth="1"/>
    <col min="5654" max="5655" width="9.125" style="771" customWidth="1"/>
    <col min="5656" max="5656" width="0.875" style="771" customWidth="1"/>
    <col min="5657" max="5657" width="12.375" style="771" customWidth="1"/>
    <col min="5658" max="5658" width="0.625" style="771" customWidth="1"/>
    <col min="5659" max="5659" width="11.5" style="771" customWidth="1"/>
    <col min="5660" max="5888" width="13.625" style="771"/>
    <col min="5889" max="5889" width="5.875" style="771" customWidth="1"/>
    <col min="5890" max="5890" width="29.625" style="771" customWidth="1"/>
    <col min="5891" max="5891" width="11.125" style="771" customWidth="1"/>
    <col min="5892" max="5892" width="9.625" style="771" customWidth="1"/>
    <col min="5893" max="5893" width="8.375" style="771" customWidth="1"/>
    <col min="5894" max="5894" width="13.625" style="771"/>
    <col min="5895" max="5895" width="14.625" style="771" customWidth="1"/>
    <col min="5896" max="5896" width="9.625" style="771" customWidth="1"/>
    <col min="5897" max="5904" width="12.625" style="771" customWidth="1"/>
    <col min="5905" max="5906" width="11.5" style="771" customWidth="1"/>
    <col min="5907" max="5907" width="8.125" style="771" customWidth="1"/>
    <col min="5908" max="5908" width="8.875" style="771" customWidth="1"/>
    <col min="5909" max="5909" width="12.375" style="771" customWidth="1"/>
    <col min="5910" max="5911" width="9.125" style="771" customWidth="1"/>
    <col min="5912" max="5912" width="0.875" style="771" customWidth="1"/>
    <col min="5913" max="5913" width="12.375" style="771" customWidth="1"/>
    <col min="5914" max="5914" width="0.625" style="771" customWidth="1"/>
    <col min="5915" max="5915" width="11.5" style="771" customWidth="1"/>
    <col min="5916" max="6144" width="13.625" style="771"/>
    <col min="6145" max="6145" width="5.875" style="771" customWidth="1"/>
    <col min="6146" max="6146" width="29.625" style="771" customWidth="1"/>
    <col min="6147" max="6147" width="11.125" style="771" customWidth="1"/>
    <col min="6148" max="6148" width="9.625" style="771" customWidth="1"/>
    <col min="6149" max="6149" width="8.375" style="771" customWidth="1"/>
    <col min="6150" max="6150" width="13.625" style="771"/>
    <col min="6151" max="6151" width="14.625" style="771" customWidth="1"/>
    <col min="6152" max="6152" width="9.625" style="771" customWidth="1"/>
    <col min="6153" max="6160" width="12.625" style="771" customWidth="1"/>
    <col min="6161" max="6162" width="11.5" style="771" customWidth="1"/>
    <col min="6163" max="6163" width="8.125" style="771" customWidth="1"/>
    <col min="6164" max="6164" width="8.875" style="771" customWidth="1"/>
    <col min="6165" max="6165" width="12.375" style="771" customWidth="1"/>
    <col min="6166" max="6167" width="9.125" style="771" customWidth="1"/>
    <col min="6168" max="6168" width="0.875" style="771" customWidth="1"/>
    <col min="6169" max="6169" width="12.375" style="771" customWidth="1"/>
    <col min="6170" max="6170" width="0.625" style="771" customWidth="1"/>
    <col min="6171" max="6171" width="11.5" style="771" customWidth="1"/>
    <col min="6172" max="6400" width="13.625" style="771"/>
    <col min="6401" max="6401" width="5.875" style="771" customWidth="1"/>
    <col min="6402" max="6402" width="29.625" style="771" customWidth="1"/>
    <col min="6403" max="6403" width="11.125" style="771" customWidth="1"/>
    <col min="6404" max="6404" width="9.625" style="771" customWidth="1"/>
    <col min="6405" max="6405" width="8.375" style="771" customWidth="1"/>
    <col min="6406" max="6406" width="13.625" style="771"/>
    <col min="6407" max="6407" width="14.625" style="771" customWidth="1"/>
    <col min="6408" max="6408" width="9.625" style="771" customWidth="1"/>
    <col min="6409" max="6416" width="12.625" style="771" customWidth="1"/>
    <col min="6417" max="6418" width="11.5" style="771" customWidth="1"/>
    <col min="6419" max="6419" width="8.125" style="771" customWidth="1"/>
    <col min="6420" max="6420" width="8.875" style="771" customWidth="1"/>
    <col min="6421" max="6421" width="12.375" style="771" customWidth="1"/>
    <col min="6422" max="6423" width="9.125" style="771" customWidth="1"/>
    <col min="6424" max="6424" width="0.875" style="771" customWidth="1"/>
    <col min="6425" max="6425" width="12.375" style="771" customWidth="1"/>
    <col min="6426" max="6426" width="0.625" style="771" customWidth="1"/>
    <col min="6427" max="6427" width="11.5" style="771" customWidth="1"/>
    <col min="6428" max="6656" width="13.625" style="771"/>
    <col min="6657" max="6657" width="5.875" style="771" customWidth="1"/>
    <col min="6658" max="6658" width="29.625" style="771" customWidth="1"/>
    <col min="6659" max="6659" width="11.125" style="771" customWidth="1"/>
    <col min="6660" max="6660" width="9.625" style="771" customWidth="1"/>
    <col min="6661" max="6661" width="8.375" style="771" customWidth="1"/>
    <col min="6662" max="6662" width="13.625" style="771"/>
    <col min="6663" max="6663" width="14.625" style="771" customWidth="1"/>
    <col min="6664" max="6664" width="9.625" style="771" customWidth="1"/>
    <col min="6665" max="6672" width="12.625" style="771" customWidth="1"/>
    <col min="6673" max="6674" width="11.5" style="771" customWidth="1"/>
    <col min="6675" max="6675" width="8.125" style="771" customWidth="1"/>
    <col min="6676" max="6676" width="8.875" style="771" customWidth="1"/>
    <col min="6677" max="6677" width="12.375" style="771" customWidth="1"/>
    <col min="6678" max="6679" width="9.125" style="771" customWidth="1"/>
    <col min="6680" max="6680" width="0.875" style="771" customWidth="1"/>
    <col min="6681" max="6681" width="12.375" style="771" customWidth="1"/>
    <col min="6682" max="6682" width="0.625" style="771" customWidth="1"/>
    <col min="6683" max="6683" width="11.5" style="771" customWidth="1"/>
    <col min="6684" max="6912" width="13.625" style="771"/>
    <col min="6913" max="6913" width="5.875" style="771" customWidth="1"/>
    <col min="6914" max="6914" width="29.625" style="771" customWidth="1"/>
    <col min="6915" max="6915" width="11.125" style="771" customWidth="1"/>
    <col min="6916" max="6916" width="9.625" style="771" customWidth="1"/>
    <col min="6917" max="6917" width="8.375" style="771" customWidth="1"/>
    <col min="6918" max="6918" width="13.625" style="771"/>
    <col min="6919" max="6919" width="14.625" style="771" customWidth="1"/>
    <col min="6920" max="6920" width="9.625" style="771" customWidth="1"/>
    <col min="6921" max="6928" width="12.625" style="771" customWidth="1"/>
    <col min="6929" max="6930" width="11.5" style="771" customWidth="1"/>
    <col min="6931" max="6931" width="8.125" style="771" customWidth="1"/>
    <col min="6932" max="6932" width="8.875" style="771" customWidth="1"/>
    <col min="6933" max="6933" width="12.375" style="771" customWidth="1"/>
    <col min="6934" max="6935" width="9.125" style="771" customWidth="1"/>
    <col min="6936" max="6936" width="0.875" style="771" customWidth="1"/>
    <col min="6937" max="6937" width="12.375" style="771" customWidth="1"/>
    <col min="6938" max="6938" width="0.625" style="771" customWidth="1"/>
    <col min="6939" max="6939" width="11.5" style="771" customWidth="1"/>
    <col min="6940" max="7168" width="13.625" style="771"/>
    <col min="7169" max="7169" width="5.875" style="771" customWidth="1"/>
    <col min="7170" max="7170" width="29.625" style="771" customWidth="1"/>
    <col min="7171" max="7171" width="11.125" style="771" customWidth="1"/>
    <col min="7172" max="7172" width="9.625" style="771" customWidth="1"/>
    <col min="7173" max="7173" width="8.375" style="771" customWidth="1"/>
    <col min="7174" max="7174" width="13.625" style="771"/>
    <col min="7175" max="7175" width="14.625" style="771" customWidth="1"/>
    <col min="7176" max="7176" width="9.625" style="771" customWidth="1"/>
    <col min="7177" max="7184" width="12.625" style="771" customWidth="1"/>
    <col min="7185" max="7186" width="11.5" style="771" customWidth="1"/>
    <col min="7187" max="7187" width="8.125" style="771" customWidth="1"/>
    <col min="7188" max="7188" width="8.875" style="771" customWidth="1"/>
    <col min="7189" max="7189" width="12.375" style="771" customWidth="1"/>
    <col min="7190" max="7191" width="9.125" style="771" customWidth="1"/>
    <col min="7192" max="7192" width="0.875" style="771" customWidth="1"/>
    <col min="7193" max="7193" width="12.375" style="771" customWidth="1"/>
    <col min="7194" max="7194" width="0.625" style="771" customWidth="1"/>
    <col min="7195" max="7195" width="11.5" style="771" customWidth="1"/>
    <col min="7196" max="7424" width="13.625" style="771"/>
    <col min="7425" max="7425" width="5.875" style="771" customWidth="1"/>
    <col min="7426" max="7426" width="29.625" style="771" customWidth="1"/>
    <col min="7427" max="7427" width="11.125" style="771" customWidth="1"/>
    <col min="7428" max="7428" width="9.625" style="771" customWidth="1"/>
    <col min="7429" max="7429" width="8.375" style="771" customWidth="1"/>
    <col min="7430" max="7430" width="13.625" style="771"/>
    <col min="7431" max="7431" width="14.625" style="771" customWidth="1"/>
    <col min="7432" max="7432" width="9.625" style="771" customWidth="1"/>
    <col min="7433" max="7440" width="12.625" style="771" customWidth="1"/>
    <col min="7441" max="7442" width="11.5" style="771" customWidth="1"/>
    <col min="7443" max="7443" width="8.125" style="771" customWidth="1"/>
    <col min="7444" max="7444" width="8.875" style="771" customWidth="1"/>
    <col min="7445" max="7445" width="12.375" style="771" customWidth="1"/>
    <col min="7446" max="7447" width="9.125" style="771" customWidth="1"/>
    <col min="7448" max="7448" width="0.875" style="771" customWidth="1"/>
    <col min="7449" max="7449" width="12.375" style="771" customWidth="1"/>
    <col min="7450" max="7450" width="0.625" style="771" customWidth="1"/>
    <col min="7451" max="7451" width="11.5" style="771" customWidth="1"/>
    <col min="7452" max="7680" width="13.625" style="771"/>
    <col min="7681" max="7681" width="5.875" style="771" customWidth="1"/>
    <col min="7682" max="7682" width="29.625" style="771" customWidth="1"/>
    <col min="7683" max="7683" width="11.125" style="771" customWidth="1"/>
    <col min="7684" max="7684" width="9.625" style="771" customWidth="1"/>
    <col min="7685" max="7685" width="8.375" style="771" customWidth="1"/>
    <col min="7686" max="7686" width="13.625" style="771"/>
    <col min="7687" max="7687" width="14.625" style="771" customWidth="1"/>
    <col min="7688" max="7688" width="9.625" style="771" customWidth="1"/>
    <col min="7689" max="7696" width="12.625" style="771" customWidth="1"/>
    <col min="7697" max="7698" width="11.5" style="771" customWidth="1"/>
    <col min="7699" max="7699" width="8.125" style="771" customWidth="1"/>
    <col min="7700" max="7700" width="8.875" style="771" customWidth="1"/>
    <col min="7701" max="7701" width="12.375" style="771" customWidth="1"/>
    <col min="7702" max="7703" width="9.125" style="771" customWidth="1"/>
    <col min="7704" max="7704" width="0.875" style="771" customWidth="1"/>
    <col min="7705" max="7705" width="12.375" style="771" customWidth="1"/>
    <col min="7706" max="7706" width="0.625" style="771" customWidth="1"/>
    <col min="7707" max="7707" width="11.5" style="771" customWidth="1"/>
    <col min="7708" max="7936" width="13.625" style="771"/>
    <col min="7937" max="7937" width="5.875" style="771" customWidth="1"/>
    <col min="7938" max="7938" width="29.625" style="771" customWidth="1"/>
    <col min="7939" max="7939" width="11.125" style="771" customWidth="1"/>
    <col min="7940" max="7940" width="9.625" style="771" customWidth="1"/>
    <col min="7941" max="7941" width="8.375" style="771" customWidth="1"/>
    <col min="7942" max="7942" width="13.625" style="771"/>
    <col min="7943" max="7943" width="14.625" style="771" customWidth="1"/>
    <col min="7944" max="7944" width="9.625" style="771" customWidth="1"/>
    <col min="7945" max="7952" width="12.625" style="771" customWidth="1"/>
    <col min="7953" max="7954" width="11.5" style="771" customWidth="1"/>
    <col min="7955" max="7955" width="8.125" style="771" customWidth="1"/>
    <col min="7956" max="7956" width="8.875" style="771" customWidth="1"/>
    <col min="7957" max="7957" width="12.375" style="771" customWidth="1"/>
    <col min="7958" max="7959" width="9.125" style="771" customWidth="1"/>
    <col min="7960" max="7960" width="0.875" style="771" customWidth="1"/>
    <col min="7961" max="7961" width="12.375" style="771" customWidth="1"/>
    <col min="7962" max="7962" width="0.625" style="771" customWidth="1"/>
    <col min="7963" max="7963" width="11.5" style="771" customWidth="1"/>
    <col min="7964" max="8192" width="13.625" style="771"/>
    <col min="8193" max="8193" width="5.875" style="771" customWidth="1"/>
    <col min="8194" max="8194" width="29.625" style="771" customWidth="1"/>
    <col min="8195" max="8195" width="11.125" style="771" customWidth="1"/>
    <col min="8196" max="8196" width="9.625" style="771" customWidth="1"/>
    <col min="8197" max="8197" width="8.375" style="771" customWidth="1"/>
    <col min="8198" max="8198" width="13.625" style="771"/>
    <col min="8199" max="8199" width="14.625" style="771" customWidth="1"/>
    <col min="8200" max="8200" width="9.625" style="771" customWidth="1"/>
    <col min="8201" max="8208" width="12.625" style="771" customWidth="1"/>
    <col min="8209" max="8210" width="11.5" style="771" customWidth="1"/>
    <col min="8211" max="8211" width="8.125" style="771" customWidth="1"/>
    <col min="8212" max="8212" width="8.875" style="771" customWidth="1"/>
    <col min="8213" max="8213" width="12.375" style="771" customWidth="1"/>
    <col min="8214" max="8215" width="9.125" style="771" customWidth="1"/>
    <col min="8216" max="8216" width="0.875" style="771" customWidth="1"/>
    <col min="8217" max="8217" width="12.375" style="771" customWidth="1"/>
    <col min="8218" max="8218" width="0.625" style="771" customWidth="1"/>
    <col min="8219" max="8219" width="11.5" style="771" customWidth="1"/>
    <col min="8220" max="8448" width="13.625" style="771"/>
    <col min="8449" max="8449" width="5.875" style="771" customWidth="1"/>
    <col min="8450" max="8450" width="29.625" style="771" customWidth="1"/>
    <col min="8451" max="8451" width="11.125" style="771" customWidth="1"/>
    <col min="8452" max="8452" width="9.625" style="771" customWidth="1"/>
    <col min="8453" max="8453" width="8.375" style="771" customWidth="1"/>
    <col min="8454" max="8454" width="13.625" style="771"/>
    <col min="8455" max="8455" width="14.625" style="771" customWidth="1"/>
    <col min="8456" max="8456" width="9.625" style="771" customWidth="1"/>
    <col min="8457" max="8464" width="12.625" style="771" customWidth="1"/>
    <col min="8465" max="8466" width="11.5" style="771" customWidth="1"/>
    <col min="8467" max="8467" width="8.125" style="771" customWidth="1"/>
    <col min="8468" max="8468" width="8.875" style="771" customWidth="1"/>
    <col min="8469" max="8469" width="12.375" style="771" customWidth="1"/>
    <col min="8470" max="8471" width="9.125" style="771" customWidth="1"/>
    <col min="8472" max="8472" width="0.875" style="771" customWidth="1"/>
    <col min="8473" max="8473" width="12.375" style="771" customWidth="1"/>
    <col min="8474" max="8474" width="0.625" style="771" customWidth="1"/>
    <col min="8475" max="8475" width="11.5" style="771" customWidth="1"/>
    <col min="8476" max="8704" width="13.625" style="771"/>
    <col min="8705" max="8705" width="5.875" style="771" customWidth="1"/>
    <col min="8706" max="8706" width="29.625" style="771" customWidth="1"/>
    <col min="8707" max="8707" width="11.125" style="771" customWidth="1"/>
    <col min="8708" max="8708" width="9.625" style="771" customWidth="1"/>
    <col min="8709" max="8709" width="8.375" style="771" customWidth="1"/>
    <col min="8710" max="8710" width="13.625" style="771"/>
    <col min="8711" max="8711" width="14.625" style="771" customWidth="1"/>
    <col min="8712" max="8712" width="9.625" style="771" customWidth="1"/>
    <col min="8713" max="8720" width="12.625" style="771" customWidth="1"/>
    <col min="8721" max="8722" width="11.5" style="771" customWidth="1"/>
    <col min="8723" max="8723" width="8.125" style="771" customWidth="1"/>
    <col min="8724" max="8724" width="8.875" style="771" customWidth="1"/>
    <col min="8725" max="8725" width="12.375" style="771" customWidth="1"/>
    <col min="8726" max="8727" width="9.125" style="771" customWidth="1"/>
    <col min="8728" max="8728" width="0.875" style="771" customWidth="1"/>
    <col min="8729" max="8729" width="12.375" style="771" customWidth="1"/>
    <col min="8730" max="8730" width="0.625" style="771" customWidth="1"/>
    <col min="8731" max="8731" width="11.5" style="771" customWidth="1"/>
    <col min="8732" max="8960" width="13.625" style="771"/>
    <col min="8961" max="8961" width="5.875" style="771" customWidth="1"/>
    <col min="8962" max="8962" width="29.625" style="771" customWidth="1"/>
    <col min="8963" max="8963" width="11.125" style="771" customWidth="1"/>
    <col min="8964" max="8964" width="9.625" style="771" customWidth="1"/>
    <col min="8965" max="8965" width="8.375" style="771" customWidth="1"/>
    <col min="8966" max="8966" width="13.625" style="771"/>
    <col min="8967" max="8967" width="14.625" style="771" customWidth="1"/>
    <col min="8968" max="8968" width="9.625" style="771" customWidth="1"/>
    <col min="8969" max="8976" width="12.625" style="771" customWidth="1"/>
    <col min="8977" max="8978" width="11.5" style="771" customWidth="1"/>
    <col min="8979" max="8979" width="8.125" style="771" customWidth="1"/>
    <col min="8980" max="8980" width="8.875" style="771" customWidth="1"/>
    <col min="8981" max="8981" width="12.375" style="771" customWidth="1"/>
    <col min="8982" max="8983" width="9.125" style="771" customWidth="1"/>
    <col min="8984" max="8984" width="0.875" style="771" customWidth="1"/>
    <col min="8985" max="8985" width="12.375" style="771" customWidth="1"/>
    <col min="8986" max="8986" width="0.625" style="771" customWidth="1"/>
    <col min="8987" max="8987" width="11.5" style="771" customWidth="1"/>
    <col min="8988" max="9216" width="13.625" style="771"/>
    <col min="9217" max="9217" width="5.875" style="771" customWidth="1"/>
    <col min="9218" max="9218" width="29.625" style="771" customWidth="1"/>
    <col min="9219" max="9219" width="11.125" style="771" customWidth="1"/>
    <col min="9220" max="9220" width="9.625" style="771" customWidth="1"/>
    <col min="9221" max="9221" width="8.375" style="771" customWidth="1"/>
    <col min="9222" max="9222" width="13.625" style="771"/>
    <col min="9223" max="9223" width="14.625" style="771" customWidth="1"/>
    <col min="9224" max="9224" width="9.625" style="771" customWidth="1"/>
    <col min="9225" max="9232" width="12.625" style="771" customWidth="1"/>
    <col min="9233" max="9234" width="11.5" style="771" customWidth="1"/>
    <col min="9235" max="9235" width="8.125" style="771" customWidth="1"/>
    <col min="9236" max="9236" width="8.875" style="771" customWidth="1"/>
    <col min="9237" max="9237" width="12.375" style="771" customWidth="1"/>
    <col min="9238" max="9239" width="9.125" style="771" customWidth="1"/>
    <col min="9240" max="9240" width="0.875" style="771" customWidth="1"/>
    <col min="9241" max="9241" width="12.375" style="771" customWidth="1"/>
    <col min="9242" max="9242" width="0.625" style="771" customWidth="1"/>
    <col min="9243" max="9243" width="11.5" style="771" customWidth="1"/>
    <col min="9244" max="9472" width="13.625" style="771"/>
    <col min="9473" max="9473" width="5.875" style="771" customWidth="1"/>
    <col min="9474" max="9474" width="29.625" style="771" customWidth="1"/>
    <col min="9475" max="9475" width="11.125" style="771" customWidth="1"/>
    <col min="9476" max="9476" width="9.625" style="771" customWidth="1"/>
    <col min="9477" max="9477" width="8.375" style="771" customWidth="1"/>
    <col min="9478" max="9478" width="13.625" style="771"/>
    <col min="9479" max="9479" width="14.625" style="771" customWidth="1"/>
    <col min="9480" max="9480" width="9.625" style="771" customWidth="1"/>
    <col min="9481" max="9488" width="12.625" style="771" customWidth="1"/>
    <col min="9489" max="9490" width="11.5" style="771" customWidth="1"/>
    <col min="9491" max="9491" width="8.125" style="771" customWidth="1"/>
    <col min="9492" max="9492" width="8.875" style="771" customWidth="1"/>
    <col min="9493" max="9493" width="12.375" style="771" customWidth="1"/>
    <col min="9494" max="9495" width="9.125" style="771" customWidth="1"/>
    <col min="9496" max="9496" width="0.875" style="771" customWidth="1"/>
    <col min="9497" max="9497" width="12.375" style="771" customWidth="1"/>
    <col min="9498" max="9498" width="0.625" style="771" customWidth="1"/>
    <col min="9499" max="9499" width="11.5" style="771" customWidth="1"/>
    <col min="9500" max="9728" width="13.625" style="771"/>
    <col min="9729" max="9729" width="5.875" style="771" customWidth="1"/>
    <col min="9730" max="9730" width="29.625" style="771" customWidth="1"/>
    <col min="9731" max="9731" width="11.125" style="771" customWidth="1"/>
    <col min="9732" max="9732" width="9.625" style="771" customWidth="1"/>
    <col min="9733" max="9733" width="8.375" style="771" customWidth="1"/>
    <col min="9734" max="9734" width="13.625" style="771"/>
    <col min="9735" max="9735" width="14.625" style="771" customWidth="1"/>
    <col min="9736" max="9736" width="9.625" style="771" customWidth="1"/>
    <col min="9737" max="9744" width="12.625" style="771" customWidth="1"/>
    <col min="9745" max="9746" width="11.5" style="771" customWidth="1"/>
    <col min="9747" max="9747" width="8.125" style="771" customWidth="1"/>
    <col min="9748" max="9748" width="8.875" style="771" customWidth="1"/>
    <col min="9749" max="9749" width="12.375" style="771" customWidth="1"/>
    <col min="9750" max="9751" width="9.125" style="771" customWidth="1"/>
    <col min="9752" max="9752" width="0.875" style="771" customWidth="1"/>
    <col min="9753" max="9753" width="12.375" style="771" customWidth="1"/>
    <col min="9754" max="9754" width="0.625" style="771" customWidth="1"/>
    <col min="9755" max="9755" width="11.5" style="771" customWidth="1"/>
    <col min="9756" max="9984" width="13.625" style="771"/>
    <col min="9985" max="9985" width="5.875" style="771" customWidth="1"/>
    <col min="9986" max="9986" width="29.625" style="771" customWidth="1"/>
    <col min="9987" max="9987" width="11.125" style="771" customWidth="1"/>
    <col min="9988" max="9988" width="9.625" style="771" customWidth="1"/>
    <col min="9989" max="9989" width="8.375" style="771" customWidth="1"/>
    <col min="9990" max="9990" width="13.625" style="771"/>
    <col min="9991" max="9991" width="14.625" style="771" customWidth="1"/>
    <col min="9992" max="9992" width="9.625" style="771" customWidth="1"/>
    <col min="9993" max="10000" width="12.625" style="771" customWidth="1"/>
    <col min="10001" max="10002" width="11.5" style="771" customWidth="1"/>
    <col min="10003" max="10003" width="8.125" style="771" customWidth="1"/>
    <col min="10004" max="10004" width="8.875" style="771" customWidth="1"/>
    <col min="10005" max="10005" width="12.375" style="771" customWidth="1"/>
    <col min="10006" max="10007" width="9.125" style="771" customWidth="1"/>
    <col min="10008" max="10008" width="0.875" style="771" customWidth="1"/>
    <col min="10009" max="10009" width="12.375" style="771" customWidth="1"/>
    <col min="10010" max="10010" width="0.625" style="771" customWidth="1"/>
    <col min="10011" max="10011" width="11.5" style="771" customWidth="1"/>
    <col min="10012" max="10240" width="13.625" style="771"/>
    <col min="10241" max="10241" width="5.875" style="771" customWidth="1"/>
    <col min="10242" max="10242" width="29.625" style="771" customWidth="1"/>
    <col min="10243" max="10243" width="11.125" style="771" customWidth="1"/>
    <col min="10244" max="10244" width="9.625" style="771" customWidth="1"/>
    <col min="10245" max="10245" width="8.375" style="771" customWidth="1"/>
    <col min="10246" max="10246" width="13.625" style="771"/>
    <col min="10247" max="10247" width="14.625" style="771" customWidth="1"/>
    <col min="10248" max="10248" width="9.625" style="771" customWidth="1"/>
    <col min="10249" max="10256" width="12.625" style="771" customWidth="1"/>
    <col min="10257" max="10258" width="11.5" style="771" customWidth="1"/>
    <col min="10259" max="10259" width="8.125" style="771" customWidth="1"/>
    <col min="10260" max="10260" width="8.875" style="771" customWidth="1"/>
    <col min="10261" max="10261" width="12.375" style="771" customWidth="1"/>
    <col min="10262" max="10263" width="9.125" style="771" customWidth="1"/>
    <col min="10264" max="10264" width="0.875" style="771" customWidth="1"/>
    <col min="10265" max="10265" width="12.375" style="771" customWidth="1"/>
    <col min="10266" max="10266" width="0.625" style="771" customWidth="1"/>
    <col min="10267" max="10267" width="11.5" style="771" customWidth="1"/>
    <col min="10268" max="10496" width="13.625" style="771"/>
    <col min="10497" max="10497" width="5.875" style="771" customWidth="1"/>
    <col min="10498" max="10498" width="29.625" style="771" customWidth="1"/>
    <col min="10499" max="10499" width="11.125" style="771" customWidth="1"/>
    <col min="10500" max="10500" width="9.625" style="771" customWidth="1"/>
    <col min="10501" max="10501" width="8.375" style="771" customWidth="1"/>
    <col min="10502" max="10502" width="13.625" style="771"/>
    <col min="10503" max="10503" width="14.625" style="771" customWidth="1"/>
    <col min="10504" max="10504" width="9.625" style="771" customWidth="1"/>
    <col min="10505" max="10512" width="12.625" style="771" customWidth="1"/>
    <col min="10513" max="10514" width="11.5" style="771" customWidth="1"/>
    <col min="10515" max="10515" width="8.125" style="771" customWidth="1"/>
    <col min="10516" max="10516" width="8.875" style="771" customWidth="1"/>
    <col min="10517" max="10517" width="12.375" style="771" customWidth="1"/>
    <col min="10518" max="10519" width="9.125" style="771" customWidth="1"/>
    <col min="10520" max="10520" width="0.875" style="771" customWidth="1"/>
    <col min="10521" max="10521" width="12.375" style="771" customWidth="1"/>
    <col min="10522" max="10522" width="0.625" style="771" customWidth="1"/>
    <col min="10523" max="10523" width="11.5" style="771" customWidth="1"/>
    <col min="10524" max="10752" width="13.625" style="771"/>
    <col min="10753" max="10753" width="5.875" style="771" customWidth="1"/>
    <col min="10754" max="10754" width="29.625" style="771" customWidth="1"/>
    <col min="10755" max="10755" width="11.125" style="771" customWidth="1"/>
    <col min="10756" max="10756" width="9.625" style="771" customWidth="1"/>
    <col min="10757" max="10757" width="8.375" style="771" customWidth="1"/>
    <col min="10758" max="10758" width="13.625" style="771"/>
    <col min="10759" max="10759" width="14.625" style="771" customWidth="1"/>
    <col min="10760" max="10760" width="9.625" style="771" customWidth="1"/>
    <col min="10761" max="10768" width="12.625" style="771" customWidth="1"/>
    <col min="10769" max="10770" width="11.5" style="771" customWidth="1"/>
    <col min="10771" max="10771" width="8.125" style="771" customWidth="1"/>
    <col min="10772" max="10772" width="8.875" style="771" customWidth="1"/>
    <col min="10773" max="10773" width="12.375" style="771" customWidth="1"/>
    <col min="10774" max="10775" width="9.125" style="771" customWidth="1"/>
    <col min="10776" max="10776" width="0.875" style="771" customWidth="1"/>
    <col min="10777" max="10777" width="12.375" style="771" customWidth="1"/>
    <col min="10778" max="10778" width="0.625" style="771" customWidth="1"/>
    <col min="10779" max="10779" width="11.5" style="771" customWidth="1"/>
    <col min="10780" max="11008" width="13.625" style="771"/>
    <col min="11009" max="11009" width="5.875" style="771" customWidth="1"/>
    <col min="11010" max="11010" width="29.625" style="771" customWidth="1"/>
    <col min="11011" max="11011" width="11.125" style="771" customWidth="1"/>
    <col min="11012" max="11012" width="9.625" style="771" customWidth="1"/>
    <col min="11013" max="11013" width="8.375" style="771" customWidth="1"/>
    <col min="11014" max="11014" width="13.625" style="771"/>
    <col min="11015" max="11015" width="14.625" style="771" customWidth="1"/>
    <col min="11016" max="11016" width="9.625" style="771" customWidth="1"/>
    <col min="11017" max="11024" width="12.625" style="771" customWidth="1"/>
    <col min="11025" max="11026" width="11.5" style="771" customWidth="1"/>
    <col min="11027" max="11027" width="8.125" style="771" customWidth="1"/>
    <col min="11028" max="11028" width="8.875" style="771" customWidth="1"/>
    <col min="11029" max="11029" width="12.375" style="771" customWidth="1"/>
    <col min="11030" max="11031" width="9.125" style="771" customWidth="1"/>
    <col min="11032" max="11032" width="0.875" style="771" customWidth="1"/>
    <col min="11033" max="11033" width="12.375" style="771" customWidth="1"/>
    <col min="11034" max="11034" width="0.625" style="771" customWidth="1"/>
    <col min="11035" max="11035" width="11.5" style="771" customWidth="1"/>
    <col min="11036" max="11264" width="13.625" style="771"/>
    <col min="11265" max="11265" width="5.875" style="771" customWidth="1"/>
    <col min="11266" max="11266" width="29.625" style="771" customWidth="1"/>
    <col min="11267" max="11267" width="11.125" style="771" customWidth="1"/>
    <col min="11268" max="11268" width="9.625" style="771" customWidth="1"/>
    <col min="11269" max="11269" width="8.375" style="771" customWidth="1"/>
    <col min="11270" max="11270" width="13.625" style="771"/>
    <col min="11271" max="11271" width="14.625" style="771" customWidth="1"/>
    <col min="11272" max="11272" width="9.625" style="771" customWidth="1"/>
    <col min="11273" max="11280" width="12.625" style="771" customWidth="1"/>
    <col min="11281" max="11282" width="11.5" style="771" customWidth="1"/>
    <col min="11283" max="11283" width="8.125" style="771" customWidth="1"/>
    <col min="11284" max="11284" width="8.875" style="771" customWidth="1"/>
    <col min="11285" max="11285" width="12.375" style="771" customWidth="1"/>
    <col min="11286" max="11287" width="9.125" style="771" customWidth="1"/>
    <col min="11288" max="11288" width="0.875" style="771" customWidth="1"/>
    <col min="11289" max="11289" width="12.375" style="771" customWidth="1"/>
    <col min="11290" max="11290" width="0.625" style="771" customWidth="1"/>
    <col min="11291" max="11291" width="11.5" style="771" customWidth="1"/>
    <col min="11292" max="11520" width="13.625" style="771"/>
    <col min="11521" max="11521" width="5.875" style="771" customWidth="1"/>
    <col min="11522" max="11522" width="29.625" style="771" customWidth="1"/>
    <col min="11523" max="11523" width="11.125" style="771" customWidth="1"/>
    <col min="11524" max="11524" width="9.625" style="771" customWidth="1"/>
    <col min="11525" max="11525" width="8.375" style="771" customWidth="1"/>
    <col min="11526" max="11526" width="13.625" style="771"/>
    <col min="11527" max="11527" width="14.625" style="771" customWidth="1"/>
    <col min="11528" max="11528" width="9.625" style="771" customWidth="1"/>
    <col min="11529" max="11536" width="12.625" style="771" customWidth="1"/>
    <col min="11537" max="11538" width="11.5" style="771" customWidth="1"/>
    <col min="11539" max="11539" width="8.125" style="771" customWidth="1"/>
    <col min="11540" max="11540" width="8.875" style="771" customWidth="1"/>
    <col min="11541" max="11541" width="12.375" style="771" customWidth="1"/>
    <col min="11542" max="11543" width="9.125" style="771" customWidth="1"/>
    <col min="11544" max="11544" width="0.875" style="771" customWidth="1"/>
    <col min="11545" max="11545" width="12.375" style="771" customWidth="1"/>
    <col min="11546" max="11546" width="0.625" style="771" customWidth="1"/>
    <col min="11547" max="11547" width="11.5" style="771" customWidth="1"/>
    <col min="11548" max="11776" width="13.625" style="771"/>
    <col min="11777" max="11777" width="5.875" style="771" customWidth="1"/>
    <col min="11778" max="11778" width="29.625" style="771" customWidth="1"/>
    <col min="11779" max="11779" width="11.125" style="771" customWidth="1"/>
    <col min="11780" max="11780" width="9.625" style="771" customWidth="1"/>
    <col min="11781" max="11781" width="8.375" style="771" customWidth="1"/>
    <col min="11782" max="11782" width="13.625" style="771"/>
    <col min="11783" max="11783" width="14.625" style="771" customWidth="1"/>
    <col min="11784" max="11784" width="9.625" style="771" customWidth="1"/>
    <col min="11785" max="11792" width="12.625" style="771" customWidth="1"/>
    <col min="11793" max="11794" width="11.5" style="771" customWidth="1"/>
    <col min="11795" max="11795" width="8.125" style="771" customWidth="1"/>
    <col min="11796" max="11796" width="8.875" style="771" customWidth="1"/>
    <col min="11797" max="11797" width="12.375" style="771" customWidth="1"/>
    <col min="11798" max="11799" width="9.125" style="771" customWidth="1"/>
    <col min="11800" max="11800" width="0.875" style="771" customWidth="1"/>
    <col min="11801" max="11801" width="12.375" style="771" customWidth="1"/>
    <col min="11802" max="11802" width="0.625" style="771" customWidth="1"/>
    <col min="11803" max="11803" width="11.5" style="771" customWidth="1"/>
    <col min="11804" max="12032" width="13.625" style="771"/>
    <col min="12033" max="12033" width="5.875" style="771" customWidth="1"/>
    <col min="12034" max="12034" width="29.625" style="771" customWidth="1"/>
    <col min="12035" max="12035" width="11.125" style="771" customWidth="1"/>
    <col min="12036" max="12036" width="9.625" style="771" customWidth="1"/>
    <col min="12037" max="12037" width="8.375" style="771" customWidth="1"/>
    <col min="12038" max="12038" width="13.625" style="771"/>
    <col min="12039" max="12039" width="14.625" style="771" customWidth="1"/>
    <col min="12040" max="12040" width="9.625" style="771" customWidth="1"/>
    <col min="12041" max="12048" width="12.625" style="771" customWidth="1"/>
    <col min="12049" max="12050" width="11.5" style="771" customWidth="1"/>
    <col min="12051" max="12051" width="8.125" style="771" customWidth="1"/>
    <col min="12052" max="12052" width="8.875" style="771" customWidth="1"/>
    <col min="12053" max="12053" width="12.375" style="771" customWidth="1"/>
    <col min="12054" max="12055" width="9.125" style="771" customWidth="1"/>
    <col min="12056" max="12056" width="0.875" style="771" customWidth="1"/>
    <col min="12057" max="12057" width="12.375" style="771" customWidth="1"/>
    <col min="12058" max="12058" width="0.625" style="771" customWidth="1"/>
    <col min="12059" max="12059" width="11.5" style="771" customWidth="1"/>
    <col min="12060" max="12288" width="13.625" style="771"/>
    <col min="12289" max="12289" width="5.875" style="771" customWidth="1"/>
    <col min="12290" max="12290" width="29.625" style="771" customWidth="1"/>
    <col min="12291" max="12291" width="11.125" style="771" customWidth="1"/>
    <col min="12292" max="12292" width="9.625" style="771" customWidth="1"/>
    <col min="12293" max="12293" width="8.375" style="771" customWidth="1"/>
    <col min="12294" max="12294" width="13.625" style="771"/>
    <col min="12295" max="12295" width="14.625" style="771" customWidth="1"/>
    <col min="12296" max="12296" width="9.625" style="771" customWidth="1"/>
    <col min="12297" max="12304" width="12.625" style="771" customWidth="1"/>
    <col min="12305" max="12306" width="11.5" style="771" customWidth="1"/>
    <col min="12307" max="12307" width="8.125" style="771" customWidth="1"/>
    <col min="12308" max="12308" width="8.875" style="771" customWidth="1"/>
    <col min="12309" max="12309" width="12.375" style="771" customWidth="1"/>
    <col min="12310" max="12311" width="9.125" style="771" customWidth="1"/>
    <col min="12312" max="12312" width="0.875" style="771" customWidth="1"/>
    <col min="12313" max="12313" width="12.375" style="771" customWidth="1"/>
    <col min="12314" max="12314" width="0.625" style="771" customWidth="1"/>
    <col min="12315" max="12315" width="11.5" style="771" customWidth="1"/>
    <col min="12316" max="12544" width="13.625" style="771"/>
    <col min="12545" max="12545" width="5.875" style="771" customWidth="1"/>
    <col min="12546" max="12546" width="29.625" style="771" customWidth="1"/>
    <col min="12547" max="12547" width="11.125" style="771" customWidth="1"/>
    <col min="12548" max="12548" width="9.625" style="771" customWidth="1"/>
    <col min="12549" max="12549" width="8.375" style="771" customWidth="1"/>
    <col min="12550" max="12550" width="13.625" style="771"/>
    <col min="12551" max="12551" width="14.625" style="771" customWidth="1"/>
    <col min="12552" max="12552" width="9.625" style="771" customWidth="1"/>
    <col min="12553" max="12560" width="12.625" style="771" customWidth="1"/>
    <col min="12561" max="12562" width="11.5" style="771" customWidth="1"/>
    <col min="12563" max="12563" width="8.125" style="771" customWidth="1"/>
    <col min="12564" max="12564" width="8.875" style="771" customWidth="1"/>
    <col min="12565" max="12565" width="12.375" style="771" customWidth="1"/>
    <col min="12566" max="12567" width="9.125" style="771" customWidth="1"/>
    <col min="12568" max="12568" width="0.875" style="771" customWidth="1"/>
    <col min="12569" max="12569" width="12.375" style="771" customWidth="1"/>
    <col min="12570" max="12570" width="0.625" style="771" customWidth="1"/>
    <col min="12571" max="12571" width="11.5" style="771" customWidth="1"/>
    <col min="12572" max="12800" width="13.625" style="771"/>
    <col min="12801" max="12801" width="5.875" style="771" customWidth="1"/>
    <col min="12802" max="12802" width="29.625" style="771" customWidth="1"/>
    <col min="12803" max="12803" width="11.125" style="771" customWidth="1"/>
    <col min="12804" max="12804" width="9.625" style="771" customWidth="1"/>
    <col min="12805" max="12805" width="8.375" style="771" customWidth="1"/>
    <col min="12806" max="12806" width="13.625" style="771"/>
    <col min="12807" max="12807" width="14.625" style="771" customWidth="1"/>
    <col min="12808" max="12808" width="9.625" style="771" customWidth="1"/>
    <col min="12809" max="12816" width="12.625" style="771" customWidth="1"/>
    <col min="12817" max="12818" width="11.5" style="771" customWidth="1"/>
    <col min="12819" max="12819" width="8.125" style="771" customWidth="1"/>
    <col min="12820" max="12820" width="8.875" style="771" customWidth="1"/>
    <col min="12821" max="12821" width="12.375" style="771" customWidth="1"/>
    <col min="12822" max="12823" width="9.125" style="771" customWidth="1"/>
    <col min="12824" max="12824" width="0.875" style="771" customWidth="1"/>
    <col min="12825" max="12825" width="12.375" style="771" customWidth="1"/>
    <col min="12826" max="12826" width="0.625" style="771" customWidth="1"/>
    <col min="12827" max="12827" width="11.5" style="771" customWidth="1"/>
    <col min="12828" max="13056" width="13.625" style="771"/>
    <col min="13057" max="13057" width="5.875" style="771" customWidth="1"/>
    <col min="13058" max="13058" width="29.625" style="771" customWidth="1"/>
    <col min="13059" max="13059" width="11.125" style="771" customWidth="1"/>
    <col min="13060" max="13060" width="9.625" style="771" customWidth="1"/>
    <col min="13061" max="13061" width="8.375" style="771" customWidth="1"/>
    <col min="13062" max="13062" width="13.625" style="771"/>
    <col min="13063" max="13063" width="14.625" style="771" customWidth="1"/>
    <col min="13064" max="13064" width="9.625" style="771" customWidth="1"/>
    <col min="13065" max="13072" width="12.625" style="771" customWidth="1"/>
    <col min="13073" max="13074" width="11.5" style="771" customWidth="1"/>
    <col min="13075" max="13075" width="8.125" style="771" customWidth="1"/>
    <col min="13076" max="13076" width="8.875" style="771" customWidth="1"/>
    <col min="13077" max="13077" width="12.375" style="771" customWidth="1"/>
    <col min="13078" max="13079" width="9.125" style="771" customWidth="1"/>
    <col min="13080" max="13080" width="0.875" style="771" customWidth="1"/>
    <col min="13081" max="13081" width="12.375" style="771" customWidth="1"/>
    <col min="13082" max="13082" width="0.625" style="771" customWidth="1"/>
    <col min="13083" max="13083" width="11.5" style="771" customWidth="1"/>
    <col min="13084" max="13312" width="13.625" style="771"/>
    <col min="13313" max="13313" width="5.875" style="771" customWidth="1"/>
    <col min="13314" max="13314" width="29.625" style="771" customWidth="1"/>
    <col min="13315" max="13315" width="11.125" style="771" customWidth="1"/>
    <col min="13316" max="13316" width="9.625" style="771" customWidth="1"/>
    <col min="13317" max="13317" width="8.375" style="771" customWidth="1"/>
    <col min="13318" max="13318" width="13.625" style="771"/>
    <col min="13319" max="13319" width="14.625" style="771" customWidth="1"/>
    <col min="13320" max="13320" width="9.625" style="771" customWidth="1"/>
    <col min="13321" max="13328" width="12.625" style="771" customWidth="1"/>
    <col min="13329" max="13330" width="11.5" style="771" customWidth="1"/>
    <col min="13331" max="13331" width="8.125" style="771" customWidth="1"/>
    <col min="13332" max="13332" width="8.875" style="771" customWidth="1"/>
    <col min="13333" max="13333" width="12.375" style="771" customWidth="1"/>
    <col min="13334" max="13335" width="9.125" style="771" customWidth="1"/>
    <col min="13336" max="13336" width="0.875" style="771" customWidth="1"/>
    <col min="13337" max="13337" width="12.375" style="771" customWidth="1"/>
    <col min="13338" max="13338" width="0.625" style="771" customWidth="1"/>
    <col min="13339" max="13339" width="11.5" style="771" customWidth="1"/>
    <col min="13340" max="13568" width="13.625" style="771"/>
    <col min="13569" max="13569" width="5.875" style="771" customWidth="1"/>
    <col min="13570" max="13570" width="29.625" style="771" customWidth="1"/>
    <col min="13571" max="13571" width="11.125" style="771" customWidth="1"/>
    <col min="13572" max="13572" width="9.625" style="771" customWidth="1"/>
    <col min="13573" max="13573" width="8.375" style="771" customWidth="1"/>
    <col min="13574" max="13574" width="13.625" style="771"/>
    <col min="13575" max="13575" width="14.625" style="771" customWidth="1"/>
    <col min="13576" max="13576" width="9.625" style="771" customWidth="1"/>
    <col min="13577" max="13584" width="12.625" style="771" customWidth="1"/>
    <col min="13585" max="13586" width="11.5" style="771" customWidth="1"/>
    <col min="13587" max="13587" width="8.125" style="771" customWidth="1"/>
    <col min="13588" max="13588" width="8.875" style="771" customWidth="1"/>
    <col min="13589" max="13589" width="12.375" style="771" customWidth="1"/>
    <col min="13590" max="13591" width="9.125" style="771" customWidth="1"/>
    <col min="13592" max="13592" width="0.875" style="771" customWidth="1"/>
    <col min="13593" max="13593" width="12.375" style="771" customWidth="1"/>
    <col min="13594" max="13594" width="0.625" style="771" customWidth="1"/>
    <col min="13595" max="13595" width="11.5" style="771" customWidth="1"/>
    <col min="13596" max="13824" width="13.625" style="771"/>
    <col min="13825" max="13825" width="5.875" style="771" customWidth="1"/>
    <col min="13826" max="13826" width="29.625" style="771" customWidth="1"/>
    <col min="13827" max="13827" width="11.125" style="771" customWidth="1"/>
    <col min="13828" max="13828" width="9.625" style="771" customWidth="1"/>
    <col min="13829" max="13829" width="8.375" style="771" customWidth="1"/>
    <col min="13830" max="13830" width="13.625" style="771"/>
    <col min="13831" max="13831" width="14.625" style="771" customWidth="1"/>
    <col min="13832" max="13832" width="9.625" style="771" customWidth="1"/>
    <col min="13833" max="13840" width="12.625" style="771" customWidth="1"/>
    <col min="13841" max="13842" width="11.5" style="771" customWidth="1"/>
    <col min="13843" max="13843" width="8.125" style="771" customWidth="1"/>
    <col min="13844" max="13844" width="8.875" style="771" customWidth="1"/>
    <col min="13845" max="13845" width="12.375" style="771" customWidth="1"/>
    <col min="13846" max="13847" width="9.125" style="771" customWidth="1"/>
    <col min="13848" max="13848" width="0.875" style="771" customWidth="1"/>
    <col min="13849" max="13849" width="12.375" style="771" customWidth="1"/>
    <col min="13850" max="13850" width="0.625" style="771" customWidth="1"/>
    <col min="13851" max="13851" width="11.5" style="771" customWidth="1"/>
    <col min="13852" max="14080" width="13.625" style="771"/>
    <col min="14081" max="14081" width="5.875" style="771" customWidth="1"/>
    <col min="14082" max="14082" width="29.625" style="771" customWidth="1"/>
    <col min="14083" max="14083" width="11.125" style="771" customWidth="1"/>
    <col min="14084" max="14084" width="9.625" style="771" customWidth="1"/>
    <col min="14085" max="14085" width="8.375" style="771" customWidth="1"/>
    <col min="14086" max="14086" width="13.625" style="771"/>
    <col min="14087" max="14087" width="14.625" style="771" customWidth="1"/>
    <col min="14088" max="14088" width="9.625" style="771" customWidth="1"/>
    <col min="14089" max="14096" width="12.625" style="771" customWidth="1"/>
    <col min="14097" max="14098" width="11.5" style="771" customWidth="1"/>
    <col min="14099" max="14099" width="8.125" style="771" customWidth="1"/>
    <col min="14100" max="14100" width="8.875" style="771" customWidth="1"/>
    <col min="14101" max="14101" width="12.375" style="771" customWidth="1"/>
    <col min="14102" max="14103" width="9.125" style="771" customWidth="1"/>
    <col min="14104" max="14104" width="0.875" style="771" customWidth="1"/>
    <col min="14105" max="14105" width="12.375" style="771" customWidth="1"/>
    <col min="14106" max="14106" width="0.625" style="771" customWidth="1"/>
    <col min="14107" max="14107" width="11.5" style="771" customWidth="1"/>
    <col min="14108" max="14336" width="13.625" style="771"/>
    <col min="14337" max="14337" width="5.875" style="771" customWidth="1"/>
    <col min="14338" max="14338" width="29.625" style="771" customWidth="1"/>
    <col min="14339" max="14339" width="11.125" style="771" customWidth="1"/>
    <col min="14340" max="14340" width="9.625" style="771" customWidth="1"/>
    <col min="14341" max="14341" width="8.375" style="771" customWidth="1"/>
    <col min="14342" max="14342" width="13.625" style="771"/>
    <col min="14343" max="14343" width="14.625" style="771" customWidth="1"/>
    <col min="14344" max="14344" width="9.625" style="771" customWidth="1"/>
    <col min="14345" max="14352" width="12.625" style="771" customWidth="1"/>
    <col min="14353" max="14354" width="11.5" style="771" customWidth="1"/>
    <col min="14355" max="14355" width="8.125" style="771" customWidth="1"/>
    <col min="14356" max="14356" width="8.875" style="771" customWidth="1"/>
    <col min="14357" max="14357" width="12.375" style="771" customWidth="1"/>
    <col min="14358" max="14359" width="9.125" style="771" customWidth="1"/>
    <col min="14360" max="14360" width="0.875" style="771" customWidth="1"/>
    <col min="14361" max="14361" width="12.375" style="771" customWidth="1"/>
    <col min="14362" max="14362" width="0.625" style="771" customWidth="1"/>
    <col min="14363" max="14363" width="11.5" style="771" customWidth="1"/>
    <col min="14364" max="14592" width="13.625" style="771"/>
    <col min="14593" max="14593" width="5.875" style="771" customWidth="1"/>
    <col min="14594" max="14594" width="29.625" style="771" customWidth="1"/>
    <col min="14595" max="14595" width="11.125" style="771" customWidth="1"/>
    <col min="14596" max="14596" width="9.625" style="771" customWidth="1"/>
    <col min="14597" max="14597" width="8.375" style="771" customWidth="1"/>
    <col min="14598" max="14598" width="13.625" style="771"/>
    <col min="14599" max="14599" width="14.625" style="771" customWidth="1"/>
    <col min="14600" max="14600" width="9.625" style="771" customWidth="1"/>
    <col min="14601" max="14608" width="12.625" style="771" customWidth="1"/>
    <col min="14609" max="14610" width="11.5" style="771" customWidth="1"/>
    <col min="14611" max="14611" width="8.125" style="771" customWidth="1"/>
    <col min="14612" max="14612" width="8.875" style="771" customWidth="1"/>
    <col min="14613" max="14613" width="12.375" style="771" customWidth="1"/>
    <col min="14614" max="14615" width="9.125" style="771" customWidth="1"/>
    <col min="14616" max="14616" width="0.875" style="771" customWidth="1"/>
    <col min="14617" max="14617" width="12.375" style="771" customWidth="1"/>
    <col min="14618" max="14618" width="0.625" style="771" customWidth="1"/>
    <col min="14619" max="14619" width="11.5" style="771" customWidth="1"/>
    <col min="14620" max="14848" width="13.625" style="771"/>
    <col min="14849" max="14849" width="5.875" style="771" customWidth="1"/>
    <col min="14850" max="14850" width="29.625" style="771" customWidth="1"/>
    <col min="14851" max="14851" width="11.125" style="771" customWidth="1"/>
    <col min="14852" max="14852" width="9.625" style="771" customWidth="1"/>
    <col min="14853" max="14853" width="8.375" style="771" customWidth="1"/>
    <col min="14854" max="14854" width="13.625" style="771"/>
    <col min="14855" max="14855" width="14.625" style="771" customWidth="1"/>
    <col min="14856" max="14856" width="9.625" style="771" customWidth="1"/>
    <col min="14857" max="14864" width="12.625" style="771" customWidth="1"/>
    <col min="14865" max="14866" width="11.5" style="771" customWidth="1"/>
    <col min="14867" max="14867" width="8.125" style="771" customWidth="1"/>
    <col min="14868" max="14868" width="8.875" style="771" customWidth="1"/>
    <col min="14869" max="14869" width="12.375" style="771" customWidth="1"/>
    <col min="14870" max="14871" width="9.125" style="771" customWidth="1"/>
    <col min="14872" max="14872" width="0.875" style="771" customWidth="1"/>
    <col min="14873" max="14873" width="12.375" style="771" customWidth="1"/>
    <col min="14874" max="14874" width="0.625" style="771" customWidth="1"/>
    <col min="14875" max="14875" width="11.5" style="771" customWidth="1"/>
    <col min="14876" max="15104" width="13.625" style="771"/>
    <col min="15105" max="15105" width="5.875" style="771" customWidth="1"/>
    <col min="15106" max="15106" width="29.625" style="771" customWidth="1"/>
    <col min="15107" max="15107" width="11.125" style="771" customWidth="1"/>
    <col min="15108" max="15108" width="9.625" style="771" customWidth="1"/>
    <col min="15109" max="15109" width="8.375" style="771" customWidth="1"/>
    <col min="15110" max="15110" width="13.625" style="771"/>
    <col min="15111" max="15111" width="14.625" style="771" customWidth="1"/>
    <col min="15112" max="15112" width="9.625" style="771" customWidth="1"/>
    <col min="15113" max="15120" width="12.625" style="771" customWidth="1"/>
    <col min="15121" max="15122" width="11.5" style="771" customWidth="1"/>
    <col min="15123" max="15123" width="8.125" style="771" customWidth="1"/>
    <col min="15124" max="15124" width="8.875" style="771" customWidth="1"/>
    <col min="15125" max="15125" width="12.375" style="771" customWidth="1"/>
    <col min="15126" max="15127" width="9.125" style="771" customWidth="1"/>
    <col min="15128" max="15128" width="0.875" style="771" customWidth="1"/>
    <col min="15129" max="15129" width="12.375" style="771" customWidth="1"/>
    <col min="15130" max="15130" width="0.625" style="771" customWidth="1"/>
    <col min="15131" max="15131" width="11.5" style="771" customWidth="1"/>
    <col min="15132" max="15360" width="13.625" style="771"/>
    <col min="15361" max="15361" width="5.875" style="771" customWidth="1"/>
    <col min="15362" max="15362" width="29.625" style="771" customWidth="1"/>
    <col min="15363" max="15363" width="11.125" style="771" customWidth="1"/>
    <col min="15364" max="15364" width="9.625" style="771" customWidth="1"/>
    <col min="15365" max="15365" width="8.375" style="771" customWidth="1"/>
    <col min="15366" max="15366" width="13.625" style="771"/>
    <col min="15367" max="15367" width="14.625" style="771" customWidth="1"/>
    <col min="15368" max="15368" width="9.625" style="771" customWidth="1"/>
    <col min="15369" max="15376" width="12.625" style="771" customWidth="1"/>
    <col min="15377" max="15378" width="11.5" style="771" customWidth="1"/>
    <col min="15379" max="15379" width="8.125" style="771" customWidth="1"/>
    <col min="15380" max="15380" width="8.875" style="771" customWidth="1"/>
    <col min="15381" max="15381" width="12.375" style="771" customWidth="1"/>
    <col min="15382" max="15383" width="9.125" style="771" customWidth="1"/>
    <col min="15384" max="15384" width="0.875" style="771" customWidth="1"/>
    <col min="15385" max="15385" width="12.375" style="771" customWidth="1"/>
    <col min="15386" max="15386" width="0.625" style="771" customWidth="1"/>
    <col min="15387" max="15387" width="11.5" style="771" customWidth="1"/>
    <col min="15388" max="15616" width="13.625" style="771"/>
    <col min="15617" max="15617" width="5.875" style="771" customWidth="1"/>
    <col min="15618" max="15618" width="29.625" style="771" customWidth="1"/>
    <col min="15619" max="15619" width="11.125" style="771" customWidth="1"/>
    <col min="15620" max="15620" width="9.625" style="771" customWidth="1"/>
    <col min="15621" max="15621" width="8.375" style="771" customWidth="1"/>
    <col min="15622" max="15622" width="13.625" style="771"/>
    <col min="15623" max="15623" width="14.625" style="771" customWidth="1"/>
    <col min="15624" max="15624" width="9.625" style="771" customWidth="1"/>
    <col min="15625" max="15632" width="12.625" style="771" customWidth="1"/>
    <col min="15633" max="15634" width="11.5" style="771" customWidth="1"/>
    <col min="15635" max="15635" width="8.125" style="771" customWidth="1"/>
    <col min="15636" max="15636" width="8.875" style="771" customWidth="1"/>
    <col min="15637" max="15637" width="12.375" style="771" customWidth="1"/>
    <col min="15638" max="15639" width="9.125" style="771" customWidth="1"/>
    <col min="15640" max="15640" width="0.875" style="771" customWidth="1"/>
    <col min="15641" max="15641" width="12.375" style="771" customWidth="1"/>
    <col min="15642" max="15642" width="0.625" style="771" customWidth="1"/>
    <col min="15643" max="15643" width="11.5" style="771" customWidth="1"/>
    <col min="15644" max="15872" width="13.625" style="771"/>
    <col min="15873" max="15873" width="5.875" style="771" customWidth="1"/>
    <col min="15874" max="15874" width="29.625" style="771" customWidth="1"/>
    <col min="15875" max="15875" width="11.125" style="771" customWidth="1"/>
    <col min="15876" max="15876" width="9.625" style="771" customWidth="1"/>
    <col min="15877" max="15877" width="8.375" style="771" customWidth="1"/>
    <col min="15878" max="15878" width="13.625" style="771"/>
    <col min="15879" max="15879" width="14.625" style="771" customWidth="1"/>
    <col min="15880" max="15880" width="9.625" style="771" customWidth="1"/>
    <col min="15881" max="15888" width="12.625" style="771" customWidth="1"/>
    <col min="15889" max="15890" width="11.5" style="771" customWidth="1"/>
    <col min="15891" max="15891" width="8.125" style="771" customWidth="1"/>
    <col min="15892" max="15892" width="8.875" style="771" customWidth="1"/>
    <col min="15893" max="15893" width="12.375" style="771" customWidth="1"/>
    <col min="15894" max="15895" width="9.125" style="771" customWidth="1"/>
    <col min="15896" max="15896" width="0.875" style="771" customWidth="1"/>
    <col min="15897" max="15897" width="12.375" style="771" customWidth="1"/>
    <col min="15898" max="15898" width="0.625" style="771" customWidth="1"/>
    <col min="15899" max="15899" width="11.5" style="771" customWidth="1"/>
    <col min="15900" max="16128" width="13.625" style="771"/>
    <col min="16129" max="16129" width="5.875" style="771" customWidth="1"/>
    <col min="16130" max="16130" width="29.625" style="771" customWidth="1"/>
    <col min="16131" max="16131" width="11.125" style="771" customWidth="1"/>
    <col min="16132" max="16132" width="9.625" style="771" customWidth="1"/>
    <col min="16133" max="16133" width="8.375" style="771" customWidth="1"/>
    <col min="16134" max="16134" width="13.625" style="771"/>
    <col min="16135" max="16135" width="14.625" style="771" customWidth="1"/>
    <col min="16136" max="16136" width="9.625" style="771" customWidth="1"/>
    <col min="16137" max="16144" width="12.625" style="771" customWidth="1"/>
    <col min="16145" max="16146" width="11.5" style="771" customWidth="1"/>
    <col min="16147" max="16147" width="8.125" style="771" customWidth="1"/>
    <col min="16148" max="16148" width="8.875" style="771" customWidth="1"/>
    <col min="16149" max="16149" width="12.375" style="771" customWidth="1"/>
    <col min="16150" max="16151" width="9.125" style="771" customWidth="1"/>
    <col min="16152" max="16152" width="0.875" style="771" customWidth="1"/>
    <col min="16153" max="16153" width="12.375" style="771" customWidth="1"/>
    <col min="16154" max="16154" width="0.625" style="771" customWidth="1"/>
    <col min="16155" max="16155" width="11.5" style="771" customWidth="1"/>
    <col min="16156" max="16384" width="13.625" style="771"/>
  </cols>
  <sheetData>
    <row r="1" spans="1:23" ht="13.5" customHeight="1">
      <c r="A1" s="769"/>
      <c r="B1" s="770" t="s">
        <v>2623</v>
      </c>
      <c r="D1" s="769"/>
      <c r="E1" s="769"/>
      <c r="F1" s="769"/>
      <c r="G1" s="769"/>
      <c r="H1" s="769"/>
      <c r="I1" s="769"/>
      <c r="J1" s="769"/>
      <c r="K1" s="769"/>
      <c r="L1" s="769"/>
      <c r="M1" s="769"/>
      <c r="N1" s="769"/>
      <c r="O1" s="769"/>
      <c r="P1" s="769"/>
      <c r="Q1" s="769"/>
      <c r="R1" s="769"/>
      <c r="S1" s="769"/>
      <c r="T1" s="769"/>
      <c r="U1" s="769"/>
      <c r="V1" s="769"/>
      <c r="W1" s="769"/>
    </row>
    <row r="2" spans="1:23" ht="13.5" customHeight="1">
      <c r="A2" s="769"/>
      <c r="B2" s="772"/>
      <c r="D2" s="769"/>
      <c r="E2" s="769"/>
      <c r="F2" s="769"/>
      <c r="G2" s="769"/>
      <c r="H2" s="769"/>
      <c r="I2" s="769"/>
      <c r="J2" s="769"/>
      <c r="K2" s="769"/>
      <c r="L2" s="769"/>
      <c r="M2" s="769"/>
      <c r="N2" s="769"/>
      <c r="O2" s="769"/>
      <c r="P2" s="769"/>
      <c r="Q2" s="769"/>
      <c r="R2" s="769"/>
      <c r="S2" s="769"/>
      <c r="T2" s="769"/>
      <c r="U2" s="769"/>
      <c r="V2" s="769"/>
      <c r="W2" s="769"/>
    </row>
    <row r="3" spans="1:23" ht="13.5" customHeight="1">
      <c r="A3" s="769"/>
      <c r="B3" s="772" t="s">
        <v>2624</v>
      </c>
      <c r="D3" s="769"/>
      <c r="E3" s="769"/>
      <c r="F3" s="769"/>
      <c r="G3" s="769"/>
      <c r="H3" s="769"/>
      <c r="I3" s="769"/>
      <c r="J3" s="769"/>
      <c r="K3" s="769"/>
      <c r="L3" s="769"/>
      <c r="M3" s="769"/>
      <c r="N3" s="769"/>
      <c r="O3" s="769"/>
      <c r="P3" s="769"/>
      <c r="Q3" s="769"/>
      <c r="R3" s="769"/>
      <c r="S3" s="769"/>
      <c r="T3" s="769"/>
      <c r="U3" s="769"/>
      <c r="V3" s="769"/>
      <c r="W3" s="769"/>
    </row>
    <row r="4" spans="1:23" ht="13.5" customHeight="1">
      <c r="A4" s="769"/>
      <c r="B4" s="773"/>
      <c r="C4" s="774"/>
      <c r="D4" s="769"/>
      <c r="E4" s="769"/>
      <c r="F4" s="769"/>
      <c r="G4" s="769"/>
      <c r="H4" s="769"/>
      <c r="I4" s="769"/>
      <c r="J4" s="769"/>
      <c r="K4" s="769"/>
      <c r="L4" s="769"/>
      <c r="M4" s="769"/>
      <c r="N4" s="769"/>
      <c r="O4" s="769"/>
      <c r="P4" s="769"/>
      <c r="Q4" s="769"/>
      <c r="R4" s="769"/>
      <c r="S4" s="769"/>
      <c r="T4" s="769"/>
      <c r="U4" s="769"/>
      <c r="V4" s="769"/>
      <c r="W4" s="769"/>
    </row>
    <row r="5" spans="1:23" ht="13.5" customHeight="1">
      <c r="A5" s="769"/>
      <c r="B5" s="773" t="s">
        <v>2625</v>
      </c>
      <c r="C5" s="772" t="s">
        <v>269</v>
      </c>
      <c r="D5" s="769"/>
      <c r="E5" s="769"/>
      <c r="F5" s="769"/>
      <c r="G5" s="769"/>
      <c r="H5" s="769"/>
      <c r="I5" s="769"/>
      <c r="J5" s="769"/>
      <c r="K5" s="769"/>
      <c r="L5" s="769"/>
      <c r="M5" s="769"/>
      <c r="N5" s="769"/>
      <c r="O5" s="769"/>
      <c r="P5" s="769"/>
      <c r="Q5" s="769"/>
      <c r="R5" s="769"/>
      <c r="S5" s="769"/>
      <c r="T5" s="769"/>
      <c r="U5" s="769"/>
      <c r="V5" s="769"/>
      <c r="W5" s="769"/>
    </row>
    <row r="6" spans="1:23" ht="13.5" customHeight="1">
      <c r="A6" s="769"/>
      <c r="B6" s="775" t="s">
        <v>2626</v>
      </c>
      <c r="C6" s="776" t="s">
        <v>1394</v>
      </c>
      <c r="D6" s="769"/>
      <c r="E6" s="769"/>
      <c r="F6" s="769"/>
      <c r="G6" s="769"/>
      <c r="H6" s="769"/>
      <c r="I6" s="769"/>
      <c r="J6" s="769"/>
      <c r="K6" s="769"/>
      <c r="L6" s="769"/>
      <c r="M6" s="769"/>
      <c r="N6" s="769"/>
      <c r="O6" s="769"/>
      <c r="P6" s="769"/>
      <c r="Q6" s="769"/>
      <c r="R6" s="769"/>
      <c r="S6" s="769"/>
      <c r="T6" s="769"/>
      <c r="U6" s="769"/>
      <c r="V6" s="769"/>
      <c r="W6" s="769"/>
    </row>
    <row r="7" spans="1:23" ht="13.5" customHeight="1">
      <c r="A7" s="769"/>
      <c r="B7" s="775"/>
      <c r="C7" s="776"/>
      <c r="D7" s="769"/>
      <c r="E7" s="769"/>
      <c r="F7" s="769"/>
      <c r="G7" s="769"/>
      <c r="H7" s="769"/>
      <c r="I7" s="769"/>
      <c r="J7" s="769"/>
      <c r="K7" s="769"/>
      <c r="L7" s="769"/>
      <c r="M7" s="769"/>
      <c r="N7" s="769"/>
      <c r="O7" s="769"/>
      <c r="P7" s="769"/>
      <c r="Q7" s="769"/>
      <c r="R7" s="769"/>
      <c r="S7" s="769"/>
      <c r="T7" s="769"/>
      <c r="U7" s="769"/>
      <c r="V7" s="769"/>
      <c r="W7" s="769"/>
    </row>
    <row r="8" spans="1:23" ht="13.5" customHeight="1">
      <c r="A8" s="769"/>
      <c r="B8" s="777" t="s">
        <v>2627</v>
      </c>
      <c r="C8" s="776"/>
      <c r="D8" s="769"/>
      <c r="E8" s="769"/>
      <c r="F8" s="769"/>
      <c r="G8" s="769"/>
      <c r="H8" s="769"/>
      <c r="I8" s="769"/>
      <c r="J8" s="769"/>
      <c r="K8" s="769"/>
      <c r="L8" s="769"/>
      <c r="M8" s="769"/>
      <c r="N8" s="769"/>
      <c r="O8" s="769"/>
      <c r="P8" s="769"/>
      <c r="Q8" s="769"/>
      <c r="R8" s="769"/>
      <c r="S8" s="769"/>
      <c r="T8" s="769"/>
      <c r="U8" s="769"/>
      <c r="V8" s="769"/>
      <c r="W8" s="769"/>
    </row>
    <row r="9" spans="1:23" ht="13.5" customHeight="1" thickBot="1">
      <c r="A9" s="769"/>
      <c r="B9" s="775"/>
      <c r="C9" s="778"/>
      <c r="D9" s="769"/>
      <c r="E9" s="769"/>
      <c r="F9" s="769"/>
      <c r="G9" s="769"/>
      <c r="H9" s="769"/>
      <c r="I9" s="769"/>
      <c r="J9" s="769"/>
      <c r="K9" s="769"/>
      <c r="L9" s="769"/>
      <c r="M9" s="769"/>
      <c r="N9" s="769"/>
      <c r="O9" s="769"/>
      <c r="P9" s="769"/>
      <c r="Q9" s="769"/>
      <c r="R9" s="769"/>
      <c r="S9" s="769"/>
      <c r="T9" s="769"/>
      <c r="U9" s="769"/>
      <c r="V9" s="769"/>
      <c r="W9" s="769"/>
    </row>
    <row r="10" spans="1:23" ht="22.5" customHeight="1">
      <c r="A10" s="769"/>
      <c r="B10" s="779"/>
      <c r="C10" s="780"/>
      <c r="D10" s="780"/>
      <c r="E10" s="779"/>
      <c r="F10" s="779"/>
      <c r="G10" s="779"/>
      <c r="H10" s="781"/>
      <c r="I10" s="782" t="s">
        <v>2628</v>
      </c>
      <c r="J10" s="783" t="s">
        <v>2629</v>
      </c>
      <c r="K10" s="784" t="s">
        <v>2630</v>
      </c>
      <c r="L10" s="785" t="s">
        <v>2631</v>
      </c>
      <c r="M10" s="786" t="s">
        <v>2632</v>
      </c>
      <c r="N10" s="786" t="s">
        <v>2633</v>
      </c>
      <c r="O10" s="786" t="s">
        <v>2634</v>
      </c>
      <c r="P10" s="786" t="s">
        <v>2635</v>
      </c>
      <c r="Q10" s="786" t="s">
        <v>2636</v>
      </c>
      <c r="R10" s="786" t="s">
        <v>2637</v>
      </c>
      <c r="S10" s="769"/>
      <c r="T10" s="769"/>
      <c r="U10" s="769"/>
      <c r="V10" s="769"/>
      <c r="W10" s="769"/>
    </row>
    <row r="11" spans="1:23" s="794" customFormat="1" ht="33" customHeight="1">
      <c r="A11" s="787"/>
      <c r="B11" s="788" t="s">
        <v>191</v>
      </c>
      <c r="C11" s="789" t="s">
        <v>2638</v>
      </c>
      <c r="D11" s="790" t="s">
        <v>192</v>
      </c>
      <c r="E11" s="788" t="s">
        <v>193</v>
      </c>
      <c r="F11" s="791" t="s">
        <v>2639</v>
      </c>
      <c r="G11" s="788" t="s">
        <v>194</v>
      </c>
      <c r="H11" s="792" t="s">
        <v>195</v>
      </c>
      <c r="I11" s="793" t="s">
        <v>2640</v>
      </c>
      <c r="J11" s="793" t="s">
        <v>2640</v>
      </c>
      <c r="K11" s="793" t="s">
        <v>2640</v>
      </c>
      <c r="L11" s="793" t="s">
        <v>2640</v>
      </c>
      <c r="M11" s="793" t="s">
        <v>2640</v>
      </c>
      <c r="N11" s="793" t="s">
        <v>2640</v>
      </c>
      <c r="O11" s="793" t="s">
        <v>2640</v>
      </c>
      <c r="P11" s="793" t="s">
        <v>2640</v>
      </c>
      <c r="Q11" s="793" t="s">
        <v>2640</v>
      </c>
      <c r="R11" s="793" t="s">
        <v>2640</v>
      </c>
      <c r="S11" s="787"/>
      <c r="T11" s="787"/>
      <c r="U11" s="787"/>
      <c r="V11" s="787"/>
      <c r="W11" s="787"/>
    </row>
    <row r="12" spans="1:23" ht="13.5" customHeight="1">
      <c r="A12" s="769"/>
      <c r="B12" s="795" t="s">
        <v>196</v>
      </c>
      <c r="C12" s="796">
        <v>24748.840121574307</v>
      </c>
      <c r="D12" s="796">
        <v>242699.32463680004</v>
      </c>
      <c r="E12" s="796">
        <v>241499.32463680004</v>
      </c>
      <c r="F12" s="796">
        <v>33183.605792796807</v>
      </c>
      <c r="G12" s="796">
        <v>542131.09518797114</v>
      </c>
      <c r="H12" s="797">
        <v>0.19306662934044549</v>
      </c>
      <c r="I12" s="796">
        <v>24748.840121574307</v>
      </c>
      <c r="J12" s="796">
        <v>61174.83115920001</v>
      </c>
      <c r="K12" s="796">
        <v>61174.83115920001</v>
      </c>
      <c r="L12" s="796">
        <v>61174.83115920001</v>
      </c>
      <c r="M12" s="796">
        <v>59174.83115920001</v>
      </c>
      <c r="N12" s="796">
        <v>61774.83115920001</v>
      </c>
      <c r="O12" s="796">
        <v>61774.83115920001</v>
      </c>
      <c r="P12" s="796">
        <v>59974.83115920001</v>
      </c>
      <c r="Q12" s="796">
        <v>57974.83115920001</v>
      </c>
      <c r="R12" s="796">
        <v>33183.605792796807</v>
      </c>
      <c r="S12" s="769"/>
      <c r="T12" s="769"/>
      <c r="U12" s="769"/>
      <c r="V12" s="769"/>
      <c r="W12" s="769"/>
    </row>
    <row r="13" spans="1:23" ht="13.5" customHeight="1">
      <c r="A13" s="769"/>
      <c r="B13" s="798" t="s">
        <v>197</v>
      </c>
      <c r="C13" s="796">
        <v>0</v>
      </c>
      <c r="D13" s="796">
        <v>0</v>
      </c>
      <c r="E13" s="796">
        <v>0</v>
      </c>
      <c r="F13" s="796">
        <v>0</v>
      </c>
      <c r="G13" s="796">
        <v>0</v>
      </c>
      <c r="H13" s="797">
        <v>0</v>
      </c>
      <c r="I13" s="796">
        <v>0</v>
      </c>
      <c r="J13" s="796">
        <v>0</v>
      </c>
      <c r="K13" s="796">
        <v>0</v>
      </c>
      <c r="L13" s="796">
        <v>0</v>
      </c>
      <c r="M13" s="796">
        <v>0</v>
      </c>
      <c r="N13" s="796">
        <v>0</v>
      </c>
      <c r="O13" s="796">
        <v>0</v>
      </c>
      <c r="P13" s="796">
        <v>0</v>
      </c>
      <c r="Q13" s="796">
        <v>0</v>
      </c>
      <c r="R13" s="796">
        <v>0</v>
      </c>
      <c r="S13" s="769"/>
      <c r="T13" s="769"/>
      <c r="U13" s="769"/>
      <c r="V13" s="769"/>
      <c r="W13" s="769"/>
    </row>
    <row r="14" spans="1:23" ht="13.5" customHeight="1">
      <c r="A14" s="769"/>
      <c r="B14" s="798" t="s">
        <v>198</v>
      </c>
      <c r="C14" s="796">
        <v>14550</v>
      </c>
      <c r="D14" s="796">
        <v>0</v>
      </c>
      <c r="E14" s="796">
        <v>0</v>
      </c>
      <c r="F14" s="796">
        <v>0</v>
      </c>
      <c r="G14" s="796">
        <v>14550</v>
      </c>
      <c r="H14" s="797">
        <v>5.1816239316239297E-3</v>
      </c>
      <c r="I14" s="796">
        <v>14550</v>
      </c>
      <c r="J14" s="796">
        <v>0</v>
      </c>
      <c r="K14" s="796">
        <v>0</v>
      </c>
      <c r="L14" s="796">
        <v>0</v>
      </c>
      <c r="M14" s="796">
        <v>0</v>
      </c>
      <c r="N14" s="796">
        <v>0</v>
      </c>
      <c r="O14" s="796">
        <v>0</v>
      </c>
      <c r="P14" s="796">
        <v>0</v>
      </c>
      <c r="Q14" s="796">
        <v>0</v>
      </c>
      <c r="R14" s="796">
        <v>0</v>
      </c>
      <c r="S14" s="769"/>
      <c r="T14" s="769"/>
      <c r="U14" s="769"/>
      <c r="V14" s="769"/>
      <c r="W14" s="769"/>
    </row>
    <row r="15" spans="1:23" ht="13.5" customHeight="1">
      <c r="A15" s="769"/>
      <c r="B15" s="798" t="s">
        <v>199</v>
      </c>
      <c r="C15" s="796">
        <v>1566</v>
      </c>
      <c r="D15" s="796">
        <v>65724</v>
      </c>
      <c r="E15" s="796">
        <v>63744</v>
      </c>
      <c r="F15" s="796">
        <v>1566</v>
      </c>
      <c r="G15" s="796">
        <v>132600</v>
      </c>
      <c r="H15" s="797">
        <v>4.7222222222222207E-2</v>
      </c>
      <c r="I15" s="796">
        <v>1566</v>
      </c>
      <c r="J15" s="796">
        <v>16431</v>
      </c>
      <c r="K15" s="796">
        <v>16431</v>
      </c>
      <c r="L15" s="796">
        <v>16431</v>
      </c>
      <c r="M15" s="796">
        <v>16431</v>
      </c>
      <c r="N15" s="796">
        <v>15936</v>
      </c>
      <c r="O15" s="796">
        <v>15936</v>
      </c>
      <c r="P15" s="796">
        <v>15936</v>
      </c>
      <c r="Q15" s="796">
        <v>15936</v>
      </c>
      <c r="R15" s="796">
        <v>1566</v>
      </c>
      <c r="S15" s="769"/>
      <c r="T15" s="769"/>
      <c r="U15" s="769"/>
      <c r="V15" s="769"/>
      <c r="W15" s="769"/>
    </row>
    <row r="16" spans="1:23" ht="13.5" customHeight="1">
      <c r="A16" s="769"/>
      <c r="B16" s="799" t="s">
        <v>200</v>
      </c>
      <c r="C16" s="796">
        <v>13204.71155846669</v>
      </c>
      <c r="D16" s="796">
        <v>96700</v>
      </c>
      <c r="E16" s="796">
        <v>92200</v>
      </c>
      <c r="F16" s="796">
        <v>6700</v>
      </c>
      <c r="G16" s="796">
        <v>208804.71155846669</v>
      </c>
      <c r="H16" s="797">
        <v>7.4360652264411187E-2</v>
      </c>
      <c r="I16" s="796">
        <v>13204.71155846669</v>
      </c>
      <c r="J16" s="796">
        <v>20800</v>
      </c>
      <c r="K16" s="796">
        <v>23800</v>
      </c>
      <c r="L16" s="796">
        <v>19300</v>
      </c>
      <c r="M16" s="796">
        <v>32800</v>
      </c>
      <c r="N16" s="796">
        <v>20800</v>
      </c>
      <c r="O16" s="796">
        <v>19300</v>
      </c>
      <c r="P16" s="796">
        <v>19300</v>
      </c>
      <c r="Q16" s="796">
        <v>32800</v>
      </c>
      <c r="R16" s="796">
        <v>6700</v>
      </c>
      <c r="S16" s="769"/>
      <c r="T16" s="769"/>
      <c r="U16" s="769"/>
      <c r="V16" s="769"/>
      <c r="W16" s="769"/>
    </row>
    <row r="17" spans="1:24" ht="13.5" customHeight="1">
      <c r="A17" s="769"/>
      <c r="B17" s="799" t="s">
        <v>201</v>
      </c>
      <c r="C17" s="796">
        <v>34700</v>
      </c>
      <c r="D17" s="796">
        <v>726652.3878072286</v>
      </c>
      <c r="E17" s="796">
        <v>626008.3878072286</v>
      </c>
      <c r="F17" s="796">
        <v>31566.459695180696</v>
      </c>
      <c r="G17" s="796">
        <v>1418927.2353096379</v>
      </c>
      <c r="H17" s="797">
        <v>0.50531596699061165</v>
      </c>
      <c r="I17" s="796">
        <v>34700</v>
      </c>
      <c r="J17" s="796">
        <v>254412.09695180709</v>
      </c>
      <c r="K17" s="796">
        <v>166780.09695180715</v>
      </c>
      <c r="L17" s="796">
        <v>175380.09695180715</v>
      </c>
      <c r="M17" s="796">
        <v>130080.09695180718</v>
      </c>
      <c r="N17" s="796">
        <v>214652.09695180712</v>
      </c>
      <c r="O17" s="796">
        <v>139152.09695180715</v>
      </c>
      <c r="P17" s="796">
        <v>154752.09695180715</v>
      </c>
      <c r="Q17" s="796">
        <v>117452.09695180717</v>
      </c>
      <c r="R17" s="796">
        <v>31566.459695180696</v>
      </c>
      <c r="S17" s="769"/>
      <c r="T17" s="769"/>
      <c r="U17" s="769"/>
      <c r="V17" s="769"/>
      <c r="W17" s="769"/>
    </row>
    <row r="18" spans="1:24" ht="13.5" customHeight="1">
      <c r="A18" s="769"/>
      <c r="B18" s="795" t="s">
        <v>202</v>
      </c>
      <c r="C18" s="796">
        <v>7953.75</v>
      </c>
      <c r="D18" s="796">
        <v>48833</v>
      </c>
      <c r="E18" s="796">
        <v>48833</v>
      </c>
      <c r="F18" s="796">
        <v>7273.75</v>
      </c>
      <c r="G18" s="796">
        <v>112893.5</v>
      </c>
      <c r="H18" s="797">
        <v>4.0204237891737882E-2</v>
      </c>
      <c r="I18" s="796">
        <v>7953.75</v>
      </c>
      <c r="J18" s="796">
        <v>12208.25</v>
      </c>
      <c r="K18" s="796">
        <v>12208.25</v>
      </c>
      <c r="L18" s="796">
        <v>12208.25</v>
      </c>
      <c r="M18" s="796">
        <v>12208.25</v>
      </c>
      <c r="N18" s="796">
        <v>12208.25</v>
      </c>
      <c r="O18" s="796">
        <v>12208.25</v>
      </c>
      <c r="P18" s="796">
        <v>12208.25</v>
      </c>
      <c r="Q18" s="796">
        <v>12208.25</v>
      </c>
      <c r="R18" s="796">
        <v>7273.75</v>
      </c>
      <c r="S18" s="769"/>
      <c r="T18" s="769"/>
      <c r="U18" s="769"/>
      <c r="V18" s="769"/>
      <c r="W18" s="769"/>
    </row>
    <row r="19" spans="1:24" ht="13.5" customHeight="1">
      <c r="A19" s="769"/>
      <c r="B19" s="800" t="s">
        <v>203</v>
      </c>
      <c r="C19" s="801">
        <v>96723.301680040997</v>
      </c>
      <c r="D19" s="801">
        <v>1180608.7124440286</v>
      </c>
      <c r="E19" s="801">
        <v>1072284.7124440286</v>
      </c>
      <c r="F19" s="801">
        <v>80289.815487977496</v>
      </c>
      <c r="G19" s="801">
        <v>2429906.5420560758</v>
      </c>
      <c r="H19" s="802">
        <v>0.86535133264105235</v>
      </c>
      <c r="I19" s="801">
        <v>96723.301680040997</v>
      </c>
      <c r="J19" s="801">
        <v>365026.17811100709</v>
      </c>
      <c r="K19" s="801">
        <v>280394.17811100715</v>
      </c>
      <c r="L19" s="801">
        <v>284494.17811100715</v>
      </c>
      <c r="M19" s="801">
        <v>250694.1781110072</v>
      </c>
      <c r="N19" s="801">
        <v>325371.17811100715</v>
      </c>
      <c r="O19" s="801">
        <v>248371.17811100715</v>
      </c>
      <c r="P19" s="801">
        <v>262171.17811100715</v>
      </c>
      <c r="Q19" s="801">
        <v>236371.17811100718</v>
      </c>
      <c r="R19" s="801">
        <v>80289.815487977496</v>
      </c>
      <c r="S19" s="769"/>
      <c r="T19" s="769"/>
      <c r="U19" s="769"/>
      <c r="V19" s="769"/>
      <c r="W19" s="769"/>
    </row>
    <row r="20" spans="1:24" ht="13.5" customHeight="1">
      <c r="A20" s="769"/>
      <c r="B20" s="803" t="s">
        <v>2641</v>
      </c>
      <c r="C20" s="804">
        <v>6770.6311176028703</v>
      </c>
      <c r="D20" s="804">
        <v>82642.609871082008</v>
      </c>
      <c r="E20" s="804">
        <v>75059.929871082015</v>
      </c>
      <c r="F20" s="804">
        <v>5620.2870841584254</v>
      </c>
      <c r="G20" s="804">
        <v>170093.45794392531</v>
      </c>
      <c r="H20" s="805">
        <v>6.0574593284873669E-2</v>
      </c>
      <c r="I20" s="804">
        <v>6770.6311176028703</v>
      </c>
      <c r="J20" s="804">
        <v>25551.832467770499</v>
      </c>
      <c r="K20" s="804">
        <v>19627.592467770501</v>
      </c>
      <c r="L20" s="804">
        <v>19914.592467770501</v>
      </c>
      <c r="M20" s="804">
        <v>17548.592467770504</v>
      </c>
      <c r="N20" s="804">
        <v>22775.982467770504</v>
      </c>
      <c r="O20" s="804">
        <v>17385.9824677705</v>
      </c>
      <c r="P20" s="804">
        <v>18351.982467770504</v>
      </c>
      <c r="Q20" s="804">
        <v>16545.982467770504</v>
      </c>
      <c r="R20" s="804">
        <v>5620.2870841584254</v>
      </c>
      <c r="S20" s="769"/>
      <c r="T20" s="769"/>
      <c r="U20" s="769"/>
      <c r="V20" s="769"/>
      <c r="W20" s="769"/>
    </row>
    <row r="21" spans="1:24" ht="13.5" customHeight="1">
      <c r="A21" s="769"/>
      <c r="B21" s="800" t="s">
        <v>204</v>
      </c>
      <c r="C21" s="801">
        <v>103493.93279764387</v>
      </c>
      <c r="D21" s="801">
        <v>1263251.3223151106</v>
      </c>
      <c r="E21" s="801">
        <v>1147344.6423151107</v>
      </c>
      <c r="F21" s="801">
        <v>85910.102572135918</v>
      </c>
      <c r="G21" s="801">
        <v>2600000.0000000009</v>
      </c>
      <c r="H21" s="802">
        <v>0.92592592592592593</v>
      </c>
      <c r="I21" s="801">
        <v>103493.93279764387</v>
      </c>
      <c r="J21" s="801">
        <v>390578.01057877758</v>
      </c>
      <c r="K21" s="801">
        <v>300021.77057877765</v>
      </c>
      <c r="L21" s="801">
        <v>304408.77057877765</v>
      </c>
      <c r="M21" s="801">
        <v>268242.77057877771</v>
      </c>
      <c r="N21" s="801">
        <v>348147.16057877766</v>
      </c>
      <c r="O21" s="801">
        <v>265757.16057877766</v>
      </c>
      <c r="P21" s="801">
        <v>280523.16057877766</v>
      </c>
      <c r="Q21" s="801">
        <v>252917.16057877766</v>
      </c>
      <c r="R21" s="801">
        <v>85910.102572135918</v>
      </c>
      <c r="S21" s="769"/>
      <c r="T21" s="769"/>
      <c r="U21" s="769"/>
      <c r="V21" s="769"/>
      <c r="W21" s="769"/>
    </row>
    <row r="22" spans="1:24" ht="13.5" customHeight="1">
      <c r="A22" s="769"/>
      <c r="B22" s="803" t="s">
        <v>2642</v>
      </c>
      <c r="C22" s="806">
        <v>8279.5146238115085</v>
      </c>
      <c r="D22" s="806">
        <v>101060.10578520886</v>
      </c>
      <c r="E22" s="806">
        <v>91787.571385208852</v>
      </c>
      <c r="F22" s="806">
        <v>6872.8082057708734</v>
      </c>
      <c r="G22" s="806">
        <v>208000.00000000009</v>
      </c>
      <c r="H22" s="807"/>
      <c r="I22" s="806">
        <v>8279.5146238115085</v>
      </c>
      <c r="J22" s="806">
        <v>31246.240846302208</v>
      </c>
      <c r="K22" s="806">
        <v>24001.741646302213</v>
      </c>
      <c r="L22" s="806">
        <v>24352.701646302212</v>
      </c>
      <c r="M22" s="806">
        <v>21459.421646302217</v>
      </c>
      <c r="N22" s="806">
        <v>27851.772846302214</v>
      </c>
      <c r="O22" s="806">
        <v>21260.572846302213</v>
      </c>
      <c r="P22" s="806">
        <v>22441.852846302212</v>
      </c>
      <c r="Q22" s="806">
        <v>20233.372846302213</v>
      </c>
      <c r="R22" s="806">
        <v>6872.8082057708734</v>
      </c>
      <c r="S22" s="769"/>
      <c r="T22" s="769"/>
      <c r="U22" s="769"/>
      <c r="V22" s="769"/>
      <c r="W22" s="769"/>
    </row>
    <row r="23" spans="1:24" ht="13.5" customHeight="1">
      <c r="A23" s="769"/>
      <c r="B23" s="800" t="s">
        <v>206</v>
      </c>
      <c r="C23" s="801">
        <v>111773.44742145538</v>
      </c>
      <c r="D23" s="801">
        <v>1364311.4281003193</v>
      </c>
      <c r="E23" s="801">
        <v>1239132.2137003194</v>
      </c>
      <c r="F23" s="801">
        <v>92782.910777906785</v>
      </c>
      <c r="G23" s="801">
        <v>2808000.0000000009</v>
      </c>
      <c r="H23" s="808"/>
      <c r="I23" s="801">
        <v>111773.44742145538</v>
      </c>
      <c r="J23" s="801">
        <v>421824.25142507977</v>
      </c>
      <c r="K23" s="801">
        <v>324023.51222507987</v>
      </c>
      <c r="L23" s="801">
        <v>328761.47222507984</v>
      </c>
      <c r="M23" s="801">
        <v>289702.19222507993</v>
      </c>
      <c r="N23" s="801">
        <v>375998.93342507986</v>
      </c>
      <c r="O23" s="801">
        <v>287017.7334250799</v>
      </c>
      <c r="P23" s="801">
        <v>302965.01342507987</v>
      </c>
      <c r="Q23" s="801">
        <v>273150.53342507989</v>
      </c>
      <c r="R23" s="801">
        <v>92782.910777906785</v>
      </c>
      <c r="S23" s="769"/>
      <c r="T23" s="769"/>
      <c r="U23" s="769"/>
      <c r="V23" s="769"/>
      <c r="W23" s="769"/>
    </row>
    <row r="24" spans="1:24" ht="13.5" customHeight="1">
      <c r="A24" s="769"/>
      <c r="B24" s="775"/>
      <c r="C24" s="778"/>
      <c r="D24" s="769"/>
      <c r="E24" s="769"/>
      <c r="F24" s="769"/>
      <c r="G24" s="769"/>
      <c r="H24" s="769"/>
      <c r="I24" s="769"/>
      <c r="J24" s="769"/>
      <c r="K24" s="769"/>
      <c r="L24" s="769"/>
      <c r="M24" s="769"/>
      <c r="N24" s="769"/>
      <c r="O24" s="769"/>
      <c r="P24" s="769"/>
      <c r="Q24" s="769"/>
      <c r="R24" s="769"/>
      <c r="S24" s="769"/>
      <c r="T24" s="769"/>
      <c r="U24" s="769"/>
      <c r="V24" s="769"/>
      <c r="W24" s="769"/>
    </row>
    <row r="25" spans="1:24" ht="13.5" customHeight="1">
      <c r="A25" s="769"/>
      <c r="B25" s="775"/>
      <c r="C25" s="778"/>
      <c r="D25" s="769"/>
      <c r="E25" s="769"/>
      <c r="F25" s="769"/>
      <c r="G25" s="769"/>
      <c r="H25" s="769"/>
      <c r="I25" s="769"/>
      <c r="J25" s="769"/>
      <c r="K25" s="769"/>
      <c r="L25" s="769"/>
      <c r="M25" s="769"/>
      <c r="N25" s="769"/>
      <c r="O25" s="769"/>
      <c r="P25" s="769"/>
      <c r="Q25" s="769"/>
      <c r="R25" s="769"/>
      <c r="S25" s="769"/>
      <c r="T25" s="769"/>
      <c r="U25" s="769"/>
      <c r="V25" s="769"/>
      <c r="W25" s="769"/>
    </row>
    <row r="26" spans="1:24" ht="13.5" customHeight="1" thickBot="1">
      <c r="A26" s="769"/>
      <c r="B26" s="777" t="s">
        <v>2643</v>
      </c>
    </row>
    <row r="27" spans="1:24" s="810" customFormat="1" ht="25.35" customHeight="1" thickTop="1">
      <c r="A27" s="809"/>
      <c r="B27" s="809"/>
      <c r="C27" s="1252" t="s">
        <v>2638</v>
      </c>
      <c r="D27" s="1253"/>
      <c r="E27" s="1254"/>
      <c r="F27" s="1255" t="s">
        <v>2644</v>
      </c>
      <c r="G27" s="1256"/>
      <c r="H27" s="1256"/>
      <c r="I27" s="1256"/>
      <c r="J27" s="1256"/>
      <c r="K27" s="1257"/>
      <c r="L27" s="1255" t="s">
        <v>2645</v>
      </c>
      <c r="M27" s="1256"/>
      <c r="N27" s="1256"/>
      <c r="O27" s="1256"/>
      <c r="P27" s="1256"/>
      <c r="Q27" s="1257"/>
      <c r="R27" s="1255" t="s">
        <v>2646</v>
      </c>
      <c r="S27" s="1256"/>
      <c r="T27" s="1257"/>
      <c r="U27" s="1258" t="s">
        <v>2647</v>
      </c>
      <c r="X27" s="811"/>
    </row>
    <row r="28" spans="1:24" s="817" customFormat="1" ht="24">
      <c r="A28" s="812"/>
      <c r="B28" s="813" t="s">
        <v>2648</v>
      </c>
      <c r="C28" s="814" t="s">
        <v>965</v>
      </c>
      <c r="D28" s="815" t="s">
        <v>2649</v>
      </c>
      <c r="E28" s="816" t="s">
        <v>108</v>
      </c>
      <c r="F28" s="814" t="s">
        <v>966</v>
      </c>
      <c r="G28" s="815" t="s">
        <v>967</v>
      </c>
      <c r="H28" s="815" t="s">
        <v>1431</v>
      </c>
      <c r="I28" s="815" t="s">
        <v>2622</v>
      </c>
      <c r="J28" s="815" t="s">
        <v>2649</v>
      </c>
      <c r="K28" s="816" t="s">
        <v>108</v>
      </c>
      <c r="L28" s="814" t="s">
        <v>2650</v>
      </c>
      <c r="M28" s="815" t="s">
        <v>2651</v>
      </c>
      <c r="N28" s="815" t="s">
        <v>2652</v>
      </c>
      <c r="O28" s="815" t="s">
        <v>2653</v>
      </c>
      <c r="P28" s="815" t="s">
        <v>2654</v>
      </c>
      <c r="Q28" s="816" t="s">
        <v>108</v>
      </c>
      <c r="R28" s="814" t="s">
        <v>2655</v>
      </c>
      <c r="S28" s="815" t="s">
        <v>2656</v>
      </c>
      <c r="T28" s="816" t="s">
        <v>108</v>
      </c>
      <c r="U28" s="1259"/>
      <c r="X28" s="818"/>
    </row>
    <row r="29" spans="1:24" ht="14.25" customHeight="1">
      <c r="A29" s="769"/>
      <c r="B29" s="819" t="s">
        <v>269</v>
      </c>
      <c r="C29" s="820">
        <v>67013.301680040982</v>
      </c>
      <c r="D29" s="821">
        <v>4690.9311176028696</v>
      </c>
      <c r="E29" s="822">
        <v>71704.232797643854</v>
      </c>
      <c r="F29" s="820">
        <v>143249.1781110072</v>
      </c>
      <c r="G29" s="823">
        <v>102749.17811100719</v>
      </c>
      <c r="H29" s="823">
        <v>107849.17811100719</v>
      </c>
      <c r="I29" s="823">
        <v>120749.17811100719</v>
      </c>
      <c r="J29" s="821">
        <v>33221.769871082019</v>
      </c>
      <c r="K29" s="824">
        <v>507818.48231511086</v>
      </c>
      <c r="L29" s="820">
        <v>129249.17811100719</v>
      </c>
      <c r="M29" s="823">
        <v>96249.17811100719</v>
      </c>
      <c r="N29" s="823">
        <v>105849.17811100719</v>
      </c>
      <c r="O29" s="823">
        <v>128749.17811100719</v>
      </c>
      <c r="P29" s="821">
        <v>32206.769871082015</v>
      </c>
      <c r="Q29" s="824">
        <v>492303.4823151108</v>
      </c>
      <c r="R29" s="820">
        <v>49009.815487977503</v>
      </c>
      <c r="S29" s="821">
        <v>3430.6870841584255</v>
      </c>
      <c r="T29" s="824">
        <v>52440.502572135927</v>
      </c>
      <c r="U29" s="825">
        <v>1124266.7000000016</v>
      </c>
      <c r="X29" s="826"/>
    </row>
    <row r="30" spans="1:24" ht="14.25" customHeight="1">
      <c r="A30" s="769"/>
      <c r="B30" s="819" t="s">
        <v>694</v>
      </c>
      <c r="C30" s="820">
        <v>18460</v>
      </c>
      <c r="D30" s="821">
        <v>1292.2</v>
      </c>
      <c r="E30" s="822">
        <v>19752.2</v>
      </c>
      <c r="F30" s="820">
        <v>115072</v>
      </c>
      <c r="G30" s="823">
        <v>100740</v>
      </c>
      <c r="H30" s="823">
        <v>103240</v>
      </c>
      <c r="I30" s="823">
        <v>66040</v>
      </c>
      <c r="J30" s="821">
        <v>26956.440000000002</v>
      </c>
      <c r="K30" s="824">
        <v>412048.44</v>
      </c>
      <c r="L30" s="820">
        <v>96240</v>
      </c>
      <c r="M30" s="823">
        <v>82240</v>
      </c>
      <c r="N30" s="823">
        <v>95740</v>
      </c>
      <c r="O30" s="823">
        <v>52540</v>
      </c>
      <c r="P30" s="821">
        <v>22873.200000000001</v>
      </c>
      <c r="Q30" s="824">
        <v>349633.2</v>
      </c>
      <c r="R30" s="820">
        <v>22280</v>
      </c>
      <c r="S30" s="821">
        <v>1559.6000000000001</v>
      </c>
      <c r="T30" s="824">
        <v>23839.599999999999</v>
      </c>
      <c r="U30" s="825">
        <v>805273.44000000006</v>
      </c>
      <c r="X30" s="826"/>
    </row>
    <row r="31" spans="1:24" ht="14.25" customHeight="1">
      <c r="A31" s="769"/>
      <c r="B31" s="819" t="s">
        <v>272</v>
      </c>
      <c r="C31" s="820">
        <v>4350</v>
      </c>
      <c r="D31" s="821">
        <v>304.50000000000006</v>
      </c>
      <c r="E31" s="822">
        <v>4654.5</v>
      </c>
      <c r="F31" s="820">
        <v>22840</v>
      </c>
      <c r="G31" s="823">
        <v>14840</v>
      </c>
      <c r="H31" s="823">
        <v>18840</v>
      </c>
      <c r="I31" s="823">
        <v>13840</v>
      </c>
      <c r="J31" s="821">
        <v>4925.2000000000007</v>
      </c>
      <c r="K31" s="824">
        <v>75285.2</v>
      </c>
      <c r="L31" s="820">
        <v>17290</v>
      </c>
      <c r="M31" s="823">
        <v>15290</v>
      </c>
      <c r="N31" s="823">
        <v>15290</v>
      </c>
      <c r="O31" s="823">
        <v>14290</v>
      </c>
      <c r="P31" s="821">
        <v>4351.2000000000007</v>
      </c>
      <c r="Q31" s="824">
        <v>66511.199999999997</v>
      </c>
      <c r="R31" s="820">
        <v>3600</v>
      </c>
      <c r="S31" s="821">
        <v>252.00000000000003</v>
      </c>
      <c r="T31" s="824">
        <v>3852</v>
      </c>
      <c r="U31" s="825">
        <v>150302.9</v>
      </c>
      <c r="X31" s="826"/>
    </row>
    <row r="32" spans="1:24" ht="14.25" customHeight="1">
      <c r="A32" s="769"/>
      <c r="B32" s="819" t="s">
        <v>284</v>
      </c>
      <c r="C32" s="820">
        <v>3250</v>
      </c>
      <c r="D32" s="821">
        <v>227.50000000000003</v>
      </c>
      <c r="E32" s="822">
        <v>3477.5</v>
      </c>
      <c r="F32" s="820">
        <v>46550</v>
      </c>
      <c r="G32" s="823">
        <v>19750</v>
      </c>
      <c r="H32" s="823">
        <v>23750</v>
      </c>
      <c r="I32" s="823">
        <v>15750</v>
      </c>
      <c r="J32" s="821">
        <v>7406.0000000000009</v>
      </c>
      <c r="K32" s="824">
        <v>113206</v>
      </c>
      <c r="L32" s="820">
        <v>48500</v>
      </c>
      <c r="M32" s="823">
        <v>15500</v>
      </c>
      <c r="N32" s="823">
        <v>17700</v>
      </c>
      <c r="O32" s="823">
        <v>9700</v>
      </c>
      <c r="P32" s="821">
        <v>6398.0000000000009</v>
      </c>
      <c r="Q32" s="824">
        <v>97798</v>
      </c>
      <c r="R32" s="820">
        <v>2500</v>
      </c>
      <c r="S32" s="821">
        <v>175.00000000000003</v>
      </c>
      <c r="T32" s="824">
        <v>2675</v>
      </c>
      <c r="U32" s="825">
        <v>217156.5</v>
      </c>
      <c r="X32" s="826"/>
    </row>
    <row r="33" spans="1:26" ht="14.25" customHeight="1">
      <c r="A33" s="769"/>
      <c r="B33" s="827" t="s">
        <v>294</v>
      </c>
      <c r="C33" s="820">
        <v>3650</v>
      </c>
      <c r="D33" s="821">
        <v>255.50000000000003</v>
      </c>
      <c r="E33" s="822">
        <v>3905.5</v>
      </c>
      <c r="F33" s="820">
        <v>37315</v>
      </c>
      <c r="G33" s="823">
        <v>42315</v>
      </c>
      <c r="H33" s="823">
        <v>30815</v>
      </c>
      <c r="I33" s="823">
        <v>34315</v>
      </c>
      <c r="J33" s="821">
        <v>10133.200000000001</v>
      </c>
      <c r="K33" s="824">
        <v>154893.20000000001</v>
      </c>
      <c r="L33" s="820">
        <v>34092</v>
      </c>
      <c r="M33" s="823">
        <v>39092</v>
      </c>
      <c r="N33" s="823">
        <v>27592</v>
      </c>
      <c r="O33" s="823">
        <v>31092</v>
      </c>
      <c r="P33" s="821">
        <v>9230.76</v>
      </c>
      <c r="Q33" s="824">
        <v>141098.76</v>
      </c>
      <c r="R33" s="820">
        <v>2900</v>
      </c>
      <c r="S33" s="821">
        <v>203.00000000000003</v>
      </c>
      <c r="T33" s="824">
        <v>3103</v>
      </c>
      <c r="U33" s="825">
        <v>303000.46000000002</v>
      </c>
      <c r="X33" s="826"/>
    </row>
    <row r="34" spans="1:26" ht="13.5" customHeight="1">
      <c r="A34" s="769"/>
      <c r="B34" s="828" t="s">
        <v>213</v>
      </c>
      <c r="C34" s="829">
        <v>96723.301680040982</v>
      </c>
      <c r="D34" s="830">
        <v>6770.6311176028694</v>
      </c>
      <c r="E34" s="831">
        <v>103493.93279764385</v>
      </c>
      <c r="F34" s="829">
        <v>365026.1781110072</v>
      </c>
      <c r="G34" s="830">
        <v>280394.1781110072</v>
      </c>
      <c r="H34" s="830">
        <v>284494.1781110072</v>
      </c>
      <c r="I34" s="830">
        <v>250694.1781110072</v>
      </c>
      <c r="J34" s="830">
        <v>82642.609871082022</v>
      </c>
      <c r="K34" s="831">
        <v>1263251.3223151108</v>
      </c>
      <c r="L34" s="829">
        <v>325371.1781110072</v>
      </c>
      <c r="M34" s="830">
        <v>248371.1781110072</v>
      </c>
      <c r="N34" s="830">
        <v>262171.1781110072</v>
      </c>
      <c r="O34" s="830">
        <v>236371.1781110072</v>
      </c>
      <c r="P34" s="830">
        <v>75059.929871082015</v>
      </c>
      <c r="Q34" s="831">
        <v>1147344.6423151107</v>
      </c>
      <c r="R34" s="829">
        <v>80289.815487977496</v>
      </c>
      <c r="S34" s="830">
        <v>5620.2870841584254</v>
      </c>
      <c r="T34" s="831">
        <v>85910.102572135918</v>
      </c>
      <c r="U34" s="832">
        <v>2600000.0000000014</v>
      </c>
      <c r="X34" s="826"/>
    </row>
    <row r="35" spans="1:26" ht="13.5" customHeight="1">
      <c r="A35" s="769"/>
      <c r="B35" s="828" t="s">
        <v>2642</v>
      </c>
      <c r="C35" s="833">
        <v>7737.8641344032785</v>
      </c>
      <c r="D35" s="834">
        <v>541.65048940822953</v>
      </c>
      <c r="E35" s="835">
        <v>8279.5146238115085</v>
      </c>
      <c r="F35" s="833">
        <v>29202.094248880578</v>
      </c>
      <c r="G35" s="834">
        <v>22431.534248880576</v>
      </c>
      <c r="H35" s="834">
        <v>22759.534248880576</v>
      </c>
      <c r="I35" s="834">
        <v>20055.534248880576</v>
      </c>
      <c r="J35" s="834">
        <v>6611.4087896865622</v>
      </c>
      <c r="K35" s="835">
        <v>101060.10578520887</v>
      </c>
      <c r="L35" s="833">
        <v>26029.694248880576</v>
      </c>
      <c r="M35" s="834">
        <v>19869.694248880576</v>
      </c>
      <c r="N35" s="834">
        <v>20973.694248880576</v>
      </c>
      <c r="O35" s="834">
        <v>18909.694248880576</v>
      </c>
      <c r="P35" s="834">
        <v>6004.7943896865609</v>
      </c>
      <c r="Q35" s="835">
        <v>91787.571385208852</v>
      </c>
      <c r="R35" s="833">
        <v>6423.1852390382001</v>
      </c>
      <c r="S35" s="834">
        <v>449.62296673267406</v>
      </c>
      <c r="T35" s="835">
        <v>6872.8082057708734</v>
      </c>
      <c r="U35" s="825">
        <v>208000.00000000012</v>
      </c>
      <c r="X35" s="826"/>
    </row>
    <row r="36" spans="1:26" ht="13.5" customHeight="1" thickBot="1">
      <c r="A36" s="769"/>
      <c r="B36" s="828" t="s">
        <v>206</v>
      </c>
      <c r="C36" s="836">
        <v>104461.16581444426</v>
      </c>
      <c r="D36" s="837">
        <v>7312.2816070110985</v>
      </c>
      <c r="E36" s="838">
        <v>111773.44742145536</v>
      </c>
      <c r="F36" s="836">
        <v>394228.27235988778</v>
      </c>
      <c r="G36" s="837">
        <v>302825.71235988778</v>
      </c>
      <c r="H36" s="837">
        <v>307253.71235988778</v>
      </c>
      <c r="I36" s="837">
        <v>270749.71235988778</v>
      </c>
      <c r="J36" s="837">
        <v>89254.01866076859</v>
      </c>
      <c r="K36" s="838">
        <v>1364311.4281003196</v>
      </c>
      <c r="L36" s="836">
        <v>351400.87235988776</v>
      </c>
      <c r="M36" s="837">
        <v>268240.87235988776</v>
      </c>
      <c r="N36" s="837">
        <v>283144.87235988776</v>
      </c>
      <c r="O36" s="837">
        <v>255280.87235988778</v>
      </c>
      <c r="P36" s="837">
        <v>81064.724260768577</v>
      </c>
      <c r="Q36" s="838">
        <v>1239132.2137003194</v>
      </c>
      <c r="R36" s="836">
        <v>86713.000727015693</v>
      </c>
      <c r="S36" s="837">
        <v>6069.9100508910997</v>
      </c>
      <c r="T36" s="838">
        <v>92782.910777906785</v>
      </c>
      <c r="U36" s="839">
        <v>2808000.0000000014</v>
      </c>
      <c r="X36" s="840"/>
    </row>
    <row r="37" spans="1:26" ht="13.5" customHeight="1" thickTop="1">
      <c r="A37" s="769"/>
      <c r="B37" s="769"/>
      <c r="C37" s="774"/>
      <c r="D37" s="769"/>
      <c r="E37" s="769"/>
      <c r="F37" s="769"/>
      <c r="G37" s="769"/>
      <c r="H37" s="769"/>
      <c r="I37" s="769"/>
      <c r="J37" s="769"/>
      <c r="K37" s="769"/>
      <c r="L37" s="769"/>
      <c r="M37" s="769"/>
      <c r="N37" s="769"/>
      <c r="O37" s="769"/>
      <c r="P37" s="769"/>
      <c r="Q37" s="769"/>
      <c r="R37" s="769"/>
      <c r="S37" s="769"/>
      <c r="T37" s="769"/>
      <c r="U37" s="769"/>
      <c r="V37" s="769"/>
      <c r="W37" s="769"/>
    </row>
    <row r="38" spans="1:26" ht="13.5" customHeight="1">
      <c r="A38" s="769"/>
      <c r="B38" s="769"/>
      <c r="C38" s="774"/>
      <c r="D38" s="769"/>
      <c r="E38" s="769"/>
      <c r="F38" s="769"/>
      <c r="G38" s="769"/>
      <c r="H38" s="769"/>
      <c r="I38" s="769"/>
      <c r="J38" s="769"/>
      <c r="K38" s="769"/>
      <c r="L38" s="769"/>
      <c r="M38" s="769"/>
      <c r="N38" s="769"/>
      <c r="O38" s="769"/>
      <c r="P38" s="769"/>
      <c r="Q38" s="769"/>
      <c r="R38" s="769"/>
      <c r="S38" s="769"/>
      <c r="T38" s="769"/>
      <c r="U38" s="769"/>
      <c r="V38" s="769"/>
      <c r="W38" s="769"/>
    </row>
    <row r="39" spans="1:26" ht="13.5" customHeight="1">
      <c r="A39" s="769"/>
      <c r="B39" s="769"/>
      <c r="C39" s="774"/>
      <c r="D39" s="769"/>
      <c r="E39" s="769"/>
      <c r="F39" s="769"/>
      <c r="G39" s="769"/>
      <c r="H39" s="769"/>
      <c r="I39" s="769"/>
      <c r="J39" s="769"/>
      <c r="K39" s="769"/>
      <c r="L39" s="769"/>
      <c r="M39" s="769"/>
      <c r="N39" s="769"/>
      <c r="O39" s="769"/>
      <c r="P39" s="769"/>
      <c r="Q39" s="769"/>
      <c r="R39" s="769"/>
      <c r="S39" s="769"/>
      <c r="T39" s="769"/>
      <c r="U39" s="769"/>
      <c r="V39" s="769"/>
      <c r="W39" s="769"/>
    </row>
    <row r="40" spans="1:26" ht="13.5" customHeight="1">
      <c r="A40" s="769"/>
      <c r="B40" s="777" t="s">
        <v>2657</v>
      </c>
      <c r="C40" s="774"/>
      <c r="D40" s="769"/>
      <c r="E40" s="769"/>
      <c r="F40" s="769"/>
      <c r="G40" s="769"/>
      <c r="H40" s="769"/>
      <c r="I40" s="769"/>
      <c r="J40" s="769"/>
      <c r="K40" s="769"/>
      <c r="L40" s="769"/>
      <c r="M40" s="769"/>
      <c r="N40" s="769"/>
      <c r="O40" s="769"/>
      <c r="P40" s="769"/>
      <c r="Q40" s="769"/>
      <c r="R40" s="769"/>
      <c r="S40" s="769"/>
      <c r="T40" s="769"/>
      <c r="U40" s="769"/>
      <c r="V40" s="769"/>
      <c r="W40" s="769"/>
    </row>
    <row r="41" spans="1:26" ht="13.5" customHeight="1" thickBot="1">
      <c r="A41" s="769"/>
      <c r="B41" s="769"/>
      <c r="C41" s="774"/>
      <c r="D41" s="769"/>
      <c r="E41" s="769"/>
      <c r="F41" s="769"/>
      <c r="G41" s="769"/>
      <c r="H41" s="769"/>
      <c r="I41" s="769"/>
      <c r="J41" s="769"/>
      <c r="K41" s="769"/>
      <c r="L41" s="769"/>
      <c r="M41" s="769"/>
      <c r="N41" s="769"/>
      <c r="O41" s="769"/>
      <c r="P41" s="769"/>
      <c r="Q41" s="769"/>
      <c r="R41" s="769"/>
      <c r="S41" s="769"/>
      <c r="T41" s="769"/>
      <c r="U41" s="769"/>
      <c r="V41" s="769"/>
      <c r="W41" s="769"/>
    </row>
    <row r="42" spans="1:26" ht="17.850000000000001" customHeight="1" thickTop="1">
      <c r="A42" s="769"/>
      <c r="B42" s="841" t="s">
        <v>2658</v>
      </c>
      <c r="C42" s="842" t="s">
        <v>2659</v>
      </c>
      <c r="D42" s="1260" t="s">
        <v>2660</v>
      </c>
      <c r="E42" s="1261"/>
      <c r="F42" s="1261"/>
      <c r="G42" s="1261"/>
      <c r="H42" s="1262"/>
      <c r="I42" s="1263" t="s">
        <v>2661</v>
      </c>
      <c r="J42" s="1264"/>
      <c r="K42" s="1264"/>
      <c r="L42" s="1264"/>
      <c r="M42" s="1264"/>
      <c r="N42" s="1265"/>
      <c r="O42" s="843"/>
      <c r="P42" s="843"/>
      <c r="Q42" s="843"/>
      <c r="R42" s="843"/>
      <c r="S42" s="843"/>
      <c r="T42" s="843"/>
      <c r="U42" s="843"/>
      <c r="V42" s="843"/>
      <c r="W42" s="843"/>
      <c r="X42" s="843"/>
      <c r="Y42" s="843"/>
      <c r="Z42" s="844"/>
    </row>
    <row r="43" spans="1:26" s="848" customFormat="1" ht="27.6" customHeight="1">
      <c r="A43" s="845"/>
      <c r="B43" s="846" t="s">
        <v>2662</v>
      </c>
      <c r="C43" s="847">
        <v>1366745.2551127546</v>
      </c>
      <c r="D43" s="1269" t="s">
        <v>2663</v>
      </c>
      <c r="E43" s="1270"/>
      <c r="F43" s="1270"/>
      <c r="G43" s="1270"/>
      <c r="H43" s="1271"/>
      <c r="I43" s="1269" t="s">
        <v>2664</v>
      </c>
      <c r="J43" s="1270"/>
      <c r="K43" s="1270"/>
      <c r="L43" s="1270"/>
      <c r="M43" s="1270"/>
      <c r="N43" s="1272"/>
      <c r="O43" s="787"/>
      <c r="P43" s="787"/>
      <c r="Q43" s="787"/>
      <c r="R43" s="787"/>
      <c r="S43" s="787"/>
      <c r="T43" s="787"/>
      <c r="U43" s="787"/>
      <c r="V43" s="787"/>
      <c r="W43" s="787"/>
      <c r="X43" s="787"/>
      <c r="Y43" s="787"/>
      <c r="Z43" s="845"/>
    </row>
    <row r="44" spans="1:26" s="848" customFormat="1" ht="27.6" customHeight="1">
      <c r="A44" s="845"/>
      <c r="B44" s="846" t="s">
        <v>2665</v>
      </c>
      <c r="C44" s="847">
        <v>1233254.7448872465</v>
      </c>
      <c r="D44" s="1269" t="s">
        <v>2666</v>
      </c>
      <c r="E44" s="1270"/>
      <c r="F44" s="1270"/>
      <c r="G44" s="1270"/>
      <c r="H44" s="1271"/>
      <c r="I44" s="1273" t="s">
        <v>2667</v>
      </c>
      <c r="J44" s="1274"/>
      <c r="K44" s="1274"/>
      <c r="L44" s="1274"/>
      <c r="M44" s="1274"/>
      <c r="N44" s="1275"/>
      <c r="O44" s="849"/>
      <c r="P44" s="849"/>
      <c r="Q44" s="849"/>
      <c r="R44" s="849"/>
      <c r="S44" s="849"/>
      <c r="T44" s="849"/>
      <c r="U44" s="849"/>
      <c r="V44" s="849"/>
      <c r="W44" s="849"/>
      <c r="X44" s="849"/>
      <c r="Y44" s="849"/>
      <c r="Z44" s="850"/>
    </row>
    <row r="45" spans="1:26" ht="13.5" customHeight="1" thickBot="1">
      <c r="A45" s="769"/>
      <c r="B45" s="851" t="s">
        <v>2668</v>
      </c>
      <c r="C45" s="852">
        <v>2600000.0000000009</v>
      </c>
      <c r="D45" s="1276"/>
      <c r="E45" s="1277"/>
      <c r="F45" s="1277"/>
      <c r="G45" s="1277"/>
      <c r="H45" s="1278"/>
      <c r="I45" s="1279"/>
      <c r="J45" s="1280"/>
      <c r="K45" s="1280"/>
      <c r="L45" s="1280"/>
      <c r="M45" s="1280"/>
      <c r="N45" s="1281"/>
      <c r="O45" s="843"/>
      <c r="P45" s="843"/>
      <c r="Q45" s="843"/>
      <c r="R45" s="843"/>
      <c r="S45" s="843"/>
      <c r="T45" s="843"/>
      <c r="U45" s="843"/>
      <c r="V45" s="843"/>
      <c r="W45" s="843"/>
      <c r="X45" s="843"/>
      <c r="Y45" s="843"/>
      <c r="Z45" s="844"/>
    </row>
    <row r="46" spans="1:26" ht="13.5" customHeight="1" thickTop="1">
      <c r="A46" s="769"/>
      <c r="B46" s="853"/>
      <c r="C46" s="854"/>
      <c r="D46" s="854"/>
      <c r="E46" s="854"/>
      <c r="F46" s="854"/>
      <c r="G46" s="854"/>
      <c r="H46" s="854"/>
      <c r="I46" s="854"/>
      <c r="J46" s="854"/>
      <c r="K46" s="854"/>
      <c r="L46" s="854"/>
      <c r="M46" s="854"/>
      <c r="N46" s="854"/>
      <c r="O46" s="854"/>
      <c r="P46" s="769"/>
      <c r="Q46" s="769"/>
      <c r="R46" s="769"/>
      <c r="S46" s="769"/>
      <c r="T46" s="854"/>
      <c r="U46" s="769"/>
      <c r="V46" s="769"/>
      <c r="W46" s="769"/>
    </row>
    <row r="47" spans="1:26" ht="13.5" customHeight="1">
      <c r="A47" s="769"/>
      <c r="B47" s="777" t="s">
        <v>2669</v>
      </c>
      <c r="C47" s="854"/>
      <c r="D47" s="854"/>
      <c r="E47" s="854"/>
      <c r="F47" s="854"/>
      <c r="G47" s="854"/>
      <c r="H47" s="854"/>
      <c r="I47" s="854"/>
      <c r="J47" s="854"/>
      <c r="K47" s="854"/>
      <c r="L47" s="854"/>
      <c r="M47" s="854"/>
      <c r="N47" s="854"/>
      <c r="O47" s="854"/>
      <c r="P47" s="769"/>
      <c r="Q47" s="769"/>
      <c r="R47" s="769"/>
      <c r="S47" s="769"/>
      <c r="T47" s="854"/>
      <c r="U47" s="769"/>
      <c r="V47" s="769"/>
      <c r="W47" s="769"/>
    </row>
    <row r="48" spans="1:26" ht="13.5" customHeight="1" thickBot="1">
      <c r="A48" s="769"/>
      <c r="B48" s="769"/>
      <c r="C48" s="774"/>
      <c r="D48" s="855"/>
      <c r="E48" s="855"/>
      <c r="F48" s="855"/>
      <c r="G48" s="855"/>
      <c r="H48" s="855"/>
      <c r="I48" s="855"/>
      <c r="J48" s="855"/>
      <c r="K48" s="855"/>
      <c r="L48" s="855"/>
      <c r="M48" s="855"/>
      <c r="N48" s="855"/>
      <c r="O48" s="855"/>
      <c r="P48" s="769"/>
      <c r="Q48" s="769"/>
      <c r="R48" s="769"/>
      <c r="S48" s="769"/>
      <c r="T48" s="855"/>
      <c r="U48" s="769"/>
      <c r="V48" s="769"/>
      <c r="W48" s="769"/>
    </row>
    <row r="49" spans="1:23" ht="13.5" customHeight="1" thickTop="1">
      <c r="A49" s="769"/>
      <c r="B49" s="856" t="s">
        <v>2670</v>
      </c>
      <c r="C49" s="1282" t="s">
        <v>2671</v>
      </c>
      <c r="D49" s="1283"/>
      <c r="E49" s="1283"/>
      <c r="F49" s="1283"/>
      <c r="G49" s="1283"/>
      <c r="H49" s="1284"/>
      <c r="I49" s="857"/>
      <c r="J49" s="857"/>
      <c r="K49" s="857"/>
      <c r="L49" s="857"/>
      <c r="M49" s="855"/>
      <c r="N49" s="855"/>
      <c r="O49" s="855"/>
      <c r="P49" s="769"/>
      <c r="Q49" s="769"/>
      <c r="R49" s="769"/>
      <c r="S49" s="769"/>
      <c r="T49" s="855"/>
      <c r="U49" s="769"/>
      <c r="V49" s="769"/>
      <c r="W49" s="769"/>
    </row>
    <row r="50" spans="1:23" ht="13.5" customHeight="1">
      <c r="A50" s="769"/>
      <c r="B50" s="858" t="s">
        <v>2672</v>
      </c>
      <c r="C50" s="1285" t="s">
        <v>2673</v>
      </c>
      <c r="D50" s="1286"/>
      <c r="E50" s="1286"/>
      <c r="F50" s="1286"/>
      <c r="G50" s="1286"/>
      <c r="H50" s="1287"/>
      <c r="I50" s="857"/>
      <c r="J50" s="857"/>
      <c r="K50" s="857"/>
      <c r="L50" s="857"/>
      <c r="M50" s="769"/>
      <c r="N50" s="769"/>
      <c r="O50" s="769"/>
      <c r="P50" s="769"/>
      <c r="Q50" s="769"/>
      <c r="R50" s="769"/>
      <c r="S50" s="769"/>
      <c r="T50" s="769"/>
      <c r="U50" s="769"/>
      <c r="V50" s="769"/>
      <c r="W50" s="769"/>
    </row>
    <row r="51" spans="1:23" ht="13.5" customHeight="1">
      <c r="A51" s="769"/>
      <c r="B51" s="858" t="s">
        <v>2674</v>
      </c>
      <c r="C51" s="1285" t="s">
        <v>2675</v>
      </c>
      <c r="D51" s="1286"/>
      <c r="E51" s="1286"/>
      <c r="F51" s="1286"/>
      <c r="G51" s="1286"/>
      <c r="H51" s="1287"/>
      <c r="I51" s="857"/>
      <c r="J51" s="857"/>
      <c r="K51" s="857"/>
      <c r="L51" s="857"/>
      <c r="M51" s="769"/>
      <c r="N51" s="769"/>
      <c r="O51" s="769"/>
      <c r="P51" s="769"/>
      <c r="Q51" s="769"/>
      <c r="R51" s="769"/>
      <c r="S51" s="769"/>
      <c r="T51" s="769"/>
      <c r="U51" s="769"/>
      <c r="V51" s="769"/>
      <c r="W51" s="769"/>
    </row>
    <row r="52" spans="1:23" ht="13.5" customHeight="1">
      <c r="A52" s="769"/>
      <c r="B52" s="858" t="s">
        <v>2676</v>
      </c>
      <c r="C52" s="1285" t="s">
        <v>2677</v>
      </c>
      <c r="D52" s="1286"/>
      <c r="E52" s="1286"/>
      <c r="F52" s="1286"/>
      <c r="G52" s="1286"/>
      <c r="H52" s="1287"/>
      <c r="I52" s="857"/>
      <c r="J52" s="857"/>
      <c r="K52" s="857"/>
      <c r="L52" s="857"/>
      <c r="M52" s="769"/>
      <c r="N52" s="769"/>
      <c r="O52" s="769"/>
      <c r="P52" s="769"/>
      <c r="Q52" s="769"/>
      <c r="R52" s="769"/>
      <c r="S52" s="769"/>
      <c r="T52" s="769"/>
      <c r="U52" s="769"/>
      <c r="V52" s="769"/>
      <c r="W52" s="769"/>
    </row>
    <row r="53" spans="1:23" ht="13.5" customHeight="1">
      <c r="A53" s="769"/>
      <c r="B53" s="858" t="s">
        <v>2678</v>
      </c>
      <c r="C53" s="1285"/>
      <c r="D53" s="1286"/>
      <c r="E53" s="1286"/>
      <c r="F53" s="1286"/>
      <c r="G53" s="1286"/>
      <c r="H53" s="1287"/>
      <c r="I53" s="857"/>
      <c r="J53" s="857"/>
      <c r="K53" s="857"/>
      <c r="L53" s="857"/>
      <c r="M53" s="769"/>
      <c r="N53" s="769"/>
      <c r="O53" s="769"/>
      <c r="P53" s="769"/>
      <c r="Q53" s="769"/>
      <c r="R53" s="769"/>
      <c r="S53" s="769"/>
      <c r="T53" s="769"/>
      <c r="U53" s="769"/>
      <c r="V53" s="769"/>
      <c r="W53" s="769"/>
    </row>
    <row r="54" spans="1:23" ht="13.5" customHeight="1" thickBot="1">
      <c r="A54" s="769"/>
      <c r="B54" s="859" t="s">
        <v>2679</v>
      </c>
      <c r="C54" s="1266" t="s">
        <v>422</v>
      </c>
      <c r="D54" s="1267"/>
      <c r="E54" s="1267"/>
      <c r="F54" s="1267"/>
      <c r="G54" s="1267"/>
      <c r="H54" s="1268"/>
      <c r="I54" s="857"/>
      <c r="J54" s="857"/>
      <c r="K54" s="857"/>
      <c r="L54" s="857"/>
      <c r="M54" s="769"/>
      <c r="N54" s="769"/>
      <c r="O54" s="769"/>
      <c r="P54" s="769"/>
      <c r="Q54" s="769"/>
      <c r="R54" s="769"/>
      <c r="S54" s="769"/>
      <c r="T54" s="769"/>
      <c r="U54" s="769"/>
      <c r="V54" s="769"/>
      <c r="W54" s="769"/>
    </row>
    <row r="55" spans="1:23" ht="13.5" customHeight="1" thickTop="1">
      <c r="A55" s="769"/>
      <c r="B55" s="853"/>
      <c r="C55" s="860"/>
      <c r="D55" s="860"/>
      <c r="E55" s="860"/>
      <c r="F55" s="860"/>
      <c r="G55" s="860"/>
      <c r="H55" s="860"/>
      <c r="I55" s="860"/>
      <c r="J55" s="860"/>
      <c r="K55" s="769"/>
      <c r="L55" s="769"/>
      <c r="M55" s="769"/>
      <c r="N55" s="769"/>
      <c r="O55" s="769"/>
      <c r="P55" s="769"/>
      <c r="Q55" s="769"/>
      <c r="R55" s="769"/>
      <c r="S55" s="769"/>
      <c r="T55" s="769"/>
      <c r="U55" s="769"/>
      <c r="V55" s="769"/>
      <c r="W55" s="769"/>
    </row>
    <row r="56" spans="1:23" ht="13.5" customHeight="1">
      <c r="A56" s="769"/>
      <c r="B56" s="769"/>
      <c r="C56" s="774"/>
      <c r="D56" s="769"/>
      <c r="E56" s="769"/>
      <c r="F56" s="769"/>
      <c r="G56" s="769"/>
      <c r="H56" s="769"/>
      <c r="I56" s="769"/>
      <c r="J56" s="769"/>
      <c r="K56" s="769"/>
      <c r="L56" s="769"/>
      <c r="M56" s="769"/>
      <c r="N56" s="769"/>
      <c r="O56" s="769"/>
      <c r="P56" s="769"/>
      <c r="Q56" s="769"/>
      <c r="R56" s="769"/>
      <c r="S56" s="769"/>
      <c r="T56" s="769"/>
      <c r="U56" s="769"/>
      <c r="V56" s="769"/>
      <c r="W56" s="769"/>
    </row>
    <row r="57" spans="1:23" ht="13.5" customHeight="1">
      <c r="A57" s="769"/>
      <c r="B57" s="769"/>
      <c r="C57" s="774"/>
      <c r="D57" s="769"/>
      <c r="E57" s="769"/>
      <c r="F57" s="769"/>
      <c r="G57" s="769"/>
      <c r="H57" s="769"/>
      <c r="I57" s="769"/>
      <c r="J57" s="769"/>
      <c r="K57" s="769"/>
      <c r="L57" s="769"/>
      <c r="M57" s="769"/>
      <c r="N57" s="769"/>
      <c r="O57" s="769"/>
      <c r="P57" s="769"/>
      <c r="Q57" s="769"/>
      <c r="R57" s="769"/>
      <c r="S57" s="769"/>
      <c r="T57" s="769"/>
      <c r="U57" s="769"/>
      <c r="V57" s="769"/>
      <c r="W57" s="769"/>
    </row>
    <row r="58" spans="1:23" ht="13.5" customHeight="1">
      <c r="A58" s="769"/>
      <c r="B58" s="861"/>
      <c r="C58" s="862"/>
      <c r="D58" s="863"/>
      <c r="E58" s="863"/>
      <c r="F58" s="863"/>
      <c r="G58" s="863"/>
      <c r="H58" s="863"/>
      <c r="I58" s="863"/>
      <c r="J58" s="863"/>
      <c r="K58" s="863"/>
      <c r="L58" s="863"/>
      <c r="M58" s="863"/>
      <c r="N58" s="863"/>
      <c r="O58" s="863"/>
      <c r="P58" s="863"/>
      <c r="Q58" s="769"/>
      <c r="R58" s="769"/>
      <c r="S58" s="769"/>
      <c r="T58" s="863"/>
      <c r="U58" s="769"/>
      <c r="V58" s="769"/>
      <c r="W58" s="769"/>
    </row>
    <row r="59" spans="1:23" ht="13.5" customHeight="1">
      <c r="A59" s="769"/>
      <c r="B59" s="864"/>
      <c r="C59" s="865"/>
      <c r="D59" s="865"/>
      <c r="E59" s="865"/>
      <c r="F59" s="865"/>
      <c r="G59" s="865"/>
      <c r="H59" s="865"/>
      <c r="I59" s="865"/>
      <c r="J59" s="865"/>
      <c r="K59" s="866"/>
      <c r="L59" s="866"/>
      <c r="M59" s="866"/>
      <c r="N59" s="866"/>
      <c r="O59" s="865"/>
      <c r="P59" s="865"/>
      <c r="Q59" s="769"/>
      <c r="R59" s="769"/>
      <c r="S59" s="769"/>
      <c r="T59" s="866"/>
      <c r="U59" s="769"/>
      <c r="V59" s="769"/>
      <c r="W59" s="769"/>
    </row>
    <row r="60" spans="1:23" ht="13.5" customHeight="1">
      <c r="A60" s="769"/>
      <c r="B60" s="864"/>
      <c r="C60" s="865"/>
      <c r="D60" s="865"/>
      <c r="E60" s="865"/>
      <c r="F60" s="865"/>
      <c r="G60" s="865"/>
      <c r="H60" s="865"/>
      <c r="I60" s="865"/>
      <c r="J60" s="865"/>
      <c r="K60" s="866"/>
      <c r="L60" s="866"/>
      <c r="M60" s="866"/>
      <c r="N60" s="866"/>
      <c r="O60" s="865"/>
      <c r="P60" s="865"/>
      <c r="Q60" s="769"/>
      <c r="R60" s="769"/>
      <c r="S60" s="769"/>
      <c r="T60" s="866"/>
      <c r="U60" s="769"/>
      <c r="V60" s="769"/>
      <c r="W60" s="769"/>
    </row>
    <row r="61" spans="1:23" ht="13.5" customHeight="1">
      <c r="A61" s="769"/>
      <c r="B61" s="864"/>
      <c r="C61" s="865"/>
      <c r="D61" s="865"/>
      <c r="E61" s="865"/>
      <c r="F61" s="865"/>
      <c r="G61" s="865"/>
      <c r="H61" s="865"/>
      <c r="I61" s="865"/>
      <c r="J61" s="865"/>
      <c r="K61" s="866"/>
      <c r="L61" s="866"/>
      <c r="M61" s="866"/>
      <c r="N61" s="866"/>
      <c r="O61" s="865"/>
      <c r="P61" s="865"/>
      <c r="Q61" s="769"/>
      <c r="R61" s="769"/>
      <c r="S61" s="769"/>
      <c r="T61" s="866"/>
      <c r="U61" s="769"/>
      <c r="V61" s="769"/>
      <c r="W61" s="769"/>
    </row>
    <row r="62" spans="1:23" ht="13.5" customHeight="1">
      <c r="A62" s="769"/>
      <c r="B62" s="861"/>
      <c r="C62" s="867"/>
      <c r="D62" s="867"/>
      <c r="E62" s="867"/>
      <c r="F62" s="867"/>
      <c r="G62" s="867"/>
      <c r="H62" s="867"/>
      <c r="I62" s="867"/>
      <c r="J62" s="867"/>
      <c r="K62" s="868"/>
      <c r="L62" s="868"/>
      <c r="M62" s="868"/>
      <c r="N62" s="868"/>
      <c r="O62" s="869"/>
      <c r="P62" s="867"/>
      <c r="Q62" s="769"/>
      <c r="R62" s="769"/>
      <c r="S62" s="769"/>
      <c r="T62" s="868"/>
      <c r="U62" s="769"/>
      <c r="V62" s="769"/>
      <c r="W62" s="769"/>
    </row>
    <row r="63" spans="1:23" ht="13.5" customHeight="1">
      <c r="A63" s="769"/>
      <c r="B63" s="769"/>
      <c r="C63" s="774"/>
      <c r="D63" s="769"/>
      <c r="E63" s="769"/>
      <c r="F63" s="769"/>
      <c r="G63" s="769"/>
      <c r="H63" s="769"/>
      <c r="I63" s="769"/>
      <c r="J63" s="769"/>
      <c r="K63" s="769"/>
      <c r="L63" s="769"/>
      <c r="M63" s="769"/>
      <c r="N63" s="769"/>
      <c r="O63" s="769"/>
      <c r="P63" s="769"/>
      <c r="Q63" s="769"/>
      <c r="R63" s="769"/>
      <c r="S63" s="769"/>
      <c r="T63" s="769"/>
      <c r="U63" s="769"/>
      <c r="V63" s="769"/>
      <c r="W63" s="769"/>
    </row>
    <row r="64" spans="1:23" ht="13.5" customHeight="1">
      <c r="A64" s="769"/>
      <c r="B64" s="769"/>
      <c r="C64" s="774"/>
      <c r="D64" s="769"/>
      <c r="E64" s="769"/>
      <c r="F64" s="769"/>
      <c r="G64" s="769"/>
      <c r="H64" s="769"/>
      <c r="I64" s="769"/>
      <c r="J64" s="769"/>
      <c r="K64" s="769"/>
      <c r="L64" s="769"/>
      <c r="M64" s="769"/>
      <c r="N64" s="769"/>
      <c r="O64" s="769"/>
      <c r="P64" s="769"/>
      <c r="Q64" s="769"/>
      <c r="R64" s="769"/>
      <c r="S64" s="769"/>
      <c r="T64" s="769"/>
      <c r="U64" s="769"/>
      <c r="V64" s="769"/>
      <c r="W64" s="769"/>
    </row>
    <row r="65" spans="1:23" ht="13.5" customHeight="1">
      <c r="A65" s="769"/>
      <c r="B65" s="769"/>
      <c r="C65" s="774"/>
      <c r="D65" s="769"/>
      <c r="E65" s="769"/>
      <c r="F65" s="769"/>
      <c r="G65" s="769"/>
      <c r="H65" s="769"/>
      <c r="I65" s="769"/>
      <c r="J65" s="769"/>
      <c r="K65" s="769"/>
      <c r="L65" s="769"/>
      <c r="M65" s="769"/>
      <c r="N65" s="769"/>
      <c r="O65" s="769"/>
      <c r="P65" s="769"/>
      <c r="Q65" s="769"/>
      <c r="R65" s="769"/>
      <c r="S65" s="769"/>
      <c r="T65" s="769"/>
      <c r="U65" s="769"/>
      <c r="V65" s="769"/>
      <c r="W65" s="769"/>
    </row>
    <row r="66" spans="1:23" ht="13.5" customHeight="1">
      <c r="A66" s="769"/>
      <c r="B66" s="769"/>
      <c r="C66" s="774"/>
      <c r="D66" s="769"/>
      <c r="E66" s="769"/>
      <c r="F66" s="769"/>
      <c r="G66" s="769"/>
      <c r="H66" s="769"/>
      <c r="I66" s="769"/>
      <c r="J66" s="769"/>
      <c r="K66" s="769"/>
      <c r="L66" s="769"/>
      <c r="M66" s="769"/>
      <c r="N66" s="769"/>
      <c r="O66" s="769"/>
      <c r="P66" s="769"/>
      <c r="Q66" s="769"/>
      <c r="R66" s="769"/>
      <c r="S66" s="769"/>
      <c r="T66" s="769"/>
      <c r="U66" s="769"/>
      <c r="V66" s="769"/>
      <c r="W66" s="769"/>
    </row>
    <row r="67" spans="1:23" ht="13.5" customHeight="1">
      <c r="A67" s="769"/>
      <c r="B67" s="769"/>
      <c r="C67" s="774"/>
      <c r="D67" s="769"/>
      <c r="E67" s="769"/>
      <c r="F67" s="769"/>
      <c r="G67" s="769"/>
      <c r="H67" s="769"/>
      <c r="I67" s="769"/>
      <c r="J67" s="769"/>
      <c r="K67" s="769"/>
      <c r="L67" s="769"/>
      <c r="M67" s="769"/>
      <c r="N67" s="769"/>
      <c r="O67" s="769"/>
      <c r="P67" s="769"/>
      <c r="Q67" s="769"/>
      <c r="R67" s="769"/>
      <c r="S67" s="769"/>
      <c r="T67" s="769"/>
      <c r="U67" s="769"/>
      <c r="V67" s="769"/>
      <c r="W67" s="769"/>
    </row>
    <row r="68" spans="1:23" ht="13.5" customHeight="1">
      <c r="A68" s="769"/>
      <c r="B68" s="769"/>
      <c r="C68" s="774"/>
      <c r="D68" s="769"/>
      <c r="E68" s="769"/>
      <c r="F68" s="769"/>
      <c r="G68" s="769"/>
      <c r="H68" s="769"/>
      <c r="I68" s="769"/>
      <c r="J68" s="769"/>
      <c r="K68" s="769"/>
      <c r="L68" s="769"/>
      <c r="M68" s="769"/>
      <c r="N68" s="769"/>
      <c r="O68" s="769"/>
      <c r="P68" s="769"/>
      <c r="Q68" s="769"/>
      <c r="R68" s="769"/>
      <c r="S68" s="769"/>
      <c r="T68" s="769"/>
      <c r="U68" s="769"/>
      <c r="V68" s="769"/>
      <c r="W68" s="769"/>
    </row>
    <row r="69" spans="1:23" ht="13.5" customHeight="1">
      <c r="A69" s="769"/>
      <c r="B69" s="769"/>
      <c r="C69" s="774"/>
      <c r="D69" s="769"/>
      <c r="E69" s="769"/>
      <c r="F69" s="769"/>
      <c r="G69" s="769"/>
      <c r="H69" s="769"/>
      <c r="I69" s="769"/>
      <c r="J69" s="769"/>
      <c r="K69" s="769"/>
      <c r="L69" s="769"/>
      <c r="M69" s="769"/>
      <c r="N69" s="769"/>
      <c r="O69" s="769"/>
      <c r="P69" s="769"/>
      <c r="Q69" s="769"/>
      <c r="R69" s="769"/>
      <c r="S69" s="769"/>
      <c r="T69" s="769"/>
      <c r="U69" s="769"/>
      <c r="V69" s="769"/>
      <c r="W69" s="769"/>
    </row>
    <row r="70" spans="1:23" ht="13.5" customHeight="1">
      <c r="A70" s="769"/>
      <c r="B70" s="769"/>
      <c r="C70" s="774"/>
      <c r="D70" s="769"/>
      <c r="E70" s="769"/>
      <c r="F70" s="769"/>
      <c r="G70" s="769"/>
      <c r="H70" s="769"/>
      <c r="I70" s="769"/>
      <c r="J70" s="769"/>
      <c r="K70" s="769"/>
      <c r="L70" s="769"/>
      <c r="M70" s="769"/>
      <c r="N70" s="769"/>
      <c r="O70" s="769"/>
      <c r="P70" s="769"/>
      <c r="Q70" s="769"/>
      <c r="R70" s="769"/>
      <c r="S70" s="769"/>
      <c r="T70" s="769"/>
      <c r="U70" s="769"/>
      <c r="V70" s="769"/>
      <c r="W70" s="769"/>
    </row>
    <row r="71" spans="1:23" ht="13.5" customHeight="1">
      <c r="A71" s="769"/>
      <c r="B71" s="769"/>
      <c r="C71" s="774"/>
      <c r="D71" s="769"/>
      <c r="E71" s="769"/>
      <c r="F71" s="769"/>
      <c r="G71" s="769"/>
      <c r="H71" s="769"/>
      <c r="I71" s="769"/>
      <c r="J71" s="769"/>
      <c r="K71" s="769"/>
      <c r="L71" s="769"/>
      <c r="M71" s="769"/>
      <c r="N71" s="769"/>
      <c r="O71" s="769"/>
      <c r="P71" s="769"/>
      <c r="Q71" s="769"/>
      <c r="R71" s="769"/>
      <c r="S71" s="769"/>
      <c r="T71" s="769"/>
      <c r="U71" s="769"/>
      <c r="V71" s="769"/>
      <c r="W71" s="769"/>
    </row>
    <row r="72" spans="1:23" ht="13.5" customHeight="1">
      <c r="A72" s="769"/>
      <c r="B72" s="769"/>
      <c r="C72" s="774"/>
      <c r="D72" s="769"/>
      <c r="E72" s="769"/>
      <c r="F72" s="769"/>
      <c r="G72" s="769"/>
      <c r="H72" s="769"/>
      <c r="I72" s="769"/>
      <c r="J72" s="769"/>
      <c r="K72" s="769"/>
      <c r="L72" s="769"/>
      <c r="M72" s="769"/>
      <c r="N72" s="769"/>
      <c r="O72" s="769"/>
      <c r="P72" s="769"/>
      <c r="Q72" s="769"/>
      <c r="R72" s="769"/>
      <c r="S72" s="769"/>
      <c r="T72" s="769"/>
      <c r="U72" s="769"/>
      <c r="V72" s="769"/>
      <c r="W72" s="769"/>
    </row>
    <row r="73" spans="1:23" ht="13.5" customHeight="1">
      <c r="A73" s="769"/>
      <c r="B73" s="769"/>
      <c r="C73" s="774"/>
      <c r="D73" s="769"/>
      <c r="E73" s="769"/>
      <c r="F73" s="769"/>
      <c r="G73" s="769"/>
      <c r="H73" s="769"/>
      <c r="I73" s="769"/>
      <c r="J73" s="769"/>
      <c r="K73" s="769"/>
      <c r="L73" s="769"/>
      <c r="M73" s="769"/>
      <c r="N73" s="769"/>
      <c r="O73" s="769"/>
      <c r="P73" s="769"/>
      <c r="Q73" s="769"/>
      <c r="R73" s="769"/>
      <c r="S73" s="769"/>
      <c r="T73" s="769"/>
      <c r="U73" s="769"/>
      <c r="V73" s="769"/>
      <c r="W73" s="769"/>
    </row>
    <row r="74" spans="1:23" ht="13.5" customHeight="1">
      <c r="A74" s="769"/>
      <c r="B74" s="769"/>
      <c r="C74" s="774"/>
      <c r="D74" s="769"/>
      <c r="E74" s="769"/>
      <c r="F74" s="769"/>
      <c r="G74" s="769"/>
      <c r="H74" s="769"/>
      <c r="I74" s="769"/>
      <c r="J74" s="769"/>
      <c r="K74" s="769"/>
      <c r="L74" s="769"/>
      <c r="M74" s="769"/>
      <c r="N74" s="769"/>
      <c r="O74" s="769"/>
      <c r="P74" s="769"/>
      <c r="Q74" s="769"/>
      <c r="R74" s="769"/>
      <c r="S74" s="769"/>
      <c r="T74" s="769"/>
      <c r="U74" s="769"/>
      <c r="V74" s="769"/>
      <c r="W74" s="769"/>
    </row>
    <row r="75" spans="1:23" ht="13.5" customHeight="1">
      <c r="A75" s="769"/>
      <c r="B75" s="769"/>
      <c r="C75" s="774"/>
      <c r="D75" s="769"/>
      <c r="E75" s="769"/>
      <c r="F75" s="769"/>
      <c r="G75" s="769"/>
      <c r="H75" s="769"/>
      <c r="I75" s="769"/>
      <c r="J75" s="769"/>
      <c r="K75" s="769"/>
      <c r="L75" s="769"/>
      <c r="M75" s="769"/>
      <c r="N75" s="769"/>
      <c r="O75" s="769"/>
      <c r="P75" s="769"/>
      <c r="Q75" s="769"/>
      <c r="R75" s="769"/>
      <c r="S75" s="769"/>
      <c r="T75" s="769"/>
      <c r="U75" s="769"/>
      <c r="V75" s="769"/>
      <c r="W75" s="769"/>
    </row>
    <row r="76" spans="1:23" ht="13.5" customHeight="1">
      <c r="A76" s="769"/>
      <c r="B76" s="769"/>
      <c r="C76" s="774"/>
      <c r="D76" s="769"/>
      <c r="E76" s="769"/>
      <c r="F76" s="769"/>
      <c r="G76" s="769"/>
      <c r="H76" s="769"/>
      <c r="I76" s="769"/>
      <c r="J76" s="769"/>
      <c r="K76" s="769"/>
      <c r="L76" s="769"/>
      <c r="M76" s="769"/>
      <c r="N76" s="769"/>
      <c r="O76" s="769"/>
      <c r="P76" s="769"/>
      <c r="Q76" s="769"/>
      <c r="R76" s="769"/>
      <c r="S76" s="769"/>
      <c r="T76" s="769"/>
      <c r="U76" s="769"/>
      <c r="V76" s="769"/>
      <c r="W76" s="769"/>
    </row>
    <row r="77" spans="1:23" ht="13.5" customHeight="1">
      <c r="A77" s="769"/>
      <c r="B77" s="769"/>
      <c r="C77" s="774"/>
      <c r="D77" s="769"/>
      <c r="E77" s="769"/>
      <c r="F77" s="769"/>
      <c r="G77" s="769"/>
      <c r="H77" s="769"/>
      <c r="I77" s="769"/>
      <c r="J77" s="769"/>
      <c r="K77" s="769"/>
      <c r="L77" s="769"/>
      <c r="M77" s="769"/>
      <c r="N77" s="769"/>
      <c r="O77" s="769"/>
      <c r="P77" s="769"/>
      <c r="Q77" s="769"/>
      <c r="R77" s="769"/>
      <c r="S77" s="769"/>
      <c r="T77" s="769"/>
      <c r="U77" s="769"/>
      <c r="V77" s="769"/>
      <c r="W77" s="769"/>
    </row>
    <row r="78" spans="1:23" ht="13.5" customHeight="1">
      <c r="A78" s="769"/>
      <c r="B78" s="769"/>
      <c r="C78" s="774"/>
      <c r="D78" s="769"/>
      <c r="E78" s="769"/>
      <c r="F78" s="769"/>
      <c r="G78" s="769"/>
      <c r="H78" s="769"/>
      <c r="I78" s="769"/>
      <c r="J78" s="769"/>
      <c r="K78" s="769"/>
      <c r="L78" s="769"/>
      <c r="M78" s="769"/>
      <c r="N78" s="769"/>
      <c r="O78" s="769"/>
      <c r="P78" s="769"/>
      <c r="Q78" s="769"/>
      <c r="R78" s="769"/>
      <c r="S78" s="769"/>
      <c r="T78" s="769"/>
      <c r="U78" s="769"/>
      <c r="V78" s="769"/>
      <c r="W78" s="769"/>
    </row>
    <row r="79" spans="1:23" ht="13.5" customHeight="1">
      <c r="A79" s="769"/>
      <c r="B79" s="769"/>
      <c r="C79" s="774"/>
      <c r="D79" s="769"/>
      <c r="E79" s="769"/>
      <c r="F79" s="769"/>
      <c r="G79" s="769"/>
      <c r="H79" s="769"/>
      <c r="I79" s="769"/>
      <c r="J79" s="769"/>
      <c r="K79" s="769"/>
      <c r="L79" s="769"/>
      <c r="M79" s="769"/>
      <c r="N79" s="769"/>
      <c r="O79" s="769"/>
      <c r="P79" s="769"/>
      <c r="Q79" s="769"/>
      <c r="R79" s="769"/>
      <c r="S79" s="769"/>
      <c r="T79" s="769"/>
      <c r="U79" s="769"/>
      <c r="V79" s="769"/>
      <c r="W79" s="769"/>
    </row>
    <row r="80" spans="1:23" ht="13.5" customHeight="1">
      <c r="A80" s="769"/>
      <c r="B80" s="769"/>
      <c r="C80" s="774"/>
      <c r="D80" s="769"/>
      <c r="E80" s="769"/>
      <c r="F80" s="769"/>
      <c r="G80" s="769"/>
      <c r="H80" s="769"/>
      <c r="I80" s="769"/>
      <c r="J80" s="769"/>
      <c r="K80" s="769"/>
      <c r="L80" s="769"/>
      <c r="M80" s="769"/>
      <c r="N80" s="769"/>
      <c r="O80" s="769"/>
      <c r="P80" s="769"/>
      <c r="Q80" s="769"/>
      <c r="R80" s="769"/>
      <c r="S80" s="769"/>
      <c r="T80" s="769"/>
      <c r="U80" s="769"/>
      <c r="V80" s="769"/>
      <c r="W80" s="769"/>
    </row>
    <row r="81" spans="1:23" ht="13.5" customHeight="1">
      <c r="A81" s="769"/>
      <c r="B81" s="769"/>
      <c r="C81" s="774"/>
      <c r="D81" s="769"/>
      <c r="E81" s="769"/>
      <c r="F81" s="769"/>
      <c r="G81" s="769"/>
      <c r="H81" s="769"/>
      <c r="I81" s="769"/>
      <c r="J81" s="769"/>
      <c r="K81" s="769"/>
      <c r="L81" s="769"/>
      <c r="M81" s="769"/>
      <c r="N81" s="769"/>
      <c r="O81" s="769"/>
      <c r="P81" s="769"/>
      <c r="Q81" s="769"/>
      <c r="R81" s="769"/>
      <c r="S81" s="769"/>
      <c r="T81" s="769"/>
      <c r="U81" s="769"/>
      <c r="V81" s="769"/>
      <c r="W81" s="769"/>
    </row>
    <row r="82" spans="1:23" ht="13.5" customHeight="1">
      <c r="A82" s="769"/>
      <c r="B82" s="769"/>
      <c r="C82" s="774"/>
      <c r="D82" s="769"/>
      <c r="E82" s="769"/>
      <c r="F82" s="769"/>
      <c r="G82" s="769"/>
      <c r="H82" s="769"/>
      <c r="I82" s="769"/>
      <c r="J82" s="769"/>
      <c r="K82" s="769"/>
      <c r="L82" s="769"/>
      <c r="M82" s="769"/>
      <c r="N82" s="769"/>
      <c r="O82" s="769"/>
      <c r="P82" s="769"/>
      <c r="Q82" s="769"/>
      <c r="R82" s="769"/>
      <c r="S82" s="769"/>
      <c r="T82" s="769"/>
      <c r="U82" s="769"/>
      <c r="V82" s="769"/>
      <c r="W82" s="769"/>
    </row>
    <row r="83" spans="1:23" ht="13.5" customHeight="1">
      <c r="A83" s="769"/>
      <c r="B83" s="769"/>
      <c r="C83" s="774"/>
      <c r="D83" s="769"/>
      <c r="E83" s="769"/>
      <c r="F83" s="769"/>
      <c r="G83" s="769"/>
      <c r="H83" s="769"/>
      <c r="I83" s="769"/>
      <c r="J83" s="769"/>
      <c r="K83" s="769"/>
      <c r="L83" s="769"/>
      <c r="M83" s="769"/>
      <c r="N83" s="769"/>
      <c r="O83" s="769"/>
      <c r="P83" s="769"/>
      <c r="Q83" s="769"/>
      <c r="R83" s="769"/>
      <c r="S83" s="769"/>
      <c r="T83" s="769"/>
      <c r="U83" s="769"/>
      <c r="V83" s="769"/>
      <c r="W83" s="769"/>
    </row>
    <row r="84" spans="1:23" ht="13.5" customHeight="1">
      <c r="A84" s="769"/>
      <c r="B84" s="769"/>
      <c r="C84" s="774"/>
      <c r="D84" s="769"/>
      <c r="E84" s="769"/>
      <c r="F84" s="769"/>
      <c r="G84" s="769"/>
      <c r="H84" s="769"/>
      <c r="I84" s="769"/>
      <c r="J84" s="769"/>
      <c r="K84" s="769"/>
      <c r="L84" s="769"/>
      <c r="M84" s="769"/>
      <c r="N84" s="769"/>
      <c r="O84" s="769"/>
      <c r="P84" s="769"/>
      <c r="Q84" s="769"/>
      <c r="R84" s="769"/>
      <c r="S84" s="769"/>
      <c r="T84" s="769"/>
      <c r="U84" s="769"/>
      <c r="V84" s="769"/>
      <c r="W84" s="769"/>
    </row>
    <row r="85" spans="1:23" ht="13.5" customHeight="1">
      <c r="A85" s="769"/>
      <c r="B85" s="769"/>
      <c r="C85" s="774"/>
      <c r="D85" s="769"/>
      <c r="E85" s="769"/>
      <c r="F85" s="769"/>
      <c r="G85" s="769"/>
      <c r="H85" s="769"/>
      <c r="I85" s="769"/>
      <c r="J85" s="769"/>
      <c r="K85" s="769"/>
      <c r="L85" s="769"/>
      <c r="M85" s="769"/>
      <c r="N85" s="769"/>
      <c r="O85" s="769"/>
      <c r="P85" s="769"/>
      <c r="Q85" s="769"/>
      <c r="R85" s="769"/>
      <c r="S85" s="769"/>
      <c r="T85" s="769"/>
      <c r="U85" s="769"/>
      <c r="V85" s="769"/>
      <c r="W85" s="769"/>
    </row>
    <row r="86" spans="1:23" ht="13.5" customHeight="1">
      <c r="A86" s="769"/>
      <c r="B86" s="769"/>
      <c r="C86" s="774"/>
      <c r="D86" s="769"/>
      <c r="E86" s="769"/>
      <c r="F86" s="769"/>
      <c r="G86" s="769"/>
      <c r="H86" s="769"/>
      <c r="I86" s="769"/>
      <c r="J86" s="769"/>
      <c r="K86" s="769"/>
      <c r="L86" s="769"/>
      <c r="M86" s="769"/>
      <c r="N86" s="769"/>
      <c r="O86" s="769"/>
      <c r="P86" s="769"/>
      <c r="Q86" s="769"/>
      <c r="R86" s="769"/>
      <c r="S86" s="769"/>
      <c r="T86" s="769"/>
      <c r="U86" s="769"/>
      <c r="V86" s="769"/>
      <c r="W86" s="769"/>
    </row>
    <row r="87" spans="1:23" ht="13.5" customHeight="1">
      <c r="A87" s="769"/>
      <c r="B87" s="769"/>
      <c r="C87" s="774"/>
      <c r="D87" s="769"/>
      <c r="E87" s="769"/>
      <c r="F87" s="769"/>
      <c r="G87" s="769"/>
      <c r="H87" s="769"/>
      <c r="I87" s="769"/>
      <c r="J87" s="769"/>
      <c r="K87" s="769"/>
      <c r="L87" s="769"/>
      <c r="M87" s="769"/>
      <c r="N87" s="769"/>
      <c r="O87" s="769"/>
      <c r="P87" s="769"/>
      <c r="Q87" s="769"/>
      <c r="R87" s="769"/>
      <c r="S87" s="769"/>
      <c r="T87" s="769"/>
      <c r="U87" s="769"/>
      <c r="V87" s="769"/>
      <c r="W87" s="769"/>
    </row>
    <row r="88" spans="1:23" ht="13.5" customHeight="1">
      <c r="A88" s="769"/>
      <c r="B88" s="769"/>
      <c r="C88" s="774"/>
      <c r="D88" s="769"/>
      <c r="E88" s="769"/>
      <c r="F88" s="769"/>
      <c r="G88" s="769"/>
      <c r="H88" s="769"/>
      <c r="I88" s="769"/>
      <c r="J88" s="769"/>
      <c r="K88" s="769"/>
      <c r="L88" s="769"/>
      <c r="M88" s="769"/>
      <c r="N88" s="769"/>
      <c r="O88" s="769"/>
      <c r="P88" s="769"/>
      <c r="Q88" s="769"/>
      <c r="R88" s="769"/>
      <c r="S88" s="769"/>
      <c r="T88" s="769"/>
      <c r="U88" s="769"/>
      <c r="V88" s="769"/>
      <c r="W88" s="769"/>
    </row>
    <row r="89" spans="1:23" ht="13.5" customHeight="1">
      <c r="A89" s="769"/>
      <c r="B89" s="769"/>
      <c r="C89" s="774"/>
      <c r="D89" s="769"/>
      <c r="E89" s="769"/>
      <c r="F89" s="769"/>
      <c r="G89" s="769"/>
      <c r="H89" s="769"/>
      <c r="I89" s="769"/>
      <c r="J89" s="769"/>
      <c r="K89" s="769"/>
      <c r="L89" s="769"/>
      <c r="M89" s="769"/>
      <c r="N89" s="769"/>
      <c r="O89" s="769"/>
      <c r="P89" s="769"/>
      <c r="Q89" s="769"/>
      <c r="R89" s="769"/>
      <c r="S89" s="769"/>
      <c r="T89" s="769"/>
      <c r="U89" s="769"/>
      <c r="V89" s="769"/>
      <c r="W89" s="769"/>
    </row>
    <row r="90" spans="1:23" ht="13.5" customHeight="1">
      <c r="A90" s="769"/>
      <c r="B90" s="769"/>
      <c r="C90" s="774"/>
      <c r="D90" s="769"/>
      <c r="E90" s="769"/>
      <c r="F90" s="769"/>
      <c r="G90" s="769"/>
      <c r="H90" s="769"/>
      <c r="I90" s="769"/>
      <c r="J90" s="769"/>
      <c r="K90" s="769"/>
      <c r="L90" s="769"/>
      <c r="M90" s="769"/>
      <c r="N90" s="769"/>
      <c r="O90" s="769"/>
      <c r="P90" s="769"/>
      <c r="Q90" s="769"/>
      <c r="R90" s="769"/>
      <c r="S90" s="769"/>
      <c r="T90" s="769"/>
      <c r="U90" s="769"/>
      <c r="V90" s="769"/>
      <c r="W90" s="769"/>
    </row>
    <row r="91" spans="1:23" ht="13.5" customHeight="1">
      <c r="A91" s="769"/>
      <c r="B91" s="769"/>
      <c r="C91" s="774"/>
      <c r="D91" s="769"/>
      <c r="E91" s="769"/>
      <c r="F91" s="769"/>
      <c r="G91" s="769"/>
      <c r="H91" s="769"/>
      <c r="I91" s="769"/>
      <c r="J91" s="769"/>
      <c r="K91" s="769"/>
      <c r="L91" s="769"/>
      <c r="M91" s="769"/>
      <c r="N91" s="769"/>
      <c r="O91" s="769"/>
      <c r="P91" s="769"/>
      <c r="Q91" s="769"/>
      <c r="R91" s="769"/>
      <c r="S91" s="769"/>
      <c r="T91" s="769"/>
      <c r="U91" s="769"/>
      <c r="V91" s="769"/>
      <c r="W91" s="769"/>
    </row>
    <row r="92" spans="1:23" ht="13.5" customHeight="1">
      <c r="A92" s="769"/>
      <c r="B92" s="769"/>
      <c r="C92" s="774"/>
      <c r="D92" s="769"/>
      <c r="E92" s="769"/>
      <c r="F92" s="769"/>
      <c r="G92" s="769"/>
      <c r="H92" s="769"/>
      <c r="I92" s="769"/>
      <c r="J92" s="769"/>
      <c r="K92" s="769"/>
      <c r="L92" s="769"/>
      <c r="M92" s="769"/>
      <c r="N92" s="769"/>
      <c r="O92" s="769"/>
      <c r="P92" s="769"/>
      <c r="Q92" s="769"/>
      <c r="R92" s="769"/>
      <c r="S92" s="769"/>
      <c r="T92" s="769"/>
      <c r="U92" s="769"/>
      <c r="V92" s="769"/>
      <c r="W92" s="769"/>
    </row>
    <row r="93" spans="1:23" ht="13.5" customHeight="1">
      <c r="A93" s="769"/>
      <c r="B93" s="769"/>
      <c r="C93" s="774"/>
      <c r="D93" s="769"/>
      <c r="E93" s="769"/>
      <c r="F93" s="769"/>
      <c r="G93" s="769"/>
      <c r="H93" s="769"/>
      <c r="I93" s="769"/>
      <c r="J93" s="769"/>
      <c r="K93" s="769"/>
      <c r="L93" s="769"/>
      <c r="M93" s="769"/>
      <c r="N93" s="769"/>
      <c r="O93" s="769"/>
      <c r="P93" s="769"/>
      <c r="Q93" s="769"/>
      <c r="R93" s="769"/>
      <c r="S93" s="769"/>
      <c r="T93" s="769"/>
      <c r="U93" s="769"/>
      <c r="V93" s="769"/>
      <c r="W93" s="769"/>
    </row>
    <row r="94" spans="1:23" ht="13.5" customHeight="1">
      <c r="A94" s="769"/>
      <c r="B94" s="769"/>
      <c r="C94" s="774"/>
      <c r="D94" s="769"/>
      <c r="E94" s="769"/>
      <c r="F94" s="769"/>
      <c r="G94" s="769"/>
      <c r="H94" s="769"/>
      <c r="I94" s="769"/>
      <c r="J94" s="769"/>
      <c r="K94" s="769"/>
      <c r="L94" s="769"/>
      <c r="M94" s="769"/>
      <c r="N94" s="769"/>
      <c r="O94" s="769"/>
      <c r="P94" s="769"/>
      <c r="Q94" s="769"/>
      <c r="R94" s="769"/>
      <c r="S94" s="769"/>
      <c r="T94" s="769"/>
      <c r="U94" s="769"/>
      <c r="V94" s="769"/>
      <c r="W94" s="769"/>
    </row>
    <row r="95" spans="1:23" ht="13.5" customHeight="1">
      <c r="A95" s="769"/>
      <c r="B95" s="769"/>
      <c r="C95" s="774"/>
      <c r="D95" s="769"/>
      <c r="E95" s="769"/>
      <c r="F95" s="769"/>
      <c r="G95" s="769"/>
      <c r="H95" s="769"/>
      <c r="I95" s="769"/>
      <c r="J95" s="769"/>
      <c r="K95" s="769"/>
      <c r="L95" s="769"/>
      <c r="M95" s="769"/>
      <c r="N95" s="769"/>
      <c r="O95" s="769"/>
      <c r="P95" s="769"/>
      <c r="Q95" s="769"/>
      <c r="R95" s="769"/>
      <c r="S95" s="769"/>
      <c r="T95" s="769"/>
      <c r="U95" s="769"/>
      <c r="V95" s="769"/>
      <c r="W95" s="769"/>
    </row>
    <row r="96" spans="1:23" ht="13.5" customHeight="1">
      <c r="A96" s="769"/>
      <c r="B96" s="769"/>
      <c r="C96" s="774"/>
      <c r="D96" s="769"/>
      <c r="E96" s="769"/>
      <c r="F96" s="769"/>
      <c r="G96" s="769"/>
      <c r="H96" s="769"/>
      <c r="I96" s="769"/>
      <c r="J96" s="769"/>
      <c r="K96" s="769"/>
      <c r="L96" s="769"/>
      <c r="M96" s="769"/>
      <c r="N96" s="769"/>
      <c r="O96" s="769"/>
      <c r="P96" s="769"/>
      <c r="Q96" s="769"/>
      <c r="R96" s="769"/>
      <c r="S96" s="769"/>
      <c r="T96" s="769"/>
      <c r="U96" s="769"/>
      <c r="V96" s="769"/>
      <c r="W96" s="769"/>
    </row>
    <row r="97" spans="1:23" ht="13.5" customHeight="1">
      <c r="A97" s="769"/>
      <c r="B97" s="769"/>
      <c r="C97" s="774"/>
      <c r="D97" s="769"/>
      <c r="E97" s="769"/>
      <c r="F97" s="769"/>
      <c r="G97" s="769"/>
      <c r="H97" s="769"/>
      <c r="I97" s="769"/>
      <c r="J97" s="769"/>
      <c r="K97" s="769"/>
      <c r="L97" s="769"/>
      <c r="M97" s="769"/>
      <c r="N97" s="769"/>
      <c r="O97" s="769"/>
      <c r="P97" s="769"/>
      <c r="Q97" s="769"/>
      <c r="R97" s="769"/>
      <c r="S97" s="769"/>
      <c r="T97" s="769"/>
      <c r="U97" s="769"/>
      <c r="V97" s="769"/>
      <c r="W97" s="769"/>
    </row>
    <row r="98" spans="1:23" ht="13.5" customHeight="1">
      <c r="A98" s="769"/>
      <c r="B98" s="769"/>
      <c r="C98" s="774"/>
      <c r="D98" s="769"/>
      <c r="E98" s="769"/>
      <c r="F98" s="769"/>
      <c r="G98" s="769"/>
      <c r="H98" s="769"/>
      <c r="I98" s="769"/>
      <c r="J98" s="769"/>
      <c r="K98" s="769"/>
      <c r="L98" s="769"/>
      <c r="M98" s="769"/>
      <c r="N98" s="769"/>
      <c r="O98" s="769"/>
      <c r="P98" s="769"/>
      <c r="Q98" s="769"/>
      <c r="R98" s="769"/>
      <c r="S98" s="769"/>
      <c r="T98" s="769"/>
      <c r="U98" s="769"/>
      <c r="V98" s="769"/>
      <c r="W98" s="769"/>
    </row>
    <row r="99" spans="1:23" ht="13.5" customHeight="1">
      <c r="A99" s="769"/>
      <c r="B99" s="769"/>
      <c r="C99" s="774"/>
      <c r="D99" s="769"/>
      <c r="E99" s="769"/>
      <c r="F99" s="769"/>
      <c r="G99" s="769"/>
      <c r="H99" s="769"/>
      <c r="I99" s="769"/>
      <c r="J99" s="769"/>
      <c r="K99" s="769"/>
      <c r="L99" s="769"/>
      <c r="M99" s="769"/>
      <c r="N99" s="769"/>
      <c r="O99" s="769"/>
      <c r="P99" s="769"/>
      <c r="Q99" s="769"/>
      <c r="R99" s="769"/>
      <c r="S99" s="769"/>
      <c r="T99" s="769"/>
      <c r="U99" s="769"/>
      <c r="V99" s="769"/>
      <c r="W99" s="769"/>
    </row>
    <row r="100" spans="1:23" ht="13.5" customHeight="1">
      <c r="A100" s="769"/>
      <c r="B100" s="769"/>
      <c r="C100" s="774"/>
      <c r="D100" s="769"/>
      <c r="E100" s="769"/>
      <c r="F100" s="769"/>
      <c r="G100" s="769"/>
      <c r="H100" s="769"/>
      <c r="I100" s="769"/>
      <c r="J100" s="769"/>
      <c r="K100" s="769"/>
      <c r="L100" s="769"/>
      <c r="M100" s="769"/>
      <c r="N100" s="769"/>
      <c r="O100" s="769"/>
      <c r="P100" s="769"/>
      <c r="Q100" s="769"/>
      <c r="R100" s="769"/>
      <c r="S100" s="769"/>
      <c r="T100" s="769"/>
      <c r="U100" s="769"/>
      <c r="V100" s="769"/>
      <c r="W100" s="769"/>
    </row>
    <row r="101" spans="1:23" ht="13.5" customHeight="1">
      <c r="A101" s="769"/>
      <c r="B101" s="769"/>
      <c r="C101" s="774"/>
      <c r="D101" s="769"/>
      <c r="E101" s="769"/>
      <c r="F101" s="769"/>
      <c r="G101" s="769"/>
      <c r="H101" s="769"/>
      <c r="I101" s="769"/>
      <c r="J101" s="769"/>
      <c r="K101" s="769"/>
      <c r="L101" s="769"/>
      <c r="M101" s="769"/>
      <c r="N101" s="769"/>
      <c r="O101" s="769"/>
      <c r="P101" s="769"/>
      <c r="Q101" s="769"/>
      <c r="R101" s="769"/>
      <c r="S101" s="769"/>
      <c r="T101" s="769"/>
      <c r="U101" s="769"/>
      <c r="V101" s="769"/>
      <c r="W101" s="769"/>
    </row>
    <row r="102" spans="1:23" ht="13.5" customHeight="1">
      <c r="A102" s="769"/>
      <c r="B102" s="769"/>
      <c r="C102" s="774"/>
      <c r="D102" s="769"/>
      <c r="E102" s="769"/>
      <c r="F102" s="769"/>
      <c r="G102" s="769"/>
      <c r="H102" s="769"/>
      <c r="I102" s="769"/>
      <c r="J102" s="769"/>
      <c r="K102" s="769"/>
      <c r="L102" s="769"/>
      <c r="M102" s="769"/>
      <c r="N102" s="769"/>
      <c r="O102" s="769"/>
      <c r="P102" s="769"/>
      <c r="Q102" s="769"/>
      <c r="R102" s="769"/>
      <c r="S102" s="769"/>
      <c r="T102" s="769"/>
      <c r="U102" s="769"/>
      <c r="V102" s="769"/>
      <c r="W102" s="769"/>
    </row>
    <row r="103" spans="1:23" ht="13.5" customHeight="1">
      <c r="A103" s="769"/>
      <c r="B103" s="769"/>
      <c r="C103" s="774"/>
      <c r="D103" s="769"/>
      <c r="E103" s="769"/>
      <c r="F103" s="769"/>
      <c r="G103" s="769"/>
      <c r="H103" s="769"/>
      <c r="I103" s="769"/>
      <c r="J103" s="769"/>
      <c r="K103" s="769"/>
      <c r="L103" s="769"/>
      <c r="M103" s="769"/>
      <c r="N103" s="769"/>
      <c r="O103" s="769"/>
      <c r="P103" s="769"/>
      <c r="Q103" s="769"/>
      <c r="R103" s="769"/>
      <c r="S103" s="769"/>
      <c r="T103" s="769"/>
      <c r="U103" s="769"/>
      <c r="V103" s="769"/>
      <c r="W103" s="769"/>
    </row>
    <row r="104" spans="1:23" ht="13.5" customHeight="1">
      <c r="A104" s="769"/>
      <c r="B104" s="769"/>
      <c r="C104" s="774"/>
      <c r="D104" s="769"/>
      <c r="E104" s="769"/>
      <c r="F104" s="769"/>
      <c r="G104" s="769"/>
      <c r="H104" s="769"/>
      <c r="I104" s="769"/>
      <c r="J104" s="769"/>
      <c r="K104" s="769"/>
      <c r="L104" s="769"/>
      <c r="M104" s="769"/>
      <c r="N104" s="769"/>
      <c r="O104" s="769"/>
      <c r="P104" s="769"/>
      <c r="Q104" s="769"/>
      <c r="R104" s="769"/>
      <c r="S104" s="769"/>
      <c r="T104" s="769"/>
      <c r="U104" s="769"/>
      <c r="V104" s="769"/>
      <c r="W104" s="769"/>
    </row>
    <row r="105" spans="1:23" ht="13.5" customHeight="1">
      <c r="A105" s="769"/>
      <c r="B105" s="769"/>
      <c r="C105" s="774"/>
      <c r="D105" s="769"/>
      <c r="E105" s="769"/>
      <c r="F105" s="769"/>
      <c r="G105" s="769"/>
      <c r="H105" s="769"/>
      <c r="I105" s="769"/>
      <c r="J105" s="769"/>
      <c r="K105" s="769"/>
      <c r="L105" s="769"/>
      <c r="M105" s="769"/>
      <c r="N105" s="769"/>
      <c r="O105" s="769"/>
      <c r="P105" s="769"/>
      <c r="Q105" s="769"/>
      <c r="R105" s="769"/>
      <c r="S105" s="769"/>
      <c r="T105" s="769"/>
      <c r="U105" s="769"/>
      <c r="V105" s="769"/>
      <c r="W105" s="769"/>
    </row>
    <row r="106" spans="1:23" ht="13.5" customHeight="1">
      <c r="A106" s="769"/>
      <c r="B106" s="769"/>
      <c r="C106" s="774"/>
      <c r="D106" s="769"/>
      <c r="E106" s="769"/>
      <c r="F106" s="769"/>
      <c r="G106" s="769"/>
      <c r="H106" s="769"/>
      <c r="I106" s="769"/>
      <c r="J106" s="769"/>
      <c r="K106" s="769"/>
      <c r="L106" s="769"/>
      <c r="M106" s="769"/>
      <c r="N106" s="769"/>
      <c r="O106" s="769"/>
      <c r="P106" s="769"/>
      <c r="Q106" s="769"/>
      <c r="R106" s="769"/>
      <c r="S106" s="769"/>
      <c r="T106" s="769"/>
      <c r="U106" s="769"/>
      <c r="V106" s="769"/>
      <c r="W106" s="769"/>
    </row>
    <row r="107" spans="1:23" ht="13.5" customHeight="1">
      <c r="A107" s="769"/>
      <c r="B107" s="769"/>
      <c r="C107" s="774"/>
      <c r="D107" s="769"/>
      <c r="E107" s="769"/>
      <c r="F107" s="769"/>
      <c r="G107" s="769"/>
      <c r="H107" s="769"/>
      <c r="I107" s="769"/>
      <c r="J107" s="769"/>
      <c r="K107" s="769"/>
      <c r="L107" s="769"/>
      <c r="M107" s="769"/>
      <c r="N107" s="769"/>
      <c r="O107" s="769"/>
      <c r="P107" s="769"/>
      <c r="Q107" s="769"/>
      <c r="R107" s="769"/>
      <c r="S107" s="769"/>
      <c r="T107" s="769"/>
      <c r="U107" s="769"/>
      <c r="V107" s="769"/>
      <c r="W107" s="769"/>
    </row>
    <row r="108" spans="1:23" ht="13.5" customHeight="1">
      <c r="A108" s="769"/>
      <c r="B108" s="769"/>
      <c r="C108" s="774"/>
      <c r="D108" s="769"/>
      <c r="E108" s="769"/>
      <c r="F108" s="769"/>
      <c r="G108" s="769"/>
      <c r="H108" s="769"/>
      <c r="I108" s="769"/>
      <c r="J108" s="769"/>
      <c r="K108" s="769"/>
      <c r="L108" s="769"/>
      <c r="M108" s="769"/>
      <c r="N108" s="769"/>
      <c r="O108" s="769"/>
      <c r="P108" s="769"/>
      <c r="Q108" s="769"/>
      <c r="R108" s="769"/>
      <c r="S108" s="769"/>
      <c r="T108" s="769"/>
      <c r="U108" s="769"/>
      <c r="V108" s="769"/>
      <c r="W108" s="769"/>
    </row>
    <row r="109" spans="1:23" ht="13.5" customHeight="1">
      <c r="A109" s="769"/>
      <c r="B109" s="769"/>
      <c r="C109" s="774"/>
      <c r="D109" s="769"/>
      <c r="E109" s="769"/>
      <c r="F109" s="769"/>
      <c r="G109" s="769"/>
      <c r="H109" s="769"/>
      <c r="I109" s="769"/>
      <c r="J109" s="769"/>
      <c r="K109" s="769"/>
      <c r="L109" s="769"/>
      <c r="M109" s="769"/>
      <c r="N109" s="769"/>
      <c r="O109" s="769"/>
      <c r="P109" s="769"/>
      <c r="Q109" s="769"/>
      <c r="R109" s="769"/>
      <c r="S109" s="769"/>
      <c r="T109" s="769"/>
      <c r="U109" s="769"/>
      <c r="V109" s="769"/>
      <c r="W109" s="769"/>
    </row>
    <row r="110" spans="1:23" ht="13.5" customHeight="1">
      <c r="A110" s="769"/>
      <c r="B110" s="769"/>
      <c r="C110" s="774"/>
      <c r="D110" s="769"/>
      <c r="E110" s="769"/>
      <c r="F110" s="769"/>
      <c r="G110" s="769"/>
      <c r="H110" s="769"/>
      <c r="I110" s="769"/>
      <c r="J110" s="769"/>
      <c r="K110" s="769"/>
      <c r="L110" s="769"/>
      <c r="M110" s="769"/>
      <c r="N110" s="769"/>
      <c r="O110" s="769"/>
      <c r="P110" s="769"/>
      <c r="Q110" s="769"/>
      <c r="R110" s="769"/>
      <c r="S110" s="769"/>
      <c r="T110" s="769"/>
      <c r="U110" s="769"/>
      <c r="V110" s="769"/>
      <c r="W110" s="769"/>
    </row>
    <row r="111" spans="1:23" ht="13.5" customHeight="1">
      <c r="A111" s="769"/>
      <c r="B111" s="769"/>
      <c r="C111" s="774"/>
      <c r="D111" s="769"/>
      <c r="E111" s="769"/>
      <c r="F111" s="769"/>
      <c r="G111" s="769"/>
      <c r="H111" s="769"/>
      <c r="I111" s="769"/>
      <c r="J111" s="769"/>
      <c r="K111" s="769"/>
      <c r="L111" s="769"/>
      <c r="M111" s="769"/>
      <c r="N111" s="769"/>
      <c r="O111" s="769"/>
      <c r="P111" s="769"/>
      <c r="Q111" s="769"/>
      <c r="R111" s="769"/>
      <c r="S111" s="769"/>
      <c r="T111" s="769"/>
      <c r="U111" s="769"/>
      <c r="V111" s="769"/>
      <c r="W111" s="769"/>
    </row>
    <row r="112" spans="1:23" ht="13.5" customHeight="1">
      <c r="A112" s="769"/>
      <c r="B112" s="769"/>
      <c r="C112" s="774"/>
      <c r="D112" s="769"/>
      <c r="E112" s="769"/>
      <c r="F112" s="769"/>
      <c r="G112" s="769"/>
      <c r="H112" s="769"/>
      <c r="I112" s="769"/>
      <c r="J112" s="769"/>
      <c r="K112" s="769"/>
      <c r="L112" s="769"/>
      <c r="M112" s="769"/>
      <c r="N112" s="769"/>
      <c r="O112" s="769"/>
      <c r="P112" s="769"/>
      <c r="Q112" s="769"/>
      <c r="R112" s="769"/>
      <c r="S112" s="769"/>
      <c r="T112" s="769"/>
      <c r="U112" s="769"/>
      <c r="V112" s="769"/>
      <c r="W112" s="769"/>
    </row>
    <row r="113" spans="1:23" ht="13.5" customHeight="1">
      <c r="A113" s="769"/>
      <c r="B113" s="769"/>
      <c r="C113" s="774"/>
      <c r="D113" s="769"/>
      <c r="E113" s="769"/>
      <c r="F113" s="769"/>
      <c r="G113" s="769"/>
      <c r="H113" s="769"/>
      <c r="I113" s="769"/>
      <c r="J113" s="769"/>
      <c r="K113" s="769"/>
      <c r="L113" s="769"/>
      <c r="M113" s="769"/>
      <c r="N113" s="769"/>
      <c r="O113" s="769"/>
      <c r="P113" s="769"/>
      <c r="Q113" s="769"/>
      <c r="R113" s="769"/>
      <c r="S113" s="769"/>
      <c r="T113" s="769"/>
      <c r="U113" s="769"/>
      <c r="V113" s="769"/>
      <c r="W113" s="769"/>
    </row>
    <row r="114" spans="1:23" ht="13.5" customHeight="1">
      <c r="A114" s="769"/>
      <c r="B114" s="769"/>
      <c r="C114" s="774"/>
      <c r="D114" s="769"/>
      <c r="E114" s="769"/>
      <c r="F114" s="769"/>
      <c r="G114" s="769"/>
      <c r="H114" s="769"/>
      <c r="I114" s="769"/>
      <c r="J114" s="769"/>
      <c r="K114" s="769"/>
      <c r="L114" s="769"/>
      <c r="M114" s="769"/>
      <c r="N114" s="769"/>
      <c r="O114" s="769"/>
      <c r="P114" s="769"/>
      <c r="Q114" s="769"/>
      <c r="R114" s="769"/>
      <c r="S114" s="769"/>
      <c r="T114" s="769"/>
      <c r="U114" s="769"/>
      <c r="V114" s="769"/>
      <c r="W114" s="769"/>
    </row>
    <row r="115" spans="1:23" ht="13.5" customHeight="1">
      <c r="A115" s="769"/>
      <c r="B115" s="769"/>
      <c r="C115" s="774"/>
      <c r="D115" s="769"/>
      <c r="E115" s="769"/>
      <c r="F115" s="769"/>
      <c r="G115" s="769"/>
      <c r="H115" s="769"/>
      <c r="I115" s="769"/>
      <c r="J115" s="769"/>
      <c r="K115" s="769"/>
      <c r="L115" s="769"/>
      <c r="M115" s="769"/>
      <c r="N115" s="769"/>
      <c r="O115" s="769"/>
      <c r="P115" s="769"/>
      <c r="Q115" s="769"/>
      <c r="R115" s="769"/>
      <c r="S115" s="769"/>
      <c r="T115" s="769"/>
      <c r="U115" s="769"/>
      <c r="V115" s="769"/>
      <c r="W115" s="769"/>
    </row>
    <row r="116" spans="1:23" ht="13.5" customHeight="1">
      <c r="A116" s="769"/>
      <c r="B116" s="769"/>
      <c r="C116" s="774"/>
      <c r="D116" s="769"/>
      <c r="E116" s="769"/>
      <c r="F116" s="769"/>
      <c r="G116" s="769"/>
      <c r="H116" s="769"/>
      <c r="I116" s="769"/>
      <c r="J116" s="769"/>
      <c r="K116" s="769"/>
      <c r="L116" s="769"/>
      <c r="M116" s="769"/>
      <c r="N116" s="769"/>
      <c r="O116" s="769"/>
      <c r="P116" s="769"/>
      <c r="Q116" s="769"/>
      <c r="R116" s="769"/>
      <c r="S116" s="769"/>
      <c r="T116" s="769"/>
      <c r="U116" s="769"/>
      <c r="V116" s="769"/>
      <c r="W116" s="769"/>
    </row>
    <row r="117" spans="1:23" ht="13.5" customHeight="1">
      <c r="A117" s="769"/>
      <c r="B117" s="769"/>
      <c r="C117" s="774"/>
      <c r="D117" s="769"/>
      <c r="E117" s="769"/>
      <c r="F117" s="769"/>
      <c r="G117" s="769"/>
      <c r="H117" s="769"/>
      <c r="I117" s="769"/>
      <c r="J117" s="769"/>
      <c r="K117" s="769"/>
      <c r="L117" s="769"/>
      <c r="M117" s="769"/>
      <c r="N117" s="769"/>
      <c r="O117" s="769"/>
      <c r="P117" s="769"/>
      <c r="Q117" s="769"/>
      <c r="R117" s="769"/>
      <c r="S117" s="769"/>
      <c r="T117" s="769"/>
      <c r="U117" s="769"/>
      <c r="V117" s="769"/>
      <c r="W117" s="769"/>
    </row>
    <row r="118" spans="1:23" ht="13.5" customHeight="1">
      <c r="A118" s="769"/>
      <c r="B118" s="769"/>
      <c r="C118" s="774"/>
      <c r="D118" s="769"/>
      <c r="E118" s="769"/>
      <c r="F118" s="769"/>
      <c r="G118" s="769"/>
      <c r="H118" s="769"/>
      <c r="I118" s="769"/>
      <c r="J118" s="769"/>
      <c r="K118" s="769"/>
      <c r="L118" s="769"/>
      <c r="M118" s="769"/>
      <c r="N118" s="769"/>
      <c r="O118" s="769"/>
      <c r="P118" s="769"/>
      <c r="Q118" s="769"/>
      <c r="R118" s="769"/>
      <c r="S118" s="769"/>
      <c r="T118" s="769"/>
      <c r="U118" s="769"/>
      <c r="V118" s="769"/>
      <c r="W118" s="769"/>
    </row>
    <row r="119" spans="1:23" ht="13.5" customHeight="1">
      <c r="A119" s="769"/>
      <c r="B119" s="769"/>
      <c r="C119" s="774"/>
      <c r="D119" s="769"/>
      <c r="E119" s="769"/>
      <c r="F119" s="769"/>
      <c r="G119" s="769"/>
      <c r="H119" s="769"/>
      <c r="I119" s="769"/>
      <c r="J119" s="769"/>
      <c r="K119" s="769"/>
      <c r="L119" s="769"/>
      <c r="M119" s="769"/>
      <c r="N119" s="769"/>
      <c r="O119" s="769"/>
      <c r="P119" s="769"/>
      <c r="Q119" s="769"/>
      <c r="R119" s="769"/>
      <c r="S119" s="769"/>
      <c r="T119" s="769"/>
      <c r="U119" s="769"/>
      <c r="V119" s="769"/>
      <c r="W119" s="769"/>
    </row>
    <row r="120" spans="1:23" ht="13.5" customHeight="1">
      <c r="A120" s="769"/>
      <c r="B120" s="769"/>
      <c r="C120" s="774"/>
      <c r="D120" s="769"/>
      <c r="E120" s="769"/>
      <c r="F120" s="769"/>
      <c r="G120" s="769"/>
      <c r="H120" s="769"/>
      <c r="I120" s="769"/>
      <c r="J120" s="769"/>
      <c r="K120" s="769"/>
      <c r="L120" s="769"/>
      <c r="M120" s="769"/>
      <c r="N120" s="769"/>
      <c r="O120" s="769"/>
      <c r="P120" s="769"/>
      <c r="Q120" s="769"/>
      <c r="R120" s="769"/>
      <c r="S120" s="769"/>
      <c r="T120" s="769"/>
      <c r="U120" s="769"/>
      <c r="V120" s="769"/>
      <c r="W120" s="769"/>
    </row>
    <row r="121" spans="1:23" ht="13.5" customHeight="1">
      <c r="A121" s="769"/>
      <c r="B121" s="769"/>
      <c r="C121" s="774"/>
      <c r="D121" s="769"/>
      <c r="E121" s="769"/>
      <c r="F121" s="769"/>
      <c r="G121" s="769"/>
      <c r="H121" s="769"/>
      <c r="I121" s="769"/>
      <c r="J121" s="769"/>
      <c r="K121" s="769"/>
      <c r="L121" s="769"/>
      <c r="M121" s="769"/>
      <c r="N121" s="769"/>
      <c r="O121" s="769"/>
      <c r="P121" s="769"/>
      <c r="Q121" s="769"/>
      <c r="R121" s="769"/>
      <c r="S121" s="769"/>
      <c r="T121" s="769"/>
      <c r="U121" s="769"/>
      <c r="V121" s="769"/>
      <c r="W121" s="769"/>
    </row>
    <row r="122" spans="1:23" ht="13.5" customHeight="1">
      <c r="A122" s="769"/>
      <c r="B122" s="769"/>
      <c r="C122" s="774"/>
      <c r="D122" s="769"/>
      <c r="E122" s="769"/>
      <c r="F122" s="769"/>
      <c r="G122" s="769"/>
      <c r="H122" s="769"/>
      <c r="I122" s="769"/>
      <c r="J122" s="769"/>
      <c r="K122" s="769"/>
      <c r="L122" s="769"/>
      <c r="M122" s="769"/>
      <c r="N122" s="769"/>
      <c r="O122" s="769"/>
      <c r="P122" s="769"/>
      <c r="Q122" s="769"/>
      <c r="R122" s="769"/>
      <c r="S122" s="769"/>
      <c r="T122" s="769"/>
      <c r="U122" s="769"/>
      <c r="V122" s="769"/>
      <c r="W122" s="769"/>
    </row>
    <row r="123" spans="1:23" ht="13.5" customHeight="1">
      <c r="A123" s="769"/>
      <c r="B123" s="769"/>
      <c r="C123" s="774"/>
      <c r="D123" s="769"/>
      <c r="E123" s="769"/>
      <c r="F123" s="769"/>
      <c r="G123" s="769"/>
      <c r="H123" s="769"/>
      <c r="I123" s="769"/>
      <c r="J123" s="769"/>
      <c r="K123" s="769"/>
      <c r="L123" s="769"/>
      <c r="M123" s="769"/>
      <c r="N123" s="769"/>
      <c r="O123" s="769"/>
      <c r="P123" s="769"/>
      <c r="Q123" s="769"/>
      <c r="R123" s="769"/>
      <c r="S123" s="769"/>
      <c r="T123" s="769"/>
      <c r="U123" s="769"/>
      <c r="V123" s="769"/>
      <c r="W123" s="769"/>
    </row>
    <row r="124" spans="1:23" ht="13.5" customHeight="1">
      <c r="A124" s="769"/>
      <c r="B124" s="769"/>
      <c r="C124" s="774"/>
      <c r="D124" s="769"/>
      <c r="E124" s="769"/>
      <c r="F124" s="769"/>
      <c r="G124" s="769"/>
      <c r="H124" s="769"/>
      <c r="I124" s="769"/>
      <c r="J124" s="769"/>
      <c r="K124" s="769"/>
      <c r="L124" s="769"/>
      <c r="M124" s="769"/>
      <c r="N124" s="769"/>
      <c r="O124" s="769"/>
      <c r="P124" s="769"/>
      <c r="Q124" s="769"/>
      <c r="R124" s="769"/>
      <c r="S124" s="769"/>
      <c r="T124" s="769"/>
      <c r="U124" s="769"/>
      <c r="V124" s="769"/>
      <c r="W124" s="769"/>
    </row>
    <row r="125" spans="1:23" ht="13.5" customHeight="1">
      <c r="A125" s="769"/>
      <c r="B125" s="769"/>
      <c r="C125" s="774"/>
      <c r="D125" s="769"/>
      <c r="E125" s="769"/>
      <c r="F125" s="769"/>
      <c r="G125" s="769"/>
      <c r="H125" s="769"/>
      <c r="I125" s="769"/>
      <c r="J125" s="769"/>
      <c r="K125" s="769"/>
      <c r="L125" s="769"/>
      <c r="M125" s="769"/>
      <c r="N125" s="769"/>
      <c r="O125" s="769"/>
      <c r="P125" s="769"/>
      <c r="Q125" s="769"/>
      <c r="R125" s="769"/>
      <c r="S125" s="769"/>
      <c r="T125" s="769"/>
      <c r="U125" s="769"/>
      <c r="V125" s="769"/>
      <c r="W125" s="769"/>
    </row>
    <row r="126" spans="1:23" ht="13.5" customHeight="1">
      <c r="A126" s="769"/>
      <c r="B126" s="769"/>
      <c r="C126" s="774"/>
      <c r="D126" s="769"/>
      <c r="E126" s="769"/>
      <c r="F126" s="769"/>
      <c r="G126" s="769"/>
      <c r="H126" s="769"/>
      <c r="I126" s="769"/>
      <c r="J126" s="769"/>
      <c r="K126" s="769"/>
      <c r="L126" s="769"/>
      <c r="M126" s="769"/>
      <c r="N126" s="769"/>
      <c r="O126" s="769"/>
      <c r="P126" s="769"/>
      <c r="Q126" s="769"/>
      <c r="R126" s="769"/>
      <c r="S126" s="769"/>
      <c r="T126" s="769"/>
      <c r="U126" s="769"/>
      <c r="V126" s="769"/>
      <c r="W126" s="769"/>
    </row>
    <row r="127" spans="1:23" ht="13.5" customHeight="1">
      <c r="A127" s="769"/>
      <c r="B127" s="769"/>
      <c r="C127" s="774"/>
      <c r="D127" s="769"/>
      <c r="E127" s="769"/>
      <c r="F127" s="769"/>
      <c r="G127" s="769"/>
      <c r="H127" s="769"/>
      <c r="I127" s="769"/>
      <c r="J127" s="769"/>
      <c r="K127" s="769"/>
      <c r="L127" s="769"/>
      <c r="M127" s="769"/>
      <c r="N127" s="769"/>
      <c r="O127" s="769"/>
      <c r="P127" s="769"/>
      <c r="Q127" s="769"/>
      <c r="R127" s="769"/>
      <c r="S127" s="769"/>
      <c r="T127" s="769"/>
      <c r="U127" s="769"/>
      <c r="V127" s="769"/>
      <c r="W127" s="769"/>
    </row>
    <row r="128" spans="1:23" ht="13.5" customHeight="1">
      <c r="A128" s="769"/>
      <c r="B128" s="769"/>
      <c r="C128" s="774"/>
      <c r="D128" s="769"/>
      <c r="E128" s="769"/>
      <c r="F128" s="769"/>
      <c r="G128" s="769"/>
      <c r="H128" s="769"/>
      <c r="I128" s="769"/>
      <c r="J128" s="769"/>
      <c r="K128" s="769"/>
      <c r="L128" s="769"/>
      <c r="M128" s="769"/>
      <c r="N128" s="769"/>
      <c r="O128" s="769"/>
      <c r="P128" s="769"/>
      <c r="Q128" s="769"/>
      <c r="R128" s="769"/>
      <c r="S128" s="769"/>
      <c r="T128" s="769"/>
      <c r="U128" s="769"/>
      <c r="V128" s="769"/>
      <c r="W128" s="769"/>
    </row>
    <row r="129" spans="1:23" ht="13.5" customHeight="1">
      <c r="A129" s="769"/>
      <c r="B129" s="769"/>
      <c r="C129" s="774"/>
      <c r="D129" s="769"/>
      <c r="E129" s="769"/>
      <c r="F129" s="769"/>
      <c r="G129" s="769"/>
      <c r="H129" s="769"/>
      <c r="I129" s="769"/>
      <c r="J129" s="769"/>
      <c r="K129" s="769"/>
      <c r="L129" s="769"/>
      <c r="M129" s="769"/>
      <c r="N129" s="769"/>
      <c r="O129" s="769"/>
      <c r="P129" s="769"/>
      <c r="Q129" s="769"/>
      <c r="R129" s="769"/>
      <c r="S129" s="769"/>
      <c r="T129" s="769"/>
      <c r="U129" s="769"/>
      <c r="V129" s="769"/>
      <c r="W129" s="769"/>
    </row>
    <row r="130" spans="1:23" ht="13.5" customHeight="1">
      <c r="A130" s="769"/>
      <c r="B130" s="769"/>
      <c r="C130" s="774"/>
      <c r="D130" s="769"/>
      <c r="E130" s="769"/>
      <c r="F130" s="769"/>
      <c r="G130" s="769"/>
      <c r="H130" s="769"/>
      <c r="I130" s="769"/>
      <c r="J130" s="769"/>
      <c r="K130" s="769"/>
      <c r="L130" s="769"/>
      <c r="M130" s="769"/>
      <c r="N130" s="769"/>
      <c r="O130" s="769"/>
      <c r="P130" s="769"/>
      <c r="Q130" s="769"/>
      <c r="R130" s="769"/>
      <c r="S130" s="769"/>
      <c r="T130" s="769"/>
      <c r="U130" s="769"/>
      <c r="V130" s="769"/>
      <c r="W130" s="769"/>
    </row>
    <row r="131" spans="1:23" ht="13.5" customHeight="1">
      <c r="A131" s="769"/>
      <c r="B131" s="769"/>
      <c r="C131" s="774"/>
      <c r="D131" s="769"/>
      <c r="E131" s="769"/>
      <c r="F131" s="769"/>
      <c r="G131" s="769"/>
      <c r="H131" s="769"/>
      <c r="I131" s="769"/>
      <c r="J131" s="769"/>
      <c r="K131" s="769"/>
      <c r="L131" s="769"/>
      <c r="M131" s="769"/>
      <c r="N131" s="769"/>
      <c r="O131" s="769"/>
      <c r="P131" s="769"/>
      <c r="Q131" s="769"/>
      <c r="R131" s="769"/>
      <c r="S131" s="769"/>
      <c r="T131" s="769"/>
      <c r="U131" s="769"/>
      <c r="V131" s="769"/>
      <c r="W131" s="769"/>
    </row>
    <row r="132" spans="1:23" ht="13.5" customHeight="1">
      <c r="A132" s="769"/>
      <c r="B132" s="769"/>
      <c r="C132" s="774"/>
      <c r="D132" s="769"/>
      <c r="E132" s="769"/>
      <c r="F132" s="769"/>
      <c r="G132" s="769"/>
      <c r="H132" s="769"/>
      <c r="I132" s="769"/>
      <c r="J132" s="769"/>
      <c r="K132" s="769"/>
      <c r="L132" s="769"/>
      <c r="M132" s="769"/>
      <c r="N132" s="769"/>
      <c r="O132" s="769"/>
      <c r="P132" s="769"/>
      <c r="Q132" s="769"/>
      <c r="R132" s="769"/>
      <c r="S132" s="769"/>
      <c r="T132" s="769"/>
      <c r="U132" s="769"/>
      <c r="V132" s="769"/>
      <c r="W132" s="769"/>
    </row>
    <row r="133" spans="1:23" ht="13.5" customHeight="1">
      <c r="A133" s="769"/>
      <c r="B133" s="769"/>
      <c r="C133" s="774"/>
      <c r="D133" s="769"/>
      <c r="E133" s="769"/>
      <c r="F133" s="769"/>
      <c r="G133" s="769"/>
      <c r="H133" s="769"/>
      <c r="I133" s="769"/>
      <c r="J133" s="769"/>
      <c r="K133" s="769"/>
      <c r="L133" s="769"/>
      <c r="M133" s="769"/>
      <c r="N133" s="769"/>
      <c r="O133" s="769"/>
      <c r="P133" s="769"/>
      <c r="Q133" s="769"/>
      <c r="R133" s="769"/>
      <c r="S133" s="769"/>
      <c r="T133" s="769"/>
      <c r="U133" s="769"/>
      <c r="V133" s="769"/>
      <c r="W133" s="769"/>
    </row>
    <row r="134" spans="1:23" ht="13.5" customHeight="1">
      <c r="A134" s="769"/>
      <c r="B134" s="769"/>
      <c r="C134" s="774"/>
      <c r="D134" s="769"/>
      <c r="E134" s="769"/>
      <c r="F134" s="769"/>
      <c r="G134" s="769"/>
      <c r="H134" s="769"/>
      <c r="I134" s="769"/>
      <c r="J134" s="769"/>
      <c r="K134" s="769"/>
      <c r="L134" s="769"/>
      <c r="M134" s="769"/>
      <c r="N134" s="769"/>
      <c r="O134" s="769"/>
      <c r="P134" s="769"/>
      <c r="Q134" s="769"/>
      <c r="R134" s="769"/>
      <c r="S134" s="769"/>
      <c r="T134" s="769"/>
      <c r="U134" s="769"/>
      <c r="V134" s="769"/>
      <c r="W134" s="769"/>
    </row>
    <row r="135" spans="1:23" ht="13.5" customHeight="1">
      <c r="A135" s="769"/>
      <c r="B135" s="769"/>
      <c r="C135" s="774"/>
      <c r="D135" s="769"/>
      <c r="E135" s="769"/>
      <c r="F135" s="769"/>
      <c r="G135" s="769"/>
      <c r="H135" s="769"/>
      <c r="I135" s="769"/>
      <c r="J135" s="769"/>
      <c r="K135" s="769"/>
      <c r="L135" s="769"/>
      <c r="M135" s="769"/>
      <c r="N135" s="769"/>
      <c r="O135" s="769"/>
      <c r="P135" s="769"/>
      <c r="Q135" s="769"/>
      <c r="R135" s="769"/>
      <c r="S135" s="769"/>
      <c r="T135" s="769"/>
      <c r="U135" s="769"/>
      <c r="V135" s="769"/>
      <c r="W135" s="769"/>
    </row>
    <row r="136" spans="1:23" ht="13.5" customHeight="1">
      <c r="A136" s="769"/>
      <c r="B136" s="769"/>
      <c r="C136" s="774"/>
      <c r="D136" s="769"/>
      <c r="E136" s="769"/>
      <c r="F136" s="769"/>
      <c r="G136" s="769"/>
      <c r="H136" s="769"/>
      <c r="I136" s="769"/>
      <c r="J136" s="769"/>
      <c r="K136" s="769"/>
      <c r="L136" s="769"/>
      <c r="M136" s="769"/>
      <c r="N136" s="769"/>
      <c r="O136" s="769"/>
      <c r="P136" s="769"/>
      <c r="Q136" s="769"/>
      <c r="R136" s="769"/>
      <c r="S136" s="769"/>
      <c r="T136" s="769"/>
      <c r="U136" s="769"/>
      <c r="V136" s="769"/>
      <c r="W136" s="769"/>
    </row>
    <row r="137" spans="1:23" ht="13.5" customHeight="1">
      <c r="A137" s="769"/>
      <c r="B137" s="769"/>
      <c r="C137" s="774"/>
      <c r="D137" s="769"/>
      <c r="E137" s="769"/>
      <c r="F137" s="769"/>
      <c r="G137" s="769"/>
      <c r="H137" s="769"/>
      <c r="I137" s="769"/>
      <c r="J137" s="769"/>
      <c r="K137" s="769"/>
      <c r="L137" s="769"/>
      <c r="M137" s="769"/>
      <c r="N137" s="769"/>
      <c r="O137" s="769"/>
      <c r="P137" s="769"/>
      <c r="Q137" s="769"/>
      <c r="R137" s="769"/>
      <c r="S137" s="769"/>
      <c r="T137" s="769"/>
      <c r="U137" s="769"/>
      <c r="V137" s="769"/>
      <c r="W137" s="769"/>
    </row>
    <row r="138" spans="1:23" ht="13.5" customHeight="1">
      <c r="A138" s="769"/>
      <c r="B138" s="769"/>
      <c r="C138" s="774"/>
      <c r="D138" s="769"/>
      <c r="E138" s="769"/>
      <c r="F138" s="769"/>
      <c r="G138" s="769"/>
      <c r="H138" s="769"/>
      <c r="I138" s="769"/>
      <c r="J138" s="769"/>
      <c r="K138" s="769"/>
      <c r="L138" s="769"/>
      <c r="M138" s="769"/>
      <c r="N138" s="769"/>
      <c r="O138" s="769"/>
      <c r="P138" s="769"/>
      <c r="Q138" s="769"/>
      <c r="R138" s="769"/>
      <c r="S138" s="769"/>
      <c r="T138" s="769"/>
      <c r="U138" s="769"/>
      <c r="V138" s="769"/>
      <c r="W138" s="769"/>
    </row>
    <row r="139" spans="1:23" ht="13.5" customHeight="1">
      <c r="A139" s="769"/>
      <c r="B139" s="769"/>
      <c r="C139" s="774"/>
      <c r="D139" s="769"/>
      <c r="E139" s="769"/>
      <c r="F139" s="769"/>
      <c r="G139" s="769"/>
      <c r="H139" s="769"/>
      <c r="I139" s="769"/>
      <c r="J139" s="769"/>
      <c r="K139" s="769"/>
      <c r="L139" s="769"/>
      <c r="M139" s="769"/>
      <c r="N139" s="769"/>
      <c r="O139" s="769"/>
      <c r="P139" s="769"/>
      <c r="Q139" s="769"/>
      <c r="R139" s="769"/>
      <c r="S139" s="769"/>
      <c r="T139" s="769"/>
      <c r="U139" s="769"/>
      <c r="V139" s="769"/>
      <c r="W139" s="769"/>
    </row>
    <row r="140" spans="1:23" ht="13.5" customHeight="1">
      <c r="A140" s="769"/>
      <c r="B140" s="769"/>
      <c r="C140" s="774"/>
      <c r="D140" s="769"/>
      <c r="E140" s="769"/>
      <c r="F140" s="769"/>
      <c r="G140" s="769"/>
      <c r="H140" s="769"/>
      <c r="I140" s="769"/>
      <c r="J140" s="769"/>
      <c r="K140" s="769"/>
      <c r="L140" s="769"/>
      <c r="M140" s="769"/>
      <c r="N140" s="769"/>
      <c r="O140" s="769"/>
      <c r="P140" s="769"/>
      <c r="Q140" s="769"/>
      <c r="R140" s="769"/>
      <c r="S140" s="769"/>
      <c r="T140" s="769"/>
      <c r="U140" s="769"/>
      <c r="V140" s="769"/>
      <c r="W140" s="769"/>
    </row>
    <row r="141" spans="1:23" ht="13.5" customHeight="1">
      <c r="A141" s="769"/>
      <c r="B141" s="769"/>
      <c r="C141" s="774"/>
      <c r="D141" s="769"/>
      <c r="E141" s="769"/>
      <c r="F141" s="769"/>
      <c r="G141" s="769"/>
      <c r="H141" s="769"/>
      <c r="I141" s="769"/>
      <c r="J141" s="769"/>
      <c r="K141" s="769"/>
      <c r="L141" s="769"/>
      <c r="M141" s="769"/>
      <c r="N141" s="769"/>
      <c r="O141" s="769"/>
      <c r="P141" s="769"/>
      <c r="Q141" s="769"/>
      <c r="R141" s="769"/>
      <c r="S141" s="769"/>
      <c r="T141" s="769"/>
      <c r="U141" s="769"/>
      <c r="V141" s="769"/>
      <c r="W141" s="769"/>
    </row>
    <row r="142" spans="1:23" ht="13.5" customHeight="1">
      <c r="A142" s="769"/>
      <c r="B142" s="769"/>
      <c r="C142" s="774"/>
      <c r="D142" s="769"/>
      <c r="E142" s="769"/>
      <c r="F142" s="769"/>
      <c r="G142" s="769"/>
      <c r="H142" s="769"/>
      <c r="I142" s="769"/>
      <c r="J142" s="769"/>
      <c r="K142" s="769"/>
      <c r="L142" s="769"/>
      <c r="M142" s="769"/>
      <c r="N142" s="769"/>
      <c r="O142" s="769"/>
      <c r="P142" s="769"/>
      <c r="Q142" s="769"/>
      <c r="R142" s="769"/>
      <c r="S142" s="769"/>
      <c r="T142" s="769"/>
      <c r="U142" s="769"/>
      <c r="V142" s="769"/>
      <c r="W142" s="769"/>
    </row>
    <row r="143" spans="1:23" ht="13.5" customHeight="1">
      <c r="A143" s="769"/>
      <c r="B143" s="769"/>
      <c r="C143" s="774"/>
      <c r="D143" s="769"/>
      <c r="E143" s="769"/>
      <c r="F143" s="769"/>
      <c r="G143" s="769"/>
      <c r="H143" s="769"/>
      <c r="I143" s="769"/>
      <c r="J143" s="769"/>
      <c r="K143" s="769"/>
      <c r="L143" s="769"/>
      <c r="M143" s="769"/>
      <c r="N143" s="769"/>
      <c r="O143" s="769"/>
      <c r="P143" s="769"/>
      <c r="Q143" s="769"/>
      <c r="R143" s="769"/>
      <c r="S143" s="769"/>
      <c r="T143" s="769"/>
      <c r="U143" s="769"/>
      <c r="V143" s="769"/>
      <c r="W143" s="769"/>
    </row>
    <row r="144" spans="1:23" ht="13.5" customHeight="1">
      <c r="A144" s="769"/>
      <c r="B144" s="769"/>
      <c r="C144" s="774"/>
      <c r="D144" s="769"/>
      <c r="E144" s="769"/>
      <c r="F144" s="769"/>
      <c r="G144" s="769"/>
      <c r="H144" s="769"/>
      <c r="I144" s="769"/>
      <c r="J144" s="769"/>
      <c r="K144" s="769"/>
      <c r="L144" s="769"/>
      <c r="M144" s="769"/>
      <c r="N144" s="769"/>
      <c r="O144" s="769"/>
      <c r="P144" s="769"/>
      <c r="Q144" s="769"/>
      <c r="R144" s="769"/>
      <c r="S144" s="769"/>
      <c r="T144" s="769"/>
      <c r="U144" s="769"/>
      <c r="V144" s="769"/>
      <c r="W144" s="769"/>
    </row>
    <row r="145" spans="1:23" ht="13.5" customHeight="1">
      <c r="A145" s="769"/>
      <c r="B145" s="769"/>
      <c r="C145" s="774"/>
      <c r="D145" s="769"/>
      <c r="E145" s="769"/>
      <c r="F145" s="769"/>
      <c r="G145" s="769"/>
      <c r="H145" s="769"/>
      <c r="I145" s="769"/>
      <c r="J145" s="769"/>
      <c r="K145" s="769"/>
      <c r="L145" s="769"/>
      <c r="M145" s="769"/>
      <c r="N145" s="769"/>
      <c r="O145" s="769"/>
      <c r="P145" s="769"/>
      <c r="Q145" s="769"/>
      <c r="R145" s="769"/>
      <c r="S145" s="769"/>
      <c r="T145" s="769"/>
      <c r="U145" s="769"/>
      <c r="V145" s="769"/>
      <c r="W145" s="769"/>
    </row>
    <row r="146" spans="1:23" ht="13.5" customHeight="1">
      <c r="A146" s="769"/>
      <c r="B146" s="769"/>
      <c r="C146" s="774"/>
      <c r="D146" s="769"/>
      <c r="E146" s="769"/>
      <c r="F146" s="769"/>
      <c r="G146" s="769"/>
      <c r="H146" s="769"/>
      <c r="I146" s="769"/>
      <c r="J146" s="769"/>
      <c r="K146" s="769"/>
      <c r="L146" s="769"/>
      <c r="M146" s="769"/>
      <c r="N146" s="769"/>
      <c r="O146" s="769"/>
      <c r="P146" s="769"/>
      <c r="Q146" s="769"/>
      <c r="R146" s="769"/>
      <c r="S146" s="769"/>
      <c r="T146" s="769"/>
      <c r="U146" s="769"/>
      <c r="V146" s="769"/>
      <c r="W146" s="769"/>
    </row>
    <row r="147" spans="1:23" ht="13.5" customHeight="1">
      <c r="A147" s="769"/>
      <c r="B147" s="769"/>
      <c r="C147" s="774"/>
      <c r="D147" s="769"/>
      <c r="E147" s="769"/>
      <c r="F147" s="769"/>
      <c r="G147" s="769"/>
      <c r="H147" s="769"/>
      <c r="I147" s="769"/>
      <c r="J147" s="769"/>
      <c r="K147" s="769"/>
      <c r="L147" s="769"/>
      <c r="M147" s="769"/>
      <c r="N147" s="769"/>
      <c r="O147" s="769"/>
      <c r="P147" s="769"/>
      <c r="Q147" s="769"/>
      <c r="R147" s="769"/>
      <c r="S147" s="769"/>
      <c r="T147" s="769"/>
      <c r="U147" s="769"/>
      <c r="V147" s="769"/>
      <c r="W147" s="769"/>
    </row>
    <row r="148" spans="1:23" ht="13.5" customHeight="1">
      <c r="A148" s="769"/>
      <c r="B148" s="769"/>
      <c r="C148" s="774"/>
      <c r="D148" s="769"/>
      <c r="E148" s="769"/>
      <c r="F148" s="769"/>
      <c r="G148" s="769"/>
      <c r="H148" s="769"/>
      <c r="I148" s="769"/>
      <c r="J148" s="769"/>
      <c r="K148" s="769"/>
      <c r="L148" s="769"/>
      <c r="M148" s="769"/>
      <c r="N148" s="769"/>
      <c r="O148" s="769"/>
      <c r="P148" s="769"/>
      <c r="Q148" s="769"/>
      <c r="R148" s="769"/>
      <c r="S148" s="769"/>
      <c r="T148" s="769"/>
      <c r="U148" s="769"/>
      <c r="V148" s="769"/>
      <c r="W148" s="769"/>
    </row>
    <row r="149" spans="1:23" ht="13.5" customHeight="1">
      <c r="A149" s="769"/>
      <c r="B149" s="769"/>
      <c r="C149" s="774"/>
      <c r="D149" s="769"/>
      <c r="E149" s="769"/>
      <c r="F149" s="769"/>
      <c r="G149" s="769"/>
      <c r="H149" s="769"/>
      <c r="I149" s="769"/>
      <c r="J149" s="769"/>
      <c r="K149" s="769"/>
      <c r="L149" s="769"/>
      <c r="M149" s="769"/>
      <c r="N149" s="769"/>
      <c r="O149" s="769"/>
      <c r="P149" s="769"/>
      <c r="Q149" s="769"/>
      <c r="R149" s="769"/>
      <c r="S149" s="769"/>
      <c r="T149" s="769"/>
      <c r="U149" s="769"/>
      <c r="V149" s="769"/>
      <c r="W149" s="769"/>
    </row>
    <row r="150" spans="1:23" ht="13.5" customHeight="1">
      <c r="A150" s="769"/>
      <c r="B150" s="769"/>
      <c r="C150" s="774"/>
      <c r="D150" s="769"/>
      <c r="E150" s="769"/>
      <c r="F150" s="769"/>
      <c r="G150" s="769"/>
      <c r="H150" s="769"/>
      <c r="I150" s="769"/>
      <c r="J150" s="769"/>
      <c r="K150" s="769"/>
      <c r="L150" s="769"/>
      <c r="M150" s="769"/>
      <c r="N150" s="769"/>
      <c r="O150" s="769"/>
      <c r="P150" s="769"/>
      <c r="Q150" s="769"/>
      <c r="R150" s="769"/>
      <c r="S150" s="769"/>
      <c r="T150" s="769"/>
      <c r="U150" s="769"/>
      <c r="V150" s="769"/>
      <c r="W150" s="769"/>
    </row>
    <row r="151" spans="1:23" ht="13.5" customHeight="1">
      <c r="A151" s="769"/>
      <c r="B151" s="769"/>
      <c r="C151" s="774"/>
      <c r="D151" s="769"/>
      <c r="E151" s="769"/>
      <c r="F151" s="769"/>
      <c r="G151" s="769"/>
      <c r="H151" s="769"/>
      <c r="I151" s="769"/>
      <c r="J151" s="769"/>
      <c r="K151" s="769"/>
      <c r="L151" s="769"/>
      <c r="M151" s="769"/>
      <c r="N151" s="769"/>
      <c r="O151" s="769"/>
      <c r="P151" s="769"/>
      <c r="Q151" s="769"/>
      <c r="R151" s="769"/>
      <c r="S151" s="769"/>
      <c r="T151" s="769"/>
      <c r="U151" s="769"/>
      <c r="V151" s="769"/>
      <c r="W151" s="769"/>
    </row>
    <row r="152" spans="1:23" ht="13.5" customHeight="1">
      <c r="A152" s="769"/>
      <c r="B152" s="769"/>
      <c r="C152" s="774"/>
      <c r="D152" s="769"/>
      <c r="E152" s="769"/>
      <c r="F152" s="769"/>
      <c r="G152" s="769"/>
      <c r="H152" s="769"/>
      <c r="I152" s="769"/>
      <c r="J152" s="769"/>
      <c r="K152" s="769"/>
      <c r="L152" s="769"/>
      <c r="M152" s="769"/>
      <c r="N152" s="769"/>
      <c r="O152" s="769"/>
      <c r="P152" s="769"/>
      <c r="Q152" s="769"/>
      <c r="R152" s="769"/>
      <c r="S152" s="769"/>
      <c r="T152" s="769"/>
      <c r="U152" s="769"/>
      <c r="V152" s="769"/>
      <c r="W152" s="769"/>
    </row>
    <row r="153" spans="1:23" ht="13.5" customHeight="1">
      <c r="A153" s="769"/>
      <c r="B153" s="769"/>
      <c r="C153" s="774"/>
      <c r="D153" s="769"/>
      <c r="E153" s="769"/>
      <c r="F153" s="769"/>
      <c r="G153" s="769"/>
      <c r="H153" s="769"/>
      <c r="I153" s="769"/>
      <c r="J153" s="769"/>
      <c r="K153" s="769"/>
      <c r="L153" s="769"/>
      <c r="M153" s="769"/>
      <c r="N153" s="769"/>
      <c r="O153" s="769"/>
      <c r="P153" s="769"/>
      <c r="Q153" s="769"/>
      <c r="R153" s="769"/>
      <c r="S153" s="769"/>
      <c r="T153" s="769"/>
      <c r="U153" s="769"/>
      <c r="V153" s="769"/>
      <c r="W153" s="769"/>
    </row>
    <row r="154" spans="1:23" ht="13.5" customHeight="1">
      <c r="A154" s="769"/>
      <c r="B154" s="769"/>
      <c r="C154" s="774"/>
      <c r="D154" s="769"/>
      <c r="E154" s="769"/>
      <c r="F154" s="769"/>
      <c r="G154" s="769"/>
      <c r="H154" s="769"/>
      <c r="I154" s="769"/>
      <c r="J154" s="769"/>
      <c r="K154" s="769"/>
      <c r="L154" s="769"/>
      <c r="M154" s="769"/>
      <c r="N154" s="769"/>
      <c r="O154" s="769"/>
      <c r="P154" s="769"/>
      <c r="Q154" s="769"/>
      <c r="R154" s="769"/>
      <c r="S154" s="769"/>
      <c r="T154" s="769"/>
      <c r="U154" s="769"/>
      <c r="V154" s="769"/>
      <c r="W154" s="769"/>
    </row>
    <row r="155" spans="1:23" ht="13.5" customHeight="1">
      <c r="A155" s="769"/>
      <c r="B155" s="769"/>
      <c r="C155" s="774"/>
      <c r="D155" s="769"/>
      <c r="E155" s="769"/>
      <c r="F155" s="769"/>
      <c r="G155" s="769"/>
      <c r="H155" s="769"/>
      <c r="I155" s="769"/>
      <c r="J155" s="769"/>
      <c r="K155" s="769"/>
      <c r="L155" s="769"/>
      <c r="M155" s="769"/>
      <c r="N155" s="769"/>
      <c r="O155" s="769"/>
      <c r="P155" s="769"/>
      <c r="Q155" s="769"/>
      <c r="R155" s="769"/>
      <c r="S155" s="769"/>
      <c r="T155" s="769"/>
      <c r="U155" s="769"/>
      <c r="V155" s="769"/>
      <c r="W155" s="769"/>
    </row>
    <row r="156" spans="1:23" ht="13.5" customHeight="1">
      <c r="A156" s="769"/>
      <c r="B156" s="769"/>
      <c r="C156" s="774"/>
      <c r="D156" s="769"/>
      <c r="E156" s="769"/>
      <c r="F156" s="769"/>
      <c r="G156" s="769"/>
      <c r="H156" s="769"/>
      <c r="I156" s="769"/>
      <c r="J156" s="769"/>
      <c r="K156" s="769"/>
      <c r="L156" s="769"/>
      <c r="M156" s="769"/>
      <c r="N156" s="769"/>
      <c r="O156" s="769"/>
      <c r="P156" s="769"/>
      <c r="Q156" s="769"/>
      <c r="R156" s="769"/>
      <c r="S156" s="769"/>
      <c r="T156" s="769"/>
      <c r="U156" s="769"/>
      <c r="V156" s="769"/>
      <c r="W156" s="769"/>
    </row>
    <row r="157" spans="1:23" ht="13.5" customHeight="1">
      <c r="A157" s="769"/>
      <c r="B157" s="769"/>
      <c r="C157" s="774"/>
      <c r="D157" s="769"/>
      <c r="E157" s="769"/>
      <c r="F157" s="769"/>
      <c r="G157" s="769"/>
      <c r="H157" s="769"/>
      <c r="I157" s="769"/>
      <c r="J157" s="769"/>
      <c r="K157" s="769"/>
      <c r="L157" s="769"/>
      <c r="M157" s="769"/>
      <c r="N157" s="769"/>
      <c r="O157" s="769"/>
      <c r="P157" s="769"/>
      <c r="Q157" s="769"/>
      <c r="R157" s="769"/>
      <c r="S157" s="769"/>
      <c r="T157" s="769"/>
      <c r="U157" s="769"/>
      <c r="V157" s="769"/>
      <c r="W157" s="769"/>
    </row>
    <row r="158" spans="1:23" ht="13.5" customHeight="1">
      <c r="A158" s="769"/>
      <c r="B158" s="769"/>
      <c r="C158" s="774"/>
      <c r="D158" s="769"/>
      <c r="E158" s="769"/>
      <c r="F158" s="769"/>
      <c r="G158" s="769"/>
      <c r="H158" s="769"/>
      <c r="I158" s="769"/>
      <c r="J158" s="769"/>
      <c r="K158" s="769"/>
      <c r="L158" s="769"/>
      <c r="M158" s="769"/>
      <c r="N158" s="769"/>
      <c r="O158" s="769"/>
      <c r="P158" s="769"/>
      <c r="Q158" s="769"/>
      <c r="R158" s="769"/>
      <c r="S158" s="769"/>
      <c r="T158" s="769"/>
      <c r="U158" s="769"/>
      <c r="V158" s="769"/>
      <c r="W158" s="769"/>
    </row>
    <row r="159" spans="1:23" ht="13.5" customHeight="1">
      <c r="A159" s="769"/>
      <c r="B159" s="769"/>
      <c r="C159" s="774"/>
      <c r="D159" s="769"/>
      <c r="E159" s="769"/>
      <c r="F159" s="769"/>
      <c r="G159" s="769"/>
      <c r="H159" s="769"/>
      <c r="I159" s="769"/>
      <c r="J159" s="769"/>
      <c r="K159" s="769"/>
      <c r="L159" s="769"/>
      <c r="M159" s="769"/>
      <c r="N159" s="769"/>
      <c r="O159" s="769"/>
      <c r="P159" s="769"/>
      <c r="Q159" s="769"/>
      <c r="R159" s="769"/>
      <c r="S159" s="769"/>
      <c r="T159" s="769"/>
      <c r="U159" s="769"/>
      <c r="V159" s="769"/>
      <c r="W159" s="769"/>
    </row>
    <row r="160" spans="1:23" ht="13.5" customHeight="1">
      <c r="A160" s="769"/>
      <c r="B160" s="769"/>
      <c r="C160" s="774"/>
      <c r="D160" s="769"/>
      <c r="E160" s="769"/>
      <c r="F160" s="769"/>
      <c r="G160" s="769"/>
      <c r="H160" s="769"/>
      <c r="I160" s="769"/>
      <c r="J160" s="769"/>
      <c r="K160" s="769"/>
      <c r="L160" s="769"/>
      <c r="M160" s="769"/>
      <c r="N160" s="769"/>
      <c r="O160" s="769"/>
      <c r="P160" s="769"/>
      <c r="Q160" s="769"/>
      <c r="R160" s="769"/>
      <c r="S160" s="769"/>
      <c r="T160" s="769"/>
      <c r="U160" s="769"/>
      <c r="V160" s="769"/>
      <c r="W160" s="769"/>
    </row>
    <row r="161" spans="1:23" ht="13.5" customHeight="1">
      <c r="A161" s="769"/>
      <c r="B161" s="769"/>
      <c r="C161" s="774"/>
      <c r="D161" s="769"/>
      <c r="E161" s="769"/>
      <c r="F161" s="769"/>
      <c r="G161" s="769"/>
      <c r="H161" s="769"/>
      <c r="I161" s="769"/>
      <c r="J161" s="769"/>
      <c r="K161" s="769"/>
      <c r="L161" s="769"/>
      <c r="M161" s="769"/>
      <c r="N161" s="769"/>
      <c r="O161" s="769"/>
      <c r="P161" s="769"/>
      <c r="Q161" s="769"/>
      <c r="R161" s="769"/>
      <c r="S161" s="769"/>
      <c r="T161" s="769"/>
      <c r="U161" s="769"/>
      <c r="V161" s="769"/>
      <c r="W161" s="769"/>
    </row>
    <row r="162" spans="1:23" ht="13.5" customHeight="1">
      <c r="A162" s="769"/>
      <c r="B162" s="769"/>
      <c r="C162" s="774"/>
      <c r="D162" s="769"/>
      <c r="E162" s="769"/>
      <c r="F162" s="769"/>
      <c r="G162" s="769"/>
      <c r="H162" s="769"/>
      <c r="I162" s="769"/>
      <c r="J162" s="769"/>
      <c r="K162" s="769"/>
      <c r="L162" s="769"/>
      <c r="M162" s="769"/>
      <c r="N162" s="769"/>
      <c r="O162" s="769"/>
      <c r="P162" s="769"/>
      <c r="Q162" s="769"/>
      <c r="R162" s="769"/>
      <c r="S162" s="769"/>
      <c r="T162" s="769"/>
      <c r="U162" s="769"/>
      <c r="V162" s="769"/>
      <c r="W162" s="769"/>
    </row>
    <row r="163" spans="1:23" ht="13.5" customHeight="1">
      <c r="A163" s="769"/>
      <c r="B163" s="769"/>
      <c r="C163" s="774"/>
      <c r="D163" s="769"/>
      <c r="E163" s="769"/>
      <c r="F163" s="769"/>
      <c r="G163" s="769"/>
      <c r="H163" s="769"/>
      <c r="I163" s="769"/>
      <c r="J163" s="769"/>
      <c r="K163" s="769"/>
      <c r="L163" s="769"/>
      <c r="M163" s="769"/>
      <c r="N163" s="769"/>
      <c r="O163" s="769"/>
      <c r="P163" s="769"/>
      <c r="Q163" s="769"/>
      <c r="R163" s="769"/>
      <c r="S163" s="769"/>
      <c r="T163" s="769"/>
      <c r="U163" s="769"/>
      <c r="V163" s="769"/>
      <c r="W163" s="769"/>
    </row>
    <row r="164" spans="1:23" ht="13.5" customHeight="1">
      <c r="A164" s="769"/>
      <c r="B164" s="769"/>
      <c r="C164" s="774"/>
      <c r="D164" s="769"/>
      <c r="E164" s="769"/>
      <c r="F164" s="769"/>
      <c r="G164" s="769"/>
      <c r="H164" s="769"/>
      <c r="I164" s="769"/>
      <c r="J164" s="769"/>
      <c r="K164" s="769"/>
      <c r="L164" s="769"/>
      <c r="M164" s="769"/>
      <c r="N164" s="769"/>
      <c r="O164" s="769"/>
      <c r="P164" s="769"/>
      <c r="Q164" s="769"/>
      <c r="R164" s="769"/>
      <c r="S164" s="769"/>
      <c r="T164" s="769"/>
      <c r="U164" s="769"/>
      <c r="V164" s="769"/>
      <c r="W164" s="769"/>
    </row>
    <row r="165" spans="1:23" ht="13.5" customHeight="1">
      <c r="A165" s="769"/>
      <c r="B165" s="769"/>
      <c r="C165" s="774"/>
      <c r="D165" s="769"/>
      <c r="E165" s="769"/>
      <c r="F165" s="769"/>
      <c r="G165" s="769"/>
      <c r="H165" s="769"/>
      <c r="I165" s="769"/>
      <c r="J165" s="769"/>
      <c r="K165" s="769"/>
      <c r="L165" s="769"/>
      <c r="M165" s="769"/>
      <c r="N165" s="769"/>
      <c r="O165" s="769"/>
      <c r="P165" s="769"/>
      <c r="Q165" s="769"/>
      <c r="R165" s="769"/>
      <c r="S165" s="769"/>
      <c r="T165" s="769"/>
      <c r="U165" s="769"/>
      <c r="V165" s="769"/>
      <c r="W165" s="769"/>
    </row>
    <row r="166" spans="1:23" ht="13.5" customHeight="1">
      <c r="A166" s="769"/>
      <c r="B166" s="769"/>
      <c r="C166" s="774"/>
      <c r="D166" s="769"/>
      <c r="E166" s="769"/>
      <c r="F166" s="769"/>
      <c r="G166" s="769"/>
      <c r="H166" s="769"/>
      <c r="I166" s="769"/>
      <c r="J166" s="769"/>
      <c r="K166" s="769"/>
      <c r="L166" s="769"/>
      <c r="M166" s="769"/>
      <c r="N166" s="769"/>
      <c r="O166" s="769"/>
      <c r="P166" s="769"/>
      <c r="Q166" s="769"/>
      <c r="R166" s="769"/>
      <c r="S166" s="769"/>
      <c r="T166" s="769"/>
      <c r="U166" s="769"/>
      <c r="V166" s="769"/>
      <c r="W166" s="769"/>
    </row>
    <row r="167" spans="1:23" ht="13.5" customHeight="1">
      <c r="A167" s="769"/>
      <c r="B167" s="769"/>
      <c r="C167" s="774"/>
      <c r="D167" s="769"/>
      <c r="E167" s="769"/>
      <c r="F167" s="769"/>
      <c r="G167" s="769"/>
      <c r="H167" s="769"/>
      <c r="I167" s="769"/>
      <c r="J167" s="769"/>
      <c r="K167" s="769"/>
      <c r="L167" s="769"/>
      <c r="M167" s="769"/>
      <c r="N167" s="769"/>
      <c r="O167" s="769"/>
      <c r="P167" s="769"/>
      <c r="Q167" s="769"/>
      <c r="R167" s="769"/>
      <c r="S167" s="769"/>
      <c r="T167" s="769"/>
      <c r="U167" s="769"/>
      <c r="V167" s="769"/>
      <c r="W167" s="769"/>
    </row>
    <row r="168" spans="1:23" ht="13.5" customHeight="1">
      <c r="A168" s="769"/>
      <c r="B168" s="769"/>
      <c r="C168" s="774"/>
      <c r="D168" s="769"/>
      <c r="E168" s="769"/>
      <c r="F168" s="769"/>
      <c r="G168" s="769"/>
      <c r="H168" s="769"/>
      <c r="I168" s="769"/>
      <c r="J168" s="769"/>
      <c r="K168" s="769"/>
      <c r="L168" s="769"/>
      <c r="M168" s="769"/>
      <c r="N168" s="769"/>
      <c r="O168" s="769"/>
      <c r="P168" s="769"/>
      <c r="Q168" s="769"/>
      <c r="R168" s="769"/>
      <c r="S168" s="769"/>
      <c r="T168" s="769"/>
      <c r="U168" s="769"/>
      <c r="V168" s="769"/>
      <c r="W168" s="769"/>
    </row>
    <row r="169" spans="1:23" ht="13.5" customHeight="1">
      <c r="A169" s="769"/>
      <c r="B169" s="769"/>
      <c r="C169" s="774"/>
      <c r="D169" s="769"/>
      <c r="E169" s="769"/>
      <c r="F169" s="769"/>
      <c r="G169" s="769"/>
      <c r="H169" s="769"/>
      <c r="I169" s="769"/>
      <c r="J169" s="769"/>
      <c r="K169" s="769"/>
      <c r="L169" s="769"/>
      <c r="M169" s="769"/>
      <c r="N169" s="769"/>
      <c r="O169" s="769"/>
      <c r="P169" s="769"/>
      <c r="Q169" s="769"/>
      <c r="R169" s="769"/>
      <c r="S169" s="769"/>
      <c r="T169" s="769"/>
      <c r="U169" s="769"/>
      <c r="V169" s="769"/>
      <c r="W169" s="769"/>
    </row>
    <row r="170" spans="1:23" ht="13.5" customHeight="1">
      <c r="A170" s="769"/>
      <c r="B170" s="769"/>
      <c r="C170" s="774"/>
      <c r="D170" s="769"/>
      <c r="E170" s="769"/>
      <c r="F170" s="769"/>
      <c r="G170" s="769"/>
      <c r="H170" s="769"/>
      <c r="I170" s="769"/>
      <c r="J170" s="769"/>
      <c r="K170" s="769"/>
      <c r="L170" s="769"/>
      <c r="M170" s="769"/>
      <c r="N170" s="769"/>
      <c r="O170" s="769"/>
      <c r="P170" s="769"/>
      <c r="Q170" s="769"/>
      <c r="R170" s="769"/>
      <c r="S170" s="769"/>
      <c r="T170" s="769"/>
      <c r="U170" s="769"/>
      <c r="V170" s="769"/>
      <c r="W170" s="769"/>
    </row>
    <row r="171" spans="1:23" ht="13.5" customHeight="1">
      <c r="A171" s="769"/>
      <c r="B171" s="769"/>
      <c r="C171" s="774"/>
      <c r="D171" s="769"/>
      <c r="E171" s="769"/>
      <c r="F171" s="769"/>
      <c r="G171" s="769"/>
      <c r="H171" s="769"/>
      <c r="I171" s="769"/>
      <c r="J171" s="769"/>
      <c r="K171" s="769"/>
      <c r="L171" s="769"/>
      <c r="M171" s="769"/>
      <c r="N171" s="769"/>
      <c r="O171" s="769"/>
      <c r="P171" s="769"/>
      <c r="Q171" s="769"/>
      <c r="R171" s="769"/>
      <c r="S171" s="769"/>
      <c r="T171" s="769"/>
      <c r="U171" s="769"/>
      <c r="V171" s="769"/>
      <c r="W171" s="769"/>
    </row>
    <row r="172" spans="1:23" ht="13.5" customHeight="1">
      <c r="A172" s="769"/>
      <c r="B172" s="769"/>
      <c r="C172" s="774"/>
      <c r="D172" s="769"/>
      <c r="E172" s="769"/>
      <c r="F172" s="769"/>
      <c r="G172" s="769"/>
      <c r="H172" s="769"/>
      <c r="I172" s="769"/>
      <c r="J172" s="769"/>
      <c r="K172" s="769"/>
      <c r="L172" s="769"/>
      <c r="M172" s="769"/>
      <c r="N172" s="769"/>
      <c r="O172" s="769"/>
      <c r="P172" s="769"/>
      <c r="Q172" s="769"/>
      <c r="R172" s="769"/>
      <c r="S172" s="769"/>
      <c r="T172" s="769"/>
      <c r="U172" s="769"/>
      <c r="V172" s="769"/>
      <c r="W172" s="769"/>
    </row>
    <row r="173" spans="1:23" ht="13.5" customHeight="1">
      <c r="A173" s="769"/>
      <c r="B173" s="769"/>
      <c r="C173" s="774"/>
      <c r="D173" s="769"/>
      <c r="E173" s="769"/>
      <c r="F173" s="769"/>
      <c r="G173" s="769"/>
      <c r="H173" s="769"/>
      <c r="I173" s="769"/>
      <c r="J173" s="769"/>
      <c r="K173" s="769"/>
      <c r="L173" s="769"/>
      <c r="M173" s="769"/>
      <c r="N173" s="769"/>
      <c r="O173" s="769"/>
      <c r="P173" s="769"/>
      <c r="Q173" s="769"/>
      <c r="R173" s="769"/>
      <c r="S173" s="769"/>
      <c r="T173" s="769"/>
      <c r="U173" s="769"/>
      <c r="V173" s="769"/>
      <c r="W173" s="769"/>
    </row>
    <row r="174" spans="1:23" ht="13.5" customHeight="1">
      <c r="A174" s="769"/>
      <c r="B174" s="769"/>
      <c r="C174" s="774"/>
      <c r="D174" s="769"/>
      <c r="E174" s="769"/>
      <c r="F174" s="769"/>
      <c r="G174" s="769"/>
      <c r="H174" s="769"/>
      <c r="I174" s="769"/>
      <c r="J174" s="769"/>
      <c r="K174" s="769"/>
      <c r="L174" s="769"/>
      <c r="M174" s="769"/>
      <c r="N174" s="769"/>
      <c r="O174" s="769"/>
      <c r="P174" s="769"/>
      <c r="Q174" s="769"/>
      <c r="R174" s="769"/>
      <c r="S174" s="769"/>
      <c r="T174" s="769"/>
      <c r="U174" s="769"/>
      <c r="V174" s="769"/>
      <c r="W174" s="769"/>
    </row>
    <row r="175" spans="1:23" ht="13.5" customHeight="1">
      <c r="A175" s="769"/>
      <c r="B175" s="769"/>
      <c r="C175" s="774"/>
      <c r="D175" s="769"/>
      <c r="E175" s="769"/>
      <c r="F175" s="769"/>
      <c r="G175" s="769"/>
      <c r="H175" s="769"/>
      <c r="I175" s="769"/>
      <c r="J175" s="769"/>
      <c r="K175" s="769"/>
      <c r="L175" s="769"/>
      <c r="M175" s="769"/>
      <c r="N175" s="769"/>
      <c r="O175" s="769"/>
      <c r="P175" s="769"/>
      <c r="Q175" s="769"/>
      <c r="R175" s="769"/>
      <c r="S175" s="769"/>
      <c r="T175" s="769"/>
      <c r="U175" s="769"/>
      <c r="V175" s="769"/>
      <c r="W175" s="769"/>
    </row>
    <row r="176" spans="1:23" ht="13.5" customHeight="1">
      <c r="A176" s="769"/>
      <c r="B176" s="769"/>
      <c r="C176" s="774"/>
      <c r="D176" s="769"/>
      <c r="E176" s="769"/>
      <c r="F176" s="769"/>
      <c r="G176" s="769"/>
      <c r="H176" s="769"/>
      <c r="I176" s="769"/>
      <c r="J176" s="769"/>
      <c r="K176" s="769"/>
      <c r="L176" s="769"/>
      <c r="M176" s="769"/>
      <c r="N176" s="769"/>
      <c r="O176" s="769"/>
      <c r="P176" s="769"/>
      <c r="Q176" s="769"/>
      <c r="R176" s="769"/>
      <c r="S176" s="769"/>
      <c r="T176" s="769"/>
      <c r="U176" s="769"/>
      <c r="V176" s="769"/>
      <c r="W176" s="769"/>
    </row>
    <row r="177" spans="1:23" ht="13.5" customHeight="1">
      <c r="A177" s="769"/>
      <c r="B177" s="769"/>
      <c r="C177" s="774"/>
      <c r="D177" s="769"/>
      <c r="E177" s="769"/>
      <c r="F177" s="769"/>
      <c r="G177" s="769"/>
      <c r="H177" s="769"/>
      <c r="I177" s="769"/>
      <c r="J177" s="769"/>
      <c r="K177" s="769"/>
      <c r="L177" s="769"/>
      <c r="M177" s="769"/>
      <c r="N177" s="769"/>
      <c r="O177" s="769"/>
      <c r="P177" s="769"/>
      <c r="Q177" s="769"/>
      <c r="R177" s="769"/>
      <c r="S177" s="769"/>
      <c r="T177" s="769"/>
      <c r="U177" s="769"/>
      <c r="V177" s="769"/>
      <c r="W177" s="769"/>
    </row>
    <row r="178" spans="1:23" ht="13.5" customHeight="1">
      <c r="A178" s="769"/>
      <c r="B178" s="769"/>
      <c r="C178" s="774"/>
      <c r="D178" s="769"/>
      <c r="E178" s="769"/>
      <c r="F178" s="769"/>
      <c r="G178" s="769"/>
      <c r="H178" s="769"/>
      <c r="I178" s="769"/>
      <c r="J178" s="769"/>
      <c r="K178" s="769"/>
      <c r="L178" s="769"/>
      <c r="M178" s="769"/>
      <c r="N178" s="769"/>
      <c r="O178" s="769"/>
      <c r="P178" s="769"/>
      <c r="Q178" s="769"/>
      <c r="R178" s="769"/>
      <c r="S178" s="769"/>
      <c r="T178" s="769"/>
      <c r="U178" s="769"/>
      <c r="V178" s="769"/>
      <c r="W178" s="769"/>
    </row>
    <row r="179" spans="1:23" ht="13.5" customHeight="1">
      <c r="A179" s="769"/>
      <c r="B179" s="769"/>
      <c r="C179" s="774"/>
      <c r="D179" s="769"/>
      <c r="E179" s="769"/>
      <c r="F179" s="769"/>
      <c r="G179" s="769"/>
      <c r="H179" s="769"/>
      <c r="I179" s="769"/>
      <c r="J179" s="769"/>
      <c r="K179" s="769"/>
      <c r="L179" s="769"/>
      <c r="M179" s="769"/>
      <c r="N179" s="769"/>
      <c r="O179" s="769"/>
      <c r="P179" s="769"/>
      <c r="Q179" s="769"/>
      <c r="R179" s="769"/>
      <c r="S179" s="769"/>
      <c r="T179" s="769"/>
      <c r="U179" s="769"/>
      <c r="V179" s="769"/>
      <c r="W179" s="769"/>
    </row>
    <row r="180" spans="1:23" ht="13.5" customHeight="1">
      <c r="A180" s="769"/>
      <c r="B180" s="769"/>
      <c r="C180" s="774"/>
      <c r="D180" s="769"/>
      <c r="E180" s="769"/>
      <c r="F180" s="769"/>
      <c r="G180" s="769"/>
      <c r="H180" s="769"/>
      <c r="I180" s="769"/>
      <c r="J180" s="769"/>
      <c r="K180" s="769"/>
      <c r="L180" s="769"/>
      <c r="M180" s="769"/>
      <c r="N180" s="769"/>
      <c r="O180" s="769"/>
      <c r="P180" s="769"/>
      <c r="Q180" s="769"/>
      <c r="R180" s="769"/>
      <c r="S180" s="769"/>
      <c r="T180" s="769"/>
      <c r="U180" s="769"/>
      <c r="V180" s="769"/>
      <c r="W180" s="769"/>
    </row>
    <row r="181" spans="1:23" ht="13.5" customHeight="1">
      <c r="A181" s="769"/>
      <c r="B181" s="769"/>
      <c r="C181" s="774"/>
      <c r="D181" s="769"/>
      <c r="E181" s="769"/>
      <c r="F181" s="769"/>
      <c r="G181" s="769"/>
      <c r="H181" s="769"/>
      <c r="I181" s="769"/>
      <c r="J181" s="769"/>
      <c r="K181" s="769"/>
      <c r="L181" s="769"/>
      <c r="M181" s="769"/>
      <c r="N181" s="769"/>
      <c r="O181" s="769"/>
      <c r="P181" s="769"/>
      <c r="Q181" s="769"/>
      <c r="R181" s="769"/>
      <c r="S181" s="769"/>
      <c r="T181" s="769"/>
      <c r="U181" s="769"/>
      <c r="V181" s="769"/>
      <c r="W181" s="769"/>
    </row>
    <row r="182" spans="1:23" ht="13.5" customHeight="1">
      <c r="A182" s="769"/>
      <c r="B182" s="769"/>
      <c r="C182" s="774"/>
      <c r="D182" s="769"/>
      <c r="E182" s="769"/>
      <c r="F182" s="769"/>
      <c r="G182" s="769"/>
      <c r="H182" s="769"/>
      <c r="I182" s="769"/>
      <c r="J182" s="769"/>
      <c r="K182" s="769"/>
      <c r="L182" s="769"/>
      <c r="M182" s="769"/>
      <c r="N182" s="769"/>
      <c r="O182" s="769"/>
      <c r="P182" s="769"/>
      <c r="Q182" s="769"/>
      <c r="R182" s="769"/>
      <c r="S182" s="769"/>
      <c r="T182" s="769"/>
      <c r="U182" s="769"/>
      <c r="V182" s="769"/>
      <c r="W182" s="769"/>
    </row>
    <row r="183" spans="1:23" ht="13.5" customHeight="1">
      <c r="A183" s="769"/>
      <c r="B183" s="769"/>
      <c r="C183" s="774"/>
      <c r="D183" s="769"/>
      <c r="E183" s="769"/>
      <c r="F183" s="769"/>
      <c r="G183" s="769"/>
      <c r="H183" s="769"/>
      <c r="I183" s="769"/>
      <c r="J183" s="769"/>
      <c r="K183" s="769"/>
      <c r="L183" s="769"/>
      <c r="M183" s="769"/>
      <c r="N183" s="769"/>
      <c r="O183" s="769"/>
      <c r="P183" s="769"/>
      <c r="Q183" s="769"/>
      <c r="R183" s="769"/>
      <c r="S183" s="769"/>
      <c r="T183" s="769"/>
      <c r="U183" s="769"/>
      <c r="V183" s="769"/>
      <c r="W183" s="769"/>
    </row>
    <row r="184" spans="1:23" ht="13.5" customHeight="1">
      <c r="A184" s="769"/>
      <c r="B184" s="769"/>
      <c r="C184" s="774"/>
      <c r="D184" s="769"/>
      <c r="E184" s="769"/>
      <c r="F184" s="769"/>
      <c r="G184" s="769"/>
      <c r="H184" s="769"/>
      <c r="I184" s="769"/>
      <c r="J184" s="769"/>
      <c r="K184" s="769"/>
      <c r="L184" s="769"/>
      <c r="M184" s="769"/>
      <c r="N184" s="769"/>
      <c r="O184" s="769"/>
      <c r="P184" s="769"/>
      <c r="Q184" s="769"/>
      <c r="R184" s="769"/>
      <c r="S184" s="769"/>
      <c r="T184" s="769"/>
      <c r="U184" s="769"/>
      <c r="V184" s="769"/>
      <c r="W184" s="769"/>
    </row>
    <row r="185" spans="1:23" ht="13.5" customHeight="1">
      <c r="A185" s="769"/>
      <c r="B185" s="769"/>
      <c r="C185" s="774"/>
      <c r="D185" s="769"/>
      <c r="E185" s="769"/>
      <c r="F185" s="769"/>
      <c r="G185" s="769"/>
      <c r="H185" s="769"/>
      <c r="I185" s="769"/>
      <c r="J185" s="769"/>
      <c r="K185" s="769"/>
      <c r="L185" s="769"/>
      <c r="M185" s="769"/>
      <c r="N185" s="769"/>
      <c r="O185" s="769"/>
      <c r="P185" s="769"/>
      <c r="Q185" s="769"/>
      <c r="R185" s="769"/>
      <c r="S185" s="769"/>
      <c r="T185" s="769"/>
      <c r="U185" s="769"/>
      <c r="V185" s="769"/>
      <c r="W185" s="769"/>
    </row>
    <row r="186" spans="1:23" ht="13.5" customHeight="1">
      <c r="A186" s="769"/>
      <c r="B186" s="769"/>
      <c r="C186" s="774"/>
      <c r="D186" s="769"/>
      <c r="E186" s="769"/>
      <c r="F186" s="769"/>
      <c r="G186" s="769"/>
      <c r="H186" s="769"/>
      <c r="I186" s="769"/>
      <c r="J186" s="769"/>
      <c r="K186" s="769"/>
      <c r="L186" s="769"/>
      <c r="M186" s="769"/>
      <c r="N186" s="769"/>
      <c r="O186" s="769"/>
      <c r="P186" s="769"/>
      <c r="Q186" s="769"/>
      <c r="R186" s="769"/>
      <c r="S186" s="769"/>
      <c r="T186" s="769"/>
      <c r="U186" s="769"/>
      <c r="V186" s="769"/>
      <c r="W186" s="769"/>
    </row>
    <row r="187" spans="1:23" ht="13.5" customHeight="1">
      <c r="A187" s="769"/>
      <c r="B187" s="769"/>
      <c r="C187" s="774"/>
      <c r="D187" s="769"/>
      <c r="E187" s="769"/>
      <c r="F187" s="769"/>
      <c r="G187" s="769"/>
      <c r="H187" s="769"/>
      <c r="I187" s="769"/>
      <c r="J187" s="769"/>
      <c r="K187" s="769"/>
      <c r="L187" s="769"/>
      <c r="M187" s="769"/>
      <c r="N187" s="769"/>
      <c r="O187" s="769"/>
      <c r="P187" s="769"/>
      <c r="Q187" s="769"/>
      <c r="R187" s="769"/>
      <c r="S187" s="769"/>
      <c r="T187" s="769"/>
      <c r="U187" s="769"/>
      <c r="V187" s="769"/>
      <c r="W187" s="769"/>
    </row>
    <row r="188" spans="1:23" ht="13.5" customHeight="1">
      <c r="A188" s="769"/>
      <c r="B188" s="769"/>
      <c r="C188" s="774"/>
      <c r="D188" s="769"/>
      <c r="E188" s="769"/>
      <c r="F188" s="769"/>
      <c r="G188" s="769"/>
      <c r="H188" s="769"/>
      <c r="I188" s="769"/>
      <c r="J188" s="769"/>
      <c r="K188" s="769"/>
      <c r="L188" s="769"/>
      <c r="M188" s="769"/>
      <c r="N188" s="769"/>
      <c r="O188" s="769"/>
      <c r="P188" s="769"/>
      <c r="Q188" s="769"/>
      <c r="R188" s="769"/>
      <c r="S188" s="769"/>
      <c r="T188" s="769"/>
      <c r="U188" s="769"/>
      <c r="V188" s="769"/>
      <c r="W188" s="769"/>
    </row>
    <row r="189" spans="1:23" ht="13.5" customHeight="1">
      <c r="A189" s="769"/>
      <c r="B189" s="769"/>
      <c r="C189" s="774"/>
      <c r="D189" s="769"/>
      <c r="E189" s="769"/>
      <c r="F189" s="769"/>
      <c r="G189" s="769"/>
      <c r="H189" s="769"/>
      <c r="I189" s="769"/>
      <c r="J189" s="769"/>
      <c r="K189" s="769"/>
      <c r="L189" s="769"/>
      <c r="M189" s="769"/>
      <c r="N189" s="769"/>
      <c r="O189" s="769"/>
      <c r="P189" s="769"/>
      <c r="Q189" s="769"/>
      <c r="R189" s="769"/>
      <c r="S189" s="769"/>
      <c r="T189" s="769"/>
      <c r="U189" s="769"/>
      <c r="V189" s="769"/>
      <c r="W189" s="769"/>
    </row>
    <row r="190" spans="1:23" ht="13.5" customHeight="1">
      <c r="A190" s="769"/>
      <c r="B190" s="769"/>
      <c r="C190" s="774"/>
      <c r="D190" s="769"/>
      <c r="E190" s="769"/>
      <c r="F190" s="769"/>
      <c r="G190" s="769"/>
      <c r="H190" s="769"/>
      <c r="I190" s="769"/>
      <c r="J190" s="769"/>
      <c r="K190" s="769"/>
      <c r="L190" s="769"/>
      <c r="M190" s="769"/>
      <c r="N190" s="769"/>
      <c r="O190" s="769"/>
      <c r="P190" s="769"/>
      <c r="Q190" s="769"/>
      <c r="R190" s="769"/>
      <c r="S190" s="769"/>
      <c r="T190" s="769"/>
      <c r="U190" s="769"/>
      <c r="V190" s="769"/>
      <c r="W190" s="769"/>
    </row>
    <row r="191" spans="1:23" ht="13.5" customHeight="1">
      <c r="A191" s="769"/>
      <c r="B191" s="769"/>
      <c r="C191" s="774"/>
      <c r="D191" s="769"/>
      <c r="E191" s="769"/>
      <c r="F191" s="769"/>
      <c r="G191" s="769"/>
      <c r="H191" s="769"/>
      <c r="I191" s="769"/>
      <c r="J191" s="769"/>
      <c r="K191" s="769"/>
      <c r="L191" s="769"/>
      <c r="M191" s="769"/>
      <c r="N191" s="769"/>
      <c r="O191" s="769"/>
      <c r="P191" s="769"/>
      <c r="Q191" s="769"/>
      <c r="R191" s="769"/>
      <c r="S191" s="769"/>
      <c r="T191" s="769"/>
      <c r="U191" s="769"/>
      <c r="V191" s="769"/>
      <c r="W191" s="769"/>
    </row>
    <row r="192" spans="1:23" ht="13.5" customHeight="1">
      <c r="A192" s="769"/>
      <c r="B192" s="769"/>
      <c r="C192" s="774"/>
      <c r="D192" s="769"/>
      <c r="E192" s="769"/>
      <c r="F192" s="769"/>
      <c r="G192" s="769"/>
      <c r="H192" s="769"/>
      <c r="I192" s="769"/>
      <c r="J192" s="769"/>
      <c r="K192" s="769"/>
      <c r="L192" s="769"/>
      <c r="M192" s="769"/>
      <c r="N192" s="769"/>
      <c r="O192" s="769"/>
      <c r="P192" s="769"/>
      <c r="Q192" s="769"/>
      <c r="R192" s="769"/>
      <c r="S192" s="769"/>
      <c r="T192" s="769"/>
      <c r="U192" s="769"/>
      <c r="V192" s="769"/>
      <c r="W192" s="769"/>
    </row>
    <row r="193" spans="1:23" ht="13.5" customHeight="1">
      <c r="A193" s="769"/>
      <c r="B193" s="769"/>
      <c r="C193" s="774"/>
      <c r="D193" s="769"/>
      <c r="E193" s="769"/>
      <c r="F193" s="769"/>
      <c r="G193" s="769"/>
      <c r="H193" s="769"/>
      <c r="I193" s="769"/>
      <c r="J193" s="769"/>
      <c r="K193" s="769"/>
      <c r="L193" s="769"/>
      <c r="M193" s="769"/>
      <c r="N193" s="769"/>
      <c r="O193" s="769"/>
      <c r="P193" s="769"/>
      <c r="Q193" s="769"/>
      <c r="R193" s="769"/>
      <c r="S193" s="769"/>
      <c r="T193" s="769"/>
      <c r="U193" s="769"/>
      <c r="V193" s="769"/>
      <c r="W193" s="769"/>
    </row>
    <row r="194" spans="1:23" ht="13.5" customHeight="1">
      <c r="A194" s="769"/>
      <c r="B194" s="769"/>
      <c r="C194" s="774"/>
      <c r="D194" s="769"/>
      <c r="E194" s="769"/>
      <c r="F194" s="769"/>
      <c r="G194" s="769"/>
      <c r="H194" s="769"/>
      <c r="I194" s="769"/>
      <c r="J194" s="769"/>
      <c r="K194" s="769"/>
      <c r="L194" s="769"/>
      <c r="M194" s="769"/>
      <c r="N194" s="769"/>
      <c r="O194" s="769"/>
      <c r="P194" s="769"/>
      <c r="Q194" s="769"/>
      <c r="R194" s="769"/>
      <c r="S194" s="769"/>
      <c r="T194" s="769"/>
      <c r="U194" s="769"/>
      <c r="V194" s="769"/>
      <c r="W194" s="769"/>
    </row>
    <row r="195" spans="1:23" ht="13.5" customHeight="1">
      <c r="A195" s="769"/>
      <c r="B195" s="769"/>
      <c r="C195" s="774"/>
      <c r="D195" s="769"/>
      <c r="E195" s="769"/>
      <c r="F195" s="769"/>
      <c r="G195" s="769"/>
      <c r="H195" s="769"/>
      <c r="I195" s="769"/>
      <c r="J195" s="769"/>
      <c r="K195" s="769"/>
      <c r="L195" s="769"/>
      <c r="M195" s="769"/>
      <c r="N195" s="769"/>
      <c r="O195" s="769"/>
      <c r="P195" s="769"/>
      <c r="Q195" s="769"/>
      <c r="R195" s="769"/>
      <c r="S195" s="769"/>
      <c r="T195" s="769"/>
      <c r="U195" s="769"/>
      <c r="V195" s="769"/>
      <c r="W195" s="769"/>
    </row>
    <row r="196" spans="1:23" ht="13.5" customHeight="1">
      <c r="A196" s="769"/>
      <c r="B196" s="769"/>
      <c r="C196" s="774"/>
      <c r="D196" s="769"/>
      <c r="E196" s="769"/>
      <c r="F196" s="769"/>
      <c r="G196" s="769"/>
      <c r="H196" s="769"/>
      <c r="I196" s="769"/>
      <c r="J196" s="769"/>
      <c r="K196" s="769"/>
      <c r="L196" s="769"/>
      <c r="M196" s="769"/>
      <c r="N196" s="769"/>
      <c r="O196" s="769"/>
      <c r="P196" s="769"/>
      <c r="Q196" s="769"/>
      <c r="R196" s="769"/>
      <c r="S196" s="769"/>
      <c r="T196" s="769"/>
      <c r="U196" s="769"/>
      <c r="V196" s="769"/>
      <c r="W196" s="769"/>
    </row>
    <row r="197" spans="1:23" ht="13.5" customHeight="1">
      <c r="A197" s="769"/>
      <c r="B197" s="769"/>
      <c r="C197" s="774"/>
      <c r="D197" s="769"/>
      <c r="E197" s="769"/>
      <c r="F197" s="769"/>
      <c r="G197" s="769"/>
      <c r="H197" s="769"/>
      <c r="I197" s="769"/>
      <c r="J197" s="769"/>
      <c r="K197" s="769"/>
      <c r="L197" s="769"/>
      <c r="M197" s="769"/>
      <c r="N197" s="769"/>
      <c r="O197" s="769"/>
      <c r="P197" s="769"/>
      <c r="Q197" s="769"/>
      <c r="R197" s="769"/>
      <c r="S197" s="769"/>
      <c r="T197" s="769"/>
      <c r="U197" s="769"/>
      <c r="V197" s="769"/>
      <c r="W197" s="769"/>
    </row>
    <row r="198" spans="1:23" ht="13.5" customHeight="1">
      <c r="A198" s="769"/>
      <c r="B198" s="769"/>
      <c r="C198" s="774"/>
      <c r="D198" s="769"/>
      <c r="E198" s="769"/>
      <c r="F198" s="769"/>
      <c r="G198" s="769"/>
      <c r="H198" s="769"/>
      <c r="I198" s="769"/>
      <c r="J198" s="769"/>
      <c r="K198" s="769"/>
      <c r="L198" s="769"/>
      <c r="M198" s="769"/>
      <c r="N198" s="769"/>
      <c r="O198" s="769"/>
      <c r="P198" s="769"/>
      <c r="Q198" s="769"/>
      <c r="R198" s="769"/>
      <c r="S198" s="769"/>
      <c r="T198" s="769"/>
      <c r="U198" s="769"/>
      <c r="V198" s="769"/>
      <c r="W198" s="769"/>
    </row>
    <row r="199" spans="1:23" ht="13.5" customHeight="1">
      <c r="A199" s="769"/>
      <c r="B199" s="769"/>
      <c r="C199" s="774"/>
      <c r="D199" s="769"/>
      <c r="E199" s="769"/>
      <c r="F199" s="769"/>
      <c r="G199" s="769"/>
      <c r="H199" s="769"/>
      <c r="I199" s="769"/>
      <c r="J199" s="769"/>
      <c r="K199" s="769"/>
      <c r="L199" s="769"/>
      <c r="M199" s="769"/>
      <c r="N199" s="769"/>
      <c r="O199" s="769"/>
      <c r="P199" s="769"/>
      <c r="Q199" s="769"/>
      <c r="R199" s="769"/>
      <c r="S199" s="769"/>
      <c r="T199" s="769"/>
      <c r="U199" s="769"/>
      <c r="V199" s="769"/>
      <c r="W199" s="769"/>
    </row>
    <row r="200" spans="1:23" ht="13.5" customHeight="1">
      <c r="A200" s="769"/>
      <c r="B200" s="769"/>
      <c r="C200" s="774"/>
      <c r="D200" s="769"/>
      <c r="E200" s="769"/>
      <c r="F200" s="769"/>
      <c r="G200" s="769"/>
      <c r="H200" s="769"/>
      <c r="I200" s="769"/>
      <c r="J200" s="769"/>
      <c r="K200" s="769"/>
      <c r="L200" s="769"/>
      <c r="M200" s="769"/>
      <c r="N200" s="769"/>
      <c r="O200" s="769"/>
      <c r="P200" s="769"/>
      <c r="Q200" s="769"/>
      <c r="R200" s="769"/>
      <c r="S200" s="769"/>
      <c r="T200" s="769"/>
      <c r="U200" s="769"/>
      <c r="V200" s="769"/>
      <c r="W200" s="769"/>
    </row>
    <row r="201" spans="1:23" ht="13.5" customHeight="1">
      <c r="A201" s="769"/>
      <c r="B201" s="769"/>
      <c r="C201" s="774"/>
      <c r="D201" s="769"/>
      <c r="E201" s="769"/>
      <c r="F201" s="769"/>
      <c r="G201" s="769"/>
      <c r="H201" s="769"/>
      <c r="I201" s="769"/>
      <c r="J201" s="769"/>
      <c r="K201" s="769"/>
      <c r="L201" s="769"/>
      <c r="M201" s="769"/>
      <c r="N201" s="769"/>
      <c r="O201" s="769"/>
      <c r="P201" s="769"/>
      <c r="Q201" s="769"/>
      <c r="R201" s="769"/>
      <c r="S201" s="769"/>
      <c r="T201" s="769"/>
      <c r="U201" s="769"/>
      <c r="V201" s="769"/>
      <c r="W201" s="769"/>
    </row>
    <row r="202" spans="1:23" ht="13.5" customHeight="1">
      <c r="A202" s="769"/>
      <c r="B202" s="769"/>
      <c r="C202" s="774"/>
      <c r="D202" s="769"/>
      <c r="E202" s="769"/>
      <c r="F202" s="769"/>
      <c r="G202" s="769"/>
      <c r="H202" s="769"/>
      <c r="I202" s="769"/>
      <c r="J202" s="769"/>
      <c r="K202" s="769"/>
      <c r="L202" s="769"/>
      <c r="M202" s="769"/>
      <c r="N202" s="769"/>
      <c r="O202" s="769"/>
      <c r="P202" s="769"/>
      <c r="Q202" s="769"/>
      <c r="R202" s="769"/>
      <c r="S202" s="769"/>
      <c r="T202" s="769"/>
      <c r="U202" s="769"/>
      <c r="V202" s="769"/>
      <c r="W202" s="769"/>
    </row>
    <row r="203" spans="1:23" ht="13.5" customHeight="1">
      <c r="A203" s="769"/>
      <c r="B203" s="769"/>
      <c r="C203" s="774"/>
      <c r="D203" s="769"/>
      <c r="E203" s="769"/>
      <c r="F203" s="769"/>
      <c r="G203" s="769"/>
      <c r="H203" s="769"/>
      <c r="I203" s="769"/>
      <c r="J203" s="769"/>
      <c r="K203" s="769"/>
      <c r="L203" s="769"/>
      <c r="M203" s="769"/>
      <c r="N203" s="769"/>
      <c r="O203" s="769"/>
      <c r="P203" s="769"/>
      <c r="Q203" s="769"/>
      <c r="R203" s="769"/>
      <c r="S203" s="769"/>
      <c r="T203" s="769"/>
      <c r="U203" s="769"/>
      <c r="V203" s="769"/>
      <c r="W203" s="769"/>
    </row>
    <row r="204" spans="1:23" ht="13.5" customHeight="1">
      <c r="A204" s="769"/>
      <c r="B204" s="769"/>
      <c r="C204" s="774"/>
      <c r="D204" s="769"/>
      <c r="E204" s="769"/>
      <c r="F204" s="769"/>
      <c r="G204" s="769"/>
      <c r="H204" s="769"/>
      <c r="I204" s="769"/>
      <c r="J204" s="769"/>
      <c r="K204" s="769"/>
      <c r="L204" s="769"/>
      <c r="M204" s="769"/>
      <c r="N204" s="769"/>
      <c r="O204" s="769"/>
      <c r="P204" s="769"/>
      <c r="Q204" s="769"/>
      <c r="R204" s="769"/>
      <c r="S204" s="769"/>
      <c r="T204" s="769"/>
      <c r="U204" s="769"/>
      <c r="V204" s="769"/>
      <c r="W204" s="769"/>
    </row>
    <row r="205" spans="1:23" ht="13.5" customHeight="1">
      <c r="A205" s="769"/>
      <c r="B205" s="769"/>
      <c r="C205" s="774"/>
      <c r="D205" s="769"/>
      <c r="E205" s="769"/>
      <c r="F205" s="769"/>
      <c r="G205" s="769"/>
      <c r="H205" s="769"/>
      <c r="I205" s="769"/>
      <c r="J205" s="769"/>
      <c r="K205" s="769"/>
      <c r="L205" s="769"/>
      <c r="M205" s="769"/>
      <c r="N205" s="769"/>
      <c r="O205" s="769"/>
      <c r="P205" s="769"/>
      <c r="Q205" s="769"/>
      <c r="R205" s="769"/>
      <c r="S205" s="769"/>
      <c r="T205" s="769"/>
      <c r="U205" s="769"/>
      <c r="V205" s="769"/>
      <c r="W205" s="769"/>
    </row>
    <row r="206" spans="1:23" ht="13.5" customHeight="1">
      <c r="A206" s="769"/>
      <c r="B206" s="769"/>
      <c r="C206" s="774"/>
      <c r="D206" s="769"/>
      <c r="E206" s="769"/>
      <c r="F206" s="769"/>
      <c r="G206" s="769"/>
      <c r="H206" s="769"/>
      <c r="I206" s="769"/>
      <c r="J206" s="769"/>
      <c r="K206" s="769"/>
      <c r="L206" s="769"/>
      <c r="M206" s="769"/>
      <c r="N206" s="769"/>
      <c r="O206" s="769"/>
      <c r="P206" s="769"/>
      <c r="Q206" s="769"/>
      <c r="R206" s="769"/>
      <c r="S206" s="769"/>
      <c r="T206" s="769"/>
      <c r="U206" s="769"/>
      <c r="V206" s="769"/>
      <c r="W206" s="769"/>
    </row>
    <row r="207" spans="1:23" ht="13.5" customHeight="1">
      <c r="A207" s="769"/>
      <c r="B207" s="769"/>
      <c r="C207" s="774"/>
      <c r="D207" s="769"/>
      <c r="E207" s="769"/>
      <c r="F207" s="769"/>
      <c r="G207" s="769"/>
      <c r="H207" s="769"/>
      <c r="I207" s="769"/>
      <c r="J207" s="769"/>
      <c r="K207" s="769"/>
      <c r="L207" s="769"/>
      <c r="M207" s="769"/>
      <c r="N207" s="769"/>
      <c r="O207" s="769"/>
      <c r="P207" s="769"/>
      <c r="Q207" s="769"/>
      <c r="R207" s="769"/>
      <c r="S207" s="769"/>
      <c r="T207" s="769"/>
      <c r="U207" s="769"/>
      <c r="V207" s="769"/>
      <c r="W207" s="769"/>
    </row>
    <row r="208" spans="1:23" ht="13.5" customHeight="1">
      <c r="A208" s="769"/>
      <c r="B208" s="769"/>
      <c r="C208" s="774"/>
      <c r="D208" s="769"/>
      <c r="E208" s="769"/>
      <c r="F208" s="769"/>
      <c r="G208" s="769"/>
      <c r="H208" s="769"/>
      <c r="I208" s="769"/>
      <c r="J208" s="769"/>
      <c r="K208" s="769"/>
      <c r="L208" s="769"/>
      <c r="M208" s="769"/>
      <c r="N208" s="769"/>
      <c r="O208" s="769"/>
      <c r="P208" s="769"/>
      <c r="Q208" s="769"/>
      <c r="R208" s="769"/>
      <c r="S208" s="769"/>
      <c r="T208" s="769"/>
      <c r="U208" s="769"/>
      <c r="V208" s="769"/>
      <c r="W208" s="769"/>
    </row>
    <row r="209" spans="1:23" ht="13.5" customHeight="1">
      <c r="A209" s="769"/>
      <c r="B209" s="769"/>
      <c r="C209" s="774"/>
      <c r="D209" s="769"/>
      <c r="E209" s="769"/>
      <c r="F209" s="769"/>
      <c r="G209" s="769"/>
      <c r="H209" s="769"/>
      <c r="I209" s="769"/>
      <c r="J209" s="769"/>
      <c r="K209" s="769"/>
      <c r="L209" s="769"/>
      <c r="M209" s="769"/>
      <c r="N209" s="769"/>
      <c r="O209" s="769"/>
      <c r="P209" s="769"/>
      <c r="Q209" s="769"/>
      <c r="R209" s="769"/>
      <c r="S209" s="769"/>
      <c r="T209" s="769"/>
      <c r="U209" s="769"/>
      <c r="V209" s="769"/>
      <c r="W209" s="769"/>
    </row>
    <row r="210" spans="1:23" ht="13.5" customHeight="1">
      <c r="A210" s="769"/>
      <c r="B210" s="769"/>
      <c r="C210" s="774"/>
      <c r="D210" s="769"/>
      <c r="E210" s="769"/>
      <c r="F210" s="769"/>
      <c r="G210" s="769"/>
      <c r="H210" s="769"/>
      <c r="I210" s="769"/>
      <c r="J210" s="769"/>
      <c r="K210" s="769"/>
      <c r="L210" s="769"/>
      <c r="M210" s="769"/>
      <c r="N210" s="769"/>
      <c r="O210" s="769"/>
      <c r="P210" s="769"/>
      <c r="Q210" s="769"/>
      <c r="R210" s="769"/>
      <c r="S210" s="769"/>
      <c r="T210" s="769"/>
      <c r="U210" s="769"/>
      <c r="V210" s="769"/>
      <c r="W210" s="769"/>
    </row>
    <row r="211" spans="1:23" ht="13.5" customHeight="1">
      <c r="A211" s="769"/>
      <c r="B211" s="769"/>
      <c r="C211" s="774"/>
      <c r="D211" s="769"/>
      <c r="E211" s="769"/>
      <c r="F211" s="769"/>
      <c r="G211" s="769"/>
      <c r="H211" s="769"/>
      <c r="I211" s="769"/>
      <c r="J211" s="769"/>
      <c r="K211" s="769"/>
      <c r="L211" s="769"/>
      <c r="M211" s="769"/>
      <c r="N211" s="769"/>
      <c r="O211" s="769"/>
      <c r="P211" s="769"/>
      <c r="Q211" s="769"/>
      <c r="R211" s="769"/>
      <c r="S211" s="769"/>
      <c r="T211" s="769"/>
      <c r="U211" s="769"/>
      <c r="V211" s="769"/>
      <c r="W211" s="769"/>
    </row>
    <row r="212" spans="1:23" ht="13.5" customHeight="1">
      <c r="A212" s="769"/>
      <c r="B212" s="769"/>
      <c r="C212" s="774"/>
      <c r="D212" s="769"/>
      <c r="E212" s="769"/>
      <c r="F212" s="769"/>
      <c r="G212" s="769"/>
      <c r="H212" s="769"/>
      <c r="I212" s="769"/>
      <c r="J212" s="769"/>
      <c r="K212" s="769"/>
      <c r="L212" s="769"/>
      <c r="M212" s="769"/>
      <c r="N212" s="769"/>
      <c r="O212" s="769"/>
      <c r="P212" s="769"/>
      <c r="Q212" s="769"/>
      <c r="R212" s="769"/>
      <c r="S212" s="769"/>
      <c r="T212" s="769"/>
      <c r="U212" s="769"/>
      <c r="V212" s="769"/>
      <c r="W212" s="769"/>
    </row>
    <row r="213" spans="1:23" ht="13.5" customHeight="1">
      <c r="A213" s="769"/>
      <c r="B213" s="769"/>
      <c r="C213" s="774"/>
      <c r="D213" s="769"/>
      <c r="E213" s="769"/>
      <c r="F213" s="769"/>
      <c r="G213" s="769"/>
      <c r="H213" s="769"/>
      <c r="I213" s="769"/>
      <c r="J213" s="769"/>
      <c r="K213" s="769"/>
      <c r="L213" s="769"/>
      <c r="M213" s="769"/>
      <c r="N213" s="769"/>
      <c r="O213" s="769"/>
      <c r="P213" s="769"/>
      <c r="Q213" s="769"/>
      <c r="R213" s="769"/>
      <c r="S213" s="769"/>
      <c r="T213" s="769"/>
      <c r="U213" s="769"/>
      <c r="V213" s="769"/>
      <c r="W213" s="769"/>
    </row>
    <row r="214" spans="1:23" ht="13.5" customHeight="1">
      <c r="A214" s="769"/>
      <c r="B214" s="769"/>
      <c r="C214" s="774"/>
      <c r="D214" s="769"/>
      <c r="E214" s="769"/>
      <c r="F214" s="769"/>
      <c r="G214" s="769"/>
      <c r="H214" s="769"/>
      <c r="I214" s="769"/>
      <c r="J214" s="769"/>
      <c r="K214" s="769"/>
      <c r="L214" s="769"/>
      <c r="M214" s="769"/>
      <c r="N214" s="769"/>
      <c r="O214" s="769"/>
      <c r="P214" s="769"/>
      <c r="Q214" s="769"/>
      <c r="R214" s="769"/>
      <c r="S214" s="769"/>
      <c r="T214" s="769"/>
      <c r="U214" s="769"/>
      <c r="V214" s="769"/>
      <c r="W214" s="769"/>
    </row>
    <row r="215" spans="1:23" ht="13.5" customHeight="1">
      <c r="A215" s="769"/>
      <c r="B215" s="769"/>
      <c r="C215" s="774"/>
      <c r="D215" s="769"/>
      <c r="E215" s="769"/>
      <c r="F215" s="769"/>
      <c r="G215" s="769"/>
      <c r="H215" s="769"/>
      <c r="I215" s="769"/>
      <c r="J215" s="769"/>
      <c r="K215" s="769"/>
      <c r="L215" s="769"/>
      <c r="M215" s="769"/>
      <c r="N215" s="769"/>
      <c r="O215" s="769"/>
      <c r="P215" s="769"/>
      <c r="Q215" s="769"/>
      <c r="R215" s="769"/>
      <c r="S215" s="769"/>
      <c r="T215" s="769"/>
      <c r="U215" s="769"/>
      <c r="V215" s="769"/>
      <c r="W215" s="769"/>
    </row>
    <row r="216" spans="1:23" ht="13.5" customHeight="1">
      <c r="A216" s="769"/>
      <c r="B216" s="769"/>
      <c r="C216" s="774"/>
      <c r="D216" s="769"/>
      <c r="E216" s="769"/>
      <c r="F216" s="769"/>
      <c r="G216" s="769"/>
      <c r="H216" s="769"/>
      <c r="I216" s="769"/>
      <c r="J216" s="769"/>
      <c r="K216" s="769"/>
      <c r="L216" s="769"/>
      <c r="M216" s="769"/>
      <c r="N216" s="769"/>
      <c r="O216" s="769"/>
      <c r="P216" s="769"/>
      <c r="Q216" s="769"/>
      <c r="R216" s="769"/>
      <c r="S216" s="769"/>
      <c r="T216" s="769"/>
      <c r="U216" s="769"/>
      <c r="V216" s="769"/>
      <c r="W216" s="769"/>
    </row>
    <row r="217" spans="1:23" ht="13.5" customHeight="1">
      <c r="A217" s="769"/>
      <c r="B217" s="769"/>
      <c r="C217" s="774"/>
      <c r="D217" s="769"/>
      <c r="E217" s="769"/>
      <c r="F217" s="769"/>
      <c r="G217" s="769"/>
      <c r="H217" s="769"/>
      <c r="I217" s="769"/>
      <c r="J217" s="769"/>
      <c r="K217" s="769"/>
      <c r="L217" s="769"/>
      <c r="M217" s="769"/>
      <c r="N217" s="769"/>
      <c r="O217" s="769"/>
      <c r="P217" s="769"/>
      <c r="Q217" s="769"/>
      <c r="R217" s="769"/>
      <c r="S217" s="769"/>
      <c r="T217" s="769"/>
      <c r="U217" s="769"/>
      <c r="V217" s="769"/>
      <c r="W217" s="769"/>
    </row>
    <row r="218" spans="1:23" ht="13.5" customHeight="1">
      <c r="A218" s="769"/>
      <c r="B218" s="769"/>
      <c r="C218" s="774"/>
      <c r="D218" s="769"/>
      <c r="E218" s="769"/>
      <c r="F218" s="769"/>
      <c r="G218" s="769"/>
      <c r="H218" s="769"/>
      <c r="I218" s="769"/>
      <c r="J218" s="769"/>
      <c r="K218" s="769"/>
      <c r="L218" s="769"/>
      <c r="M218" s="769"/>
      <c r="N218" s="769"/>
      <c r="O218" s="769"/>
      <c r="P218" s="769"/>
      <c r="Q218" s="769"/>
      <c r="R218" s="769"/>
      <c r="S218" s="769"/>
      <c r="T218" s="769"/>
      <c r="U218" s="769"/>
      <c r="V218" s="769"/>
      <c r="W218" s="769"/>
    </row>
    <row r="219" spans="1:23" ht="13.5" customHeight="1">
      <c r="A219" s="769"/>
      <c r="B219" s="769"/>
      <c r="C219" s="774"/>
      <c r="D219" s="769"/>
      <c r="E219" s="769"/>
      <c r="F219" s="769"/>
      <c r="G219" s="769"/>
      <c r="H219" s="769"/>
      <c r="I219" s="769"/>
      <c r="J219" s="769"/>
      <c r="K219" s="769"/>
      <c r="L219" s="769"/>
      <c r="M219" s="769"/>
      <c r="N219" s="769"/>
      <c r="O219" s="769"/>
      <c r="P219" s="769"/>
      <c r="Q219" s="769"/>
      <c r="R219" s="769"/>
      <c r="S219" s="769"/>
      <c r="T219" s="769"/>
      <c r="U219" s="769"/>
      <c r="V219" s="769"/>
      <c r="W219" s="769"/>
    </row>
    <row r="220" spans="1:23" ht="13.5" customHeight="1">
      <c r="A220" s="769"/>
      <c r="B220" s="769"/>
      <c r="C220" s="774"/>
      <c r="D220" s="769"/>
      <c r="E220" s="769"/>
      <c r="F220" s="769"/>
      <c r="G220" s="769"/>
      <c r="H220" s="769"/>
      <c r="I220" s="769"/>
      <c r="J220" s="769"/>
      <c r="K220" s="769"/>
      <c r="L220" s="769"/>
      <c r="M220" s="769"/>
      <c r="N220" s="769"/>
      <c r="O220" s="769"/>
      <c r="P220" s="769"/>
      <c r="Q220" s="769"/>
      <c r="R220" s="769"/>
      <c r="S220" s="769"/>
      <c r="T220" s="769"/>
      <c r="U220" s="769"/>
      <c r="V220" s="769"/>
      <c r="W220" s="769"/>
    </row>
    <row r="221" spans="1:23" ht="13.5" customHeight="1">
      <c r="A221" s="769"/>
      <c r="B221" s="769"/>
      <c r="C221" s="774"/>
      <c r="D221" s="769"/>
      <c r="E221" s="769"/>
      <c r="F221" s="769"/>
      <c r="G221" s="769"/>
      <c r="H221" s="769"/>
      <c r="I221" s="769"/>
      <c r="J221" s="769"/>
      <c r="K221" s="769"/>
      <c r="L221" s="769"/>
      <c r="M221" s="769"/>
      <c r="N221" s="769"/>
      <c r="O221" s="769"/>
      <c r="P221" s="769"/>
      <c r="Q221" s="769"/>
      <c r="R221" s="769"/>
      <c r="S221" s="769"/>
      <c r="T221" s="769"/>
      <c r="U221" s="769"/>
      <c r="V221" s="769"/>
      <c r="W221" s="769"/>
    </row>
    <row r="222" spans="1:23" ht="13.5" customHeight="1">
      <c r="A222" s="769"/>
      <c r="B222" s="769"/>
      <c r="C222" s="774"/>
      <c r="D222" s="769"/>
      <c r="E222" s="769"/>
      <c r="F222" s="769"/>
      <c r="G222" s="769"/>
      <c r="H222" s="769"/>
      <c r="I222" s="769"/>
      <c r="J222" s="769"/>
      <c r="K222" s="769"/>
      <c r="L222" s="769"/>
      <c r="M222" s="769"/>
      <c r="N222" s="769"/>
      <c r="O222" s="769"/>
      <c r="P222" s="769"/>
      <c r="Q222" s="769"/>
      <c r="R222" s="769"/>
      <c r="S222" s="769"/>
      <c r="T222" s="769"/>
      <c r="U222" s="769"/>
      <c r="V222" s="769"/>
      <c r="W222" s="769"/>
    </row>
    <row r="223" spans="1:23" ht="13.5" customHeight="1">
      <c r="A223" s="769"/>
      <c r="B223" s="769"/>
      <c r="C223" s="774"/>
      <c r="D223" s="769"/>
      <c r="E223" s="769"/>
      <c r="F223" s="769"/>
      <c r="G223" s="769"/>
      <c r="H223" s="769"/>
      <c r="I223" s="769"/>
      <c r="J223" s="769"/>
      <c r="K223" s="769"/>
      <c r="L223" s="769"/>
      <c r="M223" s="769"/>
      <c r="N223" s="769"/>
      <c r="O223" s="769"/>
      <c r="P223" s="769"/>
      <c r="Q223" s="769"/>
      <c r="R223" s="769"/>
      <c r="S223" s="769"/>
      <c r="T223" s="769"/>
      <c r="U223" s="769"/>
      <c r="V223" s="769"/>
      <c r="W223" s="769"/>
    </row>
    <row r="224" spans="1:23" ht="13.5" customHeight="1">
      <c r="A224" s="769"/>
      <c r="B224" s="769"/>
      <c r="C224" s="774"/>
      <c r="D224" s="769"/>
      <c r="E224" s="769"/>
      <c r="F224" s="769"/>
      <c r="G224" s="769"/>
      <c r="H224" s="769"/>
      <c r="I224" s="769"/>
      <c r="J224" s="769"/>
      <c r="K224" s="769"/>
      <c r="L224" s="769"/>
      <c r="M224" s="769"/>
      <c r="N224" s="769"/>
      <c r="O224" s="769"/>
      <c r="P224" s="769"/>
      <c r="Q224" s="769"/>
      <c r="R224" s="769"/>
      <c r="S224" s="769"/>
      <c r="T224" s="769"/>
      <c r="U224" s="769"/>
      <c r="V224" s="769"/>
      <c r="W224" s="769"/>
    </row>
    <row r="225" spans="1:23" ht="13.5" customHeight="1">
      <c r="A225" s="769"/>
      <c r="B225" s="769"/>
      <c r="C225" s="774"/>
      <c r="D225" s="769"/>
      <c r="E225" s="769"/>
      <c r="F225" s="769"/>
      <c r="G225" s="769"/>
      <c r="H225" s="769"/>
      <c r="I225" s="769"/>
      <c r="J225" s="769"/>
      <c r="K225" s="769"/>
      <c r="L225" s="769"/>
      <c r="M225" s="769"/>
      <c r="N225" s="769"/>
      <c r="O225" s="769"/>
      <c r="P225" s="769"/>
      <c r="Q225" s="769"/>
      <c r="R225" s="769"/>
      <c r="S225" s="769"/>
      <c r="T225" s="769"/>
      <c r="U225" s="769"/>
      <c r="V225" s="769"/>
      <c r="W225" s="769"/>
    </row>
    <row r="226" spans="1:23" ht="13.5" customHeight="1">
      <c r="A226" s="769"/>
      <c r="B226" s="769"/>
      <c r="C226" s="774"/>
      <c r="D226" s="769"/>
      <c r="E226" s="769"/>
      <c r="F226" s="769"/>
      <c r="G226" s="769"/>
      <c r="H226" s="769"/>
      <c r="I226" s="769"/>
      <c r="J226" s="769"/>
      <c r="K226" s="769"/>
      <c r="L226" s="769"/>
      <c r="M226" s="769"/>
      <c r="N226" s="769"/>
      <c r="O226" s="769"/>
      <c r="P226" s="769"/>
      <c r="Q226" s="769"/>
      <c r="R226" s="769"/>
      <c r="S226" s="769"/>
      <c r="T226" s="769"/>
      <c r="U226" s="769"/>
      <c r="V226" s="769"/>
      <c r="W226" s="769"/>
    </row>
    <row r="227" spans="1:23" ht="13.5" customHeight="1">
      <c r="A227" s="769"/>
      <c r="B227" s="769"/>
      <c r="C227" s="774"/>
      <c r="D227" s="769"/>
      <c r="E227" s="769"/>
      <c r="F227" s="769"/>
      <c r="G227" s="769"/>
      <c r="H227" s="769"/>
      <c r="I227" s="769"/>
      <c r="J227" s="769"/>
      <c r="K227" s="769"/>
      <c r="L227" s="769"/>
      <c r="M227" s="769"/>
      <c r="N227" s="769"/>
      <c r="O227" s="769"/>
      <c r="P227" s="769"/>
      <c r="Q227" s="769"/>
      <c r="R227" s="769"/>
      <c r="S227" s="769"/>
      <c r="T227" s="769"/>
      <c r="U227" s="769"/>
      <c r="V227" s="769"/>
      <c r="W227" s="769"/>
    </row>
    <row r="228" spans="1:23" ht="13.5" customHeight="1">
      <c r="A228" s="769"/>
      <c r="B228" s="769"/>
      <c r="C228" s="774"/>
      <c r="D228" s="769"/>
      <c r="E228" s="769"/>
      <c r="F228" s="769"/>
      <c r="G228" s="769"/>
      <c r="H228" s="769"/>
      <c r="I228" s="769"/>
      <c r="J228" s="769"/>
      <c r="K228" s="769"/>
      <c r="L228" s="769"/>
      <c r="M228" s="769"/>
      <c r="N228" s="769"/>
      <c r="O228" s="769"/>
      <c r="P228" s="769"/>
      <c r="Q228" s="769"/>
      <c r="R228" s="769"/>
      <c r="S228" s="769"/>
      <c r="T228" s="769"/>
      <c r="U228" s="769"/>
      <c r="V228" s="769"/>
      <c r="W228" s="769"/>
    </row>
    <row r="229" spans="1:23" ht="13.5" customHeight="1">
      <c r="A229" s="769"/>
      <c r="B229" s="769"/>
      <c r="C229" s="774"/>
      <c r="D229" s="769"/>
      <c r="E229" s="769"/>
      <c r="F229" s="769"/>
      <c r="G229" s="769"/>
      <c r="H229" s="769"/>
      <c r="I229" s="769"/>
      <c r="J229" s="769"/>
      <c r="K229" s="769"/>
      <c r="L229" s="769"/>
      <c r="M229" s="769"/>
      <c r="N229" s="769"/>
      <c r="O229" s="769"/>
      <c r="P229" s="769"/>
      <c r="Q229" s="769"/>
      <c r="R229" s="769"/>
      <c r="S229" s="769"/>
      <c r="T229" s="769"/>
      <c r="U229" s="769"/>
      <c r="V229" s="769"/>
      <c r="W229" s="769"/>
    </row>
    <row r="230" spans="1:23" ht="13.5" customHeight="1">
      <c r="A230" s="769"/>
      <c r="B230" s="769"/>
      <c r="C230" s="774"/>
      <c r="D230" s="769"/>
      <c r="E230" s="769"/>
      <c r="F230" s="769"/>
      <c r="G230" s="769"/>
      <c r="H230" s="769"/>
      <c r="I230" s="769"/>
      <c r="J230" s="769"/>
      <c r="K230" s="769"/>
      <c r="L230" s="769"/>
      <c r="M230" s="769"/>
      <c r="N230" s="769"/>
      <c r="O230" s="769"/>
      <c r="P230" s="769"/>
      <c r="Q230" s="769"/>
      <c r="R230" s="769"/>
      <c r="S230" s="769"/>
      <c r="T230" s="769"/>
      <c r="U230" s="769"/>
      <c r="V230" s="769"/>
      <c r="W230" s="769"/>
    </row>
    <row r="231" spans="1:23" ht="13.5" customHeight="1">
      <c r="A231" s="769"/>
      <c r="B231" s="769"/>
      <c r="C231" s="774"/>
      <c r="D231" s="769"/>
      <c r="E231" s="769"/>
      <c r="F231" s="769"/>
      <c r="G231" s="769"/>
      <c r="H231" s="769"/>
      <c r="I231" s="769"/>
      <c r="J231" s="769"/>
      <c r="K231" s="769"/>
      <c r="L231" s="769"/>
      <c r="M231" s="769"/>
      <c r="N231" s="769"/>
      <c r="O231" s="769"/>
      <c r="P231" s="769"/>
      <c r="Q231" s="769"/>
      <c r="R231" s="769"/>
      <c r="S231" s="769"/>
      <c r="T231" s="769"/>
      <c r="U231" s="769"/>
      <c r="V231" s="769"/>
      <c r="W231" s="769"/>
    </row>
    <row r="232" spans="1:23" ht="13.5" customHeight="1">
      <c r="A232" s="769"/>
      <c r="B232" s="769"/>
      <c r="C232" s="774"/>
      <c r="D232" s="769"/>
      <c r="E232" s="769"/>
      <c r="F232" s="769"/>
      <c r="G232" s="769"/>
      <c r="H232" s="769"/>
      <c r="I232" s="769"/>
      <c r="J232" s="769"/>
      <c r="K232" s="769"/>
      <c r="L232" s="769"/>
      <c r="M232" s="769"/>
      <c r="N232" s="769"/>
      <c r="O232" s="769"/>
      <c r="P232" s="769"/>
      <c r="Q232" s="769"/>
      <c r="R232" s="769"/>
      <c r="S232" s="769"/>
      <c r="T232" s="769"/>
      <c r="U232" s="769"/>
      <c r="V232" s="769"/>
      <c r="W232" s="769"/>
    </row>
    <row r="233" spans="1:23" ht="13.5" customHeight="1">
      <c r="A233" s="769"/>
      <c r="B233" s="769"/>
      <c r="C233" s="774"/>
      <c r="D233" s="769"/>
      <c r="E233" s="769"/>
      <c r="F233" s="769"/>
      <c r="G233" s="769"/>
      <c r="H233" s="769"/>
      <c r="I233" s="769"/>
      <c r="J233" s="769"/>
      <c r="K233" s="769"/>
      <c r="L233" s="769"/>
      <c r="M233" s="769"/>
      <c r="N233" s="769"/>
      <c r="O233" s="769"/>
      <c r="P233" s="769"/>
      <c r="Q233" s="769"/>
      <c r="R233" s="769"/>
      <c r="S233" s="769"/>
      <c r="T233" s="769"/>
      <c r="U233" s="769"/>
      <c r="V233" s="769"/>
      <c r="W233" s="769"/>
    </row>
    <row r="234" spans="1:23" ht="13.5" customHeight="1">
      <c r="A234" s="769"/>
      <c r="B234" s="769"/>
      <c r="C234" s="774"/>
      <c r="D234" s="769"/>
      <c r="E234" s="769"/>
      <c r="F234" s="769"/>
      <c r="G234" s="769"/>
      <c r="H234" s="769"/>
      <c r="I234" s="769"/>
      <c r="J234" s="769"/>
      <c r="K234" s="769"/>
      <c r="L234" s="769"/>
      <c r="M234" s="769"/>
      <c r="N234" s="769"/>
      <c r="O234" s="769"/>
      <c r="P234" s="769"/>
      <c r="Q234" s="769"/>
      <c r="R234" s="769"/>
      <c r="S234" s="769"/>
      <c r="T234" s="769"/>
      <c r="U234" s="769"/>
      <c r="V234" s="769"/>
      <c r="W234" s="769"/>
    </row>
    <row r="235" spans="1:23" ht="13.5" customHeight="1">
      <c r="A235" s="769"/>
      <c r="B235" s="769"/>
      <c r="C235" s="774"/>
      <c r="D235" s="769"/>
      <c r="E235" s="769"/>
      <c r="F235" s="769"/>
      <c r="G235" s="769"/>
      <c r="H235" s="769"/>
      <c r="I235" s="769"/>
      <c r="J235" s="769"/>
      <c r="K235" s="769"/>
      <c r="L235" s="769"/>
      <c r="M235" s="769"/>
      <c r="N235" s="769"/>
      <c r="O235" s="769"/>
      <c r="P235" s="769"/>
      <c r="Q235" s="769"/>
      <c r="R235" s="769"/>
      <c r="S235" s="769"/>
      <c r="T235" s="769"/>
      <c r="U235" s="769"/>
      <c r="V235" s="769"/>
      <c r="W235" s="769"/>
    </row>
    <row r="236" spans="1:23" ht="13.5" customHeight="1">
      <c r="A236" s="769"/>
      <c r="B236" s="769"/>
      <c r="C236" s="774"/>
      <c r="D236" s="769"/>
      <c r="E236" s="769"/>
      <c r="F236" s="769"/>
      <c r="G236" s="769"/>
      <c r="H236" s="769"/>
      <c r="I236" s="769"/>
      <c r="J236" s="769"/>
      <c r="K236" s="769"/>
      <c r="L236" s="769"/>
      <c r="M236" s="769"/>
      <c r="N236" s="769"/>
      <c r="O236" s="769"/>
      <c r="P236" s="769"/>
      <c r="Q236" s="769"/>
      <c r="R236" s="769"/>
      <c r="S236" s="769"/>
      <c r="T236" s="769"/>
      <c r="U236" s="769"/>
      <c r="V236" s="769"/>
      <c r="W236" s="769"/>
    </row>
    <row r="237" spans="1:23" ht="13.5" customHeight="1">
      <c r="A237" s="769"/>
      <c r="B237" s="769"/>
      <c r="C237" s="774"/>
      <c r="D237" s="769"/>
      <c r="E237" s="769"/>
      <c r="F237" s="769"/>
      <c r="G237" s="769"/>
      <c r="H237" s="769"/>
      <c r="I237" s="769"/>
      <c r="J237" s="769"/>
      <c r="K237" s="769"/>
      <c r="L237" s="769"/>
      <c r="M237" s="769"/>
      <c r="N237" s="769"/>
      <c r="O237" s="769"/>
      <c r="P237" s="769"/>
      <c r="Q237" s="769"/>
      <c r="R237" s="769"/>
      <c r="S237" s="769"/>
      <c r="T237" s="769"/>
      <c r="U237" s="769"/>
      <c r="V237" s="769"/>
      <c r="W237" s="769"/>
    </row>
    <row r="238" spans="1:23" ht="15.75" customHeight="1">
      <c r="C238" s="870"/>
    </row>
    <row r="239" spans="1:23" ht="15.75" customHeight="1">
      <c r="C239" s="870"/>
    </row>
    <row r="240" spans="1:23" ht="15.75" customHeight="1">
      <c r="C240" s="870"/>
    </row>
    <row r="241" spans="3:3" ht="15.75" customHeight="1">
      <c r="C241" s="870"/>
    </row>
    <row r="242" spans="3:3" ht="15.75" customHeight="1">
      <c r="C242" s="870"/>
    </row>
    <row r="243" spans="3:3" ht="15.75" customHeight="1">
      <c r="C243" s="870"/>
    </row>
    <row r="244" spans="3:3" ht="15.75" customHeight="1">
      <c r="C244" s="870"/>
    </row>
    <row r="245" spans="3:3" ht="15.75" customHeight="1">
      <c r="C245" s="870"/>
    </row>
    <row r="246" spans="3:3" ht="15.75" customHeight="1">
      <c r="C246" s="870"/>
    </row>
    <row r="247" spans="3:3" ht="15.75" customHeight="1">
      <c r="C247" s="870"/>
    </row>
    <row r="248" spans="3:3" ht="15.75" customHeight="1">
      <c r="C248" s="870"/>
    </row>
    <row r="249" spans="3:3" ht="15.75" customHeight="1">
      <c r="C249" s="870"/>
    </row>
    <row r="250" spans="3:3" ht="15.75" customHeight="1">
      <c r="C250" s="870"/>
    </row>
    <row r="251" spans="3:3" ht="15.75" customHeight="1">
      <c r="C251" s="870"/>
    </row>
    <row r="252" spans="3:3" ht="15.75" customHeight="1">
      <c r="C252" s="870"/>
    </row>
    <row r="253" spans="3:3" ht="15.75" customHeight="1">
      <c r="C253" s="870"/>
    </row>
    <row r="254" spans="3:3" ht="15.75" customHeight="1">
      <c r="C254" s="870"/>
    </row>
    <row r="255" spans="3:3" ht="15.75" customHeight="1">
      <c r="C255" s="870"/>
    </row>
    <row r="256" spans="3:3" ht="15.75" customHeight="1">
      <c r="C256" s="870"/>
    </row>
    <row r="257" spans="3:3" ht="15.75" customHeight="1">
      <c r="C257" s="870"/>
    </row>
    <row r="258" spans="3:3" ht="15.75" customHeight="1">
      <c r="C258" s="870"/>
    </row>
    <row r="259" spans="3:3" ht="15.75" customHeight="1">
      <c r="C259" s="870"/>
    </row>
    <row r="260" spans="3:3" ht="15.75" customHeight="1">
      <c r="C260" s="870"/>
    </row>
    <row r="261" spans="3:3" ht="15.75" customHeight="1">
      <c r="C261" s="870"/>
    </row>
    <row r="262" spans="3:3" ht="15.75" customHeight="1">
      <c r="C262" s="870"/>
    </row>
    <row r="263" spans="3:3" ht="15.75" customHeight="1">
      <c r="C263" s="870"/>
    </row>
    <row r="264" spans="3:3" ht="15.75" customHeight="1">
      <c r="C264" s="870"/>
    </row>
    <row r="265" spans="3:3" ht="15.75" customHeight="1">
      <c r="C265" s="870"/>
    </row>
    <row r="266" spans="3:3" ht="15.75" customHeight="1">
      <c r="C266" s="870"/>
    </row>
    <row r="267" spans="3:3" ht="15.75" customHeight="1">
      <c r="C267" s="870"/>
    </row>
    <row r="268" spans="3:3" ht="15.75" customHeight="1">
      <c r="C268" s="870"/>
    </row>
    <row r="269" spans="3:3" ht="15.75" customHeight="1">
      <c r="C269" s="870"/>
    </row>
    <row r="270" spans="3:3" ht="15.75" customHeight="1">
      <c r="C270" s="870"/>
    </row>
    <row r="271" spans="3:3" ht="15.75" customHeight="1">
      <c r="C271" s="870"/>
    </row>
    <row r="272" spans="3:3" ht="15.75" customHeight="1">
      <c r="C272" s="870"/>
    </row>
    <row r="273" spans="3:3" ht="15.75" customHeight="1">
      <c r="C273" s="870"/>
    </row>
    <row r="274" spans="3:3" ht="15.75" customHeight="1">
      <c r="C274" s="870"/>
    </row>
    <row r="275" spans="3:3" ht="15.75" customHeight="1">
      <c r="C275" s="870"/>
    </row>
    <row r="276" spans="3:3" ht="15.75" customHeight="1">
      <c r="C276" s="870"/>
    </row>
    <row r="277" spans="3:3" ht="15.75" customHeight="1">
      <c r="C277" s="870"/>
    </row>
    <row r="278" spans="3:3" ht="15.75" customHeight="1">
      <c r="C278" s="870"/>
    </row>
    <row r="279" spans="3:3" ht="15.75" customHeight="1">
      <c r="C279" s="870"/>
    </row>
    <row r="280" spans="3:3" ht="15.75" customHeight="1">
      <c r="C280" s="870"/>
    </row>
    <row r="281" spans="3:3" ht="15.75" customHeight="1">
      <c r="C281" s="870"/>
    </row>
    <row r="282" spans="3:3" ht="15.75" customHeight="1">
      <c r="C282" s="870"/>
    </row>
    <row r="283" spans="3:3" ht="15.75" customHeight="1">
      <c r="C283" s="870"/>
    </row>
    <row r="284" spans="3:3" ht="15.75" customHeight="1">
      <c r="C284" s="870"/>
    </row>
    <row r="285" spans="3:3" ht="15.75" customHeight="1">
      <c r="C285" s="870"/>
    </row>
    <row r="286" spans="3:3" ht="15.75" customHeight="1">
      <c r="C286" s="870"/>
    </row>
    <row r="287" spans="3:3" ht="15.75" customHeight="1">
      <c r="C287" s="870"/>
    </row>
    <row r="288" spans="3:3" ht="15.75" customHeight="1">
      <c r="C288" s="870"/>
    </row>
    <row r="289" spans="3:3" ht="15.75" customHeight="1">
      <c r="C289" s="870"/>
    </row>
    <row r="290" spans="3:3" ht="15.75" customHeight="1">
      <c r="C290" s="870"/>
    </row>
    <row r="291" spans="3:3" ht="15.75" customHeight="1">
      <c r="C291" s="870"/>
    </row>
    <row r="292" spans="3:3" ht="15.75" customHeight="1">
      <c r="C292" s="870"/>
    </row>
    <row r="293" spans="3:3" ht="15.75" customHeight="1">
      <c r="C293" s="870"/>
    </row>
    <row r="294" spans="3:3" ht="15.75" customHeight="1">
      <c r="C294" s="870"/>
    </row>
    <row r="295" spans="3:3" ht="15.75" customHeight="1">
      <c r="C295" s="870"/>
    </row>
    <row r="296" spans="3:3" ht="15.75" customHeight="1">
      <c r="C296" s="870"/>
    </row>
    <row r="297" spans="3:3" ht="15.75" customHeight="1">
      <c r="C297" s="870"/>
    </row>
    <row r="298" spans="3:3" ht="15.75" customHeight="1">
      <c r="C298" s="870"/>
    </row>
    <row r="299" spans="3:3" ht="15.75" customHeight="1">
      <c r="C299" s="870"/>
    </row>
    <row r="300" spans="3:3" ht="15.75" customHeight="1">
      <c r="C300" s="870"/>
    </row>
    <row r="301" spans="3:3" ht="15.75" customHeight="1">
      <c r="C301" s="870"/>
    </row>
    <row r="302" spans="3:3" ht="15.75" customHeight="1">
      <c r="C302" s="870"/>
    </row>
    <row r="303" spans="3:3" ht="15.75" customHeight="1">
      <c r="C303" s="870"/>
    </row>
    <row r="304" spans="3:3" ht="15.75" customHeight="1">
      <c r="C304" s="870"/>
    </row>
    <row r="305" spans="3:3" ht="15.75" customHeight="1">
      <c r="C305" s="870"/>
    </row>
    <row r="306" spans="3:3" ht="15.75" customHeight="1">
      <c r="C306" s="870"/>
    </row>
    <row r="307" spans="3:3" ht="15.75" customHeight="1">
      <c r="C307" s="870"/>
    </row>
    <row r="308" spans="3:3" ht="15.75" customHeight="1">
      <c r="C308" s="870"/>
    </row>
    <row r="309" spans="3:3" ht="15.75" customHeight="1">
      <c r="C309" s="870"/>
    </row>
    <row r="310" spans="3:3" ht="15.75" customHeight="1">
      <c r="C310" s="870"/>
    </row>
    <row r="311" spans="3:3" ht="15.75" customHeight="1">
      <c r="C311" s="870"/>
    </row>
    <row r="312" spans="3:3" ht="15.75" customHeight="1">
      <c r="C312" s="870"/>
    </row>
    <row r="313" spans="3:3" ht="15.75" customHeight="1">
      <c r="C313" s="870"/>
    </row>
    <row r="314" spans="3:3" ht="15.75" customHeight="1">
      <c r="C314" s="870"/>
    </row>
    <row r="315" spans="3:3" ht="15.75" customHeight="1">
      <c r="C315" s="870"/>
    </row>
    <row r="316" spans="3:3" ht="15.75" customHeight="1">
      <c r="C316" s="870"/>
    </row>
    <row r="317" spans="3:3" ht="15.75" customHeight="1">
      <c r="C317" s="870"/>
    </row>
    <row r="318" spans="3:3" ht="15.75" customHeight="1">
      <c r="C318" s="870"/>
    </row>
    <row r="319" spans="3:3" ht="15.75" customHeight="1">
      <c r="C319" s="870"/>
    </row>
    <row r="320" spans="3:3" ht="15.75" customHeight="1">
      <c r="C320" s="870"/>
    </row>
    <row r="321" spans="3:3" ht="15.75" customHeight="1">
      <c r="C321" s="870"/>
    </row>
    <row r="322" spans="3:3" ht="15.75" customHeight="1">
      <c r="C322" s="870"/>
    </row>
    <row r="323" spans="3:3" ht="15.75" customHeight="1">
      <c r="C323" s="870"/>
    </row>
    <row r="324" spans="3:3" ht="15.75" customHeight="1">
      <c r="C324" s="870"/>
    </row>
    <row r="325" spans="3:3" ht="15.75" customHeight="1">
      <c r="C325" s="870"/>
    </row>
    <row r="326" spans="3:3" ht="15.75" customHeight="1">
      <c r="C326" s="870"/>
    </row>
    <row r="327" spans="3:3" ht="15.75" customHeight="1">
      <c r="C327" s="870"/>
    </row>
    <row r="328" spans="3:3" ht="15.75" customHeight="1">
      <c r="C328" s="870"/>
    </row>
    <row r="329" spans="3:3" ht="15.75" customHeight="1">
      <c r="C329" s="870"/>
    </row>
    <row r="330" spans="3:3" ht="15.75" customHeight="1">
      <c r="C330" s="870"/>
    </row>
    <row r="331" spans="3:3" ht="15.75" customHeight="1">
      <c r="C331" s="870"/>
    </row>
    <row r="332" spans="3:3" ht="15.75" customHeight="1">
      <c r="C332" s="870"/>
    </row>
    <row r="333" spans="3:3" ht="15.75" customHeight="1">
      <c r="C333" s="870"/>
    </row>
    <row r="334" spans="3:3" ht="15.75" customHeight="1">
      <c r="C334" s="870"/>
    </row>
    <row r="335" spans="3:3" ht="15.75" customHeight="1">
      <c r="C335" s="870"/>
    </row>
    <row r="336" spans="3:3" ht="15.75" customHeight="1">
      <c r="C336" s="870"/>
    </row>
    <row r="337" spans="3:3" ht="15.75" customHeight="1">
      <c r="C337" s="870"/>
    </row>
    <row r="338" spans="3:3" ht="15.75" customHeight="1">
      <c r="C338" s="870"/>
    </row>
    <row r="339" spans="3:3" ht="15.75" customHeight="1">
      <c r="C339" s="870"/>
    </row>
    <row r="340" spans="3:3" ht="15.75" customHeight="1">
      <c r="C340" s="870"/>
    </row>
    <row r="341" spans="3:3" ht="15.75" customHeight="1">
      <c r="C341" s="870"/>
    </row>
    <row r="342" spans="3:3" ht="15.75" customHeight="1">
      <c r="C342" s="870"/>
    </row>
    <row r="343" spans="3:3" ht="15.75" customHeight="1">
      <c r="C343" s="870"/>
    </row>
    <row r="344" spans="3:3" ht="15.75" customHeight="1">
      <c r="C344" s="870"/>
    </row>
    <row r="345" spans="3:3" ht="15.75" customHeight="1">
      <c r="C345" s="870"/>
    </row>
    <row r="346" spans="3:3" ht="15.75" customHeight="1">
      <c r="C346" s="870"/>
    </row>
    <row r="347" spans="3:3" ht="15.75" customHeight="1">
      <c r="C347" s="870"/>
    </row>
    <row r="348" spans="3:3" ht="15.75" customHeight="1">
      <c r="C348" s="870"/>
    </row>
    <row r="349" spans="3:3" ht="15.75" customHeight="1">
      <c r="C349" s="870"/>
    </row>
    <row r="350" spans="3:3" ht="15.75" customHeight="1">
      <c r="C350" s="870"/>
    </row>
    <row r="351" spans="3:3" ht="15.75" customHeight="1">
      <c r="C351" s="870"/>
    </row>
    <row r="352" spans="3:3" ht="15.75" customHeight="1">
      <c r="C352" s="870"/>
    </row>
    <row r="353" spans="3:3" ht="15.75" customHeight="1">
      <c r="C353" s="870"/>
    </row>
    <row r="354" spans="3:3" ht="15.75" customHeight="1">
      <c r="C354" s="870"/>
    </row>
    <row r="355" spans="3:3" ht="15.75" customHeight="1">
      <c r="C355" s="870"/>
    </row>
    <row r="356" spans="3:3" ht="15.75" customHeight="1">
      <c r="C356" s="870"/>
    </row>
    <row r="357" spans="3:3" ht="15.75" customHeight="1">
      <c r="C357" s="870"/>
    </row>
    <row r="358" spans="3:3" ht="15.75" customHeight="1">
      <c r="C358" s="870"/>
    </row>
    <row r="359" spans="3:3" ht="15.75" customHeight="1">
      <c r="C359" s="870"/>
    </row>
    <row r="360" spans="3:3" ht="15.75" customHeight="1">
      <c r="C360" s="870"/>
    </row>
    <row r="361" spans="3:3" ht="15.75" customHeight="1">
      <c r="C361" s="870"/>
    </row>
    <row r="362" spans="3:3" ht="15.75" customHeight="1">
      <c r="C362" s="870"/>
    </row>
    <row r="363" spans="3:3" ht="15.75" customHeight="1">
      <c r="C363" s="870"/>
    </row>
    <row r="364" spans="3:3" ht="15.75" customHeight="1">
      <c r="C364" s="870"/>
    </row>
    <row r="365" spans="3:3" ht="15.75" customHeight="1">
      <c r="C365" s="870"/>
    </row>
    <row r="366" spans="3:3" ht="15.75" customHeight="1">
      <c r="C366" s="870"/>
    </row>
    <row r="367" spans="3:3" ht="15.75" customHeight="1">
      <c r="C367" s="870"/>
    </row>
    <row r="368" spans="3:3" ht="15.75" customHeight="1">
      <c r="C368" s="870"/>
    </row>
    <row r="369" spans="3:3" ht="15.75" customHeight="1">
      <c r="C369" s="870"/>
    </row>
    <row r="370" spans="3:3" ht="15.75" customHeight="1">
      <c r="C370" s="870"/>
    </row>
    <row r="371" spans="3:3" ht="15.75" customHeight="1">
      <c r="C371" s="870"/>
    </row>
    <row r="372" spans="3:3" ht="15.75" customHeight="1">
      <c r="C372" s="870"/>
    </row>
    <row r="373" spans="3:3" ht="15.75" customHeight="1">
      <c r="C373" s="870"/>
    </row>
    <row r="374" spans="3:3" ht="15.75" customHeight="1">
      <c r="C374" s="870"/>
    </row>
    <row r="375" spans="3:3" ht="15.75" customHeight="1">
      <c r="C375" s="870"/>
    </row>
    <row r="376" spans="3:3" ht="15.75" customHeight="1">
      <c r="C376" s="870"/>
    </row>
    <row r="377" spans="3:3" ht="15.75" customHeight="1">
      <c r="C377" s="870"/>
    </row>
    <row r="378" spans="3:3" ht="15.75" customHeight="1">
      <c r="C378" s="870"/>
    </row>
    <row r="379" spans="3:3" ht="15.75" customHeight="1">
      <c r="C379" s="870"/>
    </row>
    <row r="380" spans="3:3" ht="15.75" customHeight="1">
      <c r="C380" s="870"/>
    </row>
    <row r="381" spans="3:3" ht="15.75" customHeight="1">
      <c r="C381" s="870"/>
    </row>
    <row r="382" spans="3:3" ht="15.75" customHeight="1">
      <c r="C382" s="870"/>
    </row>
    <row r="383" spans="3:3" ht="15.75" customHeight="1">
      <c r="C383" s="870"/>
    </row>
    <row r="384" spans="3:3" ht="15.75" customHeight="1">
      <c r="C384" s="870"/>
    </row>
    <row r="385" spans="3:3" ht="15.75" customHeight="1">
      <c r="C385" s="870"/>
    </row>
    <row r="386" spans="3:3" ht="15.75" customHeight="1">
      <c r="C386" s="870"/>
    </row>
    <row r="387" spans="3:3" ht="15.75" customHeight="1">
      <c r="C387" s="870"/>
    </row>
    <row r="388" spans="3:3" ht="15.75" customHeight="1">
      <c r="C388" s="870"/>
    </row>
    <row r="389" spans="3:3" ht="15.75" customHeight="1">
      <c r="C389" s="870"/>
    </row>
    <row r="390" spans="3:3" ht="15.75" customHeight="1">
      <c r="C390" s="870"/>
    </row>
    <row r="391" spans="3:3" ht="15.75" customHeight="1">
      <c r="C391" s="870"/>
    </row>
    <row r="392" spans="3:3" ht="15.75" customHeight="1">
      <c r="C392" s="870"/>
    </row>
    <row r="393" spans="3:3" ht="15.75" customHeight="1">
      <c r="C393" s="870"/>
    </row>
    <row r="394" spans="3:3" ht="15.75" customHeight="1">
      <c r="C394" s="870"/>
    </row>
    <row r="395" spans="3:3" ht="15.75" customHeight="1">
      <c r="C395" s="870"/>
    </row>
    <row r="396" spans="3:3" ht="15.75" customHeight="1">
      <c r="C396" s="870"/>
    </row>
    <row r="397" spans="3:3" ht="15.75" customHeight="1">
      <c r="C397" s="870"/>
    </row>
    <row r="398" spans="3:3" ht="15.75" customHeight="1">
      <c r="C398" s="870"/>
    </row>
    <row r="399" spans="3:3" ht="15.75" customHeight="1">
      <c r="C399" s="870"/>
    </row>
    <row r="400" spans="3:3" ht="15.75" customHeight="1">
      <c r="C400" s="870"/>
    </row>
    <row r="401" spans="3:3" ht="15.75" customHeight="1">
      <c r="C401" s="870"/>
    </row>
    <row r="402" spans="3:3" ht="15.75" customHeight="1">
      <c r="C402" s="870"/>
    </row>
    <row r="403" spans="3:3" ht="15.75" customHeight="1">
      <c r="C403" s="870"/>
    </row>
    <row r="404" spans="3:3" ht="15.75" customHeight="1">
      <c r="C404" s="870"/>
    </row>
    <row r="405" spans="3:3" ht="15.75" customHeight="1">
      <c r="C405" s="870"/>
    </row>
    <row r="406" spans="3:3" ht="15.75" customHeight="1">
      <c r="C406" s="870"/>
    </row>
    <row r="407" spans="3:3" ht="15.75" customHeight="1">
      <c r="C407" s="870"/>
    </row>
    <row r="408" spans="3:3" ht="15.75" customHeight="1">
      <c r="C408" s="870"/>
    </row>
    <row r="409" spans="3:3" ht="15.75" customHeight="1">
      <c r="C409" s="870"/>
    </row>
    <row r="410" spans="3:3" ht="15.75" customHeight="1">
      <c r="C410" s="870"/>
    </row>
    <row r="411" spans="3:3" ht="15.75" customHeight="1">
      <c r="C411" s="870"/>
    </row>
    <row r="412" spans="3:3" ht="15.75" customHeight="1">
      <c r="C412" s="870"/>
    </row>
    <row r="413" spans="3:3" ht="15.75" customHeight="1">
      <c r="C413" s="870"/>
    </row>
    <row r="414" spans="3:3" ht="15.75" customHeight="1">
      <c r="C414" s="870"/>
    </row>
    <row r="415" spans="3:3" ht="15.75" customHeight="1">
      <c r="C415" s="870"/>
    </row>
    <row r="416" spans="3:3" ht="15.75" customHeight="1">
      <c r="C416" s="870"/>
    </row>
    <row r="417" spans="3:3" ht="15.75" customHeight="1">
      <c r="C417" s="870"/>
    </row>
    <row r="418" spans="3:3" ht="15.75" customHeight="1">
      <c r="C418" s="870"/>
    </row>
    <row r="419" spans="3:3" ht="15.75" customHeight="1">
      <c r="C419" s="870"/>
    </row>
    <row r="420" spans="3:3" ht="15.75" customHeight="1">
      <c r="C420" s="870"/>
    </row>
    <row r="421" spans="3:3" ht="15.75" customHeight="1">
      <c r="C421" s="870"/>
    </row>
    <row r="422" spans="3:3" ht="15.75" customHeight="1">
      <c r="C422" s="870"/>
    </row>
    <row r="423" spans="3:3" ht="15.75" customHeight="1">
      <c r="C423" s="870"/>
    </row>
    <row r="424" spans="3:3" ht="15.75" customHeight="1">
      <c r="C424" s="870"/>
    </row>
    <row r="425" spans="3:3" ht="15.75" customHeight="1">
      <c r="C425" s="870"/>
    </row>
    <row r="426" spans="3:3" ht="15.75" customHeight="1">
      <c r="C426" s="870"/>
    </row>
    <row r="427" spans="3:3" ht="15.75" customHeight="1">
      <c r="C427" s="870"/>
    </row>
    <row r="428" spans="3:3" ht="15.75" customHeight="1">
      <c r="C428" s="870"/>
    </row>
    <row r="429" spans="3:3" ht="15.75" customHeight="1">
      <c r="C429" s="870"/>
    </row>
    <row r="430" spans="3:3" ht="15.75" customHeight="1">
      <c r="C430" s="870"/>
    </row>
    <row r="431" spans="3:3" ht="15.75" customHeight="1">
      <c r="C431" s="870"/>
    </row>
    <row r="432" spans="3:3" ht="15.75" customHeight="1">
      <c r="C432" s="870"/>
    </row>
    <row r="433" spans="3:3" ht="15.75" customHeight="1">
      <c r="C433" s="870"/>
    </row>
    <row r="434" spans="3:3" ht="15.75" customHeight="1">
      <c r="C434" s="870"/>
    </row>
    <row r="435" spans="3:3" ht="15.75" customHeight="1">
      <c r="C435" s="870"/>
    </row>
    <row r="436" spans="3:3" ht="15.75" customHeight="1">
      <c r="C436" s="870"/>
    </row>
    <row r="437" spans="3:3" ht="15.75" customHeight="1">
      <c r="C437" s="870"/>
    </row>
    <row r="438" spans="3:3" ht="15.75" customHeight="1">
      <c r="C438" s="870"/>
    </row>
    <row r="439" spans="3:3" ht="15.75" customHeight="1">
      <c r="C439" s="870"/>
    </row>
    <row r="440" spans="3:3" ht="15.75" customHeight="1">
      <c r="C440" s="870"/>
    </row>
    <row r="441" spans="3:3" ht="15.75" customHeight="1">
      <c r="C441" s="870"/>
    </row>
    <row r="442" spans="3:3" ht="15.75" customHeight="1">
      <c r="C442" s="870"/>
    </row>
    <row r="443" spans="3:3" ht="15.75" customHeight="1">
      <c r="C443" s="870"/>
    </row>
    <row r="444" spans="3:3" ht="15.75" customHeight="1">
      <c r="C444" s="870"/>
    </row>
    <row r="445" spans="3:3" ht="15.75" customHeight="1">
      <c r="C445" s="870"/>
    </row>
    <row r="446" spans="3:3" ht="15.75" customHeight="1">
      <c r="C446" s="870"/>
    </row>
    <row r="447" spans="3:3" ht="15.75" customHeight="1">
      <c r="C447" s="870"/>
    </row>
    <row r="448" spans="3:3" ht="15.75" customHeight="1">
      <c r="C448" s="870"/>
    </row>
    <row r="449" spans="3:3" ht="15.75" customHeight="1">
      <c r="C449" s="870"/>
    </row>
    <row r="450" spans="3:3" ht="15.75" customHeight="1">
      <c r="C450" s="870"/>
    </row>
    <row r="451" spans="3:3" ht="15.75" customHeight="1">
      <c r="C451" s="870"/>
    </row>
    <row r="452" spans="3:3" ht="15.75" customHeight="1">
      <c r="C452" s="870"/>
    </row>
    <row r="453" spans="3:3" ht="15.75" customHeight="1">
      <c r="C453" s="870"/>
    </row>
    <row r="454" spans="3:3" ht="15.75" customHeight="1">
      <c r="C454" s="870"/>
    </row>
    <row r="455" spans="3:3" ht="15.75" customHeight="1">
      <c r="C455" s="870"/>
    </row>
    <row r="456" spans="3:3" ht="15.75" customHeight="1">
      <c r="C456" s="870"/>
    </row>
    <row r="457" spans="3:3" ht="15.75" customHeight="1">
      <c r="C457" s="870"/>
    </row>
    <row r="458" spans="3:3" ht="15.75" customHeight="1">
      <c r="C458" s="870"/>
    </row>
    <row r="459" spans="3:3" ht="15.75" customHeight="1">
      <c r="C459" s="870"/>
    </row>
    <row r="460" spans="3:3" ht="15.75" customHeight="1">
      <c r="C460" s="870"/>
    </row>
    <row r="461" spans="3:3" ht="15.75" customHeight="1">
      <c r="C461" s="870"/>
    </row>
    <row r="462" spans="3:3" ht="15.75" customHeight="1">
      <c r="C462" s="870"/>
    </row>
    <row r="463" spans="3:3" ht="15.75" customHeight="1">
      <c r="C463" s="870"/>
    </row>
    <row r="464" spans="3:3" ht="15.75" customHeight="1">
      <c r="C464" s="870"/>
    </row>
    <row r="465" spans="3:3" ht="15.75" customHeight="1">
      <c r="C465" s="870"/>
    </row>
    <row r="466" spans="3:3" ht="15.75" customHeight="1">
      <c r="C466" s="870"/>
    </row>
    <row r="467" spans="3:3" ht="15.75" customHeight="1">
      <c r="C467" s="870"/>
    </row>
    <row r="468" spans="3:3" ht="15.75" customHeight="1">
      <c r="C468" s="870"/>
    </row>
    <row r="469" spans="3:3" ht="15.75" customHeight="1">
      <c r="C469" s="870"/>
    </row>
    <row r="470" spans="3:3" ht="15.75" customHeight="1">
      <c r="C470" s="870"/>
    </row>
    <row r="471" spans="3:3" ht="15.75" customHeight="1">
      <c r="C471" s="870"/>
    </row>
    <row r="472" spans="3:3" ht="15.75" customHeight="1">
      <c r="C472" s="870"/>
    </row>
    <row r="473" spans="3:3" ht="15.75" customHeight="1">
      <c r="C473" s="870"/>
    </row>
    <row r="474" spans="3:3" ht="15.75" customHeight="1">
      <c r="C474" s="870"/>
    </row>
    <row r="475" spans="3:3" ht="15.75" customHeight="1">
      <c r="C475" s="870"/>
    </row>
    <row r="476" spans="3:3" ht="15.75" customHeight="1">
      <c r="C476" s="870"/>
    </row>
    <row r="477" spans="3:3" ht="15.75" customHeight="1">
      <c r="C477" s="870"/>
    </row>
    <row r="478" spans="3:3" ht="15.75" customHeight="1">
      <c r="C478" s="870"/>
    </row>
    <row r="479" spans="3:3" ht="15.75" customHeight="1">
      <c r="C479" s="870"/>
    </row>
    <row r="480" spans="3:3" ht="15.75" customHeight="1">
      <c r="C480" s="870"/>
    </row>
    <row r="481" spans="3:3" ht="15.75" customHeight="1">
      <c r="C481" s="870"/>
    </row>
    <row r="482" spans="3:3" ht="15.75" customHeight="1">
      <c r="C482" s="870"/>
    </row>
    <row r="483" spans="3:3" ht="15.75" customHeight="1">
      <c r="C483" s="870"/>
    </row>
    <row r="484" spans="3:3" ht="15.75" customHeight="1">
      <c r="C484" s="870"/>
    </row>
    <row r="485" spans="3:3" ht="15.75" customHeight="1">
      <c r="C485" s="870"/>
    </row>
    <row r="486" spans="3:3" ht="15.75" customHeight="1">
      <c r="C486" s="870"/>
    </row>
    <row r="487" spans="3:3" ht="15.75" customHeight="1">
      <c r="C487" s="870"/>
    </row>
    <row r="488" spans="3:3" ht="15.75" customHeight="1">
      <c r="C488" s="870"/>
    </row>
    <row r="489" spans="3:3" ht="15.75" customHeight="1">
      <c r="C489" s="870"/>
    </row>
    <row r="490" spans="3:3" ht="15.75" customHeight="1">
      <c r="C490" s="870"/>
    </row>
    <row r="491" spans="3:3" ht="15.75" customHeight="1">
      <c r="C491" s="870"/>
    </row>
    <row r="492" spans="3:3" ht="15.75" customHeight="1">
      <c r="C492" s="870"/>
    </row>
    <row r="493" spans="3:3" ht="15.75" customHeight="1">
      <c r="C493" s="870"/>
    </row>
    <row r="494" spans="3:3" ht="15.75" customHeight="1">
      <c r="C494" s="870"/>
    </row>
    <row r="495" spans="3:3" ht="15.75" customHeight="1">
      <c r="C495" s="870"/>
    </row>
    <row r="496" spans="3:3" ht="15.75" customHeight="1">
      <c r="C496" s="870"/>
    </row>
    <row r="497" spans="3:3" ht="15.75" customHeight="1">
      <c r="C497" s="870"/>
    </row>
    <row r="498" spans="3:3" ht="15.75" customHeight="1">
      <c r="C498" s="870"/>
    </row>
    <row r="499" spans="3:3" ht="15.75" customHeight="1">
      <c r="C499" s="870"/>
    </row>
    <row r="500" spans="3:3" ht="15.75" customHeight="1">
      <c r="C500" s="870"/>
    </row>
    <row r="501" spans="3:3" ht="15.75" customHeight="1">
      <c r="C501" s="870"/>
    </row>
    <row r="502" spans="3:3" ht="15.75" customHeight="1">
      <c r="C502" s="870"/>
    </row>
    <row r="503" spans="3:3" ht="15.75" customHeight="1">
      <c r="C503" s="870"/>
    </row>
    <row r="504" spans="3:3" ht="15.75" customHeight="1">
      <c r="C504" s="870"/>
    </row>
    <row r="505" spans="3:3" ht="15.75" customHeight="1">
      <c r="C505" s="870"/>
    </row>
    <row r="506" spans="3:3" ht="15.75" customHeight="1">
      <c r="C506" s="870"/>
    </row>
    <row r="507" spans="3:3" ht="15.75" customHeight="1">
      <c r="C507" s="870"/>
    </row>
    <row r="508" spans="3:3" ht="15.75" customHeight="1">
      <c r="C508" s="870"/>
    </row>
    <row r="509" spans="3:3" ht="15.75" customHeight="1">
      <c r="C509" s="870"/>
    </row>
    <row r="510" spans="3:3" ht="15.75" customHeight="1">
      <c r="C510" s="870"/>
    </row>
    <row r="511" spans="3:3" ht="15.75" customHeight="1">
      <c r="C511" s="870"/>
    </row>
    <row r="512" spans="3:3" ht="15.75" customHeight="1">
      <c r="C512" s="870"/>
    </row>
    <row r="513" spans="3:3" ht="15.75" customHeight="1">
      <c r="C513" s="870"/>
    </row>
    <row r="514" spans="3:3" ht="15.75" customHeight="1">
      <c r="C514" s="870"/>
    </row>
    <row r="515" spans="3:3" ht="15.75" customHeight="1">
      <c r="C515" s="870"/>
    </row>
    <row r="516" spans="3:3" ht="15.75" customHeight="1">
      <c r="C516" s="870"/>
    </row>
    <row r="517" spans="3:3" ht="15.75" customHeight="1">
      <c r="C517" s="870"/>
    </row>
    <row r="518" spans="3:3" ht="15.75" customHeight="1">
      <c r="C518" s="870"/>
    </row>
    <row r="519" spans="3:3" ht="15.75" customHeight="1">
      <c r="C519" s="870"/>
    </row>
    <row r="520" spans="3:3" ht="15.75" customHeight="1">
      <c r="C520" s="870"/>
    </row>
    <row r="521" spans="3:3" ht="15.75" customHeight="1">
      <c r="C521" s="870"/>
    </row>
    <row r="522" spans="3:3" ht="15.75" customHeight="1">
      <c r="C522" s="870"/>
    </row>
    <row r="523" spans="3:3" ht="15.75" customHeight="1">
      <c r="C523" s="870"/>
    </row>
    <row r="524" spans="3:3" ht="15.75" customHeight="1">
      <c r="C524" s="870"/>
    </row>
    <row r="525" spans="3:3" ht="15.75" customHeight="1">
      <c r="C525" s="870"/>
    </row>
    <row r="526" spans="3:3" ht="15.75" customHeight="1">
      <c r="C526" s="870"/>
    </row>
    <row r="527" spans="3:3" ht="15.75" customHeight="1">
      <c r="C527" s="870"/>
    </row>
    <row r="528" spans="3:3" ht="15.75" customHeight="1">
      <c r="C528" s="870"/>
    </row>
    <row r="529" spans="3:3" ht="15.75" customHeight="1">
      <c r="C529" s="870"/>
    </row>
    <row r="530" spans="3:3" ht="15.75" customHeight="1">
      <c r="C530" s="870"/>
    </row>
    <row r="531" spans="3:3" ht="15.75" customHeight="1">
      <c r="C531" s="870"/>
    </row>
    <row r="532" spans="3:3" ht="15.75" customHeight="1">
      <c r="C532" s="870"/>
    </row>
    <row r="533" spans="3:3" ht="15.75" customHeight="1">
      <c r="C533" s="870"/>
    </row>
    <row r="534" spans="3:3" ht="15.75" customHeight="1">
      <c r="C534" s="870"/>
    </row>
    <row r="535" spans="3:3" ht="15.75" customHeight="1">
      <c r="C535" s="870"/>
    </row>
    <row r="536" spans="3:3" ht="15.75" customHeight="1">
      <c r="C536" s="870"/>
    </row>
    <row r="537" spans="3:3" ht="15.75" customHeight="1">
      <c r="C537" s="870"/>
    </row>
    <row r="538" spans="3:3" ht="15.75" customHeight="1">
      <c r="C538" s="870"/>
    </row>
    <row r="539" spans="3:3" ht="15.75" customHeight="1">
      <c r="C539" s="870"/>
    </row>
    <row r="540" spans="3:3" ht="15.75" customHeight="1">
      <c r="C540" s="870"/>
    </row>
    <row r="541" spans="3:3" ht="15.75" customHeight="1">
      <c r="C541" s="870"/>
    </row>
    <row r="542" spans="3:3" ht="15.75" customHeight="1">
      <c r="C542" s="870"/>
    </row>
    <row r="543" spans="3:3" ht="15.75" customHeight="1">
      <c r="C543" s="870"/>
    </row>
    <row r="544" spans="3:3" ht="15.75" customHeight="1">
      <c r="C544" s="870"/>
    </row>
    <row r="545" spans="3:3" ht="15.75" customHeight="1">
      <c r="C545" s="870"/>
    </row>
    <row r="546" spans="3:3" ht="15.75" customHeight="1">
      <c r="C546" s="870"/>
    </row>
    <row r="547" spans="3:3" ht="15.75" customHeight="1">
      <c r="C547" s="870"/>
    </row>
    <row r="548" spans="3:3" ht="15.75" customHeight="1">
      <c r="C548" s="870"/>
    </row>
    <row r="549" spans="3:3" ht="15.75" customHeight="1">
      <c r="C549" s="870"/>
    </row>
    <row r="550" spans="3:3" ht="15.75" customHeight="1">
      <c r="C550" s="870"/>
    </row>
    <row r="551" spans="3:3" ht="15.75" customHeight="1">
      <c r="C551" s="870"/>
    </row>
    <row r="552" spans="3:3" ht="15.75" customHeight="1">
      <c r="C552" s="870"/>
    </row>
    <row r="553" spans="3:3" ht="15.75" customHeight="1">
      <c r="C553" s="870"/>
    </row>
    <row r="554" spans="3:3" ht="15.75" customHeight="1">
      <c r="C554" s="870"/>
    </row>
    <row r="555" spans="3:3" ht="15.75" customHeight="1">
      <c r="C555" s="870"/>
    </row>
    <row r="556" spans="3:3" ht="15.75" customHeight="1">
      <c r="C556" s="870"/>
    </row>
    <row r="557" spans="3:3" ht="15.75" customHeight="1">
      <c r="C557" s="870"/>
    </row>
    <row r="558" spans="3:3" ht="15.75" customHeight="1">
      <c r="C558" s="870"/>
    </row>
    <row r="559" spans="3:3" ht="15.75" customHeight="1">
      <c r="C559" s="870"/>
    </row>
    <row r="560" spans="3:3" ht="15.75" customHeight="1">
      <c r="C560" s="870"/>
    </row>
    <row r="561" spans="3:3" ht="15.75" customHeight="1">
      <c r="C561" s="870"/>
    </row>
    <row r="562" spans="3:3" ht="15.75" customHeight="1">
      <c r="C562" s="870"/>
    </row>
    <row r="563" spans="3:3" ht="15.75" customHeight="1">
      <c r="C563" s="870"/>
    </row>
    <row r="564" spans="3:3" ht="15.75" customHeight="1">
      <c r="C564" s="870"/>
    </row>
    <row r="565" spans="3:3" ht="15.75" customHeight="1">
      <c r="C565" s="870"/>
    </row>
    <row r="566" spans="3:3" ht="15.75" customHeight="1">
      <c r="C566" s="870"/>
    </row>
    <row r="567" spans="3:3" ht="15.75" customHeight="1">
      <c r="C567" s="870"/>
    </row>
    <row r="568" spans="3:3" ht="15.75" customHeight="1">
      <c r="C568" s="870"/>
    </row>
    <row r="569" spans="3:3" ht="15.75" customHeight="1">
      <c r="C569" s="870"/>
    </row>
    <row r="570" spans="3:3" ht="15.75" customHeight="1">
      <c r="C570" s="870"/>
    </row>
    <row r="571" spans="3:3" ht="15.75" customHeight="1">
      <c r="C571" s="870"/>
    </row>
    <row r="572" spans="3:3" ht="15.75" customHeight="1">
      <c r="C572" s="870"/>
    </row>
    <row r="573" spans="3:3" ht="15.75" customHeight="1">
      <c r="C573" s="870"/>
    </row>
    <row r="574" spans="3:3" ht="15.75" customHeight="1">
      <c r="C574" s="870"/>
    </row>
    <row r="575" spans="3:3" ht="15.75" customHeight="1">
      <c r="C575" s="870"/>
    </row>
    <row r="576" spans="3:3" ht="15.75" customHeight="1">
      <c r="C576" s="870"/>
    </row>
    <row r="577" spans="3:3" ht="15.75" customHeight="1">
      <c r="C577" s="870"/>
    </row>
    <row r="578" spans="3:3" ht="15.75" customHeight="1">
      <c r="C578" s="870"/>
    </row>
    <row r="579" spans="3:3" ht="15.75" customHeight="1">
      <c r="C579" s="870"/>
    </row>
    <row r="580" spans="3:3" ht="15.75" customHeight="1">
      <c r="C580" s="870"/>
    </row>
    <row r="581" spans="3:3" ht="15.75" customHeight="1">
      <c r="C581" s="870"/>
    </row>
    <row r="582" spans="3:3" ht="15.75" customHeight="1">
      <c r="C582" s="870"/>
    </row>
    <row r="583" spans="3:3" ht="15.75" customHeight="1">
      <c r="C583" s="870"/>
    </row>
    <row r="584" spans="3:3" ht="15.75" customHeight="1">
      <c r="C584" s="870"/>
    </row>
    <row r="585" spans="3:3" ht="15.75" customHeight="1">
      <c r="C585" s="870"/>
    </row>
    <row r="586" spans="3:3" ht="15.75" customHeight="1">
      <c r="C586" s="870"/>
    </row>
    <row r="587" spans="3:3" ht="15.75" customHeight="1">
      <c r="C587" s="870"/>
    </row>
    <row r="588" spans="3:3" ht="15.75" customHeight="1">
      <c r="C588" s="870"/>
    </row>
    <row r="589" spans="3:3" ht="15.75" customHeight="1">
      <c r="C589" s="870"/>
    </row>
    <row r="590" spans="3:3" ht="15.75" customHeight="1">
      <c r="C590" s="870"/>
    </row>
    <row r="591" spans="3:3" ht="15.75" customHeight="1">
      <c r="C591" s="870"/>
    </row>
    <row r="592" spans="3:3" ht="15.75" customHeight="1">
      <c r="C592" s="870"/>
    </row>
    <row r="593" spans="3:3" ht="15.75" customHeight="1">
      <c r="C593" s="870"/>
    </row>
    <row r="594" spans="3:3" ht="15.75" customHeight="1">
      <c r="C594" s="870"/>
    </row>
    <row r="595" spans="3:3" ht="15.75" customHeight="1">
      <c r="C595" s="870"/>
    </row>
    <row r="596" spans="3:3" ht="15.75" customHeight="1">
      <c r="C596" s="870"/>
    </row>
    <row r="597" spans="3:3" ht="15.75" customHeight="1">
      <c r="C597" s="870"/>
    </row>
    <row r="598" spans="3:3" ht="15.75" customHeight="1">
      <c r="C598" s="870"/>
    </row>
    <row r="599" spans="3:3" ht="15.75" customHeight="1">
      <c r="C599" s="870"/>
    </row>
    <row r="600" spans="3:3" ht="15.75" customHeight="1">
      <c r="C600" s="870"/>
    </row>
    <row r="601" spans="3:3" ht="15.75" customHeight="1">
      <c r="C601" s="870"/>
    </row>
    <row r="602" spans="3:3" ht="15.75" customHeight="1">
      <c r="C602" s="870"/>
    </row>
    <row r="603" spans="3:3" ht="15.75" customHeight="1">
      <c r="C603" s="870"/>
    </row>
    <row r="604" spans="3:3" ht="15.75" customHeight="1">
      <c r="C604" s="870"/>
    </row>
    <row r="605" spans="3:3" ht="15.75" customHeight="1">
      <c r="C605" s="870"/>
    </row>
    <row r="606" spans="3:3" ht="15.75" customHeight="1">
      <c r="C606" s="870"/>
    </row>
    <row r="607" spans="3:3" ht="15.75" customHeight="1">
      <c r="C607" s="870"/>
    </row>
    <row r="608" spans="3:3" ht="15.75" customHeight="1">
      <c r="C608" s="870"/>
    </row>
    <row r="609" spans="3:3" ht="15.75" customHeight="1">
      <c r="C609" s="870"/>
    </row>
    <row r="610" spans="3:3" ht="15.75" customHeight="1">
      <c r="C610" s="870"/>
    </row>
    <row r="611" spans="3:3" ht="15.75" customHeight="1">
      <c r="C611" s="870"/>
    </row>
    <row r="612" spans="3:3" ht="15.75" customHeight="1">
      <c r="C612" s="870"/>
    </row>
    <row r="613" spans="3:3" ht="15.75" customHeight="1">
      <c r="C613" s="870"/>
    </row>
    <row r="614" spans="3:3" ht="15.75" customHeight="1">
      <c r="C614" s="870"/>
    </row>
    <row r="615" spans="3:3" ht="15.75" customHeight="1">
      <c r="C615" s="870"/>
    </row>
    <row r="616" spans="3:3" ht="15.75" customHeight="1">
      <c r="C616" s="870"/>
    </row>
    <row r="617" spans="3:3" ht="15.75" customHeight="1">
      <c r="C617" s="870"/>
    </row>
    <row r="618" spans="3:3" ht="15.75" customHeight="1">
      <c r="C618" s="870"/>
    </row>
    <row r="619" spans="3:3" ht="15.75" customHeight="1">
      <c r="C619" s="870"/>
    </row>
    <row r="620" spans="3:3" ht="15.75" customHeight="1">
      <c r="C620" s="870"/>
    </row>
    <row r="621" spans="3:3" ht="15.75" customHeight="1">
      <c r="C621" s="870"/>
    </row>
    <row r="622" spans="3:3" ht="15.75" customHeight="1">
      <c r="C622" s="870"/>
    </row>
    <row r="623" spans="3:3" ht="15.75" customHeight="1">
      <c r="C623" s="870"/>
    </row>
    <row r="624" spans="3:3" ht="15.75" customHeight="1">
      <c r="C624" s="870"/>
    </row>
    <row r="625" spans="3:3" ht="15.75" customHeight="1">
      <c r="C625" s="870"/>
    </row>
    <row r="626" spans="3:3" ht="15.75" customHeight="1">
      <c r="C626" s="870"/>
    </row>
    <row r="627" spans="3:3" ht="15.75" customHeight="1">
      <c r="C627" s="870"/>
    </row>
    <row r="628" spans="3:3" ht="15.75" customHeight="1">
      <c r="C628" s="870"/>
    </row>
    <row r="629" spans="3:3" ht="15.75" customHeight="1">
      <c r="C629" s="870"/>
    </row>
    <row r="630" spans="3:3" ht="15.75" customHeight="1">
      <c r="C630" s="870"/>
    </row>
    <row r="631" spans="3:3" ht="15.75" customHeight="1">
      <c r="C631" s="870"/>
    </row>
    <row r="632" spans="3:3" ht="15.75" customHeight="1">
      <c r="C632" s="870"/>
    </row>
    <row r="633" spans="3:3" ht="15.75" customHeight="1">
      <c r="C633" s="870"/>
    </row>
    <row r="634" spans="3:3" ht="15.75" customHeight="1">
      <c r="C634" s="870"/>
    </row>
    <row r="635" spans="3:3" ht="15.75" customHeight="1">
      <c r="C635" s="870"/>
    </row>
    <row r="636" spans="3:3" ht="15.75" customHeight="1">
      <c r="C636" s="870"/>
    </row>
    <row r="637" spans="3:3" ht="15.75" customHeight="1">
      <c r="C637" s="870"/>
    </row>
    <row r="638" spans="3:3" ht="15.75" customHeight="1">
      <c r="C638" s="870"/>
    </row>
    <row r="639" spans="3:3" ht="15.75" customHeight="1">
      <c r="C639" s="870"/>
    </row>
    <row r="640" spans="3:3" ht="15.75" customHeight="1">
      <c r="C640" s="870"/>
    </row>
    <row r="641" spans="3:3" ht="15.75" customHeight="1">
      <c r="C641" s="870"/>
    </row>
    <row r="642" spans="3:3" ht="15.75" customHeight="1">
      <c r="C642" s="870"/>
    </row>
    <row r="643" spans="3:3" ht="15.75" customHeight="1">
      <c r="C643" s="870"/>
    </row>
    <row r="644" spans="3:3" ht="15.75" customHeight="1">
      <c r="C644" s="870"/>
    </row>
    <row r="645" spans="3:3" ht="15.75" customHeight="1">
      <c r="C645" s="870"/>
    </row>
    <row r="646" spans="3:3" ht="15.75" customHeight="1">
      <c r="C646" s="870"/>
    </row>
    <row r="647" spans="3:3" ht="15.75" customHeight="1">
      <c r="C647" s="870"/>
    </row>
    <row r="648" spans="3:3" ht="15.75" customHeight="1">
      <c r="C648" s="870"/>
    </row>
    <row r="649" spans="3:3" ht="15.75" customHeight="1">
      <c r="C649" s="870"/>
    </row>
    <row r="650" spans="3:3" ht="15.75" customHeight="1">
      <c r="C650" s="870"/>
    </row>
    <row r="651" spans="3:3" ht="15.75" customHeight="1">
      <c r="C651" s="870"/>
    </row>
    <row r="652" spans="3:3" ht="15.75" customHeight="1">
      <c r="C652" s="870"/>
    </row>
    <row r="653" spans="3:3" ht="15.75" customHeight="1">
      <c r="C653" s="870"/>
    </row>
    <row r="654" spans="3:3" ht="15.75" customHeight="1">
      <c r="C654" s="870"/>
    </row>
    <row r="655" spans="3:3" ht="15.75" customHeight="1">
      <c r="C655" s="870"/>
    </row>
    <row r="656" spans="3:3" ht="15.75" customHeight="1">
      <c r="C656" s="870"/>
    </row>
    <row r="657" spans="3:3" ht="15.75" customHeight="1">
      <c r="C657" s="870"/>
    </row>
    <row r="658" spans="3:3" ht="15.75" customHeight="1">
      <c r="C658" s="870"/>
    </row>
    <row r="659" spans="3:3" ht="15.75" customHeight="1">
      <c r="C659" s="870"/>
    </row>
    <row r="660" spans="3:3" ht="15.75" customHeight="1">
      <c r="C660" s="870"/>
    </row>
    <row r="661" spans="3:3" ht="15.75" customHeight="1">
      <c r="C661" s="870"/>
    </row>
    <row r="662" spans="3:3" ht="15.75" customHeight="1">
      <c r="C662" s="870"/>
    </row>
    <row r="663" spans="3:3" ht="15.75" customHeight="1">
      <c r="C663" s="870"/>
    </row>
    <row r="664" spans="3:3" ht="15.75" customHeight="1">
      <c r="C664" s="870"/>
    </row>
    <row r="665" spans="3:3" ht="15.75" customHeight="1">
      <c r="C665" s="870"/>
    </row>
    <row r="666" spans="3:3" ht="15.75" customHeight="1">
      <c r="C666" s="870"/>
    </row>
    <row r="667" spans="3:3" ht="15.75" customHeight="1">
      <c r="C667" s="870"/>
    </row>
    <row r="668" spans="3:3" ht="15.75" customHeight="1">
      <c r="C668" s="870"/>
    </row>
    <row r="669" spans="3:3" ht="15.75" customHeight="1">
      <c r="C669" s="870"/>
    </row>
    <row r="670" spans="3:3" ht="15.75" customHeight="1">
      <c r="C670" s="870"/>
    </row>
    <row r="671" spans="3:3" ht="15.75" customHeight="1">
      <c r="C671" s="870"/>
    </row>
    <row r="672" spans="3:3" ht="15.75" customHeight="1">
      <c r="C672" s="870"/>
    </row>
    <row r="673" spans="3:3" ht="15.75" customHeight="1">
      <c r="C673" s="870"/>
    </row>
    <row r="674" spans="3:3" ht="15.75" customHeight="1">
      <c r="C674" s="870"/>
    </row>
    <row r="675" spans="3:3" ht="15.75" customHeight="1">
      <c r="C675" s="870"/>
    </row>
    <row r="676" spans="3:3" ht="15.75" customHeight="1">
      <c r="C676" s="870"/>
    </row>
    <row r="677" spans="3:3" ht="15.75" customHeight="1">
      <c r="C677" s="870"/>
    </row>
    <row r="678" spans="3:3" ht="15.75" customHeight="1">
      <c r="C678" s="870"/>
    </row>
    <row r="679" spans="3:3" ht="15.75" customHeight="1">
      <c r="C679" s="870"/>
    </row>
    <row r="680" spans="3:3" ht="15.75" customHeight="1">
      <c r="C680" s="870"/>
    </row>
    <row r="681" spans="3:3" ht="15.75" customHeight="1">
      <c r="C681" s="870"/>
    </row>
    <row r="682" spans="3:3" ht="15.75" customHeight="1">
      <c r="C682" s="870"/>
    </row>
    <row r="683" spans="3:3" ht="15.75" customHeight="1">
      <c r="C683" s="870"/>
    </row>
    <row r="684" spans="3:3" ht="15.75" customHeight="1">
      <c r="C684" s="870"/>
    </row>
    <row r="685" spans="3:3" ht="15.75" customHeight="1">
      <c r="C685" s="870"/>
    </row>
    <row r="686" spans="3:3" ht="15.75" customHeight="1">
      <c r="C686" s="870"/>
    </row>
    <row r="687" spans="3:3" ht="15.75" customHeight="1">
      <c r="C687" s="870"/>
    </row>
    <row r="688" spans="3:3" ht="15.75" customHeight="1">
      <c r="C688" s="870"/>
    </row>
    <row r="689" spans="3:3" ht="15.75" customHeight="1">
      <c r="C689" s="870"/>
    </row>
    <row r="690" spans="3:3" ht="15.75" customHeight="1">
      <c r="C690" s="870"/>
    </row>
    <row r="691" spans="3:3" ht="15.75" customHeight="1">
      <c r="C691" s="870"/>
    </row>
    <row r="692" spans="3:3" ht="15.75" customHeight="1">
      <c r="C692" s="870"/>
    </row>
    <row r="693" spans="3:3" ht="15.75" customHeight="1">
      <c r="C693" s="870"/>
    </row>
    <row r="694" spans="3:3" ht="15.75" customHeight="1">
      <c r="C694" s="870"/>
    </row>
    <row r="695" spans="3:3" ht="15.75" customHeight="1">
      <c r="C695" s="870"/>
    </row>
    <row r="696" spans="3:3" ht="15.75" customHeight="1">
      <c r="C696" s="870"/>
    </row>
    <row r="697" spans="3:3" ht="15.75" customHeight="1">
      <c r="C697" s="870"/>
    </row>
    <row r="698" spans="3:3" ht="15.75" customHeight="1">
      <c r="C698" s="870"/>
    </row>
    <row r="699" spans="3:3" ht="15.75" customHeight="1">
      <c r="C699" s="870"/>
    </row>
    <row r="700" spans="3:3" ht="15.75" customHeight="1">
      <c r="C700" s="870"/>
    </row>
    <row r="701" spans="3:3" ht="15.75" customHeight="1">
      <c r="C701" s="870"/>
    </row>
    <row r="702" spans="3:3" ht="15.75" customHeight="1">
      <c r="C702" s="870"/>
    </row>
    <row r="703" spans="3:3" ht="15.75" customHeight="1">
      <c r="C703" s="870"/>
    </row>
    <row r="704" spans="3:3" ht="15.75" customHeight="1">
      <c r="C704" s="870"/>
    </row>
    <row r="705" spans="3:3" ht="15.75" customHeight="1">
      <c r="C705" s="870"/>
    </row>
    <row r="706" spans="3:3" ht="15.75" customHeight="1">
      <c r="C706" s="870"/>
    </row>
    <row r="707" spans="3:3" ht="15.75" customHeight="1">
      <c r="C707" s="870"/>
    </row>
    <row r="708" spans="3:3" ht="15.75" customHeight="1">
      <c r="C708" s="870"/>
    </row>
    <row r="709" spans="3:3" ht="15.75" customHeight="1">
      <c r="C709" s="870"/>
    </row>
    <row r="710" spans="3:3" ht="15.75" customHeight="1">
      <c r="C710" s="870"/>
    </row>
    <row r="711" spans="3:3" ht="15.75" customHeight="1">
      <c r="C711" s="870"/>
    </row>
    <row r="712" spans="3:3" ht="15.75" customHeight="1">
      <c r="C712" s="870"/>
    </row>
    <row r="713" spans="3:3" ht="15.75" customHeight="1">
      <c r="C713" s="870"/>
    </row>
    <row r="714" spans="3:3" ht="15.75" customHeight="1">
      <c r="C714" s="870"/>
    </row>
    <row r="715" spans="3:3" ht="15.75" customHeight="1">
      <c r="C715" s="870"/>
    </row>
    <row r="716" spans="3:3" ht="15.75" customHeight="1">
      <c r="C716" s="870"/>
    </row>
    <row r="717" spans="3:3" ht="15.75" customHeight="1">
      <c r="C717" s="870"/>
    </row>
    <row r="718" spans="3:3" ht="15.75" customHeight="1">
      <c r="C718" s="870"/>
    </row>
    <row r="719" spans="3:3" ht="15.75" customHeight="1">
      <c r="C719" s="870"/>
    </row>
    <row r="720" spans="3:3" ht="15.75" customHeight="1">
      <c r="C720" s="870"/>
    </row>
    <row r="721" spans="3:3" ht="15.75" customHeight="1">
      <c r="C721" s="870"/>
    </row>
    <row r="722" spans="3:3" ht="15.75" customHeight="1">
      <c r="C722" s="870"/>
    </row>
    <row r="723" spans="3:3" ht="15.75" customHeight="1">
      <c r="C723" s="870"/>
    </row>
    <row r="724" spans="3:3" ht="15.75" customHeight="1">
      <c r="C724" s="870"/>
    </row>
    <row r="725" spans="3:3" ht="15.75" customHeight="1">
      <c r="C725" s="870"/>
    </row>
    <row r="726" spans="3:3" ht="15.75" customHeight="1">
      <c r="C726" s="870"/>
    </row>
    <row r="727" spans="3:3" ht="15.75" customHeight="1">
      <c r="C727" s="870"/>
    </row>
    <row r="728" spans="3:3" ht="15.75" customHeight="1">
      <c r="C728" s="870"/>
    </row>
    <row r="729" spans="3:3" ht="15.75" customHeight="1">
      <c r="C729" s="870"/>
    </row>
    <row r="730" spans="3:3" ht="15.75" customHeight="1">
      <c r="C730" s="870"/>
    </row>
    <row r="731" spans="3:3" ht="15.75" customHeight="1">
      <c r="C731" s="870"/>
    </row>
    <row r="732" spans="3:3" ht="15.75" customHeight="1">
      <c r="C732" s="870"/>
    </row>
    <row r="733" spans="3:3" ht="15.75" customHeight="1">
      <c r="C733" s="870"/>
    </row>
    <row r="734" spans="3:3" ht="15.75" customHeight="1">
      <c r="C734" s="870"/>
    </row>
    <row r="735" spans="3:3" ht="15.75" customHeight="1">
      <c r="C735" s="870"/>
    </row>
    <row r="736" spans="3:3" ht="15.75" customHeight="1">
      <c r="C736" s="870"/>
    </row>
    <row r="737" spans="3:3" ht="15.75" customHeight="1">
      <c r="C737" s="870"/>
    </row>
    <row r="738" spans="3:3" ht="15.75" customHeight="1">
      <c r="C738" s="870"/>
    </row>
    <row r="739" spans="3:3" ht="15.75" customHeight="1">
      <c r="C739" s="870"/>
    </row>
    <row r="740" spans="3:3" ht="15.75" customHeight="1">
      <c r="C740" s="870"/>
    </row>
    <row r="741" spans="3:3" ht="15.75" customHeight="1">
      <c r="C741" s="870"/>
    </row>
    <row r="742" spans="3:3" ht="15.75" customHeight="1">
      <c r="C742" s="870"/>
    </row>
    <row r="743" spans="3:3" ht="15.75" customHeight="1">
      <c r="C743" s="870"/>
    </row>
    <row r="744" spans="3:3" ht="15.75" customHeight="1">
      <c r="C744" s="870"/>
    </row>
    <row r="745" spans="3:3" ht="15.75" customHeight="1">
      <c r="C745" s="870"/>
    </row>
    <row r="746" spans="3:3" ht="15.75" customHeight="1">
      <c r="C746" s="870"/>
    </row>
    <row r="747" spans="3:3" ht="15.75" customHeight="1">
      <c r="C747" s="870"/>
    </row>
    <row r="748" spans="3:3" ht="15.75" customHeight="1">
      <c r="C748" s="870"/>
    </row>
    <row r="749" spans="3:3" ht="15.75" customHeight="1">
      <c r="C749" s="870"/>
    </row>
    <row r="750" spans="3:3" ht="15.75" customHeight="1">
      <c r="C750" s="870"/>
    </row>
    <row r="751" spans="3:3" ht="15.75" customHeight="1">
      <c r="C751" s="870"/>
    </row>
    <row r="752" spans="3:3" ht="15.75" customHeight="1">
      <c r="C752" s="870"/>
    </row>
    <row r="753" spans="3:3" ht="15.75" customHeight="1">
      <c r="C753" s="870"/>
    </row>
    <row r="754" spans="3:3" ht="15.75" customHeight="1">
      <c r="C754" s="870"/>
    </row>
    <row r="755" spans="3:3" ht="15.75" customHeight="1">
      <c r="C755" s="870"/>
    </row>
    <row r="756" spans="3:3" ht="15.75" customHeight="1">
      <c r="C756" s="870"/>
    </row>
    <row r="757" spans="3:3" ht="15.75" customHeight="1">
      <c r="C757" s="870"/>
    </row>
    <row r="758" spans="3:3" ht="15.75" customHeight="1">
      <c r="C758" s="870"/>
    </row>
    <row r="759" spans="3:3" ht="15.75" customHeight="1">
      <c r="C759" s="870"/>
    </row>
    <row r="760" spans="3:3" ht="15.75" customHeight="1">
      <c r="C760" s="870"/>
    </row>
    <row r="761" spans="3:3" ht="15.75" customHeight="1">
      <c r="C761" s="870"/>
    </row>
    <row r="762" spans="3:3" ht="15.75" customHeight="1">
      <c r="C762" s="870"/>
    </row>
    <row r="763" spans="3:3" ht="15.75" customHeight="1">
      <c r="C763" s="870"/>
    </row>
    <row r="764" spans="3:3" ht="15.75" customHeight="1">
      <c r="C764" s="870"/>
    </row>
    <row r="765" spans="3:3" ht="15.75" customHeight="1">
      <c r="C765" s="870"/>
    </row>
    <row r="766" spans="3:3" ht="15.75" customHeight="1">
      <c r="C766" s="870"/>
    </row>
    <row r="767" spans="3:3" ht="15.75" customHeight="1">
      <c r="C767" s="870"/>
    </row>
    <row r="768" spans="3:3" ht="15.75" customHeight="1">
      <c r="C768" s="870"/>
    </row>
    <row r="769" spans="3:3" ht="15.75" customHeight="1">
      <c r="C769" s="870"/>
    </row>
    <row r="770" spans="3:3" ht="15.75" customHeight="1">
      <c r="C770" s="870"/>
    </row>
    <row r="771" spans="3:3" ht="15.75" customHeight="1">
      <c r="C771" s="870"/>
    </row>
    <row r="772" spans="3:3" ht="15.75" customHeight="1">
      <c r="C772" s="870"/>
    </row>
    <row r="773" spans="3:3" ht="15.75" customHeight="1">
      <c r="C773" s="870"/>
    </row>
    <row r="774" spans="3:3" ht="15.75" customHeight="1">
      <c r="C774" s="870"/>
    </row>
    <row r="775" spans="3:3" ht="15.75" customHeight="1">
      <c r="C775" s="870"/>
    </row>
    <row r="776" spans="3:3" ht="15.75" customHeight="1">
      <c r="C776" s="870"/>
    </row>
    <row r="777" spans="3:3" ht="15.75" customHeight="1">
      <c r="C777" s="870"/>
    </row>
    <row r="778" spans="3:3" ht="15.75" customHeight="1">
      <c r="C778" s="870"/>
    </row>
    <row r="779" spans="3:3" ht="15.75" customHeight="1">
      <c r="C779" s="870"/>
    </row>
    <row r="780" spans="3:3" ht="15.75" customHeight="1">
      <c r="C780" s="870"/>
    </row>
    <row r="781" spans="3:3" ht="15.75" customHeight="1">
      <c r="C781" s="870"/>
    </row>
    <row r="782" spans="3:3" ht="15.75" customHeight="1">
      <c r="C782" s="870"/>
    </row>
    <row r="783" spans="3:3" ht="15.75" customHeight="1">
      <c r="C783" s="870"/>
    </row>
    <row r="784" spans="3:3" ht="15.75" customHeight="1">
      <c r="C784" s="870"/>
    </row>
    <row r="785" spans="3:3" ht="15.75" customHeight="1">
      <c r="C785" s="870"/>
    </row>
    <row r="786" spans="3:3" ht="15.75" customHeight="1">
      <c r="C786" s="870"/>
    </row>
    <row r="787" spans="3:3" ht="15.75" customHeight="1">
      <c r="C787" s="870"/>
    </row>
    <row r="788" spans="3:3" ht="15.75" customHeight="1">
      <c r="C788" s="870"/>
    </row>
    <row r="789" spans="3:3" ht="15.75" customHeight="1">
      <c r="C789" s="870"/>
    </row>
    <row r="790" spans="3:3" ht="15.75" customHeight="1">
      <c r="C790" s="870"/>
    </row>
    <row r="791" spans="3:3" ht="15.75" customHeight="1">
      <c r="C791" s="870"/>
    </row>
    <row r="792" spans="3:3" ht="15.75" customHeight="1">
      <c r="C792" s="870"/>
    </row>
    <row r="793" spans="3:3" ht="15.75" customHeight="1">
      <c r="C793" s="870"/>
    </row>
    <row r="794" spans="3:3" ht="15.75" customHeight="1">
      <c r="C794" s="870"/>
    </row>
    <row r="795" spans="3:3" ht="15.75" customHeight="1">
      <c r="C795" s="870"/>
    </row>
    <row r="796" spans="3:3" ht="15.75" customHeight="1">
      <c r="C796" s="870"/>
    </row>
    <row r="797" spans="3:3" ht="15.75" customHeight="1">
      <c r="C797" s="870"/>
    </row>
    <row r="798" spans="3:3" ht="15.75" customHeight="1">
      <c r="C798" s="870"/>
    </row>
    <row r="799" spans="3:3" ht="15.75" customHeight="1">
      <c r="C799" s="870"/>
    </row>
    <row r="800" spans="3:3" ht="15.75" customHeight="1">
      <c r="C800" s="870"/>
    </row>
    <row r="801" spans="3:3" ht="15.75" customHeight="1">
      <c r="C801" s="870"/>
    </row>
    <row r="802" spans="3:3" ht="15.75" customHeight="1">
      <c r="C802" s="870"/>
    </row>
    <row r="803" spans="3:3" ht="15.75" customHeight="1">
      <c r="C803" s="870"/>
    </row>
    <row r="804" spans="3:3" ht="15.75" customHeight="1">
      <c r="C804" s="870"/>
    </row>
    <row r="805" spans="3:3" ht="15.75" customHeight="1">
      <c r="C805" s="870"/>
    </row>
    <row r="806" spans="3:3" ht="15.75" customHeight="1">
      <c r="C806" s="870"/>
    </row>
    <row r="807" spans="3:3" ht="15.75" customHeight="1">
      <c r="C807" s="870"/>
    </row>
    <row r="808" spans="3:3" ht="15.75" customHeight="1">
      <c r="C808" s="870"/>
    </row>
    <row r="809" spans="3:3" ht="15.75" customHeight="1">
      <c r="C809" s="870"/>
    </row>
    <row r="810" spans="3:3" ht="15.75" customHeight="1">
      <c r="C810" s="870"/>
    </row>
    <row r="811" spans="3:3" ht="15.75" customHeight="1">
      <c r="C811" s="870"/>
    </row>
    <row r="812" spans="3:3" ht="15.75" customHeight="1">
      <c r="C812" s="870"/>
    </row>
    <row r="813" spans="3:3" ht="15.75" customHeight="1">
      <c r="C813" s="870"/>
    </row>
    <row r="814" spans="3:3" ht="15.75" customHeight="1">
      <c r="C814" s="870"/>
    </row>
    <row r="815" spans="3:3" ht="15.75" customHeight="1">
      <c r="C815" s="870"/>
    </row>
    <row r="816" spans="3:3" ht="15.75" customHeight="1">
      <c r="C816" s="870"/>
    </row>
    <row r="817" spans="3:3" ht="15.75" customHeight="1">
      <c r="C817" s="870"/>
    </row>
    <row r="818" spans="3:3" ht="15.75" customHeight="1">
      <c r="C818" s="870"/>
    </row>
    <row r="819" spans="3:3" ht="15.75" customHeight="1">
      <c r="C819" s="870"/>
    </row>
    <row r="820" spans="3:3" ht="15.75" customHeight="1">
      <c r="C820" s="870"/>
    </row>
    <row r="821" spans="3:3" ht="15.75" customHeight="1">
      <c r="C821" s="870"/>
    </row>
    <row r="822" spans="3:3" ht="15.75" customHeight="1">
      <c r="C822" s="870"/>
    </row>
    <row r="823" spans="3:3" ht="15.75" customHeight="1">
      <c r="C823" s="870"/>
    </row>
    <row r="824" spans="3:3" ht="15.75" customHeight="1">
      <c r="C824" s="870"/>
    </row>
    <row r="825" spans="3:3" ht="15.75" customHeight="1">
      <c r="C825" s="870"/>
    </row>
    <row r="826" spans="3:3" ht="15.75" customHeight="1">
      <c r="C826" s="870"/>
    </row>
    <row r="827" spans="3:3" ht="15.75" customHeight="1">
      <c r="C827" s="870"/>
    </row>
    <row r="828" spans="3:3" ht="15.75" customHeight="1">
      <c r="C828" s="870"/>
    </row>
    <row r="829" spans="3:3" ht="15.75" customHeight="1">
      <c r="C829" s="870"/>
    </row>
    <row r="830" spans="3:3" ht="15.75" customHeight="1">
      <c r="C830" s="870"/>
    </row>
    <row r="831" spans="3:3" ht="15.75" customHeight="1">
      <c r="C831" s="870"/>
    </row>
    <row r="832" spans="3:3" ht="15.75" customHeight="1">
      <c r="C832" s="870"/>
    </row>
    <row r="833" spans="3:3" ht="15.75" customHeight="1">
      <c r="C833" s="870"/>
    </row>
    <row r="834" spans="3:3" ht="15.75" customHeight="1">
      <c r="C834" s="870"/>
    </row>
    <row r="835" spans="3:3" ht="15.75" customHeight="1">
      <c r="C835" s="870"/>
    </row>
    <row r="836" spans="3:3" ht="15.75" customHeight="1">
      <c r="C836" s="870"/>
    </row>
    <row r="837" spans="3:3" ht="15.75" customHeight="1">
      <c r="C837" s="870"/>
    </row>
    <row r="838" spans="3:3" ht="15.75" customHeight="1">
      <c r="C838" s="870"/>
    </row>
    <row r="839" spans="3:3" ht="15.75" customHeight="1">
      <c r="C839" s="870"/>
    </row>
    <row r="840" spans="3:3" ht="15.75" customHeight="1">
      <c r="C840" s="870"/>
    </row>
    <row r="841" spans="3:3" ht="15.75" customHeight="1">
      <c r="C841" s="870"/>
    </row>
    <row r="842" spans="3:3" ht="15.75" customHeight="1">
      <c r="C842" s="870"/>
    </row>
    <row r="843" spans="3:3" ht="15.75" customHeight="1">
      <c r="C843" s="870"/>
    </row>
    <row r="844" spans="3:3" ht="15.75" customHeight="1">
      <c r="C844" s="870"/>
    </row>
    <row r="845" spans="3:3" ht="15.75" customHeight="1">
      <c r="C845" s="870"/>
    </row>
    <row r="846" spans="3:3" ht="15.75" customHeight="1">
      <c r="C846" s="870"/>
    </row>
    <row r="847" spans="3:3" ht="15.75" customHeight="1">
      <c r="C847" s="870"/>
    </row>
    <row r="848" spans="3:3" ht="15.75" customHeight="1">
      <c r="C848" s="870"/>
    </row>
    <row r="849" spans="3:3" ht="15.75" customHeight="1">
      <c r="C849" s="870"/>
    </row>
    <row r="850" spans="3:3" ht="15.75" customHeight="1">
      <c r="C850" s="870"/>
    </row>
    <row r="851" spans="3:3" ht="15.75" customHeight="1">
      <c r="C851" s="870"/>
    </row>
    <row r="852" spans="3:3" ht="15.75" customHeight="1">
      <c r="C852" s="870"/>
    </row>
    <row r="853" spans="3:3" ht="15.75" customHeight="1">
      <c r="C853" s="870"/>
    </row>
    <row r="854" spans="3:3" ht="15.75" customHeight="1">
      <c r="C854" s="870"/>
    </row>
    <row r="855" spans="3:3" ht="15.75" customHeight="1">
      <c r="C855" s="870"/>
    </row>
    <row r="856" spans="3:3" ht="15.75" customHeight="1">
      <c r="C856" s="870"/>
    </row>
    <row r="857" spans="3:3" ht="15.75" customHeight="1">
      <c r="C857" s="870"/>
    </row>
    <row r="858" spans="3:3" ht="15.75" customHeight="1">
      <c r="C858" s="870"/>
    </row>
    <row r="859" spans="3:3" ht="15.75" customHeight="1">
      <c r="C859" s="870"/>
    </row>
    <row r="860" spans="3:3" ht="15.75" customHeight="1">
      <c r="C860" s="870"/>
    </row>
    <row r="861" spans="3:3" ht="15.75" customHeight="1">
      <c r="C861" s="870"/>
    </row>
    <row r="862" spans="3:3" ht="15.75" customHeight="1">
      <c r="C862" s="870"/>
    </row>
    <row r="863" spans="3:3" ht="15.75" customHeight="1">
      <c r="C863" s="870"/>
    </row>
    <row r="864" spans="3:3" ht="15.75" customHeight="1">
      <c r="C864" s="870"/>
    </row>
    <row r="865" spans="3:3" ht="15.75" customHeight="1">
      <c r="C865" s="870"/>
    </row>
    <row r="866" spans="3:3" ht="15.75" customHeight="1">
      <c r="C866" s="870"/>
    </row>
    <row r="867" spans="3:3" ht="15.75" customHeight="1">
      <c r="C867" s="870"/>
    </row>
    <row r="868" spans="3:3" ht="15.75" customHeight="1">
      <c r="C868" s="870"/>
    </row>
    <row r="869" spans="3:3" ht="15.75" customHeight="1">
      <c r="C869" s="870"/>
    </row>
    <row r="870" spans="3:3" ht="15.75" customHeight="1">
      <c r="C870" s="870"/>
    </row>
    <row r="871" spans="3:3" ht="15.75" customHeight="1">
      <c r="C871" s="870"/>
    </row>
    <row r="872" spans="3:3" ht="15.75" customHeight="1">
      <c r="C872" s="870"/>
    </row>
    <row r="873" spans="3:3" ht="15.75" customHeight="1">
      <c r="C873" s="870"/>
    </row>
    <row r="874" spans="3:3" ht="15.75" customHeight="1">
      <c r="C874" s="870"/>
    </row>
    <row r="875" spans="3:3" ht="15.75" customHeight="1">
      <c r="C875" s="870"/>
    </row>
    <row r="876" spans="3:3" ht="15.75" customHeight="1">
      <c r="C876" s="870"/>
    </row>
    <row r="877" spans="3:3" ht="15.75" customHeight="1">
      <c r="C877" s="870"/>
    </row>
    <row r="878" spans="3:3" ht="15.75" customHeight="1">
      <c r="C878" s="870"/>
    </row>
    <row r="879" spans="3:3" ht="15.75" customHeight="1">
      <c r="C879" s="870"/>
    </row>
    <row r="880" spans="3:3" ht="15.75" customHeight="1">
      <c r="C880" s="870"/>
    </row>
    <row r="881" spans="3:3" ht="15.75" customHeight="1">
      <c r="C881" s="870"/>
    </row>
    <row r="882" spans="3:3" ht="15.75" customHeight="1">
      <c r="C882" s="870"/>
    </row>
    <row r="883" spans="3:3" ht="15.75" customHeight="1">
      <c r="C883" s="870"/>
    </row>
    <row r="884" spans="3:3" ht="15.75" customHeight="1">
      <c r="C884" s="870"/>
    </row>
    <row r="885" spans="3:3" ht="15.75" customHeight="1">
      <c r="C885" s="870"/>
    </row>
    <row r="886" spans="3:3" ht="15.75" customHeight="1">
      <c r="C886" s="870"/>
    </row>
    <row r="887" spans="3:3" ht="15.75" customHeight="1">
      <c r="C887" s="870"/>
    </row>
    <row r="888" spans="3:3" ht="15.75" customHeight="1">
      <c r="C888" s="870"/>
    </row>
    <row r="889" spans="3:3" ht="15.75" customHeight="1">
      <c r="C889" s="870"/>
    </row>
    <row r="890" spans="3:3" ht="15.75" customHeight="1">
      <c r="C890" s="870"/>
    </row>
    <row r="891" spans="3:3" ht="15.75" customHeight="1">
      <c r="C891" s="870"/>
    </row>
    <row r="892" spans="3:3" ht="15.75" customHeight="1">
      <c r="C892" s="870"/>
    </row>
    <row r="893" spans="3:3" ht="15.75" customHeight="1">
      <c r="C893" s="870"/>
    </row>
    <row r="894" spans="3:3" ht="15.75" customHeight="1">
      <c r="C894" s="870"/>
    </row>
    <row r="895" spans="3:3" ht="15.75" customHeight="1">
      <c r="C895" s="870"/>
    </row>
    <row r="896" spans="3:3" ht="15.75" customHeight="1">
      <c r="C896" s="870"/>
    </row>
    <row r="897" spans="3:3" ht="15.75" customHeight="1">
      <c r="C897" s="870"/>
    </row>
    <row r="898" spans="3:3" ht="15.75" customHeight="1">
      <c r="C898" s="870"/>
    </row>
    <row r="899" spans="3:3" ht="15.75" customHeight="1">
      <c r="C899" s="870"/>
    </row>
    <row r="900" spans="3:3" ht="15.75" customHeight="1">
      <c r="C900" s="870"/>
    </row>
    <row r="901" spans="3:3" ht="15.75" customHeight="1">
      <c r="C901" s="870"/>
    </row>
    <row r="902" spans="3:3" ht="15.75" customHeight="1">
      <c r="C902" s="870"/>
    </row>
    <row r="903" spans="3:3" ht="15.75" customHeight="1">
      <c r="C903" s="870"/>
    </row>
    <row r="904" spans="3:3" ht="15.75" customHeight="1">
      <c r="C904" s="870"/>
    </row>
    <row r="905" spans="3:3" ht="15.75" customHeight="1">
      <c r="C905" s="870"/>
    </row>
    <row r="906" spans="3:3" ht="15.75" customHeight="1">
      <c r="C906" s="870"/>
    </row>
    <row r="907" spans="3:3" ht="15.75" customHeight="1">
      <c r="C907" s="870"/>
    </row>
    <row r="908" spans="3:3" ht="15.75" customHeight="1">
      <c r="C908" s="870"/>
    </row>
    <row r="909" spans="3:3" ht="15.75" customHeight="1">
      <c r="C909" s="870"/>
    </row>
    <row r="910" spans="3:3" ht="15.75" customHeight="1">
      <c r="C910" s="870"/>
    </row>
    <row r="911" spans="3:3" ht="15.75" customHeight="1">
      <c r="C911" s="870"/>
    </row>
    <row r="912" spans="3:3" ht="15.75" customHeight="1">
      <c r="C912" s="870"/>
    </row>
    <row r="913" spans="3:3" ht="15.75" customHeight="1">
      <c r="C913" s="870"/>
    </row>
    <row r="914" spans="3:3" ht="15.75" customHeight="1">
      <c r="C914" s="870"/>
    </row>
    <row r="915" spans="3:3" ht="15.75" customHeight="1">
      <c r="C915" s="870"/>
    </row>
    <row r="916" spans="3:3" ht="15.75" customHeight="1">
      <c r="C916" s="870"/>
    </row>
    <row r="917" spans="3:3" ht="15.75" customHeight="1">
      <c r="C917" s="870"/>
    </row>
    <row r="918" spans="3:3" ht="15.75" customHeight="1">
      <c r="C918" s="870"/>
    </row>
    <row r="919" spans="3:3" ht="15.75" customHeight="1">
      <c r="C919" s="870"/>
    </row>
    <row r="920" spans="3:3" ht="15.75" customHeight="1">
      <c r="C920" s="870"/>
    </row>
    <row r="921" spans="3:3" ht="15.75" customHeight="1">
      <c r="C921" s="870"/>
    </row>
    <row r="922" spans="3:3" ht="15.75" customHeight="1">
      <c r="C922" s="870"/>
    </row>
    <row r="923" spans="3:3" ht="15.75" customHeight="1">
      <c r="C923" s="870"/>
    </row>
    <row r="924" spans="3:3" ht="15.75" customHeight="1">
      <c r="C924" s="870"/>
    </row>
    <row r="925" spans="3:3" ht="15.75" customHeight="1">
      <c r="C925" s="870"/>
    </row>
    <row r="926" spans="3:3" ht="15.75" customHeight="1">
      <c r="C926" s="870"/>
    </row>
    <row r="927" spans="3:3" ht="15.75" customHeight="1">
      <c r="C927" s="870"/>
    </row>
    <row r="928" spans="3:3" ht="15.75" customHeight="1">
      <c r="C928" s="870"/>
    </row>
    <row r="929" spans="3:3" ht="15.75" customHeight="1">
      <c r="C929" s="870"/>
    </row>
    <row r="930" spans="3:3" ht="15.75" customHeight="1">
      <c r="C930" s="870"/>
    </row>
    <row r="931" spans="3:3" ht="15.75" customHeight="1">
      <c r="C931" s="870"/>
    </row>
    <row r="932" spans="3:3" ht="15.75" customHeight="1">
      <c r="C932" s="870"/>
    </row>
    <row r="933" spans="3:3" ht="15.75" customHeight="1">
      <c r="C933" s="870"/>
    </row>
    <row r="934" spans="3:3" ht="15.75" customHeight="1">
      <c r="C934" s="870"/>
    </row>
    <row r="935" spans="3:3" ht="15.75" customHeight="1">
      <c r="C935" s="870"/>
    </row>
    <row r="936" spans="3:3" ht="15.75" customHeight="1">
      <c r="C936" s="870"/>
    </row>
    <row r="937" spans="3:3" ht="15.75" customHeight="1">
      <c r="C937" s="870"/>
    </row>
    <row r="938" spans="3:3" ht="15.75" customHeight="1">
      <c r="C938" s="870"/>
    </row>
    <row r="939" spans="3:3" ht="15.75" customHeight="1">
      <c r="C939" s="870"/>
    </row>
    <row r="940" spans="3:3" ht="15.75" customHeight="1">
      <c r="C940" s="870"/>
    </row>
    <row r="941" spans="3:3" ht="15.75" customHeight="1">
      <c r="C941" s="870"/>
    </row>
    <row r="942" spans="3:3" ht="15.75" customHeight="1">
      <c r="C942" s="870"/>
    </row>
    <row r="943" spans="3:3" ht="15.75" customHeight="1">
      <c r="C943" s="870"/>
    </row>
    <row r="944" spans="3:3" ht="15.75" customHeight="1">
      <c r="C944" s="870"/>
    </row>
    <row r="945" spans="3:3" ht="15.75" customHeight="1">
      <c r="C945" s="870"/>
    </row>
    <row r="946" spans="3:3" ht="15.75" customHeight="1">
      <c r="C946" s="870"/>
    </row>
    <row r="947" spans="3:3" ht="15.75" customHeight="1">
      <c r="C947" s="870"/>
    </row>
    <row r="948" spans="3:3" ht="15.75" customHeight="1">
      <c r="C948" s="870"/>
    </row>
    <row r="949" spans="3:3" ht="15.75" customHeight="1">
      <c r="C949" s="870"/>
    </row>
    <row r="950" spans="3:3" ht="15.75" customHeight="1">
      <c r="C950" s="870"/>
    </row>
    <row r="951" spans="3:3" ht="15.75" customHeight="1">
      <c r="C951" s="870"/>
    </row>
    <row r="952" spans="3:3" ht="15.75" customHeight="1">
      <c r="C952" s="870"/>
    </row>
    <row r="953" spans="3:3" ht="15.75" customHeight="1">
      <c r="C953" s="870"/>
    </row>
    <row r="954" spans="3:3" ht="15.75" customHeight="1">
      <c r="C954" s="870"/>
    </row>
    <row r="955" spans="3:3" ht="15.75" customHeight="1">
      <c r="C955" s="870"/>
    </row>
    <row r="956" spans="3:3" ht="15.75" customHeight="1">
      <c r="C956" s="870"/>
    </row>
    <row r="957" spans="3:3" ht="15.75" customHeight="1">
      <c r="C957" s="870"/>
    </row>
    <row r="958" spans="3:3" ht="15.75" customHeight="1">
      <c r="C958" s="870"/>
    </row>
    <row r="959" spans="3:3" ht="15.75" customHeight="1">
      <c r="C959" s="870"/>
    </row>
    <row r="960" spans="3:3" ht="15.75" customHeight="1">
      <c r="C960" s="870"/>
    </row>
    <row r="961" spans="3:3" ht="15.75" customHeight="1">
      <c r="C961" s="870"/>
    </row>
    <row r="962" spans="3:3" ht="15.75" customHeight="1">
      <c r="C962" s="870"/>
    </row>
    <row r="963" spans="3:3" ht="15.75" customHeight="1">
      <c r="C963" s="870"/>
    </row>
    <row r="964" spans="3:3" ht="15.75" customHeight="1">
      <c r="C964" s="870"/>
    </row>
    <row r="965" spans="3:3" ht="15.75" customHeight="1">
      <c r="C965" s="870"/>
    </row>
    <row r="966" spans="3:3" ht="15.75" customHeight="1">
      <c r="C966" s="870"/>
    </row>
    <row r="967" spans="3:3" ht="15.75" customHeight="1">
      <c r="C967" s="870"/>
    </row>
    <row r="968" spans="3:3" ht="15.75" customHeight="1">
      <c r="C968" s="870"/>
    </row>
    <row r="969" spans="3:3" ht="15.75" customHeight="1">
      <c r="C969" s="870"/>
    </row>
    <row r="970" spans="3:3" ht="15.75" customHeight="1">
      <c r="C970" s="870"/>
    </row>
    <row r="971" spans="3:3" ht="15.75" customHeight="1">
      <c r="C971" s="870"/>
    </row>
    <row r="972" spans="3:3" ht="15.75" customHeight="1">
      <c r="C972" s="870"/>
    </row>
    <row r="973" spans="3:3" ht="15.75" customHeight="1">
      <c r="C973" s="870"/>
    </row>
    <row r="974" spans="3:3" ht="15.75" customHeight="1">
      <c r="C974" s="870"/>
    </row>
    <row r="975" spans="3:3" ht="15.75" customHeight="1">
      <c r="C975" s="870"/>
    </row>
    <row r="976" spans="3:3" ht="15.75" customHeight="1">
      <c r="C976" s="870"/>
    </row>
    <row r="977" spans="3:3" ht="15.75" customHeight="1">
      <c r="C977" s="870"/>
    </row>
    <row r="978" spans="3:3" ht="15.75" customHeight="1">
      <c r="C978" s="870"/>
    </row>
    <row r="979" spans="3:3" ht="15.75" customHeight="1">
      <c r="C979" s="870"/>
    </row>
    <row r="980" spans="3:3" ht="15.75" customHeight="1">
      <c r="C980" s="870"/>
    </row>
    <row r="981" spans="3:3" ht="15.75" customHeight="1">
      <c r="C981" s="870"/>
    </row>
    <row r="982" spans="3:3" ht="15.75" customHeight="1">
      <c r="C982" s="870"/>
    </row>
    <row r="983" spans="3:3" ht="15.75" customHeight="1">
      <c r="C983" s="870"/>
    </row>
    <row r="984" spans="3:3" ht="15.75" customHeight="1">
      <c r="C984" s="870"/>
    </row>
    <row r="985" spans="3:3" ht="15.75" customHeight="1">
      <c r="C985" s="870"/>
    </row>
    <row r="986" spans="3:3" ht="15.75" customHeight="1">
      <c r="C986" s="870"/>
    </row>
    <row r="987" spans="3:3" ht="15.75" customHeight="1">
      <c r="C987" s="870"/>
    </row>
    <row r="988" spans="3:3" ht="15.75" customHeight="1">
      <c r="C988" s="870"/>
    </row>
    <row r="989" spans="3:3" ht="15.75" customHeight="1">
      <c r="C989" s="870"/>
    </row>
    <row r="990" spans="3:3" ht="15.75" customHeight="1">
      <c r="C990" s="870"/>
    </row>
    <row r="991" spans="3:3" ht="15.75" customHeight="1">
      <c r="C991" s="870"/>
    </row>
    <row r="992" spans="3:3" ht="15.75" customHeight="1">
      <c r="C992" s="870"/>
    </row>
    <row r="993" spans="3:3" ht="15.75" customHeight="1">
      <c r="C993" s="870"/>
    </row>
    <row r="994" spans="3:3" ht="15.75" customHeight="1">
      <c r="C994" s="870"/>
    </row>
    <row r="995" spans="3:3" ht="15.75" customHeight="1">
      <c r="C995" s="870"/>
    </row>
    <row r="996" spans="3:3" ht="15.75" customHeight="1">
      <c r="C996" s="870"/>
    </row>
    <row r="997" spans="3:3" ht="15.75" customHeight="1">
      <c r="C997" s="870"/>
    </row>
    <row r="998" spans="3:3" ht="15.75" customHeight="1">
      <c r="C998" s="870"/>
    </row>
    <row r="999" spans="3:3" ht="15.75" customHeight="1">
      <c r="C999" s="870"/>
    </row>
    <row r="1000" spans="3:3" ht="15.75" customHeight="1">
      <c r="C1000" s="870"/>
    </row>
    <row r="1001" spans="3:3" ht="15.75" customHeight="1">
      <c r="C1001" s="870"/>
    </row>
    <row r="1002" spans="3:3" ht="15.75" customHeight="1">
      <c r="C1002" s="870"/>
    </row>
    <row r="1003" spans="3:3" ht="15.75" customHeight="1">
      <c r="C1003" s="870"/>
    </row>
    <row r="1004" spans="3:3" ht="15.75" customHeight="1">
      <c r="C1004" s="870"/>
    </row>
    <row r="1005" spans="3:3" ht="15.75" customHeight="1">
      <c r="C1005" s="870"/>
    </row>
    <row r="1006" spans="3:3" ht="15.75" customHeight="1">
      <c r="C1006" s="870"/>
    </row>
    <row r="1007" spans="3:3" ht="15.75" customHeight="1">
      <c r="C1007" s="870"/>
    </row>
    <row r="1008" spans="3:3" ht="15.75" customHeight="1">
      <c r="C1008" s="870"/>
    </row>
    <row r="1009" spans="3:3" ht="15.75" customHeight="1">
      <c r="C1009" s="870"/>
    </row>
    <row r="1010" spans="3:3" ht="15.75" customHeight="1">
      <c r="C1010" s="870"/>
    </row>
    <row r="1011" spans="3:3" ht="15.75" customHeight="1">
      <c r="C1011" s="870"/>
    </row>
    <row r="1012" spans="3:3" ht="15.75" customHeight="1">
      <c r="C1012" s="870"/>
    </row>
    <row r="1013" spans="3:3" ht="15.75" customHeight="1">
      <c r="C1013" s="870"/>
    </row>
    <row r="1014" spans="3:3" ht="15.75" customHeight="1">
      <c r="C1014" s="870"/>
    </row>
    <row r="1015" spans="3:3" ht="15.75" customHeight="1">
      <c r="C1015" s="870"/>
    </row>
    <row r="1016" spans="3:3" ht="15.75" customHeight="1">
      <c r="C1016" s="870"/>
    </row>
    <row r="1017" spans="3:3" ht="15.75" customHeight="1">
      <c r="C1017" s="870"/>
    </row>
  </sheetData>
  <mergeCells count="19">
    <mergeCell ref="D42:H42"/>
    <mergeCell ref="I42:N42"/>
    <mergeCell ref="C54:H54"/>
    <mergeCell ref="D43:H43"/>
    <mergeCell ref="I43:N43"/>
    <mergeCell ref="D44:H44"/>
    <mergeCell ref="I44:N44"/>
    <mergeCell ref="D45:H45"/>
    <mergeCell ref="I45:N45"/>
    <mergeCell ref="C49:H49"/>
    <mergeCell ref="C50:H50"/>
    <mergeCell ref="C51:H51"/>
    <mergeCell ref="C52:H52"/>
    <mergeCell ref="C53:H53"/>
    <mergeCell ref="C27:E27"/>
    <mergeCell ref="F27:K27"/>
    <mergeCell ref="L27:Q27"/>
    <mergeCell ref="R27:T27"/>
    <mergeCell ref="U27:U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9940-CFA6-4D1B-AE25-D26CB9705531}">
  <dimension ref="A1:CF275"/>
  <sheetViews>
    <sheetView zoomScale="90" zoomScaleNormal="90" workbookViewId="0">
      <pane xSplit="4" ySplit="10" topLeftCell="AG259" activePane="bottomRight" state="frozen"/>
      <selection pane="topRight" activeCell="E1" sqref="E1"/>
      <selection pane="bottomLeft" activeCell="A11" sqref="A11"/>
      <selection pane="bottomRight" activeCell="B4" sqref="B4"/>
    </sheetView>
  </sheetViews>
  <sheetFormatPr defaultColWidth="10.5" defaultRowHeight="12.75" outlineLevelCol="1"/>
  <cols>
    <col min="1" max="1" width="16.375" style="473" customWidth="1"/>
    <col min="2" max="2" width="67" style="473" customWidth="1"/>
    <col min="3" max="3" width="12.875" style="473" customWidth="1"/>
    <col min="4" max="4" width="18.375" style="473" customWidth="1"/>
    <col min="5" max="5" width="12.625" style="473" customWidth="1" outlineLevel="1"/>
    <col min="6" max="6" width="10.375" style="473" customWidth="1" outlineLevel="1"/>
    <col min="7" max="7" width="7.125" style="473" customWidth="1" outlineLevel="1"/>
    <col min="8" max="8" width="9.375" style="473" customWidth="1" outlineLevel="1"/>
    <col min="9" max="9" width="12.375" style="552" customWidth="1" outlineLevel="1" collapsed="1"/>
    <col min="10" max="10" width="9.375" style="546" customWidth="1" outlineLevel="1"/>
    <col min="11" max="11" width="9" style="473" customWidth="1" outlineLevel="1"/>
    <col min="12" max="12" width="9.625" style="473" customWidth="1" outlineLevel="1"/>
    <col min="13" max="13" width="8.625" style="473" customWidth="1" outlineLevel="1"/>
    <col min="14" max="14" width="8.625" style="949" customWidth="1" outlineLevel="1"/>
    <col min="15" max="15" width="10.625" style="950" customWidth="1" outlineLevel="1"/>
    <col min="16" max="16" width="8.625" style="478" customWidth="1" outlineLevel="1"/>
    <col min="17" max="17" width="9.125" style="473" customWidth="1" outlineLevel="1"/>
    <col min="18" max="18" width="10.625" style="473" customWidth="1" outlineLevel="1"/>
    <col min="19" max="19" width="10.625" style="578" customWidth="1" outlineLevel="1"/>
    <col min="20" max="20" width="12.125" style="552" customWidth="1" outlineLevel="1"/>
    <col min="21" max="21" width="11.625" style="546" customWidth="1" outlineLevel="1"/>
    <col min="22" max="31" width="10.625" style="473" customWidth="1" outlineLevel="1"/>
    <col min="32" max="32" width="9.625" style="473" customWidth="1" outlineLevel="1"/>
    <col min="33" max="33" width="10.625" style="473" customWidth="1" outlineLevel="1"/>
    <col min="34" max="34" width="10.625" style="578" customWidth="1" outlineLevel="1"/>
    <col min="35" max="35" width="12.125" style="552" customWidth="1"/>
    <col min="36" max="37" width="10.625" style="473" customWidth="1"/>
    <col min="38" max="38" width="10.625" style="578" customWidth="1"/>
    <col min="39" max="39" width="0" style="478" hidden="1" customWidth="1"/>
    <col min="40" max="40" width="0" style="473" hidden="1" customWidth="1"/>
    <col min="41" max="16384" width="10.5" style="473"/>
  </cols>
  <sheetData>
    <row r="1" spans="1:84" ht="18" customHeight="1">
      <c r="A1" s="610" t="s">
        <v>1399</v>
      </c>
      <c r="B1" s="611"/>
      <c r="E1" s="474" t="s">
        <v>147</v>
      </c>
      <c r="F1" s="474"/>
      <c r="G1" s="474"/>
      <c r="H1" s="474"/>
    </row>
    <row r="2" spans="1:84" ht="14.25">
      <c r="A2" s="614" t="s">
        <v>1371</v>
      </c>
      <c r="B2" s="615" t="s">
        <v>1394</v>
      </c>
      <c r="C2" s="476"/>
      <c r="D2" s="477"/>
      <c r="U2" s="546" t="s">
        <v>6188</v>
      </c>
      <c r="V2" s="609">
        <f>SUM(U256,X256,Y256)</f>
        <v>611030.52989999996</v>
      </c>
      <c r="W2" s="473">
        <v>609360</v>
      </c>
      <c r="X2" s="609">
        <f>V2-W2</f>
        <v>1670.529899999965</v>
      </c>
    </row>
    <row r="3" spans="1:84" ht="14.25">
      <c r="A3" s="614" t="s">
        <v>1372</v>
      </c>
      <c r="B3" s="616">
        <v>200823</v>
      </c>
      <c r="C3" s="476"/>
      <c r="AN3" s="1077"/>
    </row>
    <row r="4" spans="1:84" ht="12.75" customHeight="1">
      <c r="A4" s="614" t="s">
        <v>1373</v>
      </c>
      <c r="B4" s="616" t="s">
        <v>6487</v>
      </c>
      <c r="C4" s="476"/>
      <c r="E4" s="475"/>
      <c r="F4" s="475"/>
      <c r="G4" s="475"/>
      <c r="H4" s="475"/>
      <c r="I4" s="547"/>
      <c r="J4" s="547"/>
      <c r="K4" s="475"/>
      <c r="L4" s="475"/>
      <c r="M4" s="475"/>
      <c r="N4" s="951"/>
      <c r="O4" s="952"/>
      <c r="P4" s="901"/>
      <c r="Q4" s="475"/>
      <c r="R4" s="475"/>
      <c r="S4" s="579"/>
      <c r="T4" s="547"/>
      <c r="U4" s="547"/>
      <c r="V4" s="475"/>
      <c r="W4" s="475"/>
      <c r="X4" s="475"/>
      <c r="Y4" s="475"/>
      <c r="Z4" s="475"/>
      <c r="AA4" s="475"/>
      <c r="AB4" s="475"/>
      <c r="AC4" s="475"/>
      <c r="AD4" s="475"/>
      <c r="AE4" s="475"/>
      <c r="AF4" s="475"/>
      <c r="AG4" s="475"/>
      <c r="AH4" s="579"/>
      <c r="AI4" s="547"/>
      <c r="AJ4" s="475"/>
      <c r="AK4" s="475"/>
      <c r="AL4" s="579"/>
    </row>
    <row r="5" spans="1:84" ht="12.75" customHeight="1">
      <c r="A5" s="614" t="s">
        <v>1374</v>
      </c>
      <c r="B5" s="615" t="s">
        <v>6488</v>
      </c>
      <c r="C5" s="476"/>
      <c r="E5" s="475"/>
      <c r="F5" s="475"/>
      <c r="G5" s="475"/>
      <c r="H5" s="475"/>
      <c r="I5" s="547"/>
      <c r="J5" s="547"/>
      <c r="K5" s="475"/>
      <c r="L5" s="475"/>
      <c r="M5" s="475"/>
      <c r="N5" s="951"/>
      <c r="O5" s="952"/>
      <c r="P5" s="901"/>
      <c r="Q5" s="475"/>
      <c r="R5" s="475"/>
      <c r="S5" s="579"/>
      <c r="T5" s="547"/>
      <c r="U5" s="547"/>
      <c r="V5" s="475"/>
      <c r="W5" s="475"/>
      <c r="X5" s="475"/>
      <c r="Y5" s="475"/>
      <c r="Z5" s="475"/>
      <c r="AA5" s="475"/>
      <c r="AB5" s="475"/>
      <c r="AC5" s="475"/>
      <c r="AD5" s="475"/>
      <c r="AE5" s="475"/>
      <c r="AF5" s="475"/>
      <c r="AG5" s="475"/>
      <c r="AH5" s="579"/>
      <c r="AI5" s="547"/>
      <c r="AJ5" s="475"/>
      <c r="AK5" s="475"/>
      <c r="AL5" s="579"/>
    </row>
    <row r="6" spans="1:84" ht="12.75" customHeight="1">
      <c r="A6" s="614" t="s">
        <v>1375</v>
      </c>
      <c r="B6" s="615" t="s">
        <v>6178</v>
      </c>
      <c r="C6" s="478"/>
      <c r="D6" s="479"/>
      <c r="E6" s="475"/>
      <c r="F6" s="475"/>
      <c r="G6" s="475"/>
      <c r="H6" s="475"/>
      <c r="I6" s="547"/>
      <c r="J6" s="547"/>
      <c r="K6" s="475"/>
      <c r="L6" s="475"/>
      <c r="M6" s="475"/>
      <c r="N6" s="951"/>
      <c r="O6" s="952"/>
      <c r="P6" s="901"/>
      <c r="Q6" s="475"/>
      <c r="R6" s="475"/>
      <c r="S6" s="579"/>
      <c r="T6" s="547"/>
      <c r="U6" s="547"/>
      <c r="V6" s="475"/>
      <c r="W6" s="475"/>
      <c r="X6" s="475"/>
      <c r="Y6" s="475"/>
      <c r="Z6" s="475"/>
      <c r="AA6" s="475"/>
      <c r="AB6" s="475"/>
      <c r="AC6" s="475"/>
      <c r="AD6" s="475"/>
      <c r="AE6" s="475"/>
      <c r="AF6" s="475"/>
      <c r="AG6" s="475"/>
      <c r="AH6" s="579"/>
      <c r="AI6" s="547"/>
      <c r="AJ6" s="475"/>
      <c r="AK6" s="475"/>
      <c r="AL6" s="579"/>
    </row>
    <row r="7" spans="1:84" ht="12.75" customHeight="1">
      <c r="A7" s="614" t="s">
        <v>1376</v>
      </c>
      <c r="B7" s="615" t="s">
        <v>422</v>
      </c>
      <c r="C7" s="608"/>
      <c r="D7" s="479"/>
      <c r="E7" s="475"/>
      <c r="F7" s="475"/>
      <c r="G7" s="475"/>
      <c r="H7" s="475"/>
      <c r="I7" s="547"/>
      <c r="J7" s="547"/>
      <c r="K7" s="475"/>
      <c r="L7" s="475"/>
      <c r="M7" s="475"/>
      <c r="N7" s="951"/>
      <c r="O7" s="952"/>
      <c r="P7" s="901"/>
      <c r="Q7" s="475"/>
      <c r="R7" s="475"/>
      <c r="S7" s="579"/>
      <c r="T7" s="547"/>
      <c r="U7" s="547"/>
      <c r="V7" s="475"/>
      <c r="W7" s="475"/>
      <c r="X7" s="475"/>
      <c r="Y7" s="475"/>
      <c r="Z7" s="475"/>
      <c r="AA7" s="475"/>
      <c r="AB7" s="475"/>
      <c r="AC7" s="475"/>
      <c r="AD7" s="475"/>
      <c r="AE7" s="475"/>
      <c r="AF7" s="475"/>
      <c r="AG7" s="475"/>
      <c r="AH7" s="579"/>
      <c r="AI7" s="547"/>
      <c r="AJ7" s="475"/>
      <c r="AK7" s="475"/>
      <c r="AL7" s="579"/>
    </row>
    <row r="8" spans="1:84" ht="13.35" customHeight="1">
      <c r="J8" s="1306" t="s">
        <v>963</v>
      </c>
      <c r="K8" s="1307"/>
      <c r="L8" s="1307"/>
      <c r="M8" s="1307"/>
      <c r="N8" s="1307"/>
      <c r="O8" s="1307"/>
      <c r="P8" s="1307"/>
      <c r="Q8" s="1308"/>
      <c r="R8" s="1300" t="s">
        <v>3050</v>
      </c>
      <c r="S8" s="1298" t="s">
        <v>221</v>
      </c>
      <c r="U8" s="1306" t="s">
        <v>963</v>
      </c>
      <c r="V8" s="1307"/>
      <c r="W8" s="1307"/>
      <c r="X8" s="1307"/>
      <c r="Y8" s="1307"/>
      <c r="Z8" s="1307"/>
      <c r="AA8" s="1307"/>
      <c r="AB8" s="1307"/>
      <c r="AC8" s="1307"/>
      <c r="AD8" s="1307"/>
      <c r="AE8" s="1307"/>
      <c r="AF8" s="1308"/>
      <c r="AG8" s="1300" t="s">
        <v>3041</v>
      </c>
      <c r="AH8" s="1298" t="s">
        <v>221</v>
      </c>
      <c r="AJ8" s="1312" t="s">
        <v>3042</v>
      </c>
      <c r="AK8" s="1300" t="s">
        <v>3043</v>
      </c>
      <c r="AL8" s="1298" t="s">
        <v>221</v>
      </c>
    </row>
    <row r="9" spans="1:84" s="999" customFormat="1" ht="43.35" customHeight="1">
      <c r="B9" s="1000" t="s">
        <v>148</v>
      </c>
      <c r="C9" s="1000" t="s">
        <v>150</v>
      </c>
      <c r="D9" s="1001" t="s">
        <v>149</v>
      </c>
      <c r="E9" s="1001" t="s">
        <v>150</v>
      </c>
      <c r="F9" s="1001" t="s">
        <v>151</v>
      </c>
      <c r="G9" s="1001" t="s">
        <v>152</v>
      </c>
      <c r="H9" s="1001" t="s">
        <v>153</v>
      </c>
      <c r="I9" s="1002" t="s">
        <v>154</v>
      </c>
      <c r="J9" s="994" t="s">
        <v>965</v>
      </c>
      <c r="K9" s="995" t="s">
        <v>966</v>
      </c>
      <c r="L9" s="995" t="s">
        <v>967</v>
      </c>
      <c r="M9" s="995" t="s">
        <v>968</v>
      </c>
      <c r="N9" s="1309" t="s">
        <v>1935</v>
      </c>
      <c r="O9" s="1310"/>
      <c r="P9" s="1311"/>
      <c r="Q9" s="925" t="s">
        <v>3049</v>
      </c>
      <c r="R9" s="1301"/>
      <c r="S9" s="1299"/>
      <c r="T9" s="1002" t="s">
        <v>3044</v>
      </c>
      <c r="U9" s="925" t="s">
        <v>3448</v>
      </c>
      <c r="V9" s="1288" t="s">
        <v>3884</v>
      </c>
      <c r="W9" s="1289"/>
      <c r="X9" s="1290"/>
      <c r="Y9" s="908" t="s">
        <v>2652</v>
      </c>
      <c r="Z9" s="1291" t="s">
        <v>2653</v>
      </c>
      <c r="AA9" s="1292"/>
      <c r="AB9" s="1293"/>
      <c r="AC9" s="908" t="s">
        <v>2655</v>
      </c>
      <c r="AD9" s="1291" t="s">
        <v>5963</v>
      </c>
      <c r="AE9" s="1293"/>
      <c r="AF9" s="925" t="s">
        <v>3051</v>
      </c>
      <c r="AG9" s="1301"/>
      <c r="AH9" s="1299"/>
      <c r="AI9" s="1002" t="s">
        <v>3045</v>
      </c>
      <c r="AJ9" s="1313"/>
      <c r="AK9" s="1301"/>
      <c r="AL9" s="1299"/>
      <c r="AM9" s="1019"/>
    </row>
    <row r="10" spans="1:84" s="509" customFormat="1" ht="22.5" customHeight="1">
      <c r="B10" s="510" t="s">
        <v>160</v>
      </c>
      <c r="C10" s="511"/>
      <c r="D10" s="511"/>
      <c r="E10" s="511"/>
      <c r="F10" s="511"/>
      <c r="G10" s="511"/>
      <c r="H10" s="511"/>
      <c r="I10" s="548"/>
      <c r="J10" s="573"/>
      <c r="K10" s="573"/>
      <c r="L10" s="573"/>
      <c r="M10" s="573"/>
      <c r="N10" s="953" t="s">
        <v>3037</v>
      </c>
      <c r="O10" s="954" t="s">
        <v>3038</v>
      </c>
      <c r="P10" s="573" t="s">
        <v>3039</v>
      </c>
      <c r="Q10" s="573"/>
      <c r="R10" s="573"/>
      <c r="S10" s="580"/>
      <c r="T10" s="548"/>
      <c r="U10" s="573"/>
      <c r="V10" s="996" t="s">
        <v>3885</v>
      </c>
      <c r="W10" s="996" t="s">
        <v>3886</v>
      </c>
      <c r="X10" s="996" t="s">
        <v>3887</v>
      </c>
      <c r="Y10" s="573"/>
      <c r="Z10" s="1031" t="s">
        <v>5358</v>
      </c>
      <c r="AA10" s="996" t="s">
        <v>5359</v>
      </c>
      <c r="AB10" s="996" t="s">
        <v>4664</v>
      </c>
      <c r="AC10" s="573" t="s">
        <v>5962</v>
      </c>
      <c r="AD10" s="573" t="s">
        <v>6189</v>
      </c>
      <c r="AE10" s="1109">
        <v>45047</v>
      </c>
      <c r="AF10" s="573"/>
      <c r="AG10" s="573"/>
      <c r="AH10" s="580"/>
      <c r="AI10" s="548"/>
      <c r="AJ10" s="573"/>
      <c r="AK10" s="573"/>
      <c r="AL10" s="580"/>
      <c r="AM10" s="1020"/>
      <c r="AN10" s="1020"/>
      <c r="AO10" s="1020"/>
      <c r="AP10" s="1020"/>
      <c r="AQ10" s="1020"/>
      <c r="AR10" s="1020"/>
      <c r="AS10" s="1020"/>
      <c r="AT10" s="1020"/>
      <c r="AU10" s="1020"/>
      <c r="AV10" s="1020"/>
      <c r="AW10" s="1020"/>
      <c r="AX10" s="1020"/>
      <c r="AY10" s="1020"/>
      <c r="AZ10" s="1020"/>
      <c r="BA10" s="1020"/>
      <c r="BB10" s="1020"/>
      <c r="BC10" s="1020"/>
      <c r="BD10" s="1020"/>
      <c r="BE10" s="1020"/>
      <c r="BF10" s="1020"/>
      <c r="BG10" s="1020"/>
      <c r="BH10" s="1020"/>
      <c r="BI10" s="1020"/>
      <c r="BJ10" s="1020"/>
      <c r="BK10" s="1020"/>
      <c r="BL10" s="1020"/>
      <c r="BM10" s="1020"/>
      <c r="BN10" s="1020"/>
      <c r="BO10" s="1020"/>
      <c r="BP10" s="1020"/>
      <c r="BQ10" s="1020"/>
      <c r="BR10" s="1020"/>
      <c r="BS10" s="1020"/>
      <c r="BT10" s="1020"/>
      <c r="BU10" s="1020"/>
      <c r="BV10" s="1020"/>
      <c r="BW10" s="1020"/>
      <c r="BX10" s="1020"/>
      <c r="BY10" s="1020"/>
      <c r="BZ10" s="1020"/>
      <c r="CA10" s="1020"/>
      <c r="CB10" s="1020"/>
      <c r="CC10" s="1020"/>
      <c r="CD10" s="1020"/>
      <c r="CE10" s="1020"/>
      <c r="CF10" s="1020"/>
    </row>
    <row r="11" spans="1:84" ht="23.1" customHeight="1">
      <c r="B11" s="512" t="s">
        <v>949</v>
      </c>
      <c r="C11" s="513"/>
      <c r="D11" s="513"/>
      <c r="E11" s="513"/>
      <c r="F11" s="513"/>
      <c r="G11" s="513"/>
      <c r="H11" s="513"/>
      <c r="I11" s="549"/>
      <c r="J11" s="574"/>
      <c r="K11" s="574"/>
      <c r="L11" s="574"/>
      <c r="M11" s="574"/>
      <c r="N11" s="955"/>
      <c r="O11" s="956"/>
      <c r="P11" s="574"/>
      <c r="Q11" s="574"/>
      <c r="R11" s="574"/>
      <c r="S11" s="581"/>
      <c r="T11" s="549"/>
      <c r="U11" s="574"/>
      <c r="V11" s="574"/>
      <c r="W11" s="574"/>
      <c r="X11" s="574"/>
      <c r="Y11" s="574"/>
      <c r="Z11" s="574"/>
      <c r="AA11" s="574"/>
      <c r="AB11" s="574"/>
      <c r="AC11" s="574"/>
      <c r="AD11" s="574"/>
      <c r="AE11" s="574"/>
      <c r="AF11" s="574"/>
      <c r="AG11" s="574"/>
      <c r="AH11" s="581"/>
      <c r="AI11" s="549"/>
      <c r="AJ11" s="574"/>
      <c r="AK11" s="574"/>
      <c r="AL11" s="581"/>
    </row>
    <row r="12" spans="1:84" ht="12.75" customHeight="1">
      <c r="B12" s="912" t="s">
        <v>950</v>
      </c>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row>
    <row r="13" spans="1:84">
      <c r="A13" s="482" t="s">
        <v>427</v>
      </c>
      <c r="B13" s="484" t="s">
        <v>268</v>
      </c>
      <c r="C13" s="484" t="s">
        <v>269</v>
      </c>
      <c r="D13" s="484" t="s">
        <v>201</v>
      </c>
      <c r="E13" s="514"/>
      <c r="F13" s="514"/>
      <c r="G13" s="514"/>
      <c r="H13" s="514"/>
      <c r="I13" s="566">
        <v>20</v>
      </c>
      <c r="J13" s="883">
        <f>SUMIF('Breakdown depenses Oct''dec 20'!H:H,'Rapport Financier 1'!A13,'Breakdown depenses Oct''dec 20'!T:T)</f>
        <v>20</v>
      </c>
      <c r="K13" s="884">
        <f>SUMIF('Breakdown depenses Jan''Mar 21'!H:H,'Rapport Financier 1'!A13,'Breakdown depenses Jan''Mar 21'!T:T)</f>
        <v>0</v>
      </c>
      <c r="L13" s="883">
        <f>(SUMIF('Breakdown depenses Avril-Juin'!H:H,'Rapport Financier 1'!A13,'Breakdown depenses Avril-Juin'!T:T))+(SUMIF('Breakdown VNG Dep Avr-Juin21'!A:A,'Rapport Financier 1'!A13,'Breakdown VNG Dep Avr-Juin21'!L:L))</f>
        <v>0</v>
      </c>
      <c r="M13" s="883">
        <f>(SUMIF('Breakdown depenses Juil''Sept 21'!H:H,'Rapport Financier 1'!A13,'Breakdown depenses Juil''Sept 21'!T:T))</f>
        <v>0</v>
      </c>
      <c r="N13" s="957">
        <f>SUMIF('Breakdown depenses Oct''21'!H:H,'Rapport Financier 1'!A13,'Breakdown depenses Oct''21'!T:T)</f>
        <v>0</v>
      </c>
      <c r="O13" s="958">
        <f>SUMIF('Breakdown depenses Nov''Déc''21'!H:H,A13,'Breakdown depenses Nov''Déc''21'!T:T)+SUMIF('VNG T5'!A:A,A13,'VNG T5'!N:N)</f>
        <v>0</v>
      </c>
      <c r="P13" s="902">
        <f>SUM(N13:O13)</f>
        <v>0</v>
      </c>
      <c r="Q13" s="572">
        <f>SUM(J13:M13)+P13</f>
        <v>20</v>
      </c>
      <c r="R13" s="572">
        <f>I13-Q13</f>
        <v>0</v>
      </c>
      <c r="S13" s="575">
        <f>Q13/I13</f>
        <v>1</v>
      </c>
      <c r="T13" s="566">
        <v>0</v>
      </c>
      <c r="U13" s="572">
        <f>SUMIF('Breakdown depenses Jan''Mar''22'!H:H,'Rapport Financier 1'!A13,'Breakdown depenses Jan''Mar''22'!T:T)</f>
        <v>0</v>
      </c>
      <c r="V13" s="572">
        <f>SUMIF('Breakdown depenses Avr-Mai''22'!H:H,'Rapport Financier 1'!A13,'Breakdown depenses Avr-Mai''22'!T:T)</f>
        <v>0</v>
      </c>
      <c r="W13" s="572">
        <f>SUMIF('Breakdown depenses Juin''22'!H:H,'Rapport Financier 1'!A13,'Breakdown depenses Juin''22'!T:T)</f>
        <v>0</v>
      </c>
      <c r="X13" s="572">
        <f>V13+W13</f>
        <v>0</v>
      </c>
      <c r="Y13" s="572">
        <f>SUMIF('Breakdown depenses Juil''Sept''22'!H:H,'Rapport Financier 1'!A13,'Breakdown depenses Juil''Sept''22'!T:T)</f>
        <v>0</v>
      </c>
      <c r="Z13" s="572">
        <f>SUMIF('Breakdown depenses Oct 2022'!H:H,'Rapport Financier 1'!A13,'Breakdown depenses Oct 2022'!T:T)</f>
        <v>0</v>
      </c>
      <c r="AA13" s="572">
        <f>SUMIF('Breakdown depenses Oct''Dec 2022'!I:I,'Rapport Financier 1'!A13,'Breakdown depenses Oct''Dec 2022'!R:R)</f>
        <v>0</v>
      </c>
      <c r="AB13" s="572">
        <f>Z13+AA13</f>
        <v>0</v>
      </c>
      <c r="AC13" s="572">
        <f>SUMIF('Breakdown depenses Jan''&amp;Mars''23'!I:I,'Rapport Financier 1'!A13,'Breakdown depenses Jan''&amp;Mars''23'!U:U)</f>
        <v>0</v>
      </c>
      <c r="AD13" s="572">
        <f>SUMIF('Breakdown depenses Avr''23'!I:I,'Rapport Financier 1'!A13,'Breakdown depenses Avr''23'!U:U)</f>
        <v>0</v>
      </c>
      <c r="AE13" s="572">
        <f>SUMIF('Breakdown depenses Mai''&amp;Jui''23'!I:I,'Rapport Financier 1'!A13,'Breakdown depenses Mai''&amp;Jui''23'!U:U)</f>
        <v>0</v>
      </c>
      <c r="AF13" s="572">
        <f>SUM(X13:Y13,AB13,AC13,U13)+AD13+AE13</f>
        <v>0</v>
      </c>
      <c r="AG13" s="572">
        <f t="shared" ref="AG13:AG19" si="0">T13-AF13</f>
        <v>0</v>
      </c>
      <c r="AH13" s="575"/>
      <c r="AI13" s="566">
        <f t="shared" ref="AI13:AI19" si="1">I13+T13</f>
        <v>20</v>
      </c>
      <c r="AJ13" s="572">
        <f t="shared" ref="AJ13:AJ19" si="2">Q13+AF13</f>
        <v>20</v>
      </c>
      <c r="AK13" s="572">
        <f>AI13-AJ13</f>
        <v>0</v>
      </c>
      <c r="AL13" s="998">
        <f>AJ13/AI13</f>
        <v>1</v>
      </c>
      <c r="AN13" s="609">
        <f>SUM(AA13,AC13,AD13,AK13)</f>
        <v>0</v>
      </c>
    </row>
    <row r="14" spans="1:84">
      <c r="A14" s="482" t="s">
        <v>808</v>
      </c>
      <c r="B14" s="484" t="s">
        <v>270</v>
      </c>
      <c r="C14" s="484" t="s">
        <v>269</v>
      </c>
      <c r="D14" s="484" t="s">
        <v>201</v>
      </c>
      <c r="E14" s="514"/>
      <c r="F14" s="514"/>
      <c r="G14" s="514"/>
      <c r="H14" s="514"/>
      <c r="I14" s="566">
        <v>2000</v>
      </c>
      <c r="J14" s="883">
        <f>SUMIF('Breakdown depenses Oct''dec 20'!H:H,'Rapport Financier 1'!A14,'Breakdown depenses Oct''dec 20'!T:T)</f>
        <v>0</v>
      </c>
      <c r="K14" s="883">
        <f>SUMIF('Breakdown depenses Jan''Mar 21'!H:H,'Rapport Financier 1'!A14,'Breakdown depenses Jan''Mar 21'!T:T)</f>
        <v>2400</v>
      </c>
      <c r="L14" s="883">
        <f>(SUMIF('Breakdown depenses Avril-Juin'!H:H,'Rapport Financier 1'!A14,'Breakdown depenses Avril-Juin'!T:T))+(SUMIF('Breakdown VNG Dep Avr-Juin21'!A:A,'Rapport Financier 1'!A14,'Breakdown VNG Dep Avr-Juin21'!L:L))</f>
        <v>0</v>
      </c>
      <c r="M14" s="883">
        <f>(SUMIF('Breakdown depenses Juil''Sept 21'!H:H,'Rapport Financier 1'!A14,'Breakdown depenses Juil''Sept 21'!T:T))</f>
        <v>0</v>
      </c>
      <c r="N14" s="957">
        <f>SUMIF('Breakdown depenses Oct''21'!H:H,'Rapport Financier 1'!A14,'Breakdown depenses Oct''21'!T:T)</f>
        <v>0</v>
      </c>
      <c r="O14" s="958">
        <f>SUMIF('Breakdown depenses Nov''Déc''21'!H:H,A14,'Breakdown depenses Nov''Déc''21'!T:T)+SUMIF('VNG T5'!A:A,A14,'VNG T5'!N:N)</f>
        <v>0</v>
      </c>
      <c r="P14" s="902">
        <f t="shared" ref="P14:P19" si="3">SUM(N14:O14)</f>
        <v>0</v>
      </c>
      <c r="Q14" s="572">
        <f t="shared" ref="Q14:Q19" si="4">SUM(J14:M14)+P14</f>
        <v>2400</v>
      </c>
      <c r="R14" s="572">
        <f t="shared" ref="R14:R19" si="5">I14-Q14</f>
        <v>-400</v>
      </c>
      <c r="S14" s="575">
        <f t="shared" ref="S14:S19" si="6">Q14/I14</f>
        <v>1.2</v>
      </c>
      <c r="T14" s="566">
        <v>400</v>
      </c>
      <c r="U14" s="572">
        <f>SUMIF('Breakdown depenses Jan''Mar''22'!H:H,'Rapport Financier 1'!A14,'Breakdown depenses Jan''Mar''22'!T:T)</f>
        <v>0</v>
      </c>
      <c r="V14" s="572">
        <f>SUMIF('Breakdown depenses Avr-Mai''22'!H:H,'Rapport Financier 1'!A14,'Breakdown depenses Avr-Mai''22'!T:T)</f>
        <v>0</v>
      </c>
      <c r="W14" s="572">
        <f>SUMIF('Breakdown depenses Juin''22'!H:H,'Rapport Financier 1'!A14,'Breakdown depenses Juin''22'!T:T)</f>
        <v>0</v>
      </c>
      <c r="X14" s="572">
        <f t="shared" ref="X14:X19" si="7">V14+W14</f>
        <v>0</v>
      </c>
      <c r="Y14" s="572">
        <f>SUMIF('Breakdown depenses Juil''Sept''22'!H:H,'Rapport Financier 1'!A14,'Breakdown depenses Juil''Sept''22'!T:T)</f>
        <v>0</v>
      </c>
      <c r="Z14" s="572">
        <f>SUMIF('Breakdown depenses Oct 2022'!H:H,'Rapport Financier 1'!A14,'Breakdown depenses Oct 2022'!T:T)</f>
        <v>0</v>
      </c>
      <c r="AA14" s="572">
        <f>SUMIF('Breakdown depenses Oct''Dec 2022'!I:I,'Rapport Financier 1'!A14,'Breakdown depenses Oct''Dec 2022'!R:R)</f>
        <v>0</v>
      </c>
      <c r="AB14" s="572">
        <f t="shared" ref="AB14:AB19" si="8">Z14+AA14</f>
        <v>0</v>
      </c>
      <c r="AC14" s="572">
        <f>SUMIF('Breakdown depenses Jan''&amp;Mars''23'!I:I,'Rapport Financier 1'!A14,'Breakdown depenses Jan''&amp;Mars''23'!U:U)</f>
        <v>0</v>
      </c>
      <c r="AD14" s="572">
        <f>SUMIF('Breakdown depenses Avr''23'!I:I,'Rapport Financier 1'!A14,'Breakdown depenses Avr''23'!U:U)</f>
        <v>0</v>
      </c>
      <c r="AE14" s="572">
        <f>SUMIF('Breakdown depenses Mai''&amp;Jui''23'!I:I,'Rapport Financier 1'!A14,'Breakdown depenses Mai''&amp;Jui''23'!U:U)</f>
        <v>0</v>
      </c>
      <c r="AF14" s="572">
        <f t="shared" ref="AF14:AF19" si="9">SUM(X14:Y14,AB14,AC14,U14)+AD14+AE14</f>
        <v>0</v>
      </c>
      <c r="AG14" s="572">
        <f t="shared" si="0"/>
        <v>400</v>
      </c>
      <c r="AH14" s="575">
        <f t="shared" ref="AH14:AH18" si="10">AF14/T14</f>
        <v>0</v>
      </c>
      <c r="AI14" s="566">
        <f t="shared" si="1"/>
        <v>2400</v>
      </c>
      <c r="AJ14" s="572">
        <f t="shared" si="2"/>
        <v>2400</v>
      </c>
      <c r="AK14" s="572">
        <f t="shared" ref="AK14:AK19" si="11">AI14-AJ14</f>
        <v>0</v>
      </c>
      <c r="AL14" s="998">
        <f t="shared" ref="AL14:AL19" si="12">AJ14/AI14</f>
        <v>1</v>
      </c>
      <c r="AN14" s="1077">
        <f t="shared" ref="AN14:AN77" si="13">SUM(AA14,AC14,AD14,AK14)</f>
        <v>0</v>
      </c>
    </row>
    <row r="15" spans="1:84">
      <c r="A15" s="482" t="s">
        <v>809</v>
      </c>
      <c r="B15" s="484" t="s">
        <v>271</v>
      </c>
      <c r="C15" s="484" t="s">
        <v>272</v>
      </c>
      <c r="D15" s="484" t="s">
        <v>201</v>
      </c>
      <c r="E15" s="514"/>
      <c r="F15" s="514"/>
      <c r="G15" s="514"/>
      <c r="H15" s="514"/>
      <c r="I15" s="566">
        <v>1960</v>
      </c>
      <c r="J15" s="883">
        <f>SUMIF('Breakdown depenses Oct''dec 20'!H:H,'Rapport Financier 1'!A15,'Breakdown depenses Oct''dec 20'!T:T)</f>
        <v>0</v>
      </c>
      <c r="K15" s="883">
        <f>SUMIF('Breakdown depenses Jan''Mar 21'!H:H,'Rapport Financier 1'!A15,'Breakdown depenses Jan''Mar 21'!T:T)</f>
        <v>0</v>
      </c>
      <c r="L15" s="883">
        <f>(SUMIF('Breakdown depenses Avril-Juin'!H:H,'Rapport Financier 1'!A15,'Breakdown depenses Avril-Juin'!T:T))+(SUMIF('Breakdown VNG Dep Avr-Juin21'!A:A,'Rapport Financier 1'!A15,'Breakdown VNG Dep Avr-Juin21'!L:L))</f>
        <v>1960</v>
      </c>
      <c r="M15" s="883">
        <f>(SUMIF('Breakdown depenses Juil''Sept 21'!H:H,'Rapport Financier 1'!A15,'Breakdown depenses Juil''Sept 21'!T:T))</f>
        <v>0</v>
      </c>
      <c r="N15" s="957">
        <f>SUMIF('Breakdown depenses Oct''21'!H:H,'Rapport Financier 1'!A15,'Breakdown depenses Oct''21'!T:T)</f>
        <v>0</v>
      </c>
      <c r="O15" s="958">
        <f>SUMIF('Breakdown depenses Nov''Déc''21'!H:H,A15,'Breakdown depenses Nov''Déc''21'!T:T)+SUMIF('VNG T5'!A:A,A15,'VNG T5'!N:N)</f>
        <v>0</v>
      </c>
      <c r="P15" s="902">
        <f t="shared" si="3"/>
        <v>0</v>
      </c>
      <c r="Q15" s="572">
        <f t="shared" si="4"/>
        <v>1960</v>
      </c>
      <c r="R15" s="572">
        <f t="shared" si="5"/>
        <v>0</v>
      </c>
      <c r="S15" s="575">
        <f t="shared" si="6"/>
        <v>1</v>
      </c>
      <c r="T15" s="566">
        <v>2040</v>
      </c>
      <c r="U15" s="572">
        <f>SUMIF('Breakdown depenses Jan''Mar''22'!H:H,'Rapport Financier 1'!A15,'Breakdown depenses Jan''Mar''22'!T:T)</f>
        <v>0</v>
      </c>
      <c r="V15" s="572">
        <f>SUMIF('Breakdown depenses Avr-Mai''22'!H:H,'Rapport Financier 1'!A15,'Breakdown depenses Avr-Mai''22'!T:T)</f>
        <v>0</v>
      </c>
      <c r="W15" s="572">
        <f>SUMIF('Breakdown depenses Juin''22'!H:H,'Rapport Financier 1'!A15,'Breakdown depenses Juin''22'!T:T)</f>
        <v>0</v>
      </c>
      <c r="X15" s="572">
        <f t="shared" si="7"/>
        <v>0</v>
      </c>
      <c r="Y15" s="572">
        <f>SUMIF('Breakdown depenses Juil''Sept''22'!H:H,'Rapport Financier 1'!A15,'Breakdown depenses Juil''Sept''22'!T:T)</f>
        <v>0</v>
      </c>
      <c r="Z15" s="572">
        <f>SUMIF('Breakdown depenses Oct 2022'!H:H,'Rapport Financier 1'!A15,'Breakdown depenses Oct 2022'!T:T)</f>
        <v>0</v>
      </c>
      <c r="AA15" s="572">
        <f>SUMIF('Breakdown depenses Oct''Dec 2022'!I:I,'Rapport Financier 1'!A15,'Breakdown depenses Oct''Dec 2022'!R:R)</f>
        <v>0</v>
      </c>
      <c r="AB15" s="572">
        <f t="shared" si="8"/>
        <v>0</v>
      </c>
      <c r="AC15" s="572">
        <f>SUMIF('Breakdown depenses Jan''&amp;Mars''23'!I:I,'Rapport Financier 1'!A15,'Breakdown depenses Jan''&amp;Mars''23'!U:U)</f>
        <v>0</v>
      </c>
      <c r="AD15" s="572">
        <f>SUMIF('Breakdown depenses Avr''23'!I:I,'Rapport Financier 1'!A15,'Breakdown depenses Avr''23'!U:U)</f>
        <v>0</v>
      </c>
      <c r="AE15" s="572">
        <f>SUMIF('Breakdown depenses Mai''&amp;Jui''23'!I:I,'Rapport Financier 1'!A15,'Breakdown depenses Mai''&amp;Jui''23'!U:U)</f>
        <v>2040</v>
      </c>
      <c r="AF15" s="572">
        <f t="shared" si="9"/>
        <v>2040</v>
      </c>
      <c r="AG15" s="572">
        <f t="shared" si="0"/>
        <v>0</v>
      </c>
      <c r="AH15" s="575">
        <f t="shared" si="10"/>
        <v>1</v>
      </c>
      <c r="AI15" s="566">
        <f t="shared" si="1"/>
        <v>4000</v>
      </c>
      <c r="AJ15" s="572">
        <f t="shared" si="2"/>
        <v>4000</v>
      </c>
      <c r="AK15" s="572">
        <f t="shared" si="11"/>
        <v>0</v>
      </c>
      <c r="AL15" s="998">
        <f t="shared" si="12"/>
        <v>1</v>
      </c>
      <c r="AN15" s="1077">
        <f t="shared" si="13"/>
        <v>0</v>
      </c>
    </row>
    <row r="16" spans="1:84">
      <c r="A16" s="482" t="s">
        <v>810</v>
      </c>
      <c r="B16" s="484" t="s">
        <v>691</v>
      </c>
      <c r="C16" s="484" t="s">
        <v>269</v>
      </c>
      <c r="D16" s="484" t="s">
        <v>201</v>
      </c>
      <c r="E16" s="514"/>
      <c r="F16" s="514"/>
      <c r="G16" s="514"/>
      <c r="H16" s="514"/>
      <c r="I16" s="566">
        <v>10799</v>
      </c>
      <c r="J16" s="883">
        <f>SUMIF('Breakdown depenses Oct''dec 20'!H:H,'Rapport Financier 1'!A16,'Breakdown depenses Oct''dec 20'!T:T)</f>
        <v>0</v>
      </c>
      <c r="K16" s="883">
        <f>SUMIF('Breakdown depenses Jan''Mar 21'!H:H,'Rapport Financier 1'!A16,'Breakdown depenses Jan''Mar 21'!T:T)</f>
        <v>6542</v>
      </c>
      <c r="L16" s="883">
        <f>(SUMIF('Breakdown depenses Avril-Juin'!H:H,'Rapport Financier 1'!A16,'Breakdown depenses Avril-Juin'!T:T))+(SUMIF('Breakdown VNG Dep Avr-Juin21'!A:A,'Rapport Financier 1'!A16,'Breakdown VNG Dep Avr-Juin21'!L:L))</f>
        <v>5965</v>
      </c>
      <c r="M16" s="883">
        <f>(SUMIF('Breakdown depenses Juil''Sept 21'!H:H,'Rapport Financier 1'!A16,'Breakdown depenses Juil''Sept 21'!T:T))</f>
        <v>192</v>
      </c>
      <c r="N16" s="957">
        <f>SUMIF('Breakdown depenses Oct''21'!H:H,'Rapport Financier 1'!A16,'Breakdown depenses Oct''21'!T:T)</f>
        <v>0</v>
      </c>
      <c r="O16" s="958">
        <f>SUMIF('Breakdown depenses Nov''Déc''21'!H:H,A16,'Breakdown depenses Nov''Déc''21'!T:T)+SUMIF('VNG T5'!A:A,A16,'VNG T5'!N:N)</f>
        <v>0</v>
      </c>
      <c r="P16" s="902">
        <f t="shared" si="3"/>
        <v>0</v>
      </c>
      <c r="Q16" s="572">
        <f t="shared" si="4"/>
        <v>12699</v>
      </c>
      <c r="R16" s="572">
        <f t="shared" si="5"/>
        <v>-1900</v>
      </c>
      <c r="S16" s="716">
        <f t="shared" si="6"/>
        <v>1.1759422168719327</v>
      </c>
      <c r="T16" s="566">
        <v>2050</v>
      </c>
      <c r="U16" s="572">
        <f>SUMIF('Breakdown depenses Jan''Mar''22'!H:H,'Rapport Financier 1'!A16,'Breakdown depenses Jan''Mar''22'!T:T)</f>
        <v>0</v>
      </c>
      <c r="V16" s="572">
        <f>SUMIF('Breakdown depenses Avr-Mai''22'!H:H,'Rapport Financier 1'!A16,'Breakdown depenses Avr-Mai''22'!T:T)</f>
        <v>0</v>
      </c>
      <c r="W16" s="572">
        <f>SUMIF('Breakdown depenses Juin''22'!H:H,'Rapport Financier 1'!A16,'Breakdown depenses Juin''22'!T:T)</f>
        <v>0</v>
      </c>
      <c r="X16" s="572">
        <f t="shared" si="7"/>
        <v>0</v>
      </c>
      <c r="Y16" s="572">
        <f>SUMIF('Breakdown depenses Juil''Sept''22'!H:H,'Rapport Financier 1'!A16,'Breakdown depenses Juil''Sept''22'!T:T)</f>
        <v>150</v>
      </c>
      <c r="Z16" s="572">
        <f>SUMIF('Breakdown depenses Oct 2022'!H:H,'Rapport Financier 1'!A16,'Breakdown depenses Oct 2022'!T:T)</f>
        <v>0</v>
      </c>
      <c r="AA16" s="572">
        <f>SUMIF('Breakdown depenses Oct''Dec 2022'!I:I,'Rapport Financier 1'!A16,'Breakdown depenses Oct''Dec 2022'!R:R)</f>
        <v>0</v>
      </c>
      <c r="AB16" s="572">
        <f t="shared" si="8"/>
        <v>0</v>
      </c>
      <c r="AC16" s="572">
        <f>SUMIF('Breakdown depenses Jan''&amp;Mars''23'!I:I,'Rapport Financier 1'!A16,'Breakdown depenses Jan''&amp;Mars''23'!U:U)</f>
        <v>0</v>
      </c>
      <c r="AD16" s="572">
        <f>SUMIF('Breakdown depenses Avr''23'!I:I,'Rapport Financier 1'!A16,'Breakdown depenses Avr''23'!U:U)</f>
        <v>0</v>
      </c>
      <c r="AE16" s="572">
        <f>SUMIF('Breakdown depenses Mai''&amp;Jui''23'!I:I,'Rapport Financier 1'!A16,'Breakdown depenses Mai''&amp;Jui''23'!U:U)</f>
        <v>0</v>
      </c>
      <c r="AF16" s="572">
        <f t="shared" si="9"/>
        <v>150</v>
      </c>
      <c r="AG16" s="572">
        <f t="shared" si="0"/>
        <v>1900</v>
      </c>
      <c r="AH16" s="575">
        <f t="shared" si="10"/>
        <v>7.3170731707317069E-2</v>
      </c>
      <c r="AI16" s="566">
        <f t="shared" si="1"/>
        <v>12849</v>
      </c>
      <c r="AJ16" s="572">
        <f t="shared" si="2"/>
        <v>12849</v>
      </c>
      <c r="AK16" s="572">
        <f t="shared" si="11"/>
        <v>0</v>
      </c>
      <c r="AL16" s="998">
        <f t="shared" si="12"/>
        <v>1</v>
      </c>
      <c r="AN16" s="1077">
        <f t="shared" si="13"/>
        <v>0</v>
      </c>
    </row>
    <row r="17" spans="1:41">
      <c r="A17" s="482" t="s">
        <v>946</v>
      </c>
      <c r="B17" s="484" t="s">
        <v>274</v>
      </c>
      <c r="C17" s="484" t="s">
        <v>269</v>
      </c>
      <c r="D17" s="484" t="s">
        <v>201</v>
      </c>
      <c r="E17" s="514"/>
      <c r="F17" s="514"/>
      <c r="G17" s="514"/>
      <c r="H17" s="514"/>
      <c r="I17" s="566">
        <v>6649</v>
      </c>
      <c r="J17" s="883">
        <f>SUMIF('Breakdown depenses Oct''dec 20'!H:H,'Rapport Financier 1'!A17,'Breakdown depenses Oct''dec 20'!T:T)</f>
        <v>0</v>
      </c>
      <c r="K17" s="883">
        <f>SUMIF('Breakdown depenses Jan''Mar 21'!H:H,'Rapport Financier 1'!A17,'Breakdown depenses Jan''Mar 21'!T:T)</f>
        <v>0</v>
      </c>
      <c r="L17" s="883">
        <f>(SUMIF('Breakdown depenses Avril-Juin'!H:H,'Rapport Financier 1'!A17,'Breakdown depenses Avril-Juin'!T:T))+(SUMIF('Breakdown VNG Dep Avr-Juin21'!A:A,'Rapport Financier 1'!A17,'Breakdown VNG Dep Avr-Juin21'!L:L))</f>
        <v>6130</v>
      </c>
      <c r="M17" s="883">
        <f>(SUMIF('Breakdown depenses Juil''Sept 21'!H:H,'Rapport Financier 1'!A17,'Breakdown depenses Juil''Sept 21'!T:T))</f>
        <v>519</v>
      </c>
      <c r="N17" s="957">
        <f>SUMIF('Breakdown depenses Oct''21'!H:H,'Rapport Financier 1'!A17,'Breakdown depenses Oct''21'!T:T)</f>
        <v>0</v>
      </c>
      <c r="O17" s="958">
        <f>SUMIF('Breakdown depenses Nov''Déc''21'!H:H,A17,'Breakdown depenses Nov''Déc''21'!T:T)+SUMIF('VNG T5'!A:A,A17,'VNG T5'!N:N)</f>
        <v>0</v>
      </c>
      <c r="P17" s="902">
        <f t="shared" si="3"/>
        <v>0</v>
      </c>
      <c r="Q17" s="572">
        <f t="shared" si="4"/>
        <v>6649</v>
      </c>
      <c r="R17" s="572">
        <f t="shared" si="5"/>
        <v>0</v>
      </c>
      <c r="S17" s="575">
        <v>0</v>
      </c>
      <c r="T17" s="566">
        <v>0</v>
      </c>
      <c r="U17" s="572">
        <f>SUMIF('Breakdown depenses Jan''Mar''22'!H:H,'Rapport Financier 1'!A17,'Breakdown depenses Jan''Mar''22'!T:T)</f>
        <v>0</v>
      </c>
      <c r="V17" s="572">
        <f>SUMIF('Breakdown depenses Avr-Mai''22'!H:H,'Rapport Financier 1'!A17,'Breakdown depenses Avr-Mai''22'!T:T)</f>
        <v>0</v>
      </c>
      <c r="W17" s="572">
        <f>SUMIF('Breakdown depenses Juin''22'!H:H,'Rapport Financier 1'!A17,'Breakdown depenses Juin''22'!T:T)</f>
        <v>0</v>
      </c>
      <c r="X17" s="572">
        <f t="shared" si="7"/>
        <v>0</v>
      </c>
      <c r="Y17" s="572">
        <f>SUMIF('Breakdown depenses Juil''Sept''22'!H:H,'Rapport Financier 1'!A17,'Breakdown depenses Juil''Sept''22'!T:T)</f>
        <v>0</v>
      </c>
      <c r="Z17" s="572">
        <f>SUMIF('Breakdown depenses Oct 2022'!H:H,'Rapport Financier 1'!A17,'Breakdown depenses Oct 2022'!T:T)</f>
        <v>0</v>
      </c>
      <c r="AA17" s="572">
        <f>SUMIF('Breakdown depenses Oct''Dec 2022'!I:I,'Rapport Financier 1'!A17,'Breakdown depenses Oct''Dec 2022'!R:R)</f>
        <v>0</v>
      </c>
      <c r="AB17" s="572">
        <f t="shared" si="8"/>
        <v>0</v>
      </c>
      <c r="AC17" s="572">
        <f>SUMIF('Breakdown depenses Jan''&amp;Mars''23'!I:I,'Rapport Financier 1'!A17,'Breakdown depenses Jan''&amp;Mars''23'!U:U)</f>
        <v>0</v>
      </c>
      <c r="AD17" s="572">
        <f>SUMIF('Breakdown depenses Avr''23'!I:I,'Rapport Financier 1'!A17,'Breakdown depenses Avr''23'!U:U)</f>
        <v>0</v>
      </c>
      <c r="AE17" s="572">
        <f>SUMIF('Breakdown depenses Mai''&amp;Jui''23'!I:I,'Rapport Financier 1'!A17,'Breakdown depenses Mai''&amp;Jui''23'!U:U)</f>
        <v>0</v>
      </c>
      <c r="AF17" s="572">
        <f t="shared" si="9"/>
        <v>0</v>
      </c>
      <c r="AG17" s="572">
        <f t="shared" si="0"/>
        <v>0</v>
      </c>
      <c r="AH17" s="575"/>
      <c r="AI17" s="566">
        <f t="shared" si="1"/>
        <v>6649</v>
      </c>
      <c r="AJ17" s="572">
        <f t="shared" si="2"/>
        <v>6649</v>
      </c>
      <c r="AK17" s="572">
        <f t="shared" si="11"/>
        <v>0</v>
      </c>
      <c r="AL17" s="998">
        <f t="shared" si="12"/>
        <v>1</v>
      </c>
      <c r="AN17" s="1077">
        <f t="shared" si="13"/>
        <v>0</v>
      </c>
    </row>
    <row r="18" spans="1:41">
      <c r="A18" s="482" t="s">
        <v>947</v>
      </c>
      <c r="B18" s="484" t="s">
        <v>692</v>
      </c>
      <c r="C18" s="484" t="s">
        <v>269</v>
      </c>
      <c r="D18" s="484" t="s">
        <v>201</v>
      </c>
      <c r="E18" s="514"/>
      <c r="F18" s="514"/>
      <c r="G18" s="514"/>
      <c r="H18" s="514"/>
      <c r="I18" s="566">
        <v>1230</v>
      </c>
      <c r="J18" s="883">
        <f>SUMIF('Breakdown depenses Oct''dec 20'!H:H,'Rapport Financier 1'!A18,'Breakdown depenses Oct''dec 20'!T:T)</f>
        <v>0</v>
      </c>
      <c r="K18" s="883">
        <f>SUMIF('Breakdown depenses Jan''Mar 21'!H:H,'Rapport Financier 1'!A18,'Breakdown depenses Jan''Mar 21'!T:T)</f>
        <v>0</v>
      </c>
      <c r="L18" s="883">
        <f>(SUMIF('Breakdown depenses Avril-Juin'!H:H,'Rapport Financier 1'!A18,'Breakdown depenses Avril-Juin'!T:T))+(SUMIF('Breakdown VNG Dep Avr-Juin21'!A:A,'Rapport Financier 1'!A18,'Breakdown VNG Dep Avr-Juin21'!L:L))</f>
        <v>0</v>
      </c>
      <c r="M18" s="883">
        <f>(SUMIF('Breakdown depenses Juil''Sept 21'!H:H,'Rapport Financier 1'!A18,'Breakdown depenses Juil''Sept 21'!T:T))</f>
        <v>0</v>
      </c>
      <c r="N18" s="957">
        <f>SUMIF('Breakdown depenses Oct''21'!H:H,'Rapport Financier 1'!A18,'Breakdown depenses Oct''21'!T:T)</f>
        <v>1230</v>
      </c>
      <c r="O18" s="958">
        <f>SUMIF('Breakdown depenses Nov''Déc''21'!H:H,A18,'Breakdown depenses Nov''Déc''21'!T:T)+SUMIF('VNG T5'!A:A,A18,'VNG T5'!N:N)</f>
        <v>0</v>
      </c>
      <c r="P18" s="902">
        <f t="shared" si="3"/>
        <v>1230</v>
      </c>
      <c r="Q18" s="572">
        <f>SUM(J18:M18)+P18</f>
        <v>1230</v>
      </c>
      <c r="R18" s="572">
        <f t="shared" si="5"/>
        <v>0</v>
      </c>
      <c r="S18" s="575">
        <v>0</v>
      </c>
      <c r="T18" s="566">
        <v>774</v>
      </c>
      <c r="U18" s="572">
        <f>SUMIF('Breakdown depenses Jan''Mar''22'!H:H,'Rapport Financier 1'!A18,'Breakdown depenses Jan''Mar''22'!T:T)</f>
        <v>115</v>
      </c>
      <c r="V18" s="572">
        <f>SUMIF('Breakdown depenses Avr-Mai''22'!H:H,'Rapport Financier 1'!A18,'Breakdown depenses Avr-Mai''22'!T:T)</f>
        <v>659</v>
      </c>
      <c r="W18" s="572">
        <f>SUMIF('Breakdown depenses Juin''22'!H:H,'Rapport Financier 1'!A18,'Breakdown depenses Juin''22'!T:T)</f>
        <v>0</v>
      </c>
      <c r="X18" s="572">
        <f t="shared" si="7"/>
        <v>659</v>
      </c>
      <c r="Y18" s="572">
        <f>SUMIF('Breakdown depenses Juil''Sept''22'!H:H,'Rapport Financier 1'!A18,'Breakdown depenses Juil''Sept''22'!T:T)</f>
        <v>0</v>
      </c>
      <c r="Z18" s="572">
        <f>SUMIF('Breakdown depenses Oct 2022'!H:H,'Rapport Financier 1'!A18,'Breakdown depenses Oct 2022'!T:T)</f>
        <v>0</v>
      </c>
      <c r="AA18" s="572">
        <f>SUMIF('Breakdown depenses Oct''Dec 2022'!I:I,'Rapport Financier 1'!A18,'Breakdown depenses Oct''Dec 2022'!R:R)</f>
        <v>0</v>
      </c>
      <c r="AB18" s="572">
        <f t="shared" si="8"/>
        <v>0</v>
      </c>
      <c r="AC18" s="572">
        <f>SUMIF('Breakdown depenses Jan''&amp;Mars''23'!I:I,'Rapport Financier 1'!A18,'Breakdown depenses Jan''&amp;Mars''23'!U:U)</f>
        <v>0</v>
      </c>
      <c r="AD18" s="572">
        <f>SUMIF('Breakdown depenses Avr''23'!I:I,'Rapport Financier 1'!A18,'Breakdown depenses Avr''23'!U:U)</f>
        <v>0</v>
      </c>
      <c r="AE18" s="572">
        <f>SUMIF('Breakdown depenses Mai''&amp;Jui''23'!I:I,'Rapport Financier 1'!A18,'Breakdown depenses Mai''&amp;Jui''23'!U:U)</f>
        <v>0</v>
      </c>
      <c r="AF18" s="572">
        <f t="shared" si="9"/>
        <v>774</v>
      </c>
      <c r="AG18" s="572">
        <f t="shared" si="0"/>
        <v>0</v>
      </c>
      <c r="AH18" s="575">
        <f t="shared" si="10"/>
        <v>1</v>
      </c>
      <c r="AI18" s="566">
        <f t="shared" si="1"/>
        <v>2004</v>
      </c>
      <c r="AJ18" s="572">
        <f t="shared" si="2"/>
        <v>2004</v>
      </c>
      <c r="AK18" s="572">
        <f t="shared" si="11"/>
        <v>0</v>
      </c>
      <c r="AL18" s="998">
        <f t="shared" si="12"/>
        <v>1</v>
      </c>
      <c r="AN18" s="1077">
        <f t="shared" si="13"/>
        <v>0</v>
      </c>
    </row>
    <row r="19" spans="1:41">
      <c r="A19" s="482" t="s">
        <v>811</v>
      </c>
      <c r="B19" s="484" t="s">
        <v>693</v>
      </c>
      <c r="C19" s="484" t="s">
        <v>694</v>
      </c>
      <c r="D19" s="484" t="s">
        <v>201</v>
      </c>
      <c r="E19" s="514"/>
      <c r="F19" s="514"/>
      <c r="G19" s="514"/>
      <c r="H19" s="514"/>
      <c r="I19" s="566">
        <v>939</v>
      </c>
      <c r="J19" s="883">
        <f>SUMIF('Breakdown depenses Oct''dec 20'!H:H,'Rapport Financier 1'!A19,'Breakdown depenses Oct''dec 20'!T:T)</f>
        <v>0</v>
      </c>
      <c r="K19" s="883">
        <f>SUMIF('Breakdown depenses Jan''Mar 21'!H:H,'Rapport Financier 1'!A19,'Breakdown depenses Jan''Mar 21'!T:T)</f>
        <v>330.07</v>
      </c>
      <c r="L19" s="883">
        <f>(SUMIF('Breakdown depenses Avril-Juin'!H:H,'Rapport Financier 1'!A19,'Breakdown depenses Avril-Juin'!T:T))+(SUMIF('Breakdown VNG Dep Avr-Juin21'!A:A,'Rapport Financier 1'!A19,'Breakdown VNG Dep Avr-Juin21'!L:L))</f>
        <v>609</v>
      </c>
      <c r="M19" s="883">
        <f>(SUMIF('Breakdown depenses Juil''Sept 21'!H:H,'Rapport Financier 1'!A19,'Breakdown depenses Juil''Sept 21'!T:T))</f>
        <v>0</v>
      </c>
      <c r="N19" s="957">
        <f>SUMIF('Breakdown depenses Oct''21'!H:H,'Rapport Financier 1'!A19,'Breakdown depenses Oct''21'!T:T)</f>
        <v>0</v>
      </c>
      <c r="O19" s="958">
        <f>SUMIF('Breakdown depenses Nov''Déc''21'!H:H,A19,'Breakdown depenses Nov''Déc''21'!T:T)+SUMIF('VNG T5'!A:A,A19,'VNG T5'!N:N)</f>
        <v>0</v>
      </c>
      <c r="P19" s="902">
        <f t="shared" si="3"/>
        <v>0</v>
      </c>
      <c r="Q19" s="572">
        <f t="shared" si="4"/>
        <v>939.06999999999994</v>
      </c>
      <c r="R19" s="572">
        <f t="shared" si="5"/>
        <v>-6.9999999999936335E-2</v>
      </c>
      <c r="S19" s="716">
        <f t="shared" si="6"/>
        <v>1.0000745473908412</v>
      </c>
      <c r="T19" s="566">
        <v>0</v>
      </c>
      <c r="U19" s="572">
        <f>SUMIF('Breakdown depenses Jan''Mar''22'!H:H,'Rapport Financier 1'!A19,'Breakdown depenses Jan''Mar''22'!T:T)</f>
        <v>0</v>
      </c>
      <c r="V19" s="572">
        <f>SUMIF('Breakdown depenses Avr-Mai''22'!H:H,'Rapport Financier 1'!A19,'Breakdown depenses Avr-Mai''22'!T:T)</f>
        <v>0</v>
      </c>
      <c r="W19" s="572">
        <f>SUMIF('Breakdown depenses Juin''22'!H:H,'Rapport Financier 1'!A19,'Breakdown depenses Juin''22'!T:T)</f>
        <v>0</v>
      </c>
      <c r="X19" s="572">
        <f t="shared" si="7"/>
        <v>0</v>
      </c>
      <c r="Y19" s="572">
        <f>SUMIF('Breakdown depenses Juil''Sept''22'!H:H,'Rapport Financier 1'!A19,'Breakdown depenses Juil''Sept''22'!T:T)</f>
        <v>0</v>
      </c>
      <c r="Z19" s="572">
        <f>SUMIF('Breakdown depenses Oct 2022'!H:H,'Rapport Financier 1'!A19,'Breakdown depenses Oct 2022'!T:T)</f>
        <v>0</v>
      </c>
      <c r="AA19" s="572">
        <f>SUMIF('Breakdown depenses Oct''Dec 2022'!I:I,'Rapport Financier 1'!A19,'Breakdown depenses Oct''Dec 2022'!R:R)</f>
        <v>0</v>
      </c>
      <c r="AB19" s="572">
        <f t="shared" si="8"/>
        <v>0</v>
      </c>
      <c r="AC19" s="572">
        <f>SUMIF('Breakdown depenses Jan''&amp;Mars''23'!I:I,'Rapport Financier 1'!A19,'Breakdown depenses Jan''&amp;Mars''23'!U:U)</f>
        <v>0</v>
      </c>
      <c r="AD19" s="572">
        <f>SUMIF('Breakdown depenses Avr''23'!I:I,'Rapport Financier 1'!A19,'Breakdown depenses Avr''23'!U:U)</f>
        <v>0</v>
      </c>
      <c r="AE19" s="572">
        <f>SUMIF('Breakdown depenses Mai''&amp;Jui''23'!I:I,'Rapport Financier 1'!A19,'Breakdown depenses Mai''&amp;Jui''23'!U:U)</f>
        <v>0</v>
      </c>
      <c r="AF19" s="572">
        <f t="shared" si="9"/>
        <v>0</v>
      </c>
      <c r="AG19" s="572">
        <f t="shared" si="0"/>
        <v>0</v>
      </c>
      <c r="AH19" s="575"/>
      <c r="AI19" s="566">
        <f t="shared" si="1"/>
        <v>939</v>
      </c>
      <c r="AJ19" s="572">
        <f t="shared" si="2"/>
        <v>939.06999999999994</v>
      </c>
      <c r="AK19" s="572">
        <f t="shared" si="11"/>
        <v>-6.9999999999936335E-2</v>
      </c>
      <c r="AL19" s="998">
        <f t="shared" si="12"/>
        <v>1.0000745473908412</v>
      </c>
      <c r="AN19" s="1077">
        <f t="shared" si="13"/>
        <v>-6.9999999999936335E-2</v>
      </c>
    </row>
    <row r="20" spans="1:41">
      <c r="B20" s="912" t="s">
        <v>951</v>
      </c>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608">
        <f>SUM(AK13:AK19)</f>
        <v>-6.9999999999936335E-2</v>
      </c>
      <c r="AN20" s="1077">
        <f t="shared" si="13"/>
        <v>0</v>
      </c>
      <c r="AO20" s="1138">
        <f>(SUM(AJ13:AJ19))/(SUM(AI13:AI19))</f>
        <v>1.0000024254183846</v>
      </c>
    </row>
    <row r="21" spans="1:41">
      <c r="A21" s="482" t="s">
        <v>812</v>
      </c>
      <c r="B21" s="484" t="s">
        <v>277</v>
      </c>
      <c r="C21" s="484" t="s">
        <v>269</v>
      </c>
      <c r="D21" s="484" t="s">
        <v>201</v>
      </c>
      <c r="E21" s="514"/>
      <c r="F21" s="514"/>
      <c r="G21" s="514"/>
      <c r="H21" s="514"/>
      <c r="I21" s="566">
        <v>4807</v>
      </c>
      <c r="J21" s="883">
        <f>SUMIF('Breakdown depenses Oct''dec 20'!H:H,'Rapport Financier 1'!A21,'Breakdown depenses Oct''dec 20'!T:T)</f>
        <v>0</v>
      </c>
      <c r="K21" s="883">
        <f>SUMIF('Breakdown depenses Jan''Mar 21'!H:H,'Rapport Financier 1'!A21,'Breakdown depenses Jan''Mar 21'!T:T)</f>
        <v>0</v>
      </c>
      <c r="L21" s="883">
        <f>(SUMIF('Breakdown depenses Avril-Juin'!H:H,'Rapport Financier 1'!A21,'Breakdown depenses Avril-Juin'!T:T))+(SUMIF('Breakdown VNG Dep Avr-Juin21'!A:A,'Rapport Financier 1'!A21,'Breakdown VNG Dep Avr-Juin21'!L:L))</f>
        <v>0</v>
      </c>
      <c r="M21" s="883">
        <f>(SUMIF('Breakdown depenses Juil''Sept 21'!H:H,'Rapport Financier 1'!A21,'Breakdown depenses Juil''Sept 21'!T:T))</f>
        <v>307.5</v>
      </c>
      <c r="N21" s="957">
        <f>SUMIF('Breakdown depenses Oct''21'!H:H,'Rapport Financier 1'!A21,'Breakdown depenses Oct''21'!T:T)</f>
        <v>274</v>
      </c>
      <c r="O21" s="958">
        <f>SUMIF('Breakdown depenses Nov''Déc''21'!H:H,A21,'Breakdown depenses Nov''Déc''21'!T:T)+SUMIF('VNG T5'!A:A,A21,'VNG T5'!N:N)</f>
        <v>4225.5</v>
      </c>
      <c r="P21" s="902">
        <f t="shared" ref="P21:P27" si="14">SUM(N21:O21)</f>
        <v>4499.5</v>
      </c>
      <c r="Q21" s="572">
        <f t="shared" ref="Q21:Q27" si="15">SUM(J21:M21)+P21</f>
        <v>4807</v>
      </c>
      <c r="R21" s="572">
        <f t="shared" ref="R21:R27" si="16">I21-Q21</f>
        <v>0</v>
      </c>
      <c r="S21" s="575">
        <f t="shared" ref="S21:S29" si="17">Q21/I21</f>
        <v>1</v>
      </c>
      <c r="T21" s="566">
        <v>0</v>
      </c>
      <c r="U21" s="572">
        <f>SUMIF('Breakdown depenses Jan''Mar''22'!H:H,'Rapport Financier 1'!A21,'Breakdown depenses Jan''Mar''22'!T:T)</f>
        <v>0</v>
      </c>
      <c r="V21" s="572">
        <f>SUMIF('Breakdown depenses Avr-Mai''22'!H:H,'Rapport Financier 1'!A21,'Breakdown depenses Avr-Mai''22'!T:T)</f>
        <v>0</v>
      </c>
      <c r="W21" s="572">
        <f>SUMIF('Breakdown depenses Juin''22'!H:H,'Rapport Financier 1'!A21,'Breakdown depenses Juin''22'!T:T)</f>
        <v>0</v>
      </c>
      <c r="X21" s="572">
        <f t="shared" ref="X21:X27" si="18">V21+W21</f>
        <v>0</v>
      </c>
      <c r="Y21" s="572">
        <f>SUMIF('Breakdown depenses Juil''Sept''22'!H:H,'Rapport Financier 1'!A21,'Breakdown depenses Juil''Sept''22'!T:T)</f>
        <v>0</v>
      </c>
      <c r="Z21" s="572">
        <f>SUMIF('Breakdown depenses Oct 2022'!H:H,'Rapport Financier 1'!A21,'Breakdown depenses Oct 2022'!T:T)</f>
        <v>0</v>
      </c>
      <c r="AA21" s="572">
        <f>SUMIF('Breakdown depenses Oct''Dec 2022'!I:I,'Rapport Financier 1'!A21,'Breakdown depenses Oct''Dec 2022'!R:R)</f>
        <v>0</v>
      </c>
      <c r="AB21" s="572">
        <f t="shared" ref="AB21:AB27" si="19">Z21+AA21</f>
        <v>0</v>
      </c>
      <c r="AC21" s="572">
        <f>SUMIF('Breakdown depenses Jan''&amp;Mars''23'!I:I,'Rapport Financier 1'!A21,'Breakdown depenses Jan''&amp;Mars''23'!U:U)</f>
        <v>0</v>
      </c>
      <c r="AD21" s="572">
        <f>SUMIF('Breakdown depenses Avr''23'!I:I,'Rapport Financier 1'!A21,'Breakdown depenses Avr''23'!U:U)</f>
        <v>0</v>
      </c>
      <c r="AE21" s="572">
        <f>SUMIF('Breakdown depenses Mai''&amp;Jui''23'!I:I,'Rapport Financier 1'!A21,'Breakdown depenses Mai''&amp;Jui''23'!U:U)</f>
        <v>0</v>
      </c>
      <c r="AF21" s="572">
        <f t="shared" ref="AF21:AF27" si="20">SUM(X21:Y21,AB21,AC21,U21)+AD21+AE21</f>
        <v>0</v>
      </c>
      <c r="AG21" s="572">
        <f t="shared" ref="AG21:AG27" si="21">T21-AF21</f>
        <v>0</v>
      </c>
      <c r="AH21" s="575"/>
      <c r="AI21" s="566">
        <f t="shared" ref="AI21:AI27" si="22">I21+T21</f>
        <v>4807</v>
      </c>
      <c r="AJ21" s="572">
        <f t="shared" ref="AJ21:AJ27" si="23">Q21+AF21</f>
        <v>4807</v>
      </c>
      <c r="AK21" s="572">
        <f t="shared" ref="AK21:AK27" si="24">AI21-AJ21</f>
        <v>0</v>
      </c>
      <c r="AL21" s="998">
        <f t="shared" ref="AL21:AL27" si="25">AJ21/AI21</f>
        <v>1</v>
      </c>
      <c r="AN21" s="1077">
        <f t="shared" si="13"/>
        <v>0</v>
      </c>
    </row>
    <row r="22" spans="1:41">
      <c r="A22" s="482" t="s">
        <v>813</v>
      </c>
      <c r="B22" s="484" t="s">
        <v>695</v>
      </c>
      <c r="C22" s="484" t="s">
        <v>269</v>
      </c>
      <c r="D22" s="484" t="s">
        <v>201</v>
      </c>
      <c r="E22" s="514"/>
      <c r="F22" s="514"/>
      <c r="G22" s="514"/>
      <c r="H22" s="514"/>
      <c r="I22" s="566">
        <v>1907</v>
      </c>
      <c r="J22" s="883">
        <f>SUMIF('Breakdown depenses Oct''dec 20'!H:H,'Rapport Financier 1'!A22,'Breakdown depenses Oct''dec 20'!T:T)</f>
        <v>0</v>
      </c>
      <c r="K22" s="883">
        <f>SUMIF('Breakdown depenses Jan''Mar 21'!H:H,'Rapport Financier 1'!A22,'Breakdown depenses Jan''Mar 21'!T:T)</f>
        <v>1887</v>
      </c>
      <c r="L22" s="883">
        <f>(SUMIF('Breakdown depenses Avril-Juin'!H:H,'Rapport Financier 1'!A22,'Breakdown depenses Avril-Juin'!T:T))+(SUMIF('Breakdown VNG Dep Avr-Juin21'!A:A,'Rapport Financier 1'!A22,'Breakdown VNG Dep Avr-Juin21'!L:L))</f>
        <v>0</v>
      </c>
      <c r="M22" s="883">
        <f>(SUMIF('Breakdown depenses Juil''Sept 21'!H:H,'Rapport Financier 1'!A22,'Breakdown depenses Juil''Sept 21'!T:T))</f>
        <v>0</v>
      </c>
      <c r="N22" s="957">
        <f>SUMIF('Breakdown depenses Oct''21'!H:H,'Rapport Financier 1'!A22,'Breakdown depenses Oct''21'!T:T)</f>
        <v>0</v>
      </c>
      <c r="O22" s="958">
        <f>SUMIF('Breakdown depenses Nov''Déc''21'!H:H,A22,'Breakdown depenses Nov''Déc''21'!T:T)+SUMIF('VNG T5'!A:A,A22,'VNG T5'!N:N)</f>
        <v>20</v>
      </c>
      <c r="P22" s="902">
        <f t="shared" si="14"/>
        <v>20</v>
      </c>
      <c r="Q22" s="572">
        <f t="shared" si="15"/>
        <v>1907</v>
      </c>
      <c r="R22" s="572">
        <f t="shared" si="16"/>
        <v>0</v>
      </c>
      <c r="S22" s="575">
        <f t="shared" si="17"/>
        <v>1</v>
      </c>
      <c r="T22" s="566">
        <v>0</v>
      </c>
      <c r="U22" s="572">
        <f>SUMIF('Breakdown depenses Jan''Mar''22'!H:H,'Rapport Financier 1'!A22,'Breakdown depenses Jan''Mar''22'!T:T)</f>
        <v>0</v>
      </c>
      <c r="V22" s="572">
        <f>SUMIF('Breakdown depenses Avr-Mai''22'!H:H,'Rapport Financier 1'!A22,'Breakdown depenses Avr-Mai''22'!T:T)</f>
        <v>0</v>
      </c>
      <c r="W22" s="572">
        <f>SUMIF('Breakdown depenses Juin''22'!H:H,'Rapport Financier 1'!A22,'Breakdown depenses Juin''22'!T:T)</f>
        <v>0</v>
      </c>
      <c r="X22" s="572">
        <f t="shared" si="18"/>
        <v>0</v>
      </c>
      <c r="Y22" s="572">
        <f>SUMIF('Breakdown depenses Juil''Sept''22'!H:H,'Rapport Financier 1'!A22,'Breakdown depenses Juil''Sept''22'!T:T)</f>
        <v>0</v>
      </c>
      <c r="Z22" s="572">
        <f>SUMIF('Breakdown depenses Oct 2022'!H:H,'Rapport Financier 1'!A22,'Breakdown depenses Oct 2022'!T:T)</f>
        <v>0</v>
      </c>
      <c r="AA22" s="572">
        <f>SUMIF('Breakdown depenses Oct''Dec 2022'!I:I,'Rapport Financier 1'!A22,'Breakdown depenses Oct''Dec 2022'!R:R)</f>
        <v>0</v>
      </c>
      <c r="AB22" s="572">
        <f t="shared" si="19"/>
        <v>0</v>
      </c>
      <c r="AC22" s="572">
        <f>SUMIF('Breakdown depenses Jan''&amp;Mars''23'!I:I,'Rapport Financier 1'!A22,'Breakdown depenses Jan''&amp;Mars''23'!U:U)</f>
        <v>0</v>
      </c>
      <c r="AD22" s="572">
        <f>SUMIF('Breakdown depenses Avr''23'!I:I,'Rapport Financier 1'!A22,'Breakdown depenses Avr''23'!U:U)</f>
        <v>0</v>
      </c>
      <c r="AE22" s="572">
        <f>SUMIF('Breakdown depenses Mai''&amp;Jui''23'!I:I,'Rapport Financier 1'!A22,'Breakdown depenses Mai''&amp;Jui''23'!U:U)</f>
        <v>0</v>
      </c>
      <c r="AF22" s="572">
        <f t="shared" si="20"/>
        <v>0</v>
      </c>
      <c r="AG22" s="572">
        <f t="shared" si="21"/>
        <v>0</v>
      </c>
      <c r="AH22" s="575"/>
      <c r="AI22" s="566">
        <f t="shared" si="22"/>
        <v>1907</v>
      </c>
      <c r="AJ22" s="572">
        <f t="shared" si="23"/>
        <v>1907</v>
      </c>
      <c r="AK22" s="572">
        <f t="shared" si="24"/>
        <v>0</v>
      </c>
      <c r="AL22" s="998">
        <f t="shared" si="25"/>
        <v>1</v>
      </c>
      <c r="AN22" s="1077">
        <f t="shared" si="13"/>
        <v>0</v>
      </c>
    </row>
    <row r="23" spans="1:41">
      <c r="A23" s="482" t="s">
        <v>494</v>
      </c>
      <c r="B23" s="484" t="s">
        <v>696</v>
      </c>
      <c r="C23" s="484" t="s">
        <v>269</v>
      </c>
      <c r="D23" s="484" t="s">
        <v>196</v>
      </c>
      <c r="E23" s="514"/>
      <c r="F23" s="514"/>
      <c r="G23" s="514"/>
      <c r="H23" s="514"/>
      <c r="I23" s="566">
        <v>2349.9444444444439</v>
      </c>
      <c r="J23" s="883">
        <f>SUMIF('Breakdown depenses Oct''dec 20'!H:H,'Rapport Financier 1'!A23,'Breakdown depenses Oct''dec 20'!T:T)</f>
        <v>300</v>
      </c>
      <c r="K23" s="883">
        <f>SUMIF('Breakdown depenses Jan''Mar 21'!H:H,'Rapport Financier 1'!A23,'Breakdown depenses Jan''Mar 21'!T:T)</f>
        <v>1588.5</v>
      </c>
      <c r="L23" s="883">
        <f>(SUMIF('Breakdown depenses Avril-Juin'!H:H,'Rapport Financier 1'!A23,'Breakdown depenses Avril-Juin'!T:T))+(SUMIF('Breakdown VNG Dep Avr-Juin21'!A:A,'Rapport Financier 1'!A23,'Breakdown VNG Dep Avr-Juin21'!L:L))</f>
        <v>1763</v>
      </c>
      <c r="M23" s="883">
        <f>(SUMIF('Breakdown depenses Juil''Sept 21'!H:H,'Rapport Financier 1'!A23,'Breakdown depenses Juil''Sept 21'!T:T))</f>
        <v>155.5</v>
      </c>
      <c r="N23" s="957">
        <f>SUMIF('Breakdown depenses Oct''21'!H:H,'Rapport Financier 1'!A23,'Breakdown depenses Oct''21'!T:T)</f>
        <v>0</v>
      </c>
      <c r="O23" s="958">
        <f>SUMIF('Breakdown depenses Nov''Déc''21'!H:H,A23,'Breakdown depenses Nov''Déc''21'!T:T)+SUMIF('VNG T5'!A:A,A23,'VNG T5'!N:N)</f>
        <v>107.15</v>
      </c>
      <c r="P23" s="902">
        <f t="shared" si="14"/>
        <v>107.15</v>
      </c>
      <c r="Q23" s="572">
        <f t="shared" si="15"/>
        <v>3914.15</v>
      </c>
      <c r="R23" s="572">
        <f t="shared" si="16"/>
        <v>-1564.2055555555562</v>
      </c>
      <c r="S23" s="575">
        <f t="shared" si="17"/>
        <v>1.6656351213976694</v>
      </c>
      <c r="T23" s="566">
        <v>2349.9444444444439</v>
      </c>
      <c r="U23" s="572">
        <f>SUMIF('Breakdown depenses Jan''Mar''22'!H:H,'Rapport Financier 1'!A23,'Breakdown depenses Jan''Mar''22'!T:T)</f>
        <v>20</v>
      </c>
      <c r="V23" s="572">
        <f>SUMIF('Breakdown depenses Avr-Mai''22'!H:H,'Rapport Financier 1'!A23,'Breakdown depenses Avr-Mai''22'!T:T)</f>
        <v>0</v>
      </c>
      <c r="W23" s="572">
        <f>SUMIF('Breakdown depenses Juin''22'!H:H,'Rapport Financier 1'!A23,'Breakdown depenses Juin''22'!T:T)</f>
        <v>0</v>
      </c>
      <c r="X23" s="572">
        <f t="shared" si="18"/>
        <v>0</v>
      </c>
      <c r="Y23" s="572">
        <f>SUMIF('Breakdown depenses Juil''Sept''22'!H:H,'Rapport Financier 1'!A23,'Breakdown depenses Juil''Sept''22'!T:T)</f>
        <v>0</v>
      </c>
      <c r="Z23" s="572">
        <f>SUMIF('Breakdown depenses Oct 2022'!H:H,'Rapport Financier 1'!A23,'Breakdown depenses Oct 2022'!T:T)</f>
        <v>0</v>
      </c>
      <c r="AA23" s="572">
        <f>SUMIF('Breakdown depenses Oct''Dec 2022'!I:I,'Rapport Financier 1'!A23,'Breakdown depenses Oct''Dec 2022'!R:R)</f>
        <v>0</v>
      </c>
      <c r="AB23" s="572">
        <f t="shared" si="19"/>
        <v>0</v>
      </c>
      <c r="AC23" s="572">
        <f>SUMIF('Breakdown depenses Jan''&amp;Mars''23'!I:I,'Rapport Financier 1'!A23,'Breakdown depenses Jan''&amp;Mars''23'!U:U)</f>
        <v>765.41</v>
      </c>
      <c r="AD23" s="572">
        <f>SUMIF('Breakdown depenses Avr''23'!I:I,'Rapport Financier 1'!A23,'Breakdown depenses Avr''23'!U:U)</f>
        <v>0</v>
      </c>
      <c r="AE23" s="572">
        <f>SUMIF('Breakdown depenses Mai''&amp;Jui''23'!I:I,'Rapport Financier 1'!A23,'Breakdown depenses Mai''&amp;Jui''23'!U:U)</f>
        <v>269.64999999999998</v>
      </c>
      <c r="AF23" s="572">
        <f t="shared" si="20"/>
        <v>1055.06</v>
      </c>
      <c r="AG23" s="572">
        <f t="shared" si="21"/>
        <v>1294.8844444444439</v>
      </c>
      <c r="AH23" s="575">
        <f t="shared" ref="AH23:AH27" si="26">AF23/T23</f>
        <v>0.44897231613040506</v>
      </c>
      <c r="AI23" s="566">
        <f t="shared" si="22"/>
        <v>4699.8888888888878</v>
      </c>
      <c r="AJ23" s="572">
        <f t="shared" si="23"/>
        <v>4969.21</v>
      </c>
      <c r="AK23" s="572">
        <f t="shared" si="24"/>
        <v>-269.32111111111226</v>
      </c>
      <c r="AL23" s="998">
        <f t="shared" si="25"/>
        <v>1.0573037187640373</v>
      </c>
      <c r="AN23" s="1077">
        <f t="shared" si="13"/>
        <v>496.08888888888771</v>
      </c>
    </row>
    <row r="24" spans="1:41">
      <c r="A24" s="482" t="s">
        <v>3040</v>
      </c>
      <c r="B24" s="484" t="s">
        <v>697</v>
      </c>
      <c r="C24" s="484" t="s">
        <v>269</v>
      </c>
      <c r="D24" s="484" t="s">
        <v>201</v>
      </c>
      <c r="E24" s="514"/>
      <c r="F24" s="514"/>
      <c r="G24" s="514"/>
      <c r="H24" s="514"/>
      <c r="I24" s="566">
        <v>20</v>
      </c>
      <c r="J24" s="883">
        <f>SUMIF('Breakdown depenses Oct''dec 20'!H:H,'Rapport Financier 1'!A24,'Breakdown depenses Oct''dec 20'!T:T)</f>
        <v>0</v>
      </c>
      <c r="K24" s="883">
        <f>SUMIF('Breakdown depenses Jan''Mar 21'!H:H,'Rapport Financier 1'!A24,'Breakdown depenses Jan''Mar 21'!T:T)</f>
        <v>0</v>
      </c>
      <c r="L24" s="883">
        <f>(SUMIF('Breakdown depenses Avril-Juin'!H:H,'Rapport Financier 1'!A24,'Breakdown depenses Avril-Juin'!T:T))+(SUMIF('Breakdown VNG Dep Avr-Juin21'!A:A,'Rapport Financier 1'!A24,'Breakdown VNG Dep Avr-Juin21'!L:L))</f>
        <v>0</v>
      </c>
      <c r="M24" s="883">
        <f>(SUMIF('Breakdown depenses Juil''Sept 21'!H:H,'Rapport Financier 1'!A24,'Breakdown depenses Juil''Sept 21'!T:T))</f>
        <v>0</v>
      </c>
      <c r="N24" s="957">
        <f>SUMIF('Breakdown depenses Oct''21'!H:H,'Rapport Financier 1'!A24,'Breakdown depenses Oct''21'!T:T)</f>
        <v>0</v>
      </c>
      <c r="O24" s="958">
        <f>SUMIF('Breakdown depenses Nov''Déc''21'!H:H,A24,'Breakdown depenses Nov''Déc''21'!T:T)+SUMIF('VNG T5'!A:A,A24,'VNG T5'!N:N)</f>
        <v>0</v>
      </c>
      <c r="P24" s="902">
        <f t="shared" si="14"/>
        <v>0</v>
      </c>
      <c r="Q24" s="572">
        <f t="shared" si="15"/>
        <v>0</v>
      </c>
      <c r="R24" s="572">
        <f t="shared" si="16"/>
        <v>20</v>
      </c>
      <c r="S24" s="575">
        <v>0</v>
      </c>
      <c r="T24" s="566">
        <v>0</v>
      </c>
      <c r="U24" s="572">
        <f>SUMIF('Breakdown depenses Jan''Mar''22'!H:H,'Rapport Financier 1'!A24,'Breakdown depenses Jan''Mar''22'!T:T)</f>
        <v>20</v>
      </c>
      <c r="V24" s="572">
        <f>SUMIF('Breakdown depenses Avr-Mai''22'!H:H,'Rapport Financier 1'!A24,'Breakdown depenses Avr-Mai''22'!T:T)</f>
        <v>0</v>
      </c>
      <c r="W24" s="572">
        <f>SUMIF('Breakdown depenses Juin''22'!H:H,'Rapport Financier 1'!A24,'Breakdown depenses Juin''22'!T:T)</f>
        <v>0</v>
      </c>
      <c r="X24" s="572">
        <f t="shared" si="18"/>
        <v>0</v>
      </c>
      <c r="Y24" s="572">
        <f>SUMIF('Breakdown depenses Juil''Sept''22'!H:H,'Rapport Financier 1'!A24,'Breakdown depenses Juil''Sept''22'!T:T)</f>
        <v>0</v>
      </c>
      <c r="Z24" s="572">
        <f>SUMIF('Breakdown depenses Oct 2022'!H:H,'Rapport Financier 1'!A24,'Breakdown depenses Oct 2022'!T:T)</f>
        <v>0</v>
      </c>
      <c r="AA24" s="572">
        <f>SUMIF('Breakdown depenses Oct''Dec 2022'!I:I,'Rapport Financier 1'!A24,'Breakdown depenses Oct''Dec 2022'!R:R)</f>
        <v>0</v>
      </c>
      <c r="AB24" s="572">
        <f t="shared" si="19"/>
        <v>0</v>
      </c>
      <c r="AC24" s="572">
        <f>SUMIF('Breakdown depenses Jan''&amp;Mars''23'!I:I,'Rapport Financier 1'!A24,'Breakdown depenses Jan''&amp;Mars''23'!U:U)</f>
        <v>0</v>
      </c>
      <c r="AD24" s="572">
        <f>SUMIF('Breakdown depenses Avr''23'!I:I,'Rapport Financier 1'!A24,'Breakdown depenses Avr''23'!U:U)</f>
        <v>0</v>
      </c>
      <c r="AE24" s="572">
        <f>SUMIF('Breakdown depenses Mai''&amp;Jui''23'!I:I,'Rapport Financier 1'!A24,'Breakdown depenses Mai''&amp;Jui''23'!U:U)</f>
        <v>0</v>
      </c>
      <c r="AF24" s="572">
        <f t="shared" si="20"/>
        <v>20</v>
      </c>
      <c r="AG24" s="572">
        <f t="shared" si="21"/>
        <v>-20</v>
      </c>
      <c r="AH24" s="575"/>
      <c r="AI24" s="566">
        <f t="shared" si="22"/>
        <v>20</v>
      </c>
      <c r="AJ24" s="572">
        <f t="shared" si="23"/>
        <v>20</v>
      </c>
      <c r="AK24" s="572">
        <f t="shared" si="24"/>
        <v>0</v>
      </c>
      <c r="AL24" s="998">
        <v>0</v>
      </c>
      <c r="AN24" s="1077">
        <f t="shared" si="13"/>
        <v>0</v>
      </c>
    </row>
    <row r="25" spans="1:41">
      <c r="A25" s="482" t="s">
        <v>948</v>
      </c>
      <c r="B25" s="484" t="s">
        <v>698</v>
      </c>
      <c r="C25" s="484" t="s">
        <v>269</v>
      </c>
      <c r="D25" s="484" t="s">
        <v>201</v>
      </c>
      <c r="E25" s="514"/>
      <c r="F25" s="514"/>
      <c r="G25" s="514"/>
      <c r="H25" s="514"/>
      <c r="I25" s="566">
        <v>494</v>
      </c>
      <c r="J25" s="883">
        <f>SUMIF('Breakdown depenses Oct''dec 20'!H:H,'Rapport Financier 1'!A25,'Breakdown depenses Oct''dec 20'!T:T)</f>
        <v>0</v>
      </c>
      <c r="K25" s="883">
        <f>SUMIF('Breakdown depenses Jan''Mar 21'!H:H,'Rapport Financier 1'!A25,'Breakdown depenses Jan''Mar 21'!T:T)</f>
        <v>0</v>
      </c>
      <c r="L25" s="883">
        <f>(SUMIF('Breakdown depenses Avril-Juin'!H:H,'Rapport Financier 1'!A25,'Breakdown depenses Avril-Juin'!T:T))+(SUMIF('Breakdown VNG Dep Avr-Juin21'!A:A,'Rapport Financier 1'!A25,'Breakdown VNG Dep Avr-Juin21'!L:L))</f>
        <v>0</v>
      </c>
      <c r="M25" s="883">
        <f>(SUMIF('Breakdown depenses Juil''Sept 21'!H:H,'Rapport Financier 1'!A25,'Breakdown depenses Juil''Sept 21'!T:T))</f>
        <v>190.04</v>
      </c>
      <c r="N25" s="957">
        <f>SUMIF('Breakdown depenses Oct''21'!H:H,'Rapport Financier 1'!A25,'Breakdown depenses Oct''21'!T:T)</f>
        <v>253.44</v>
      </c>
      <c r="O25" s="958">
        <f>SUMIF('Breakdown depenses Nov''Déc''21'!H:H,A25,'Breakdown depenses Nov''Déc''21'!T:T)+SUMIF('VNG T5'!A:A,A25,'VNG T5'!N:N)</f>
        <v>5</v>
      </c>
      <c r="P25" s="902">
        <f t="shared" si="14"/>
        <v>258.44</v>
      </c>
      <c r="Q25" s="572">
        <f t="shared" si="15"/>
        <v>448.48</v>
      </c>
      <c r="R25" s="572">
        <f t="shared" si="16"/>
        <v>45.519999999999982</v>
      </c>
      <c r="S25" s="575">
        <v>0</v>
      </c>
      <c r="T25" s="566">
        <v>0</v>
      </c>
      <c r="U25" s="572">
        <f>SUMIF('Breakdown depenses Jan''Mar''22'!H:H,'Rapport Financier 1'!A25,'Breakdown depenses Jan''Mar''22'!T:T)</f>
        <v>46</v>
      </c>
      <c r="V25" s="572">
        <f>SUMIF('Breakdown depenses Avr-Mai''22'!H:H,'Rapport Financier 1'!A25,'Breakdown depenses Avr-Mai''22'!T:T)</f>
        <v>0</v>
      </c>
      <c r="W25" s="572">
        <f>SUMIF('Breakdown depenses Juin''22'!H:H,'Rapport Financier 1'!A25,'Breakdown depenses Juin''22'!T:T)</f>
        <v>0</v>
      </c>
      <c r="X25" s="572">
        <f t="shared" si="18"/>
        <v>0</v>
      </c>
      <c r="Y25" s="572">
        <f>SUMIF('Breakdown depenses Juil''Sept''22'!H:H,'Rapport Financier 1'!A25,'Breakdown depenses Juil''Sept''22'!T:T)</f>
        <v>0</v>
      </c>
      <c r="Z25" s="572">
        <f>SUMIF('Breakdown depenses Oct 2022'!H:H,'Rapport Financier 1'!A25,'Breakdown depenses Oct 2022'!T:T)</f>
        <v>0</v>
      </c>
      <c r="AA25" s="572">
        <f>SUMIF('Breakdown depenses Oct''Dec 2022'!I:I,'Rapport Financier 1'!A25,'Breakdown depenses Oct''Dec 2022'!R:R)</f>
        <v>0</v>
      </c>
      <c r="AB25" s="572">
        <f t="shared" si="19"/>
        <v>0</v>
      </c>
      <c r="AC25" s="572">
        <f>SUMIF('Breakdown depenses Jan''&amp;Mars''23'!I:I,'Rapport Financier 1'!A25,'Breakdown depenses Jan''&amp;Mars''23'!U:U)</f>
        <v>0</v>
      </c>
      <c r="AD25" s="572">
        <f>SUMIF('Breakdown depenses Avr''23'!I:I,'Rapport Financier 1'!A25,'Breakdown depenses Avr''23'!U:U)</f>
        <v>0</v>
      </c>
      <c r="AE25" s="572">
        <f>SUMIF('Breakdown depenses Mai''&amp;Jui''23'!I:I,'Rapport Financier 1'!A25,'Breakdown depenses Mai''&amp;Jui''23'!U:U)</f>
        <v>0</v>
      </c>
      <c r="AF25" s="572">
        <f t="shared" si="20"/>
        <v>46</v>
      </c>
      <c r="AG25" s="572">
        <f t="shared" si="21"/>
        <v>-46</v>
      </c>
      <c r="AH25" s="575"/>
      <c r="AI25" s="566">
        <f t="shared" si="22"/>
        <v>494</v>
      </c>
      <c r="AJ25" s="572">
        <f t="shared" si="23"/>
        <v>494.48</v>
      </c>
      <c r="AK25" s="572">
        <f t="shared" si="24"/>
        <v>-0.48000000000001819</v>
      </c>
      <c r="AL25" s="998">
        <f t="shared" si="25"/>
        <v>1.0009716599190284</v>
      </c>
      <c r="AN25" s="1077">
        <f t="shared" si="13"/>
        <v>-0.48000000000001819</v>
      </c>
    </row>
    <row r="26" spans="1:41">
      <c r="A26" s="482" t="s">
        <v>814</v>
      </c>
      <c r="B26" s="484" t="s">
        <v>699</v>
      </c>
      <c r="C26" s="484" t="s">
        <v>694</v>
      </c>
      <c r="D26" s="484" t="s">
        <v>201</v>
      </c>
      <c r="E26" s="514"/>
      <c r="F26" s="514"/>
      <c r="G26" s="514"/>
      <c r="H26" s="514"/>
      <c r="I26" s="566">
        <v>3019</v>
      </c>
      <c r="J26" s="883">
        <f>SUMIF('Breakdown depenses Oct''dec 20'!H:H,'Rapport Financier 1'!A26,'Breakdown depenses Oct''dec 20'!T:T)</f>
        <v>0</v>
      </c>
      <c r="K26" s="883">
        <f>SUMIF('Breakdown depenses Jan''Mar 21'!H:H,'Rapport Financier 1'!A26,'Breakdown depenses Jan''Mar 21'!T:T)</f>
        <v>3018.8900000000003</v>
      </c>
      <c r="L26" s="883">
        <f>(SUMIF('Breakdown depenses Avril-Juin'!H:H,'Rapport Financier 1'!A26,'Breakdown depenses Avril-Juin'!T:T))+(SUMIF('Breakdown VNG Dep Avr-Juin21'!A:A,'Rapport Financier 1'!A26,'Breakdown VNG Dep Avr-Juin21'!L:L))</f>
        <v>0</v>
      </c>
      <c r="M26" s="883">
        <f>(SUMIF('Breakdown depenses Juil''Sept 21'!H:H,'Rapport Financier 1'!A26,'Breakdown depenses Juil''Sept 21'!T:T))</f>
        <v>0</v>
      </c>
      <c r="N26" s="957">
        <f>SUMIF('Breakdown depenses Oct''21'!H:H,'Rapport Financier 1'!A26,'Breakdown depenses Oct''21'!T:T)</f>
        <v>0</v>
      </c>
      <c r="O26" s="958">
        <f>SUMIF('Breakdown depenses Nov''Déc''21'!H:H,A26,'Breakdown depenses Nov''Déc''21'!T:T)+SUMIF('VNG T5'!A:A,A26,'VNG T5'!N:N)</f>
        <v>0</v>
      </c>
      <c r="P26" s="902">
        <f t="shared" si="14"/>
        <v>0</v>
      </c>
      <c r="Q26" s="572">
        <f t="shared" si="15"/>
        <v>3018.8900000000003</v>
      </c>
      <c r="R26" s="572">
        <f t="shared" si="16"/>
        <v>0.10999999999967258</v>
      </c>
      <c r="S26" s="716">
        <f t="shared" si="17"/>
        <v>0.99996356409407094</v>
      </c>
      <c r="T26" s="566">
        <v>3308</v>
      </c>
      <c r="U26" s="572">
        <f>SUMIF('Breakdown depenses Jan''Mar''22'!H:H,'Rapport Financier 1'!A26,'Breakdown depenses Jan''Mar''22'!T:T)</f>
        <v>0</v>
      </c>
      <c r="V26" s="572">
        <f>SUMIF('Breakdown depenses Avr-Mai''22'!H:H,'Rapport Financier 1'!A26,'Breakdown depenses Avr-Mai''22'!T:T)</f>
        <v>0</v>
      </c>
      <c r="W26" s="572">
        <f>SUMIF('Breakdown depenses Juin''22'!H:H,'Rapport Financier 1'!A26,'Breakdown depenses Juin''22'!T:T)</f>
        <v>0</v>
      </c>
      <c r="X26" s="572">
        <f t="shared" si="18"/>
        <v>0</v>
      </c>
      <c r="Y26" s="572">
        <f>SUMIF('Breakdown depenses Juil''Sept''22'!H:H,'Rapport Financier 1'!A26,'Breakdown depenses Juil''Sept''22'!T:T)</f>
        <v>0</v>
      </c>
      <c r="Z26" s="572">
        <f>SUMIF('Breakdown depenses Oct 2022'!H:H,'Rapport Financier 1'!A26,'Breakdown depenses Oct 2022'!T:T)</f>
        <v>0</v>
      </c>
      <c r="AA26" s="572">
        <f>SUMIF('Breakdown depenses Oct''Dec 2022'!I:I,'Rapport Financier 1'!A26,'Breakdown depenses Oct''Dec 2022'!R:R)</f>
        <v>0</v>
      </c>
      <c r="AB26" s="572">
        <f t="shared" si="19"/>
        <v>0</v>
      </c>
      <c r="AC26" s="572">
        <f>SUMIF('Breakdown depenses Jan''&amp;Mars''23'!I:I,'Rapport Financier 1'!A26,'Breakdown depenses Jan''&amp;Mars''23'!U:U)</f>
        <v>0</v>
      </c>
      <c r="AD26" s="572">
        <f>SUMIF('Breakdown depenses Avr''23'!I:I,'Rapport Financier 1'!A26,'Breakdown depenses Avr''23'!U:U)</f>
        <v>3747</v>
      </c>
      <c r="AE26" s="572">
        <f>SUMIF('Breakdown depenses Mai''&amp;Jui''23'!I:I,'Rapport Financier 1'!A26,'Breakdown depenses Mai''&amp;Jui''23'!U:U)</f>
        <v>0</v>
      </c>
      <c r="AF26" s="572">
        <f t="shared" si="20"/>
        <v>3747</v>
      </c>
      <c r="AG26" s="572">
        <f t="shared" si="21"/>
        <v>-439</v>
      </c>
      <c r="AH26" s="575">
        <f t="shared" si="26"/>
        <v>1.132708585247884</v>
      </c>
      <c r="AI26" s="566">
        <f t="shared" si="22"/>
        <v>6327</v>
      </c>
      <c r="AJ26" s="572">
        <f t="shared" si="23"/>
        <v>6765.89</v>
      </c>
      <c r="AK26" s="572">
        <f t="shared" si="24"/>
        <v>-438.89000000000033</v>
      </c>
      <c r="AL26" s="998">
        <f t="shared" si="25"/>
        <v>1.0693677888414732</v>
      </c>
      <c r="AN26" s="1077">
        <f t="shared" si="13"/>
        <v>3308.1099999999997</v>
      </c>
    </row>
    <row r="27" spans="1:41">
      <c r="A27" s="482" t="s">
        <v>815</v>
      </c>
      <c r="B27" s="484" t="s">
        <v>700</v>
      </c>
      <c r="C27" s="484" t="s">
        <v>694</v>
      </c>
      <c r="D27" s="484" t="s">
        <v>201</v>
      </c>
      <c r="E27" s="514"/>
      <c r="F27" s="514"/>
      <c r="G27" s="514"/>
      <c r="H27" s="514"/>
      <c r="I27" s="566">
        <v>0</v>
      </c>
      <c r="J27" s="883">
        <f>SUMIF('Breakdown depenses Oct''dec 20'!H:H,'Rapport Financier 1'!A27,'Breakdown depenses Oct''dec 20'!T:T)</f>
        <v>0</v>
      </c>
      <c r="K27" s="883">
        <f>SUMIF('Breakdown depenses Jan''Mar 21'!H:H,'Rapport Financier 1'!A27,'Breakdown depenses Jan''Mar 21'!T:T)</f>
        <v>0</v>
      </c>
      <c r="L27" s="883">
        <f>(SUMIF('Breakdown depenses Avril-Juin'!H:H,'Rapport Financier 1'!A27,'Breakdown depenses Avril-Juin'!T:T))+(SUMIF('Breakdown VNG Dep Avr-Juin21'!A:A,'Rapport Financier 1'!A27,'Breakdown VNG Dep Avr-Juin21'!L:L))</f>
        <v>0</v>
      </c>
      <c r="M27" s="883">
        <f>(SUMIF('Breakdown depenses Juil''Sept 21'!H:H,'Rapport Financier 1'!A27,'Breakdown depenses Juil''Sept 21'!T:T))</f>
        <v>0</v>
      </c>
      <c r="N27" s="957">
        <f>SUMIF('Breakdown depenses Oct''21'!H:H,'Rapport Financier 1'!A27,'Breakdown depenses Oct''21'!T:T)</f>
        <v>0</v>
      </c>
      <c r="O27" s="958">
        <f>SUMIF('Breakdown depenses Nov''Déc''21'!H:H,A27,'Breakdown depenses Nov''Déc''21'!T:T)+SUMIF('VNG T5'!A:A,A27,'VNG T5'!N:N)</f>
        <v>0</v>
      </c>
      <c r="P27" s="902">
        <f t="shared" si="14"/>
        <v>0</v>
      </c>
      <c r="Q27" s="572">
        <f t="shared" si="15"/>
        <v>0</v>
      </c>
      <c r="R27" s="572">
        <f t="shared" si="16"/>
        <v>0</v>
      </c>
      <c r="S27" s="575" t="e">
        <f t="shared" si="17"/>
        <v>#DIV/0!</v>
      </c>
      <c r="T27" s="566">
        <v>9847.5</v>
      </c>
      <c r="U27" s="572">
        <f>SUMIF('Breakdown depenses Jan''Mar''22'!H:H,'Rapport Financier 1'!A27,'Breakdown depenses Jan''Mar''22'!T:T)</f>
        <v>0</v>
      </c>
      <c r="V27" s="572">
        <f>SUMIF('Breakdown depenses Avr-Mai''22'!H:H,'Rapport Financier 1'!A27,'Breakdown depenses Avr-Mai''22'!T:T)</f>
        <v>0</v>
      </c>
      <c r="W27" s="572">
        <f>SUMIF('Breakdown depenses Juin''22'!H:H,'Rapport Financier 1'!A27,'Breakdown depenses Juin''22'!T:T)</f>
        <v>0</v>
      </c>
      <c r="X27" s="572">
        <f t="shared" si="18"/>
        <v>0</v>
      </c>
      <c r="Y27" s="572">
        <f>SUMIF('Breakdown depenses Juil''Sept''22'!H:H,'Rapport Financier 1'!A27,'Breakdown depenses Juil''Sept''22'!T:T)</f>
        <v>0</v>
      </c>
      <c r="Z27" s="572">
        <f>SUMIF('Breakdown depenses Oct 2022'!H:H,'Rapport Financier 1'!A27,'Breakdown depenses Oct 2022'!T:T)</f>
        <v>0</v>
      </c>
      <c r="AA27" s="572">
        <f>SUMIF('Breakdown depenses Oct''Dec 2022'!I:I,'Rapport Financier 1'!A27,'Breakdown depenses Oct''Dec 2022'!R:R)</f>
        <v>9847</v>
      </c>
      <c r="AB27" s="572">
        <f t="shared" si="19"/>
        <v>9847</v>
      </c>
      <c r="AC27" s="572">
        <f>SUMIF('Breakdown depenses Jan''&amp;Mars''23'!I:I,'Rapport Financier 1'!A27,'Breakdown depenses Jan''&amp;Mars''23'!U:U)</f>
        <v>0</v>
      </c>
      <c r="AD27" s="572">
        <f>SUMIF('Breakdown depenses Avr''23'!I:I,'Rapport Financier 1'!A27,'Breakdown depenses Avr''23'!U:U)</f>
        <v>0</v>
      </c>
      <c r="AE27" s="572">
        <f>SUMIF('Breakdown depenses Mai''&amp;Jui''23'!I:I,'Rapport Financier 1'!A27,'Breakdown depenses Mai''&amp;Jui''23'!U:U)</f>
        <v>0</v>
      </c>
      <c r="AF27" s="572">
        <f t="shared" si="20"/>
        <v>9847</v>
      </c>
      <c r="AG27" s="572">
        <f t="shared" si="21"/>
        <v>0.5</v>
      </c>
      <c r="AH27" s="575">
        <f t="shared" si="26"/>
        <v>0.9999492256918</v>
      </c>
      <c r="AI27" s="566">
        <f t="shared" si="22"/>
        <v>9847.5</v>
      </c>
      <c r="AJ27" s="572">
        <f t="shared" si="23"/>
        <v>9847</v>
      </c>
      <c r="AK27" s="572">
        <f t="shared" si="24"/>
        <v>0.5</v>
      </c>
      <c r="AL27" s="998">
        <f t="shared" si="25"/>
        <v>0.9999492256918</v>
      </c>
      <c r="AN27" s="1077">
        <f t="shared" si="13"/>
        <v>9847.5</v>
      </c>
    </row>
    <row r="28" spans="1:41">
      <c r="B28" s="484"/>
      <c r="C28" s="484"/>
      <c r="D28" s="484"/>
      <c r="E28" s="514"/>
      <c r="F28" s="514"/>
      <c r="G28" s="514"/>
      <c r="H28" s="514"/>
      <c r="I28" s="566"/>
      <c r="J28" s="547"/>
      <c r="K28" s="475"/>
      <c r="L28" s="475"/>
      <c r="M28" s="475"/>
      <c r="N28" s="951"/>
      <c r="O28" s="952"/>
      <c r="P28" s="901"/>
      <c r="Q28" s="572"/>
      <c r="R28" s="572"/>
      <c r="S28" s="575"/>
      <c r="T28" s="566"/>
      <c r="U28" s="547"/>
      <c r="V28" s="475"/>
      <c r="W28" s="475"/>
      <c r="X28" s="475"/>
      <c r="Y28" s="475"/>
      <c r="Z28" s="475"/>
      <c r="AA28" s="475"/>
      <c r="AB28" s="475"/>
      <c r="AC28" s="475"/>
      <c r="AD28" s="475"/>
      <c r="AE28" s="475"/>
      <c r="AF28" s="572"/>
      <c r="AG28" s="572"/>
      <c r="AH28" s="575"/>
      <c r="AI28" s="566"/>
      <c r="AJ28" s="475"/>
      <c r="AK28" s="475"/>
      <c r="AL28" s="998"/>
      <c r="AM28" s="608">
        <f>SUM(AK21:AK27)</f>
        <v>-708.1911111111126</v>
      </c>
      <c r="AN28" s="1077">
        <f t="shared" si="13"/>
        <v>0</v>
      </c>
      <c r="AO28" s="1138">
        <f>(SUM(AJ21:AJ27))/(SUM(AI21:AI27))</f>
        <v>1.0252003882627614</v>
      </c>
    </row>
    <row r="29" spans="1:41" s="478" customFormat="1">
      <c r="B29" s="485" t="s">
        <v>952</v>
      </c>
      <c r="C29" s="486"/>
      <c r="D29" s="486"/>
      <c r="E29" s="515"/>
      <c r="F29" s="515"/>
      <c r="G29" s="515"/>
      <c r="H29" s="515"/>
      <c r="I29" s="551">
        <f>SUM(I12:I28)</f>
        <v>36193.944444444445</v>
      </c>
      <c r="J29" s="551">
        <f t="shared" ref="J29:R29" si="27">SUM(J12:J28)</f>
        <v>320</v>
      </c>
      <c r="K29" s="551">
        <f t="shared" si="27"/>
        <v>15766.46</v>
      </c>
      <c r="L29" s="551">
        <f t="shared" si="27"/>
        <v>16427</v>
      </c>
      <c r="M29" s="551">
        <f>SUM(M12:M28)</f>
        <v>1364.04</v>
      </c>
      <c r="N29" s="959">
        <f t="shared" si="27"/>
        <v>1757.44</v>
      </c>
      <c r="O29" s="960">
        <f t="shared" si="27"/>
        <v>4357.6499999999996</v>
      </c>
      <c r="P29" s="551">
        <f t="shared" si="27"/>
        <v>6115.0899999999992</v>
      </c>
      <c r="Q29" s="551">
        <f t="shared" si="27"/>
        <v>39992.590000000004</v>
      </c>
      <c r="R29" s="551">
        <f t="shared" si="27"/>
        <v>-3798.6455555555563</v>
      </c>
      <c r="S29" s="582">
        <f t="shared" si="17"/>
        <v>1.104952516611895</v>
      </c>
      <c r="T29" s="551">
        <f>SUM(T12:T28)</f>
        <v>20769.444444444445</v>
      </c>
      <c r="U29" s="551">
        <f>SUM(U12:U28)</f>
        <v>201</v>
      </c>
      <c r="V29" s="551">
        <f t="shared" ref="V29:AC29" si="28">SUM(V12:V28)</f>
        <v>659</v>
      </c>
      <c r="W29" s="551">
        <f t="shared" si="28"/>
        <v>0</v>
      </c>
      <c r="X29" s="551">
        <f t="shared" si="28"/>
        <v>659</v>
      </c>
      <c r="Y29" s="551">
        <f t="shared" si="28"/>
        <v>150</v>
      </c>
      <c r="Z29" s="551">
        <f t="shared" si="28"/>
        <v>0</v>
      </c>
      <c r="AA29" s="551">
        <f t="shared" si="28"/>
        <v>9847</v>
      </c>
      <c r="AB29" s="551">
        <f t="shared" si="28"/>
        <v>9847</v>
      </c>
      <c r="AC29" s="551">
        <f t="shared" si="28"/>
        <v>765.41</v>
      </c>
      <c r="AD29" s="551">
        <f>SUM(AD12:AD28)</f>
        <v>3747</v>
      </c>
      <c r="AE29" s="551">
        <f>SUM(AE12:AE28)</f>
        <v>2309.65</v>
      </c>
      <c r="AF29" s="551">
        <f>SUM(AF12:AF28)</f>
        <v>17679.059999999998</v>
      </c>
      <c r="AG29" s="551">
        <f>SUM(AG12:AG28)</f>
        <v>3090.3844444444439</v>
      </c>
      <c r="AH29" s="582">
        <f>AF29/T29</f>
        <v>0.85120524274441611</v>
      </c>
      <c r="AI29" s="555">
        <f>I29+T29</f>
        <v>56963.388888888891</v>
      </c>
      <c r="AJ29" s="551">
        <f>Q29+AF29</f>
        <v>57671.65</v>
      </c>
      <c r="AK29" s="551">
        <f>AI29-AJ29</f>
        <v>-708.26111111111095</v>
      </c>
      <c r="AL29" s="1015">
        <f>AJ29/AI29</f>
        <v>1.0124336196445864</v>
      </c>
      <c r="AM29" s="1021">
        <f>SUM(AM20:AM28)</f>
        <v>-708.26111111111254</v>
      </c>
      <c r="AN29" s="1078">
        <f t="shared" si="13"/>
        <v>13651.148888888889</v>
      </c>
    </row>
    <row r="30" spans="1:41" s="478" customFormat="1">
      <c r="I30" s="552"/>
      <c r="J30" s="552"/>
      <c r="N30" s="949"/>
      <c r="O30" s="950"/>
      <c r="S30" s="583"/>
      <c r="T30" s="552"/>
      <c r="U30" s="552"/>
      <c r="AH30" s="583"/>
      <c r="AI30" s="552"/>
      <c r="AL30" s="583"/>
      <c r="AN30" s="1078">
        <f t="shared" si="13"/>
        <v>0</v>
      </c>
    </row>
    <row r="31" spans="1:41" ht="23.1" customHeight="1">
      <c r="B31" s="512" t="s">
        <v>953</v>
      </c>
      <c r="C31" s="513"/>
      <c r="D31" s="513"/>
      <c r="E31" s="513"/>
      <c r="F31" s="513"/>
      <c r="G31" s="513"/>
      <c r="H31" s="513"/>
      <c r="I31" s="549"/>
      <c r="J31" s="549"/>
      <c r="K31" s="549"/>
      <c r="L31" s="549"/>
      <c r="M31" s="549"/>
      <c r="N31" s="961"/>
      <c r="O31" s="962"/>
      <c r="P31" s="549"/>
      <c r="Q31" s="549"/>
      <c r="R31" s="549"/>
      <c r="S31" s="584"/>
      <c r="T31" s="549"/>
      <c r="U31" s="549"/>
      <c r="V31" s="549"/>
      <c r="W31" s="549"/>
      <c r="X31" s="549"/>
      <c r="Y31" s="549"/>
      <c r="Z31" s="549"/>
      <c r="AA31" s="549"/>
      <c r="AB31" s="549"/>
      <c r="AC31" s="549"/>
      <c r="AD31" s="549"/>
      <c r="AE31" s="549"/>
      <c r="AF31" s="549"/>
      <c r="AG31" s="549"/>
      <c r="AH31" s="584"/>
      <c r="AI31" s="549"/>
      <c r="AJ31" s="549"/>
      <c r="AK31" s="549"/>
      <c r="AL31" s="584"/>
      <c r="AN31" s="1077">
        <f t="shared" si="13"/>
        <v>0</v>
      </c>
    </row>
    <row r="32" spans="1:41">
      <c r="B32" s="910" t="s">
        <v>161</v>
      </c>
      <c r="C32" s="911"/>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N32" s="1077">
        <f t="shared" si="13"/>
        <v>0</v>
      </c>
    </row>
    <row r="33" spans="1:84">
      <c r="A33" s="482" t="s">
        <v>846</v>
      </c>
      <c r="B33" s="484" t="s">
        <v>701</v>
      </c>
      <c r="C33" s="484" t="s">
        <v>269</v>
      </c>
      <c r="D33" s="484" t="s">
        <v>201</v>
      </c>
      <c r="E33" s="514"/>
      <c r="F33" s="514"/>
      <c r="G33" s="514"/>
      <c r="H33" s="514"/>
      <c r="I33" s="566">
        <v>7021</v>
      </c>
      <c r="J33" s="572">
        <f>SUMIF('Breakdown depenses Oct''dec 20'!H:H,'Rapport Financier 1'!A33,'Breakdown depenses Oct''dec 20'!T:T)</f>
        <v>0</v>
      </c>
      <c r="K33" s="883">
        <f>SUMIF('Breakdown depenses Jan''Mar 21'!H:H,'Rapport Financier 1'!A33,'Breakdown depenses Jan''Mar 21'!T:T)</f>
        <v>5957.5</v>
      </c>
      <c r="L33" s="883">
        <f>(SUMIF('Breakdown depenses Avril-Juin'!H:H,'Rapport Financier 1'!A33,'Breakdown depenses Avril-Juin'!T:T))+(SUMIF('Breakdown VNG Dep Avr-Juin21'!A:A,'Rapport Financier 1'!A33,'Breakdown VNG Dep Avr-Juin21'!L:L))</f>
        <v>0</v>
      </c>
      <c r="M33" s="883">
        <f>(SUMIF('Breakdown depenses Juil''Sept 21'!H:H,'Rapport Financier 1'!A33,'Breakdown depenses Juil''Sept 21'!T:T))</f>
        <v>1063</v>
      </c>
      <c r="N33" s="957">
        <f>SUMIF('Breakdown depenses Oct''21'!H:H,'Rapport Financier 1'!A33,'Breakdown depenses Oct''21'!T:T)</f>
        <v>0</v>
      </c>
      <c r="O33" s="958">
        <f>SUMIF('Breakdown depenses Nov''Déc''21'!H:H,A33,'Breakdown depenses Nov''Déc''21'!T:T)+SUMIF('VNG T5'!A:A,A33,'VNG T5'!N:N)</f>
        <v>0</v>
      </c>
      <c r="P33" s="902">
        <f t="shared" ref="P33:P39" si="29">SUM(N33:O33)</f>
        <v>0</v>
      </c>
      <c r="Q33" s="572">
        <f t="shared" ref="Q33:Q39" si="30">SUM(J33:M33)+P33</f>
        <v>7020.5</v>
      </c>
      <c r="R33" s="572">
        <f t="shared" ref="R33:R39" si="31">I33-Q33</f>
        <v>0.5</v>
      </c>
      <c r="S33" s="575">
        <f t="shared" ref="S33:S39" si="32">Q33/I33</f>
        <v>0.99992878507335137</v>
      </c>
      <c r="T33" s="566">
        <v>0</v>
      </c>
      <c r="U33" s="928">
        <f>SUMIF('Breakdown depenses Jan''Mar''22'!H:H,'Rapport Financier 1'!A33,'Breakdown depenses Jan''Mar''22'!T:T)</f>
        <v>9106</v>
      </c>
      <c r="V33" s="572">
        <f>SUMIF('Breakdown depenses Avr-Mai''22'!H:H,'Rapport Financier 1'!A33,'Breakdown depenses Avr-Mai''22'!T:T)</f>
        <v>-9106</v>
      </c>
      <c r="W33" s="572">
        <f>SUMIF('Breakdown depenses Juin''22'!H:H,'Rapport Financier 1'!A33,'Breakdown depenses Juin''22'!T:T)</f>
        <v>0</v>
      </c>
      <c r="X33" s="572">
        <f t="shared" ref="X33:X39" si="33">V33+W33</f>
        <v>-9106</v>
      </c>
      <c r="Y33" s="572">
        <f>SUMIF('Breakdown depenses Juil''Sept''22'!H:H,'Rapport Financier 1'!A33,'Breakdown depenses Juil''Sept''22'!T:T)</f>
        <v>0</v>
      </c>
      <c r="Z33" s="572">
        <f>SUMIF('Breakdown depenses Oct 2022'!H:H,'Rapport Financier 1'!A33,'Breakdown depenses Oct 2022'!T:T)</f>
        <v>0</v>
      </c>
      <c r="AA33" s="572">
        <f>SUMIF('Breakdown depenses Oct''Dec 2022'!I:I,'Rapport Financier 1'!A33,'Breakdown depenses Oct''Dec 2022'!R:R)</f>
        <v>0</v>
      </c>
      <c r="AB33" s="572">
        <f t="shared" ref="AB33:AB39" si="34">Z33+AA33</f>
        <v>0</v>
      </c>
      <c r="AC33" s="572">
        <f>SUMIF('Breakdown depenses Jan''&amp;Mars''23'!I:I,'Rapport Financier 1'!A33,'Breakdown depenses Jan''&amp;Mars''23'!U:U)</f>
        <v>0</v>
      </c>
      <c r="AD33" s="572">
        <f>SUMIF('Breakdown depenses Avr''23'!I:I,'Rapport Financier 1'!A33,'Breakdown depenses Avr''23'!U:U)</f>
        <v>0</v>
      </c>
      <c r="AE33" s="572">
        <f>SUMIF('Breakdown depenses Mai''&amp;Jui''23'!I:I,'Rapport Financier 1'!A33,'Breakdown depenses Mai''&amp;Jui''23'!U:U)</f>
        <v>0</v>
      </c>
      <c r="AF33" s="572">
        <f t="shared" ref="AF33:AF39" si="35">SUM(X33:Y33,AB33,AC33,U33)+AD33+AE33</f>
        <v>0</v>
      </c>
      <c r="AG33" s="572">
        <f t="shared" ref="AG33:AG39" si="36">T33-AF33</f>
        <v>0</v>
      </c>
      <c r="AH33" s="575"/>
      <c r="AI33" s="566">
        <f t="shared" ref="AI33:AI39" si="37">I33+T33</f>
        <v>7021</v>
      </c>
      <c r="AJ33" s="572">
        <f t="shared" ref="AJ33:AJ39" si="38">Q33+AF33</f>
        <v>7020.5</v>
      </c>
      <c r="AK33" s="572">
        <f t="shared" ref="AK33:AK39" si="39">AI33-AJ33</f>
        <v>0.5</v>
      </c>
      <c r="AL33" s="998">
        <f t="shared" ref="AL33:AL39" si="40">AJ33/AI33</f>
        <v>0.99992878507335137</v>
      </c>
      <c r="AN33" s="1077">
        <f t="shared" si="13"/>
        <v>0.5</v>
      </c>
    </row>
    <row r="34" spans="1:84">
      <c r="A34" s="482" t="s">
        <v>847</v>
      </c>
      <c r="B34" s="484" t="s">
        <v>3883</v>
      </c>
      <c r="C34" s="484" t="s">
        <v>272</v>
      </c>
      <c r="D34" s="484" t="s">
        <v>201</v>
      </c>
      <c r="E34" s="514"/>
      <c r="F34" s="514"/>
      <c r="G34" s="514"/>
      <c r="H34" s="514"/>
      <c r="I34" s="566">
        <v>9897</v>
      </c>
      <c r="J34" s="572">
        <f>SUMIF('Breakdown depenses Oct''dec 20'!H:H,'Rapport Financier 1'!A34,'Breakdown depenses Oct''dec 20'!T:T)</f>
        <v>0</v>
      </c>
      <c r="K34" s="883">
        <f>SUMIF('Breakdown depenses Jan''Mar 21'!H:H,'Rapport Financier 1'!A34,'Breakdown depenses Jan''Mar 21'!T:T)</f>
        <v>0</v>
      </c>
      <c r="L34" s="883">
        <f>(SUMIF('Breakdown depenses Avril-Juin'!H:H,'Rapport Financier 1'!A34,'Breakdown depenses Avril-Juin'!T:T))+(SUMIF('Breakdown VNG Dep Avr-Juin21'!A:A,'Rapport Financier 1'!A34,'Breakdown VNG Dep Avr-Juin21'!L:L))</f>
        <v>5920</v>
      </c>
      <c r="M34" s="883">
        <f>(SUMIF('Breakdown depenses Juil''Sept 21'!H:H,'Rapport Financier 1'!A34,'Breakdown depenses Juil''Sept 21'!T:T))</f>
        <v>0</v>
      </c>
      <c r="N34" s="957">
        <f>SUMIF('Breakdown depenses Oct''21'!H:H,'Rapport Financier 1'!A34,'Breakdown depenses Oct''21'!T:T)</f>
        <v>3977</v>
      </c>
      <c r="O34" s="958">
        <f>SUMIF('Breakdown depenses Nov''Déc''21'!H:H,A34,'Breakdown depenses Nov''Déc''21'!T:T)+SUMIF('VNG T5'!A:A,A34,'VNG T5'!N:N)</f>
        <v>20</v>
      </c>
      <c r="P34" s="902">
        <f t="shared" si="29"/>
        <v>3997</v>
      </c>
      <c r="Q34" s="572">
        <f t="shared" si="30"/>
        <v>9917</v>
      </c>
      <c r="R34" s="572">
        <f t="shared" si="31"/>
        <v>-20</v>
      </c>
      <c r="S34" s="575">
        <f t="shared" si="32"/>
        <v>1.0020208143881983</v>
      </c>
      <c r="T34" s="566">
        <v>8103</v>
      </c>
      <c r="U34" s="572">
        <f>SUMIF('Breakdown depenses Jan''Mar''22'!H:H,'Rapport Financier 1'!A34,'Breakdown depenses Jan''Mar''22'!T:T)</f>
        <v>0</v>
      </c>
      <c r="V34" s="572">
        <f>SUMIF('Breakdown depenses Avr-Mai''22'!H:H,'Rapport Financier 1'!A34,'Breakdown depenses Avr-Mai''22'!T:T)</f>
        <v>0</v>
      </c>
      <c r="W34" s="572">
        <f>SUMIF('Breakdown depenses Juin''22'!H:H,'Rapport Financier 1'!A34,'Breakdown depenses Juin''22'!T:T)</f>
        <v>0</v>
      </c>
      <c r="X34" s="572">
        <f t="shared" si="33"/>
        <v>0</v>
      </c>
      <c r="Y34" s="572">
        <f>SUMIF('Breakdown depenses Juil''Sept''22'!H:H,'Rapport Financier 1'!A34,'Breakdown depenses Juil''Sept''22'!T:T)</f>
        <v>0</v>
      </c>
      <c r="Z34" s="572">
        <f>SUMIF('Breakdown depenses Oct 2022'!H:H,'Rapport Financier 1'!A34,'Breakdown depenses Oct 2022'!T:T)</f>
        <v>0</v>
      </c>
      <c r="AA34" s="572">
        <f>SUMIF('Breakdown depenses Oct''Dec 2022'!I:I,'Rapport Financier 1'!A34,'Breakdown depenses Oct''Dec 2022'!R:R)</f>
        <v>7699</v>
      </c>
      <c r="AB34" s="572">
        <f t="shared" si="34"/>
        <v>7699</v>
      </c>
      <c r="AC34" s="572">
        <f>SUMIF('Breakdown depenses Jan''&amp;Mars''23'!I:I,'Rapport Financier 1'!A34,'Breakdown depenses Jan''&amp;Mars''23'!U:U)</f>
        <v>0</v>
      </c>
      <c r="AD34" s="572">
        <f>SUMIF('Breakdown depenses Avr''23'!I:I,'Rapport Financier 1'!A34,'Breakdown depenses Avr''23'!U:U)</f>
        <v>0</v>
      </c>
      <c r="AE34" s="572">
        <f>SUMIF('Breakdown depenses Mai''&amp;Jui''23'!I:I,'Rapport Financier 1'!A34,'Breakdown depenses Mai''&amp;Jui''23'!U:U)</f>
        <v>400</v>
      </c>
      <c r="AF34" s="572">
        <f t="shared" si="35"/>
        <v>8099</v>
      </c>
      <c r="AG34" s="572">
        <f t="shared" si="36"/>
        <v>4</v>
      </c>
      <c r="AH34" s="575">
        <f t="shared" ref="AH34:AH39" si="41">AF34/T34</f>
        <v>0.9995063556707392</v>
      </c>
      <c r="AI34" s="566">
        <f t="shared" si="37"/>
        <v>18000</v>
      </c>
      <c r="AJ34" s="572">
        <f t="shared" si="38"/>
        <v>18016</v>
      </c>
      <c r="AK34" s="572">
        <f t="shared" si="39"/>
        <v>-16</v>
      </c>
      <c r="AL34" s="998">
        <f t="shared" si="40"/>
        <v>1.0008888888888889</v>
      </c>
      <c r="AN34" s="1077">
        <f t="shared" si="13"/>
        <v>7683</v>
      </c>
    </row>
    <row r="35" spans="1:84">
      <c r="A35" s="482" t="s">
        <v>848</v>
      </c>
      <c r="B35" s="484" t="s">
        <v>703</v>
      </c>
      <c r="C35" s="484" t="s">
        <v>284</v>
      </c>
      <c r="D35" s="484" t="s">
        <v>201</v>
      </c>
      <c r="E35" s="514"/>
      <c r="F35" s="514"/>
      <c r="G35" s="514"/>
      <c r="H35" s="514"/>
      <c r="I35" s="566">
        <v>5250</v>
      </c>
      <c r="J35" s="572">
        <f>SUMIF('Breakdown depenses Oct''dec 20'!H:H,'Rapport Financier 1'!A35,'Breakdown depenses Oct''dec 20'!T:T)</f>
        <v>0</v>
      </c>
      <c r="K35" s="883">
        <f>SUMIF('Breakdown depenses Jan''Mar 21'!H:H,'Rapport Financier 1'!A35,'Breakdown depenses Jan''Mar 21'!T:T)</f>
        <v>3499</v>
      </c>
      <c r="L35" s="883">
        <f>(SUMIF('Breakdown depenses Avril-Juin'!H:H,'Rapport Financier 1'!A35,'Breakdown depenses Avril-Juin'!T:T))+(SUMIF('Breakdown VNG Dep Avr-Juin21'!A:A,'Rapport Financier 1'!A35,'Breakdown VNG Dep Avr-Juin21'!L:L))</f>
        <v>1750</v>
      </c>
      <c r="M35" s="883">
        <f>(SUMIF('Breakdown depenses Juil''Sept 21'!H:H,'Rapport Financier 1'!A35,'Breakdown depenses Juil''Sept 21'!T:T))</f>
        <v>0</v>
      </c>
      <c r="N35" s="957">
        <f>SUMIF('Breakdown depenses Oct''21'!H:H,'Rapport Financier 1'!A35,'Breakdown depenses Oct''21'!T:T)</f>
        <v>0.5</v>
      </c>
      <c r="O35" s="958">
        <f>SUMIF('Breakdown depenses Nov''Déc''21'!H:H,A35,'Breakdown depenses Nov''Déc''21'!T:T)+SUMIF('VNG T5'!A:A,A35,'VNG T5'!N:N)</f>
        <v>0</v>
      </c>
      <c r="P35" s="902">
        <f t="shared" si="29"/>
        <v>0.5</v>
      </c>
      <c r="Q35" s="572">
        <f t="shared" si="30"/>
        <v>5249.5</v>
      </c>
      <c r="R35" s="572">
        <f t="shared" si="31"/>
        <v>0.5</v>
      </c>
      <c r="S35" s="575">
        <f t="shared" si="32"/>
        <v>0.99990476190476185</v>
      </c>
      <c r="T35" s="566">
        <v>0</v>
      </c>
      <c r="U35" s="572">
        <f>SUMIF('Breakdown depenses Jan''Mar''22'!H:H,'Rapport Financier 1'!A35,'Breakdown depenses Jan''Mar''22'!T:T)</f>
        <v>0</v>
      </c>
      <c r="V35" s="572">
        <f>SUMIF('Breakdown depenses Avr-Mai''22'!H:H,'Rapport Financier 1'!A35,'Breakdown depenses Avr-Mai''22'!T:T)</f>
        <v>0</v>
      </c>
      <c r="W35" s="572">
        <f>SUMIF('Breakdown depenses Juin''22'!H:H,'Rapport Financier 1'!A35,'Breakdown depenses Juin''22'!T:T)</f>
        <v>0</v>
      </c>
      <c r="X35" s="572">
        <f t="shared" si="33"/>
        <v>0</v>
      </c>
      <c r="Y35" s="572">
        <f>SUMIF('Breakdown depenses Juil''Sept''22'!H:H,'Rapport Financier 1'!A35,'Breakdown depenses Juil''Sept''22'!T:T)</f>
        <v>0</v>
      </c>
      <c r="Z35" s="572">
        <f>SUMIF('Breakdown depenses Oct 2022'!H:H,'Rapport Financier 1'!A35,'Breakdown depenses Oct 2022'!T:T)</f>
        <v>0</v>
      </c>
      <c r="AA35" s="572">
        <f>SUMIF('Breakdown depenses Oct''Dec 2022'!I:I,'Rapport Financier 1'!A35,'Breakdown depenses Oct''Dec 2022'!R:R)</f>
        <v>0</v>
      </c>
      <c r="AB35" s="572">
        <f t="shared" si="34"/>
        <v>0</v>
      </c>
      <c r="AC35" s="572">
        <f>SUMIF('Breakdown depenses Jan''&amp;Mars''23'!I:I,'Rapport Financier 1'!A35,'Breakdown depenses Jan''&amp;Mars''23'!U:U)</f>
        <v>0</v>
      </c>
      <c r="AD35" s="572">
        <f>SUMIF('Breakdown depenses Avr''23'!I:I,'Rapport Financier 1'!A35,'Breakdown depenses Avr''23'!U:U)</f>
        <v>0</v>
      </c>
      <c r="AE35" s="572">
        <f>SUMIF('Breakdown depenses Mai''&amp;Jui''23'!I:I,'Rapport Financier 1'!A35,'Breakdown depenses Mai''&amp;Jui''23'!U:U)</f>
        <v>0</v>
      </c>
      <c r="AF35" s="572">
        <f t="shared" si="35"/>
        <v>0</v>
      </c>
      <c r="AG35" s="572">
        <f t="shared" si="36"/>
        <v>0</v>
      </c>
      <c r="AH35" s="575"/>
      <c r="AI35" s="566">
        <f t="shared" si="37"/>
        <v>5250</v>
      </c>
      <c r="AJ35" s="572">
        <f t="shared" si="38"/>
        <v>5249.5</v>
      </c>
      <c r="AK35" s="572">
        <f t="shared" si="39"/>
        <v>0.5</v>
      </c>
      <c r="AL35" s="998">
        <f t="shared" si="40"/>
        <v>0.99990476190476185</v>
      </c>
      <c r="AN35" s="1077">
        <f t="shared" si="13"/>
        <v>0.5</v>
      </c>
    </row>
    <row r="36" spans="1:84">
      <c r="A36" s="482" t="s">
        <v>849</v>
      </c>
      <c r="B36" s="484" t="s">
        <v>704</v>
      </c>
      <c r="C36" s="484" t="s">
        <v>694</v>
      </c>
      <c r="D36" s="484" t="s">
        <v>201</v>
      </c>
      <c r="E36" s="514"/>
      <c r="F36" s="514"/>
      <c r="G36" s="514"/>
      <c r="H36" s="514"/>
      <c r="I36" s="566">
        <v>6281</v>
      </c>
      <c r="J36" s="572">
        <f>SUMIF('Breakdown depenses Oct''dec 20'!H:H,'Rapport Financier 1'!A36,'Breakdown depenses Oct''dec 20'!T:T)</f>
        <v>0</v>
      </c>
      <c r="K36" s="883">
        <f>SUMIF('Breakdown depenses Jan''Mar 21'!H:H,'Rapport Financier 1'!A36,'Breakdown depenses Jan''Mar 21'!T:T)</f>
        <v>6280.5</v>
      </c>
      <c r="L36" s="883">
        <f>(SUMIF('Breakdown depenses Avril-Juin'!H:H,'Rapport Financier 1'!A36,'Breakdown depenses Avril-Juin'!T:T))+(SUMIF('Breakdown VNG Dep Avr-Juin21'!A:A,'Rapport Financier 1'!A36,'Breakdown VNG Dep Avr-Juin21'!L:L))</f>
        <v>0</v>
      </c>
      <c r="M36" s="883">
        <f>(SUMIF('Breakdown depenses Juil''Sept 21'!H:H,'Rapport Financier 1'!A36,'Breakdown depenses Juil''Sept 21'!T:T))</f>
        <v>0</v>
      </c>
      <c r="N36" s="957">
        <f>SUMIF('Breakdown depenses Oct''21'!H:H,'Rapport Financier 1'!A36,'Breakdown depenses Oct''21'!T:T)</f>
        <v>0</v>
      </c>
      <c r="O36" s="958">
        <f>SUMIF('Breakdown depenses Nov''Déc''21'!H:H,A36,'Breakdown depenses Nov''Déc''21'!T:T)+SUMIF('VNG T5'!A:A,A36,'VNG T5'!N:N)</f>
        <v>0</v>
      </c>
      <c r="P36" s="902">
        <f t="shared" si="29"/>
        <v>0</v>
      </c>
      <c r="Q36" s="572">
        <f t="shared" si="30"/>
        <v>6280.5</v>
      </c>
      <c r="R36" s="572">
        <f t="shared" si="31"/>
        <v>0.5</v>
      </c>
      <c r="S36" s="575">
        <f t="shared" si="32"/>
        <v>0.99992039484158568</v>
      </c>
      <c r="T36" s="566">
        <v>0</v>
      </c>
      <c r="U36" s="572">
        <f>SUMIF('Breakdown depenses Jan''Mar''22'!H:H,'Rapport Financier 1'!A36,'Breakdown depenses Jan''Mar''22'!T:T)</f>
        <v>0</v>
      </c>
      <c r="V36" s="572">
        <f>SUMIF('Breakdown depenses Avr-Mai''22'!H:H,'Rapport Financier 1'!A36,'Breakdown depenses Avr-Mai''22'!T:T)</f>
        <v>0</v>
      </c>
      <c r="W36" s="572">
        <f>SUMIF('Breakdown depenses Juin''22'!H:H,'Rapport Financier 1'!A36,'Breakdown depenses Juin''22'!T:T)</f>
        <v>0</v>
      </c>
      <c r="X36" s="572">
        <f t="shared" si="33"/>
        <v>0</v>
      </c>
      <c r="Y36" s="572">
        <f>SUMIF('Breakdown depenses Juil''Sept''22'!H:H,'Rapport Financier 1'!A36,'Breakdown depenses Juil''Sept''22'!T:T)</f>
        <v>0</v>
      </c>
      <c r="Z36" s="572">
        <f>SUMIF('Breakdown depenses Oct 2022'!H:H,'Rapport Financier 1'!A36,'Breakdown depenses Oct 2022'!T:T)</f>
        <v>0</v>
      </c>
      <c r="AA36" s="572">
        <f>SUMIF('Breakdown depenses Oct''Dec 2022'!I:I,'Rapport Financier 1'!A36,'Breakdown depenses Oct''Dec 2022'!R:R)</f>
        <v>0</v>
      </c>
      <c r="AB36" s="572">
        <f t="shared" si="34"/>
        <v>0</v>
      </c>
      <c r="AC36" s="572">
        <f>SUMIF('Breakdown depenses Jan''&amp;Mars''23'!I:I,'Rapport Financier 1'!A36,'Breakdown depenses Jan''&amp;Mars''23'!U:U)</f>
        <v>0</v>
      </c>
      <c r="AD36" s="572">
        <f>SUMIF('Breakdown depenses Avr''23'!I:I,'Rapport Financier 1'!A36,'Breakdown depenses Avr''23'!U:U)</f>
        <v>0</v>
      </c>
      <c r="AE36" s="572">
        <f>SUMIF('Breakdown depenses Mai''&amp;Jui''23'!I:I,'Rapport Financier 1'!A36,'Breakdown depenses Mai''&amp;Jui''23'!U:U)</f>
        <v>0</v>
      </c>
      <c r="AF36" s="572">
        <f t="shared" si="35"/>
        <v>0</v>
      </c>
      <c r="AG36" s="572">
        <f t="shared" si="36"/>
        <v>0</v>
      </c>
      <c r="AH36" s="575"/>
      <c r="AI36" s="566">
        <f t="shared" si="37"/>
        <v>6281</v>
      </c>
      <c r="AJ36" s="572">
        <f t="shared" si="38"/>
        <v>6280.5</v>
      </c>
      <c r="AK36" s="572">
        <f t="shared" si="39"/>
        <v>0.5</v>
      </c>
      <c r="AL36" s="998">
        <f t="shared" si="40"/>
        <v>0.99992039484158568</v>
      </c>
      <c r="AN36" s="1077">
        <f t="shared" si="13"/>
        <v>0.5</v>
      </c>
    </row>
    <row r="37" spans="1:84">
      <c r="A37" s="482" t="s">
        <v>850</v>
      </c>
      <c r="B37" s="484" t="s">
        <v>705</v>
      </c>
      <c r="C37" s="484" t="s">
        <v>694</v>
      </c>
      <c r="D37" s="484" t="s">
        <v>201</v>
      </c>
      <c r="E37" s="514"/>
      <c r="F37" s="514"/>
      <c r="G37" s="514"/>
      <c r="H37" s="514"/>
      <c r="I37" s="566">
        <v>7977</v>
      </c>
      <c r="J37" s="572">
        <f>SUMIF('Breakdown depenses Oct''dec 20'!H:H,'Rapport Financier 1'!A37,'Breakdown depenses Oct''dec 20'!T:T)</f>
        <v>0</v>
      </c>
      <c r="K37" s="883">
        <f>SUMIF('Breakdown depenses Jan''Mar 21'!H:H,'Rapport Financier 1'!A37,'Breakdown depenses Jan''Mar 21'!T:T)</f>
        <v>0</v>
      </c>
      <c r="L37" s="883">
        <f>(SUMIF('Breakdown depenses Avril-Juin'!H:H,'Rapport Financier 1'!A37,'Breakdown depenses Avril-Juin'!T:T))+(SUMIF('Breakdown VNG Dep Avr-Juin21'!A:A,'Rapport Financier 1'!A37,'Breakdown VNG Dep Avr-Juin21'!L:L))</f>
        <v>7977.2</v>
      </c>
      <c r="M37" s="883">
        <f>(SUMIF('Breakdown depenses Juil''Sept 21'!H:H,'Rapport Financier 1'!A37,'Breakdown depenses Juil''Sept 21'!T:T))</f>
        <v>0</v>
      </c>
      <c r="N37" s="957">
        <f>SUMIF('Breakdown depenses Oct''21'!H:H,'Rapport Financier 1'!A37,'Breakdown depenses Oct''21'!T:T)</f>
        <v>0</v>
      </c>
      <c r="O37" s="958">
        <f>SUMIF('Breakdown depenses Nov''Déc''21'!H:H,A37,'Breakdown depenses Nov''Déc''21'!T:T)+SUMIF('VNG T5'!A:A,A37,'VNG T5'!N:N)</f>
        <v>0</v>
      </c>
      <c r="P37" s="902">
        <f>SUM(N37:O37)</f>
        <v>0</v>
      </c>
      <c r="Q37" s="572">
        <f>SUM(J37:M37)+P37</f>
        <v>7977.2</v>
      </c>
      <c r="R37" s="572">
        <f>I37-Q37</f>
        <v>-0.1999999999998181</v>
      </c>
      <c r="S37" s="716">
        <f>Q37/I37</f>
        <v>1.0000250720822363</v>
      </c>
      <c r="T37" s="566">
        <v>0</v>
      </c>
      <c r="U37" s="572">
        <f>SUMIF('Breakdown depenses Jan''Mar''22'!H:H,'Rapport Financier 1'!A37,'Breakdown depenses Jan''Mar''22'!T:T)</f>
        <v>0</v>
      </c>
      <c r="V37" s="572">
        <f>SUMIF('Breakdown depenses Avr-Mai''22'!H:H,'Rapport Financier 1'!A37,'Breakdown depenses Avr-Mai''22'!T:T)</f>
        <v>0</v>
      </c>
      <c r="W37" s="572">
        <f>SUMIF('Breakdown depenses Juin''22'!H:H,'Rapport Financier 1'!A37,'Breakdown depenses Juin''22'!T:T)</f>
        <v>0</v>
      </c>
      <c r="X37" s="572">
        <f t="shared" si="33"/>
        <v>0</v>
      </c>
      <c r="Y37" s="572">
        <f>SUMIF('Breakdown depenses Juil''Sept''22'!H:H,'Rapport Financier 1'!A37,'Breakdown depenses Juil''Sept''22'!T:T)</f>
        <v>0</v>
      </c>
      <c r="Z37" s="572">
        <f>SUMIF('Breakdown depenses Oct 2022'!H:H,'Rapport Financier 1'!A37,'Breakdown depenses Oct 2022'!T:T)</f>
        <v>0</v>
      </c>
      <c r="AA37" s="572">
        <f>SUMIF('Breakdown depenses Oct''Dec 2022'!I:I,'Rapport Financier 1'!A37,'Breakdown depenses Oct''Dec 2022'!R:R)</f>
        <v>0</v>
      </c>
      <c r="AB37" s="572">
        <f t="shared" si="34"/>
        <v>0</v>
      </c>
      <c r="AC37" s="572">
        <f>SUMIF('Breakdown depenses Jan''&amp;Mars''23'!I:I,'Rapport Financier 1'!A37,'Breakdown depenses Jan''&amp;Mars''23'!U:U)</f>
        <v>0</v>
      </c>
      <c r="AD37" s="572">
        <f>SUMIF('Breakdown depenses Avr''23'!I:I,'Rapport Financier 1'!A37,'Breakdown depenses Avr''23'!U:U)</f>
        <v>0</v>
      </c>
      <c r="AE37" s="572">
        <f>SUMIF('Breakdown depenses Mai''&amp;Jui''23'!I:I,'Rapport Financier 1'!A37,'Breakdown depenses Mai''&amp;Jui''23'!U:U)</f>
        <v>0</v>
      </c>
      <c r="AF37" s="572">
        <f t="shared" si="35"/>
        <v>0</v>
      </c>
      <c r="AG37" s="572">
        <f t="shared" si="36"/>
        <v>0</v>
      </c>
      <c r="AH37" s="575"/>
      <c r="AI37" s="566">
        <f t="shared" si="37"/>
        <v>7977</v>
      </c>
      <c r="AJ37" s="572">
        <f t="shared" si="38"/>
        <v>7977.2</v>
      </c>
      <c r="AK37" s="572">
        <f t="shared" si="39"/>
        <v>-0.1999999999998181</v>
      </c>
      <c r="AL37" s="998">
        <f t="shared" si="40"/>
        <v>1.0000250720822363</v>
      </c>
      <c r="AN37" s="1077">
        <f t="shared" si="13"/>
        <v>-0.1999999999998181</v>
      </c>
    </row>
    <row r="38" spans="1:84">
      <c r="A38" s="764" t="s">
        <v>3568</v>
      </c>
      <c r="B38" s="909" t="s">
        <v>3058</v>
      </c>
      <c r="C38" s="484" t="s">
        <v>269</v>
      </c>
      <c r="D38" s="484" t="s">
        <v>201</v>
      </c>
      <c r="E38" s="514"/>
      <c r="F38" s="514"/>
      <c r="G38" s="514"/>
      <c r="H38" s="514"/>
      <c r="I38" s="566">
        <v>604</v>
      </c>
      <c r="J38" s="572">
        <f>SUMIF('Breakdown depenses Oct''dec 20'!H:H,'Rapport Financier 1'!A38,'Breakdown depenses Oct''dec 20'!T:T)</f>
        <v>0</v>
      </c>
      <c r="K38" s="883">
        <f>SUMIF('Breakdown depenses Jan''Mar 21'!H:H,'Rapport Financier 1'!A38,'Breakdown depenses Jan''Mar 21'!T:T)</f>
        <v>0</v>
      </c>
      <c r="L38" s="883">
        <f>(SUMIF('Breakdown depenses Avril-Juin'!H:H,'Rapport Financier 1'!A38,'Breakdown depenses Avril-Juin'!T:T))+(SUMIF('Breakdown VNG Dep Avr-Juin21'!A:A,'Rapport Financier 1'!A38,'Breakdown VNG Dep Avr-Juin21'!L:L))</f>
        <v>0</v>
      </c>
      <c r="M38" s="883">
        <f>(SUMIF('Breakdown depenses Juil''Sept 21'!H:H,'Rapport Financier 1'!A38,'Breakdown depenses Juil''Sept 21'!T:T))</f>
        <v>0</v>
      </c>
      <c r="N38" s="957">
        <f>SUMIF('Breakdown depenses Oct''21'!H:H,'Rapport Financier 1'!A38,'Breakdown depenses Oct''21'!T:T)</f>
        <v>0</v>
      </c>
      <c r="O38" s="958">
        <f>SUMIF('Breakdown depenses Nov''Déc''21'!H:H,A38,'Breakdown depenses Nov''Déc''21'!T:T)+SUMIF('VNG T5'!A:A,A38,'VNG T5'!N:N)</f>
        <v>0</v>
      </c>
      <c r="P38" s="902">
        <f>SUM(N38:O38)</f>
        <v>0</v>
      </c>
      <c r="Q38" s="572">
        <f>SUM(J38:M38)+P38</f>
        <v>0</v>
      </c>
      <c r="R38" s="572">
        <f>I38-Q38</f>
        <v>604</v>
      </c>
      <c r="S38" s="716">
        <f>Q38/I38</f>
        <v>0</v>
      </c>
      <c r="T38" s="566">
        <v>53444</v>
      </c>
      <c r="U38" s="572">
        <f>SUMIF('Breakdown depenses Jan''Mar''22'!H:H,'Rapport Financier 1'!A38,'Breakdown depenses Jan''Mar''22'!T:T)</f>
        <v>0</v>
      </c>
      <c r="V38" s="572">
        <f>SUMIF('Breakdown depenses Avr-Mai''22'!H:H,'Rapport Financier 1'!A38,'Breakdown depenses Avr-Mai''22'!T:T)</f>
        <v>13196</v>
      </c>
      <c r="W38" s="572">
        <f>SUMIF('Breakdown depenses Juin''22'!H:H,'Rapport Financier 1'!A38,'Breakdown depenses Juin''22'!T:T)</f>
        <v>0</v>
      </c>
      <c r="X38" s="572">
        <f t="shared" si="33"/>
        <v>13196</v>
      </c>
      <c r="Y38" s="572">
        <f>SUMIF('Breakdown depenses Juil''Sept''22'!H:H,'Rapport Financier 1'!A38,'Breakdown depenses Juil''Sept''22'!T:T)</f>
        <v>919</v>
      </c>
      <c r="Z38" s="572">
        <f>SUMIF('Breakdown depenses Oct 2022'!H:H,'Rapport Financier 1'!A38,'Breakdown depenses Oct 2022'!T:T)</f>
        <v>0</v>
      </c>
      <c r="AA38" s="572">
        <f>SUMIF('Breakdown depenses Oct''Dec 2022'!I:I,'Rapport Financier 1'!A38,'Breakdown depenses Oct''Dec 2022'!R:R)</f>
        <v>39133</v>
      </c>
      <c r="AB38" s="572">
        <f t="shared" si="34"/>
        <v>39133</v>
      </c>
      <c r="AC38" s="572">
        <f>SUMIF('Breakdown depenses Jan''&amp;Mars''23'!I:I,'Rapport Financier 1'!A38,'Breakdown depenses Jan''&amp;Mars''23'!U:U)</f>
        <v>800</v>
      </c>
      <c r="AD38" s="572">
        <f>SUMIF('Breakdown depenses Avr''23'!I:I,'Rapport Financier 1'!A38,'Breakdown depenses Avr''23'!U:U)</f>
        <v>230</v>
      </c>
      <c r="AE38" s="572">
        <f>SUMIF('Breakdown depenses Mai''&amp;Jui''23'!I:I,'Rapport Financier 1'!A38,'Breakdown depenses Mai''&amp;Jui''23'!U:U)</f>
        <v>0</v>
      </c>
      <c r="AF38" s="572">
        <f t="shared" si="35"/>
        <v>54278</v>
      </c>
      <c r="AG38" s="572">
        <f t="shared" si="36"/>
        <v>-834</v>
      </c>
      <c r="AH38" s="575">
        <f t="shared" si="41"/>
        <v>1.0156051193772921</v>
      </c>
      <c r="AI38" s="566">
        <f t="shared" si="37"/>
        <v>54048</v>
      </c>
      <c r="AJ38" s="572">
        <f t="shared" si="38"/>
        <v>54278</v>
      </c>
      <c r="AK38" s="572">
        <f t="shared" si="39"/>
        <v>-230</v>
      </c>
      <c r="AL38" s="998">
        <f t="shared" si="40"/>
        <v>1.0042554766133807</v>
      </c>
      <c r="AN38" s="1077">
        <f t="shared" si="13"/>
        <v>39933</v>
      </c>
    </row>
    <row r="39" spans="1:84">
      <c r="A39" s="764" t="s">
        <v>3557</v>
      </c>
      <c r="B39" s="909" t="s">
        <v>3059</v>
      </c>
      <c r="C39" s="484" t="s">
        <v>269</v>
      </c>
      <c r="D39" s="484" t="s">
        <v>201</v>
      </c>
      <c r="E39" s="514"/>
      <c r="F39" s="514"/>
      <c r="G39" s="514"/>
      <c r="H39" s="514"/>
      <c r="I39" s="566">
        <v>0</v>
      </c>
      <c r="J39" s="572">
        <f>SUMIF('Breakdown depenses Oct''dec 20'!H:H,'Rapport Financier 1'!A39,'Breakdown depenses Oct''dec 20'!T:T)</f>
        <v>0</v>
      </c>
      <c r="K39" s="883">
        <f>SUMIF('Breakdown depenses Jan''Mar 21'!H:H,'Rapport Financier 1'!A39,'Breakdown depenses Jan''Mar 21'!T:T)</f>
        <v>0</v>
      </c>
      <c r="L39" s="883">
        <f>(SUMIF('Breakdown depenses Avril-Juin'!H:H,'Rapport Financier 1'!A39,'Breakdown depenses Avril-Juin'!T:T))+(SUMIF('Breakdown VNG Dep Avr-Juin21'!A:A,'Rapport Financier 1'!A39,'Breakdown VNG Dep Avr-Juin21'!L:L))</f>
        <v>0</v>
      </c>
      <c r="M39" s="883">
        <f>(SUMIF('Breakdown depenses Juil''Sept 21'!H:H,'Rapport Financier 1'!A39,'Breakdown depenses Juil''Sept 21'!T:T))</f>
        <v>0</v>
      </c>
      <c r="N39" s="957">
        <f>SUMIF('Breakdown depenses Oct''21'!H:H,'Rapport Financier 1'!A39,'Breakdown depenses Oct''21'!T:T)</f>
        <v>0</v>
      </c>
      <c r="O39" s="958">
        <f>SUMIF('Breakdown depenses Nov''Déc''21'!H:H,A39,'Breakdown depenses Nov''Déc''21'!T:T)+SUMIF('VNG T5'!A:A,A39,'VNG T5'!N:N)</f>
        <v>0</v>
      </c>
      <c r="P39" s="902">
        <f t="shared" si="29"/>
        <v>0</v>
      </c>
      <c r="Q39" s="572">
        <f t="shared" si="30"/>
        <v>0</v>
      </c>
      <c r="R39" s="572">
        <f t="shared" si="31"/>
        <v>0</v>
      </c>
      <c r="S39" s="716" t="e">
        <f t="shared" si="32"/>
        <v>#DIV/0!</v>
      </c>
      <c r="T39" s="566">
        <v>3365</v>
      </c>
      <c r="U39" s="572">
        <f>SUMIF('Breakdown depenses Jan''Mar''22'!H:H,'Rapport Financier 1'!A39,'Breakdown depenses Jan''Mar''22'!T:T)</f>
        <v>0</v>
      </c>
      <c r="V39" s="572">
        <f>SUMIF('Breakdown depenses Avr-Mai''22'!H:H,'Rapport Financier 1'!A39,'Breakdown depenses Avr-Mai''22'!T:T)</f>
        <v>0</v>
      </c>
      <c r="W39" s="572">
        <f>SUMIF('Breakdown depenses Juin''22'!H:H,'Rapport Financier 1'!A39,'Breakdown depenses Juin''22'!T:T)</f>
        <v>740</v>
      </c>
      <c r="X39" s="572">
        <f t="shared" si="33"/>
        <v>740</v>
      </c>
      <c r="Y39" s="572">
        <f>SUMIF('Breakdown depenses Juil''Sept''22'!H:H,'Rapport Financier 1'!A39,'Breakdown depenses Juil''Sept''22'!T:T)</f>
        <v>1075</v>
      </c>
      <c r="Z39" s="572">
        <f>SUMIF('Breakdown depenses Oct 2022'!H:H,'Rapport Financier 1'!A39,'Breakdown depenses Oct 2022'!T:T)</f>
        <v>0</v>
      </c>
      <c r="AA39" s="572">
        <f>SUMIF('Breakdown depenses Oct''Dec 2022'!I:I,'Rapport Financier 1'!A39,'Breakdown depenses Oct''Dec 2022'!R:R)</f>
        <v>650</v>
      </c>
      <c r="AB39" s="572">
        <f t="shared" si="34"/>
        <v>650</v>
      </c>
      <c r="AC39" s="572">
        <f>SUMIF('Breakdown depenses Jan''&amp;Mars''23'!I:I,'Rapport Financier 1'!A39,'Breakdown depenses Jan''&amp;Mars''23'!U:U)</f>
        <v>900</v>
      </c>
      <c r="AD39" s="572">
        <f>SUMIF('Breakdown depenses Avr''23'!I:I,'Rapport Financier 1'!A39,'Breakdown depenses Avr''23'!U:U)</f>
        <v>0</v>
      </c>
      <c r="AE39" s="572">
        <f>SUMIF('Breakdown depenses Mai''&amp;Jui''23'!I:I,'Rapport Financier 1'!A39,'Breakdown depenses Mai''&amp;Jui''23'!U:U)</f>
        <v>0</v>
      </c>
      <c r="AF39" s="572">
        <f t="shared" si="35"/>
        <v>3365</v>
      </c>
      <c r="AG39" s="572">
        <f t="shared" si="36"/>
        <v>0</v>
      </c>
      <c r="AH39" s="575">
        <f t="shared" si="41"/>
        <v>1</v>
      </c>
      <c r="AI39" s="566">
        <f t="shared" si="37"/>
        <v>3365</v>
      </c>
      <c r="AJ39" s="572">
        <f t="shared" si="38"/>
        <v>3365</v>
      </c>
      <c r="AK39" s="572">
        <f t="shared" si="39"/>
        <v>0</v>
      </c>
      <c r="AL39" s="998">
        <f t="shared" si="40"/>
        <v>1</v>
      </c>
      <c r="AN39" s="1077">
        <f t="shared" si="13"/>
        <v>1550</v>
      </c>
    </row>
    <row r="40" spans="1:84" s="546" customFormat="1" ht="15.6" customHeight="1">
      <c r="I40" s="552"/>
      <c r="N40" s="552"/>
      <c r="O40" s="552"/>
      <c r="T40" s="552"/>
      <c r="AI40" s="552"/>
      <c r="AM40" s="1022">
        <f>SUM(AK33:AK39)</f>
        <v>-244.69999999999982</v>
      </c>
      <c r="AN40" s="1079">
        <f t="shared" si="13"/>
        <v>0</v>
      </c>
      <c r="AO40" s="1138">
        <f>(SUM(AJ33:AJ39))/(SUM(AI33:AI39))</f>
        <v>1.0024003845323812</v>
      </c>
      <c r="AP40" s="1023"/>
      <c r="AQ40" s="1023"/>
      <c r="AR40" s="1023"/>
      <c r="AS40" s="1023"/>
      <c r="AT40" s="1023"/>
      <c r="AU40" s="1023"/>
      <c r="AV40" s="1023"/>
      <c r="AW40" s="1023"/>
      <c r="AX40" s="1023"/>
      <c r="AY40" s="1023"/>
      <c r="AZ40" s="1023"/>
      <c r="BA40" s="1023"/>
      <c r="BB40" s="1023"/>
      <c r="BC40" s="1023"/>
      <c r="BD40" s="1023"/>
      <c r="BE40" s="1023"/>
      <c r="BF40" s="1023"/>
      <c r="BG40" s="1023"/>
      <c r="BH40" s="1023"/>
      <c r="BI40" s="1023"/>
      <c r="BJ40" s="1023"/>
      <c r="BK40" s="1023"/>
      <c r="BL40" s="1023"/>
      <c r="BM40" s="1023"/>
      <c r="BN40" s="1023"/>
      <c r="BO40" s="1023"/>
      <c r="BP40" s="1023"/>
      <c r="BQ40" s="1023"/>
      <c r="BR40" s="1023"/>
      <c r="BS40" s="1023"/>
      <c r="BT40" s="1023"/>
      <c r="BU40" s="1023"/>
      <c r="BV40" s="1023"/>
      <c r="BW40" s="1023"/>
      <c r="BX40" s="1023"/>
      <c r="BY40" s="1023"/>
      <c r="BZ40" s="1023"/>
      <c r="CA40" s="1023"/>
      <c r="CB40" s="1023"/>
      <c r="CC40" s="1023"/>
      <c r="CD40" s="1023"/>
      <c r="CE40" s="1023"/>
      <c r="CF40" s="1023"/>
    </row>
    <row r="41" spans="1:84">
      <c r="B41" s="923" t="s">
        <v>162</v>
      </c>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1016"/>
      <c r="AN41" s="1077">
        <f t="shared" si="13"/>
        <v>0</v>
      </c>
    </row>
    <row r="42" spans="1:84" s="530" customFormat="1">
      <c r="A42" s="482" t="s">
        <v>417</v>
      </c>
      <c r="B42" s="917" t="s">
        <v>706</v>
      </c>
      <c r="C42" s="917" t="s">
        <v>269</v>
      </c>
      <c r="D42" s="918" t="s">
        <v>201</v>
      </c>
      <c r="E42" s="918"/>
      <c r="F42" s="918"/>
      <c r="G42" s="918"/>
      <c r="H42" s="918"/>
      <c r="I42" s="989">
        <v>604</v>
      </c>
      <c r="J42" s="919">
        <f>SUMIF('Breakdown depenses Oct''dec 20'!H:H,'Rapport Financier 1'!A42,'Breakdown depenses Oct''dec 20'!T:T)</f>
        <v>0</v>
      </c>
      <c r="K42" s="919">
        <f>SUMIF('Breakdown depenses Jan''Mar 21'!H:H,'Rapport Financier 1'!A42,'Breakdown depenses Jan''Mar 21'!T:T)</f>
        <v>243</v>
      </c>
      <c r="L42" s="919">
        <f>(SUMIF('Breakdown depenses Avril-Juin'!H:H,'Rapport Financier 1'!A42,'Breakdown depenses Avril-Juin'!T:T))+(SUMIF('Breakdown VNG Dep Avr-Juin21'!A:A,'Rapport Financier 1'!A42,'Breakdown VNG Dep Avr-Juin21'!L:L))</f>
        <v>44</v>
      </c>
      <c r="M42" s="919">
        <f>(SUMIF('Breakdown depenses Juil''Sept 21'!H:H,'Rapport Financier 1'!A42,'Breakdown depenses Juil''Sept 21'!T:T))</f>
        <v>317</v>
      </c>
      <c r="N42" s="963">
        <f>SUMIF('Breakdown depenses Oct''21'!H:H,'Rapport Financier 1'!A42,'Breakdown depenses Oct''21'!T:T)</f>
        <v>0</v>
      </c>
      <c r="O42" s="964">
        <f>SUMIF('Breakdown depenses Nov''Déc''21'!H:H,A42,'Breakdown depenses Nov''Déc''21'!T:T)+SUMIF('VNG T5'!A:A,A42,'VNG T5'!N:N)</f>
        <v>0</v>
      </c>
      <c r="P42" s="920">
        <f t="shared" ref="P42:P49" si="42">SUM(N42:O42)</f>
        <v>0</v>
      </c>
      <c r="Q42" s="921">
        <f t="shared" ref="Q42:Q49" si="43">SUM(J42:M42)+P42</f>
        <v>604</v>
      </c>
      <c r="R42" s="921">
        <f t="shared" ref="R42:R49" si="44">I42-Q42</f>
        <v>0</v>
      </c>
      <c r="S42" s="922">
        <f t="shared" ref="S42:S49" si="45">Q42/I42</f>
        <v>1</v>
      </c>
      <c r="T42" s="988">
        <v>0</v>
      </c>
      <c r="U42" s="928">
        <f>SUMIF('Breakdown depenses Jan''Mar''22'!H:H,'Rapport Financier 1'!A42,'Breakdown depenses Jan''Mar''22'!T:T)</f>
        <v>2200</v>
      </c>
      <c r="V42" s="572">
        <f>SUMIF('Breakdown depenses Avr-Mai''22'!H:H,'Rapport Financier 1'!A42,'Breakdown depenses Avr-Mai''22'!T:T)</f>
        <v>-2200</v>
      </c>
      <c r="W42" s="572">
        <f>SUMIF('Breakdown depenses Juin''22'!H:H,'Rapport Financier 1'!A42,'Breakdown depenses Juin''22'!T:T)</f>
        <v>0</v>
      </c>
      <c r="X42" s="572">
        <f t="shared" ref="X42:X50" si="46">V42+W42</f>
        <v>-2200</v>
      </c>
      <c r="Y42" s="572">
        <f>SUMIF('Breakdown depenses Juil''Sept''22'!H:H,'Rapport Financier 1'!A42,'Breakdown depenses Juil''Sept''22'!T:T)</f>
        <v>0</v>
      </c>
      <c r="Z42" s="572">
        <f>SUMIF('Breakdown depenses Oct 2022'!H:H,'Rapport Financier 1'!A42,'Breakdown depenses Oct 2022'!T:T)</f>
        <v>0</v>
      </c>
      <c r="AA42" s="572">
        <f>SUMIF('Breakdown depenses Oct''Dec 2022'!I:I,'Rapport Financier 1'!A42,'Breakdown depenses Oct''Dec 2022'!R:R)</f>
        <v>0</v>
      </c>
      <c r="AB42" s="572">
        <f t="shared" ref="AB42:AB50" si="47">Z42+AA42</f>
        <v>0</v>
      </c>
      <c r="AC42" s="572">
        <f>SUMIF('Breakdown depenses Jan''&amp;Mars''23'!I:I,'Rapport Financier 1'!A42,'Breakdown depenses Jan''&amp;Mars''23'!U:U)</f>
        <v>0</v>
      </c>
      <c r="AD42" s="572">
        <f>SUMIF('Breakdown depenses Avr''23'!I:I,'Rapport Financier 1'!A42,'Breakdown depenses Avr''23'!U:U)</f>
        <v>0</v>
      </c>
      <c r="AE42" s="572">
        <f>SUMIF('Breakdown depenses Mai''&amp;Jui''23'!I:I,'Rapport Financier 1'!A42,'Breakdown depenses Mai''&amp;Jui''23'!U:U)</f>
        <v>0</v>
      </c>
      <c r="AF42" s="572">
        <f t="shared" ref="AF42:AF50" si="48">SUM(X42:Y42,AB42,AC42,U42)+AD42+AE42</f>
        <v>0</v>
      </c>
      <c r="AG42" s="921">
        <f t="shared" ref="AG42:AG50" si="49">T42-AF42</f>
        <v>0</v>
      </c>
      <c r="AH42" s="575"/>
      <c r="AI42" s="566">
        <f t="shared" ref="AI42:AI50" si="50">I42+T42</f>
        <v>604</v>
      </c>
      <c r="AJ42" s="572">
        <f t="shared" ref="AJ42:AJ50" si="51">Q42+AF42</f>
        <v>604</v>
      </c>
      <c r="AK42" s="572">
        <f t="shared" ref="AK42:AK50" si="52">AI42-AJ42</f>
        <v>0</v>
      </c>
      <c r="AL42" s="998">
        <f t="shared" ref="AL42:AL50" si="53">AJ42/AI42</f>
        <v>1</v>
      </c>
      <c r="AM42" s="1024"/>
      <c r="AN42" s="1080">
        <f t="shared" si="13"/>
        <v>0</v>
      </c>
    </row>
    <row r="43" spans="1:84">
      <c r="A43" s="482" t="s">
        <v>851</v>
      </c>
      <c r="B43" s="484" t="s">
        <v>707</v>
      </c>
      <c r="C43" s="484" t="s">
        <v>269</v>
      </c>
      <c r="D43" s="484" t="s">
        <v>201</v>
      </c>
      <c r="E43" s="514"/>
      <c r="F43" s="514"/>
      <c r="G43" s="514"/>
      <c r="H43" s="514"/>
      <c r="I43" s="566">
        <v>0</v>
      </c>
      <c r="J43" s="883">
        <f>SUMIF('Breakdown depenses Oct''dec 20'!H:H,'Rapport Financier 1'!A43,'Breakdown depenses Oct''dec 20'!T:T)</f>
        <v>0</v>
      </c>
      <c r="K43" s="883">
        <f>SUMIF('Breakdown depenses Jan''Mar 21'!H:H,'Rapport Financier 1'!A43,'Breakdown depenses Jan''Mar 21'!T:T)</f>
        <v>0</v>
      </c>
      <c r="L43" s="883">
        <f>(SUMIF('Breakdown depenses Avril-Juin'!H:H,'Rapport Financier 1'!A43,'Breakdown depenses Avril-Juin'!T:T))+(SUMIF('Breakdown VNG Dep Avr-Juin21'!A:A,'Rapport Financier 1'!A43,'Breakdown VNG Dep Avr-Juin21'!L:L))</f>
        <v>0</v>
      </c>
      <c r="M43" s="883">
        <f>(SUMIF('Breakdown depenses Juil''Sept 21'!H:H,'Rapport Financier 1'!A43,'Breakdown depenses Juil''Sept 21'!T:T))</f>
        <v>0</v>
      </c>
      <c r="N43" s="957">
        <f>SUMIF('Breakdown depenses Oct''21'!H:H,'Rapport Financier 1'!A43,'Breakdown depenses Oct''21'!T:T)</f>
        <v>0</v>
      </c>
      <c r="O43" s="958">
        <f>SUMIF('Breakdown depenses Nov''Déc''21'!H:H,A43,'Breakdown depenses Nov''Déc''21'!T:T)+SUMIF('VNG T5'!A:A,A43,'VNG T5'!N:N)</f>
        <v>0</v>
      </c>
      <c r="P43" s="902">
        <f t="shared" si="42"/>
        <v>0</v>
      </c>
      <c r="Q43" s="572">
        <f t="shared" si="43"/>
        <v>0</v>
      </c>
      <c r="R43" s="572">
        <f t="shared" si="44"/>
        <v>0</v>
      </c>
      <c r="S43" s="575" t="e">
        <f t="shared" si="45"/>
        <v>#DIV/0!</v>
      </c>
      <c r="T43" s="566">
        <v>0</v>
      </c>
      <c r="U43" s="572">
        <f>SUMIF('Breakdown depenses Jan''Mar''22'!H:H,'Rapport Financier 1'!A43,'Breakdown depenses Jan''Mar''22'!T:T)</f>
        <v>0</v>
      </c>
      <c r="V43" s="572">
        <f>SUMIF('Breakdown depenses Avr-Mai''22'!H:H,'Rapport Financier 1'!A43,'Breakdown depenses Avr-Mai''22'!T:T)</f>
        <v>0</v>
      </c>
      <c r="W43" s="572">
        <f>SUMIF('Breakdown depenses Juin''22'!H:H,'Rapport Financier 1'!A43,'Breakdown depenses Juin''22'!T:T)</f>
        <v>0</v>
      </c>
      <c r="X43" s="572">
        <f t="shared" si="46"/>
        <v>0</v>
      </c>
      <c r="Y43" s="572">
        <f>SUMIF('Breakdown depenses Juil''Sept''22'!H:H,'Rapport Financier 1'!A43,'Breakdown depenses Juil''Sept''22'!T:T)</f>
        <v>0</v>
      </c>
      <c r="Z43" s="572">
        <f>SUMIF('Breakdown depenses Oct 2022'!H:H,'Rapport Financier 1'!A43,'Breakdown depenses Oct 2022'!T:T)</f>
        <v>0</v>
      </c>
      <c r="AA43" s="572">
        <f>SUMIF('Breakdown depenses Oct''Dec 2022'!I:I,'Rapport Financier 1'!A43,'Breakdown depenses Oct''Dec 2022'!R:R)</f>
        <v>0</v>
      </c>
      <c r="AB43" s="572">
        <f t="shared" si="47"/>
        <v>0</v>
      </c>
      <c r="AC43" s="572">
        <f>SUMIF('Breakdown depenses Jan''&amp;Mars''23'!I:I,'Rapport Financier 1'!A43,'Breakdown depenses Jan''&amp;Mars''23'!U:U)</f>
        <v>0</v>
      </c>
      <c r="AD43" s="572">
        <f>SUMIF('Breakdown depenses Avr''23'!I:I,'Rapport Financier 1'!A43,'Breakdown depenses Avr''23'!U:U)</f>
        <v>0</v>
      </c>
      <c r="AE43" s="572">
        <f>SUMIF('Breakdown depenses Mai''&amp;Jui''23'!I:I,'Rapport Financier 1'!A43,'Breakdown depenses Mai''&amp;Jui''23'!U:U)</f>
        <v>0</v>
      </c>
      <c r="AF43" s="572">
        <f t="shared" si="48"/>
        <v>0</v>
      </c>
      <c r="AG43" s="572">
        <f t="shared" si="49"/>
        <v>0</v>
      </c>
      <c r="AH43" s="575"/>
      <c r="AI43" s="566">
        <f t="shared" si="50"/>
        <v>0</v>
      </c>
      <c r="AJ43" s="572">
        <f t="shared" si="51"/>
        <v>0</v>
      </c>
      <c r="AK43" s="572">
        <f t="shared" si="52"/>
        <v>0</v>
      </c>
      <c r="AL43" s="998">
        <v>0</v>
      </c>
      <c r="AN43" s="1077">
        <f t="shared" si="13"/>
        <v>0</v>
      </c>
    </row>
    <row r="44" spans="1:84">
      <c r="A44" s="482" t="s">
        <v>852</v>
      </c>
      <c r="B44" s="484" t="s">
        <v>292</v>
      </c>
      <c r="C44" s="484" t="s">
        <v>694</v>
      </c>
      <c r="D44" s="484" t="s">
        <v>201</v>
      </c>
      <c r="E44" s="514"/>
      <c r="F44" s="514"/>
      <c r="G44" s="514"/>
      <c r="H44" s="514"/>
      <c r="I44" s="566">
        <v>7151</v>
      </c>
      <c r="J44" s="883">
        <f>SUMIF('Breakdown depenses Oct''dec 20'!H:H,'Rapport Financier 1'!A44,'Breakdown depenses Oct''dec 20'!T:T)</f>
        <v>0</v>
      </c>
      <c r="K44" s="883">
        <f>SUMIF('Breakdown depenses Jan''Mar 21'!H:H,'Rapport Financier 1'!A44,'Breakdown depenses Jan''Mar 21'!T:T)</f>
        <v>0</v>
      </c>
      <c r="L44" s="883">
        <f>(SUMIF('Breakdown depenses Avril-Juin'!H:H,'Rapport Financier 1'!A44,'Breakdown depenses Avril-Juin'!T:T))+(SUMIF('Breakdown VNG Dep Avr-Juin21'!A:A,'Rapport Financier 1'!A44,'Breakdown VNG Dep Avr-Juin21'!L:L))</f>
        <v>3835</v>
      </c>
      <c r="M44" s="883">
        <f>(SUMIF('Breakdown depenses Juil''Sept 21'!H:H,'Rapport Financier 1'!A44,'Breakdown depenses Juil''Sept 21'!T:T))</f>
        <v>0</v>
      </c>
      <c r="N44" s="957">
        <f>SUMIF('Breakdown depenses Oct''21'!H:H,'Rapport Financier 1'!A44,'Breakdown depenses Oct''21'!T:T)</f>
        <v>0</v>
      </c>
      <c r="O44" s="958">
        <f>SUMIF('Breakdown depenses Nov''Déc''21'!H:H,A44,'Breakdown depenses Nov''Déc''21'!T:T)+SUMIF('VNG T5'!A:A,A44,'VNG T5'!N:N)</f>
        <v>6181.4</v>
      </c>
      <c r="P44" s="902">
        <f t="shared" si="42"/>
        <v>6181.4</v>
      </c>
      <c r="Q44" s="572">
        <f t="shared" si="43"/>
        <v>10016.4</v>
      </c>
      <c r="R44" s="572">
        <f t="shared" si="44"/>
        <v>-2865.3999999999996</v>
      </c>
      <c r="S44" s="575">
        <f t="shared" si="45"/>
        <v>1.400699202908684</v>
      </c>
      <c r="T44" s="566">
        <v>42569</v>
      </c>
      <c r="U44" s="572">
        <f>SUMIF('Breakdown depenses Jan''Mar''22'!H:H,'Rapport Financier 1'!A44,'Breakdown depenses Jan''Mar''22'!T:T)</f>
        <v>0</v>
      </c>
      <c r="V44" s="572">
        <f>SUMIF('Breakdown depenses Avr-Mai''22'!H:H,'Rapport Financier 1'!A44,'Breakdown depenses Avr-Mai''22'!T:T)</f>
        <v>10437</v>
      </c>
      <c r="W44" s="572">
        <f>SUMIF('Breakdown depenses Juin''22'!H:H,'Rapport Financier 1'!A44,'Breakdown depenses Juin''22'!T:T)</f>
        <v>1020</v>
      </c>
      <c r="X44" s="572">
        <f t="shared" si="46"/>
        <v>11457</v>
      </c>
      <c r="Y44" s="572">
        <f>SUMIF('Breakdown depenses Juil''Sept''22'!H:H,'Rapport Financier 1'!A44,'Breakdown depenses Juil''Sept''22'!T:T)</f>
        <v>0</v>
      </c>
      <c r="Z44" s="572">
        <f>SUMIF('Breakdown depenses Oct 2022'!H:H,'Rapport Financier 1'!A44,'Breakdown depenses Oct 2022'!T:T)</f>
        <v>0</v>
      </c>
      <c r="AA44" s="572">
        <f>SUMIF('Breakdown depenses Oct''Dec 2022'!I:I,'Rapport Financier 1'!A44,'Breakdown depenses Oct''Dec 2022'!R:R)</f>
        <v>20</v>
      </c>
      <c r="AB44" s="572">
        <f t="shared" si="47"/>
        <v>20</v>
      </c>
      <c r="AC44" s="572">
        <f>SUMIF('Breakdown depenses Jan''&amp;Mars''23'!I:I,'Rapport Financier 1'!A44,'Breakdown depenses Jan''&amp;Mars''23'!U:U)</f>
        <v>6812</v>
      </c>
      <c r="AD44" s="572">
        <f>SUMIF('Breakdown depenses Avr''23'!I:I,'Rapport Financier 1'!A44,'Breakdown depenses Avr''23'!U:U)</f>
        <v>7168</v>
      </c>
      <c r="AE44" s="572">
        <f>SUMIF('Breakdown depenses Mai''&amp;Jui''23'!I:I,'Rapport Financier 1'!A44,'Breakdown depenses Mai''&amp;Jui''23'!U:U)</f>
        <v>17345</v>
      </c>
      <c r="AF44" s="572">
        <f t="shared" si="48"/>
        <v>42802</v>
      </c>
      <c r="AG44" s="572">
        <f t="shared" si="49"/>
        <v>-233</v>
      </c>
      <c r="AH44" s="575">
        <f t="shared" ref="AH44:AH50" si="54">AF44/T44</f>
        <v>1.0054734666071554</v>
      </c>
      <c r="AI44" s="566">
        <f t="shared" si="50"/>
        <v>49720</v>
      </c>
      <c r="AJ44" s="572">
        <f t="shared" si="51"/>
        <v>52818.400000000001</v>
      </c>
      <c r="AK44" s="572">
        <f t="shared" si="52"/>
        <v>-3098.4000000000015</v>
      </c>
      <c r="AL44" s="998">
        <f t="shared" si="53"/>
        <v>1.0623169750603378</v>
      </c>
      <c r="AN44" s="1077">
        <f t="shared" si="13"/>
        <v>10901.599999999999</v>
      </c>
    </row>
    <row r="45" spans="1:84">
      <c r="A45" s="482" t="s">
        <v>853</v>
      </c>
      <c r="B45" s="909" t="s">
        <v>4663</v>
      </c>
      <c r="C45" s="484" t="s">
        <v>294</v>
      </c>
      <c r="D45" s="484" t="s">
        <v>201</v>
      </c>
      <c r="E45" s="514"/>
      <c r="F45" s="514"/>
      <c r="G45" s="514"/>
      <c r="H45" s="514"/>
      <c r="I45" s="566">
        <v>0</v>
      </c>
      <c r="J45" s="883">
        <f>SUMIF('Breakdown depenses Oct''dec 20'!H:H,'Rapport Financier 1'!A45,'Breakdown depenses Oct''dec 20'!T:T)</f>
        <v>0</v>
      </c>
      <c r="K45" s="883">
        <f>SUMIF('Breakdown depenses Jan''Mar 21'!H:H,'Rapport Financier 1'!A45,'Breakdown depenses Jan''Mar 21'!T:T)</f>
        <v>0</v>
      </c>
      <c r="L45" s="883">
        <f>(SUMIF('Breakdown depenses Avril-Juin'!H:H,'Rapport Financier 1'!A45,'Breakdown depenses Avril-Juin'!T:T))+(SUMIF('Breakdown VNG Dep Avr-Juin21'!A:A,'Rapport Financier 1'!A45,'Breakdown VNG Dep Avr-Juin21'!L:L))</f>
        <v>0</v>
      </c>
      <c r="M45" s="883">
        <f>(SUMIF('Breakdown depenses Juil''Sept 21'!H:H,'Rapport Financier 1'!A45,'Breakdown depenses Juil''Sept 21'!T:T))</f>
        <v>0</v>
      </c>
      <c r="N45" s="957">
        <f>SUMIF('Breakdown depenses Oct''21'!H:H,'Rapport Financier 1'!A45,'Breakdown depenses Oct''21'!T:T)</f>
        <v>0</v>
      </c>
      <c r="O45" s="958">
        <f>SUMIF('Breakdown depenses Nov''Déc''21'!H:H,A45,'Breakdown depenses Nov''Déc''21'!T:T)+SUMIF('VNG T5'!A:A,A45,'VNG T5'!N:N)</f>
        <v>0</v>
      </c>
      <c r="P45" s="902">
        <f t="shared" si="42"/>
        <v>0</v>
      </c>
      <c r="Q45" s="572">
        <f>SUM(J45:M45)+P45</f>
        <v>0</v>
      </c>
      <c r="R45" s="572">
        <f t="shared" si="44"/>
        <v>0</v>
      </c>
      <c r="S45" s="575" t="e">
        <f t="shared" si="45"/>
        <v>#DIV/0!</v>
      </c>
      <c r="T45" s="566">
        <v>31668</v>
      </c>
      <c r="U45" s="572">
        <f>SUMIF('Breakdown depenses Jan''Mar''22'!H:H,'Rapport Financier 1'!A45,'Breakdown depenses Jan''Mar''22'!T:T)</f>
        <v>0</v>
      </c>
      <c r="V45" s="572">
        <f>SUMIF('Breakdown depenses Avr-Mai''22'!H:H,'Rapport Financier 1'!A45,'Breakdown depenses Avr-Mai''22'!T:T)</f>
        <v>0</v>
      </c>
      <c r="W45" s="572">
        <f>SUMIF('Breakdown depenses Juin''22'!H:H,'Rapport Financier 1'!A45,'Breakdown depenses Juin''22'!T:T)</f>
        <v>0</v>
      </c>
      <c r="X45" s="572">
        <f t="shared" si="46"/>
        <v>0</v>
      </c>
      <c r="Y45" s="572">
        <f>SUMIF('Breakdown depenses Juil''Sept''22'!H:H,'Rapport Financier 1'!A45,'Breakdown depenses Juil''Sept''22'!T:T)</f>
        <v>0</v>
      </c>
      <c r="Z45" s="572">
        <f>SUMIF('Breakdown depenses Oct 2022'!H:H,'Rapport Financier 1'!A45,'Breakdown depenses Oct 2022'!T:T)</f>
        <v>0</v>
      </c>
      <c r="AA45" s="572">
        <f>SUMIF('Breakdown depenses Oct''Dec 2022'!I:I,'Rapport Financier 1'!A45,'Breakdown depenses Oct''Dec 2022'!R:R)</f>
        <v>1700</v>
      </c>
      <c r="AB45" s="572">
        <f t="shared" si="47"/>
        <v>1700</v>
      </c>
      <c r="AC45" s="572">
        <f>SUMIF('Breakdown depenses Jan''&amp;Mars''23'!I:I,'Rapport Financier 1'!A45,'Breakdown depenses Jan''&amp;Mars''23'!U:U)</f>
        <v>0</v>
      </c>
      <c r="AD45" s="572">
        <f>SUMIF('Breakdown depenses Avr''23'!I:I,'Rapport Financier 1'!A45,'Breakdown depenses Avr''23'!U:U)</f>
        <v>13207</v>
      </c>
      <c r="AE45" s="572">
        <f>SUMIF('Breakdown depenses Mai''&amp;Jui''23'!I:I,'Rapport Financier 1'!A45,'Breakdown depenses Mai''&amp;Jui''23'!U:U)</f>
        <v>3690</v>
      </c>
      <c r="AF45" s="572">
        <f t="shared" si="48"/>
        <v>18597</v>
      </c>
      <c r="AG45" s="572">
        <f t="shared" si="49"/>
        <v>13071</v>
      </c>
      <c r="AH45" s="575">
        <f t="shared" si="54"/>
        <v>0.58724895793861309</v>
      </c>
      <c r="AI45" s="566">
        <f t="shared" si="50"/>
        <v>31668</v>
      </c>
      <c r="AJ45" s="572">
        <f t="shared" si="51"/>
        <v>18597</v>
      </c>
      <c r="AK45" s="572">
        <f t="shared" si="52"/>
        <v>13071</v>
      </c>
      <c r="AL45" s="998">
        <f t="shared" si="53"/>
        <v>0.58724895793861309</v>
      </c>
      <c r="AN45" s="1077">
        <f t="shared" si="13"/>
        <v>27978</v>
      </c>
    </row>
    <row r="46" spans="1:84">
      <c r="A46" s="482" t="s">
        <v>685</v>
      </c>
      <c r="B46" s="484" t="s">
        <v>295</v>
      </c>
      <c r="C46" s="484" t="s">
        <v>694</v>
      </c>
      <c r="D46" s="484" t="s">
        <v>201</v>
      </c>
      <c r="E46" s="514"/>
      <c r="F46" s="514"/>
      <c r="G46" s="514"/>
      <c r="H46" s="514"/>
      <c r="I46" s="566">
        <v>0</v>
      </c>
      <c r="J46" s="883">
        <f>SUMIF('Breakdown depenses Oct''dec 20'!H:H,'Rapport Financier 1'!A46,'Breakdown depenses Oct''dec 20'!T:T)</f>
        <v>0</v>
      </c>
      <c r="K46" s="883">
        <f>SUMIF('Breakdown depenses Jan''Mar 21'!H:H,'Rapport Financier 1'!A46,'Breakdown depenses Jan''Mar 21'!T:T)</f>
        <v>0</v>
      </c>
      <c r="L46" s="883">
        <f>(SUMIF('Breakdown depenses Avril-Juin'!H:H,'Rapport Financier 1'!A46,'Breakdown depenses Avril-Juin'!T:T))+(SUMIF('Breakdown VNG Dep Avr-Juin21'!A:A,'Rapport Financier 1'!A46,'Breakdown VNG Dep Avr-Juin21'!L:L))</f>
        <v>0</v>
      </c>
      <c r="M46" s="883">
        <f>(SUMIF('Breakdown depenses Juil''Sept 21'!H:H,'Rapport Financier 1'!A46,'Breakdown depenses Juil''Sept 21'!T:T))</f>
        <v>0</v>
      </c>
      <c r="N46" s="957">
        <f>SUMIF('Breakdown depenses Oct''21'!H:H,'Rapport Financier 1'!A46,'Breakdown depenses Oct''21'!T:T)</f>
        <v>0</v>
      </c>
      <c r="O46" s="958">
        <f>SUMIF('Breakdown depenses Nov''Déc''21'!H:H,A46,'Breakdown depenses Nov''Déc''21'!T:T)+SUMIF('VNG T5'!A:A,A46,'VNG T5'!N:N)</f>
        <v>0</v>
      </c>
      <c r="P46" s="902">
        <f t="shared" si="42"/>
        <v>0</v>
      </c>
      <c r="Q46" s="572">
        <f t="shared" si="43"/>
        <v>0</v>
      </c>
      <c r="R46" s="572">
        <f t="shared" si="44"/>
        <v>0</v>
      </c>
      <c r="S46" s="575">
        <v>0</v>
      </c>
      <c r="T46" s="566">
        <v>0</v>
      </c>
      <c r="U46" s="572">
        <f>SUMIF('Breakdown depenses Jan''Mar''22'!H:H,'Rapport Financier 1'!A46,'Breakdown depenses Jan''Mar''22'!T:T)</f>
        <v>0</v>
      </c>
      <c r="V46" s="572">
        <f>SUMIF('Breakdown depenses Avr-Mai''22'!H:H,'Rapport Financier 1'!A46,'Breakdown depenses Avr-Mai''22'!T:T)</f>
        <v>0</v>
      </c>
      <c r="W46" s="572">
        <f>SUMIF('Breakdown depenses Juin''22'!H:H,'Rapport Financier 1'!A46,'Breakdown depenses Juin''22'!T:T)</f>
        <v>0</v>
      </c>
      <c r="X46" s="572">
        <f t="shared" si="46"/>
        <v>0</v>
      </c>
      <c r="Y46" s="572">
        <f>SUMIF('Breakdown depenses Juil''Sept''22'!H:H,'Rapport Financier 1'!A46,'Breakdown depenses Juil''Sept''22'!T:T)</f>
        <v>0</v>
      </c>
      <c r="Z46" s="572">
        <f>SUMIF('Breakdown depenses Oct 2022'!H:H,'Rapport Financier 1'!A46,'Breakdown depenses Oct 2022'!T:T)</f>
        <v>0</v>
      </c>
      <c r="AA46" s="572">
        <f>SUMIF('Breakdown depenses Oct''Dec 2022'!I:I,'Rapport Financier 1'!A46,'Breakdown depenses Oct''Dec 2022'!R:R)</f>
        <v>0</v>
      </c>
      <c r="AB46" s="572">
        <f t="shared" si="47"/>
        <v>0</v>
      </c>
      <c r="AC46" s="572">
        <f>SUMIF('Breakdown depenses Jan''&amp;Mars''23'!I:I,'Rapport Financier 1'!A46,'Breakdown depenses Jan''&amp;Mars''23'!U:U)</f>
        <v>0</v>
      </c>
      <c r="AD46" s="572">
        <f>SUMIF('Breakdown depenses Avr''23'!I:I,'Rapport Financier 1'!A46,'Breakdown depenses Avr''23'!U:U)</f>
        <v>0</v>
      </c>
      <c r="AE46" s="572">
        <f>SUMIF('Breakdown depenses Mai''&amp;Jui''23'!I:I,'Rapport Financier 1'!A46,'Breakdown depenses Mai''&amp;Jui''23'!U:U)</f>
        <v>0</v>
      </c>
      <c r="AF46" s="572">
        <f t="shared" si="48"/>
        <v>0</v>
      </c>
      <c r="AG46" s="572">
        <f t="shared" si="49"/>
        <v>0</v>
      </c>
      <c r="AH46" s="575"/>
      <c r="AI46" s="566">
        <f t="shared" si="50"/>
        <v>0</v>
      </c>
      <c r="AJ46" s="572">
        <f t="shared" si="51"/>
        <v>0</v>
      </c>
      <c r="AK46" s="572">
        <f t="shared" si="52"/>
        <v>0</v>
      </c>
      <c r="AL46" s="998">
        <v>0</v>
      </c>
      <c r="AN46" s="1077">
        <f t="shared" si="13"/>
        <v>0</v>
      </c>
    </row>
    <row r="47" spans="1:84">
      <c r="A47" s="482" t="s">
        <v>854</v>
      </c>
      <c r="B47" s="484" t="s">
        <v>709</v>
      </c>
      <c r="C47" s="484" t="s">
        <v>694</v>
      </c>
      <c r="D47" s="484" t="s">
        <v>201</v>
      </c>
      <c r="E47" s="514"/>
      <c r="F47" s="514"/>
      <c r="G47" s="514"/>
      <c r="H47" s="514"/>
      <c r="I47" s="566">
        <v>0</v>
      </c>
      <c r="J47" s="883">
        <f>SUMIF('Breakdown depenses Oct''dec 20'!H:H,'Rapport Financier 1'!A47,'Breakdown depenses Oct''dec 20'!T:T)</f>
        <v>0</v>
      </c>
      <c r="K47" s="883">
        <f>SUMIF('Breakdown depenses Jan''Mar 21'!H:H,'Rapport Financier 1'!A47,'Breakdown depenses Jan''Mar 21'!T:T)</f>
        <v>0</v>
      </c>
      <c r="L47" s="883">
        <f>(SUMIF('Breakdown depenses Avril-Juin'!H:H,'Rapport Financier 1'!A47,'Breakdown depenses Avril-Juin'!T:T))+(SUMIF('Breakdown VNG Dep Avr-Juin21'!A:A,'Rapport Financier 1'!A47,'Breakdown VNG Dep Avr-Juin21'!L:L))</f>
        <v>0</v>
      </c>
      <c r="M47" s="883">
        <f>(SUMIF('Breakdown depenses Juil''Sept 21'!H:H,'Rapport Financier 1'!A47,'Breakdown depenses Juil''Sept 21'!T:T))</f>
        <v>0</v>
      </c>
      <c r="N47" s="957">
        <f>SUMIF('Breakdown depenses Oct''21'!H:H,'Rapport Financier 1'!A47,'Breakdown depenses Oct''21'!T:T)</f>
        <v>0</v>
      </c>
      <c r="O47" s="958">
        <f>SUMIF('Breakdown depenses Nov''Déc''21'!H:H,A47,'Breakdown depenses Nov''Déc''21'!T:T)+SUMIF('VNG T5'!A:A,A47,'VNG T5'!N:N)</f>
        <v>0</v>
      </c>
      <c r="P47" s="902">
        <f t="shared" si="42"/>
        <v>0</v>
      </c>
      <c r="Q47" s="572">
        <f t="shared" si="43"/>
        <v>0</v>
      </c>
      <c r="R47" s="572">
        <f t="shared" si="44"/>
        <v>0</v>
      </c>
      <c r="S47" s="575" t="e">
        <f t="shared" si="45"/>
        <v>#DIV/0!</v>
      </c>
      <c r="T47" s="566">
        <v>0</v>
      </c>
      <c r="U47" s="572">
        <f>SUMIF('Breakdown depenses Jan''Mar''22'!H:H,'Rapport Financier 1'!A47,'Breakdown depenses Jan''Mar''22'!T:T)</f>
        <v>0</v>
      </c>
      <c r="V47" s="572">
        <f>SUMIF('Breakdown depenses Avr-Mai''22'!H:H,'Rapport Financier 1'!A47,'Breakdown depenses Avr-Mai''22'!T:T)</f>
        <v>0</v>
      </c>
      <c r="W47" s="572">
        <f>SUMIF('Breakdown depenses Juin''22'!H:H,'Rapport Financier 1'!A47,'Breakdown depenses Juin''22'!T:T)</f>
        <v>0</v>
      </c>
      <c r="X47" s="572">
        <f t="shared" si="46"/>
        <v>0</v>
      </c>
      <c r="Y47" s="572">
        <f>SUMIF('Breakdown depenses Juil''Sept''22'!H:H,'Rapport Financier 1'!A47,'Breakdown depenses Juil''Sept''22'!T:T)</f>
        <v>0</v>
      </c>
      <c r="Z47" s="572">
        <f>SUMIF('Breakdown depenses Oct 2022'!H:H,'Rapport Financier 1'!A47,'Breakdown depenses Oct 2022'!T:T)</f>
        <v>0</v>
      </c>
      <c r="AA47" s="572">
        <f>SUMIF('Breakdown depenses Oct''Dec 2022'!I:I,'Rapport Financier 1'!A47,'Breakdown depenses Oct''Dec 2022'!R:R)</f>
        <v>0</v>
      </c>
      <c r="AB47" s="572">
        <f t="shared" si="47"/>
        <v>0</v>
      </c>
      <c r="AC47" s="572">
        <f>SUMIF('Breakdown depenses Jan''&amp;Mars''23'!I:I,'Rapport Financier 1'!A47,'Breakdown depenses Jan''&amp;Mars''23'!U:U)</f>
        <v>0</v>
      </c>
      <c r="AD47" s="572">
        <f>SUMIF('Breakdown depenses Avr''23'!I:I,'Rapport Financier 1'!A47,'Breakdown depenses Avr''23'!U:U)</f>
        <v>0</v>
      </c>
      <c r="AE47" s="572">
        <f>SUMIF('Breakdown depenses Mai''&amp;Jui''23'!I:I,'Rapport Financier 1'!A47,'Breakdown depenses Mai''&amp;Jui''23'!U:U)</f>
        <v>0</v>
      </c>
      <c r="AF47" s="572">
        <f t="shared" si="48"/>
        <v>0</v>
      </c>
      <c r="AG47" s="572">
        <f t="shared" si="49"/>
        <v>0</v>
      </c>
      <c r="AH47" s="575"/>
      <c r="AI47" s="566">
        <f t="shared" si="50"/>
        <v>0</v>
      </c>
      <c r="AJ47" s="572">
        <f t="shared" si="51"/>
        <v>0</v>
      </c>
      <c r="AK47" s="572">
        <f t="shared" si="52"/>
        <v>0</v>
      </c>
      <c r="AL47" s="998">
        <v>0</v>
      </c>
      <c r="AN47" s="1077">
        <f t="shared" si="13"/>
        <v>0</v>
      </c>
    </row>
    <row r="48" spans="1:84">
      <c r="A48" s="764" t="s">
        <v>3558</v>
      </c>
      <c r="B48" s="909" t="s">
        <v>3046</v>
      </c>
      <c r="C48" s="484" t="s">
        <v>694</v>
      </c>
      <c r="D48" s="484" t="s">
        <v>201</v>
      </c>
      <c r="E48" s="514"/>
      <c r="F48" s="514"/>
      <c r="G48" s="514"/>
      <c r="H48" s="514"/>
      <c r="I48" s="566">
        <v>0</v>
      </c>
      <c r="J48" s="883">
        <f>SUMIF('Breakdown depenses Oct''dec 20'!H:H,'Rapport Financier 1'!A48,'Breakdown depenses Oct''dec 20'!T:T)</f>
        <v>0</v>
      </c>
      <c r="K48" s="883">
        <f>SUMIF('Breakdown depenses Jan''Mar 21'!H:H,'Rapport Financier 1'!A48,'Breakdown depenses Jan''Mar 21'!T:T)</f>
        <v>0</v>
      </c>
      <c r="L48" s="883">
        <f>(SUMIF('Breakdown depenses Avril-Juin'!H:H,'Rapport Financier 1'!A48,'Breakdown depenses Avril-Juin'!T:T))+(SUMIF('Breakdown VNG Dep Avr-Juin21'!A:A,'Rapport Financier 1'!A48,'Breakdown VNG Dep Avr-Juin21'!L:L))</f>
        <v>0</v>
      </c>
      <c r="M48" s="883">
        <f>(SUMIF('Breakdown depenses Juil''Sept 21'!H:H,'Rapport Financier 1'!A48,'Breakdown depenses Juil''Sept 21'!T:T))</f>
        <v>0</v>
      </c>
      <c r="N48" s="957">
        <f>SUMIF('Breakdown depenses Oct''21'!H:H,'Rapport Financier 1'!A48,'Breakdown depenses Oct''21'!T:T)</f>
        <v>0</v>
      </c>
      <c r="O48" s="958">
        <f>SUMIF('Breakdown depenses Nov''Déc''21'!H:H,A48,'Breakdown depenses Nov''Déc''21'!T:T)+SUMIF('VNG T5'!A:A,A48,'VNG T5'!N:N)</f>
        <v>0</v>
      </c>
      <c r="P48" s="902">
        <f t="shared" si="42"/>
        <v>0</v>
      </c>
      <c r="Q48" s="572">
        <f t="shared" si="43"/>
        <v>0</v>
      </c>
      <c r="R48" s="572">
        <f t="shared" si="44"/>
        <v>0</v>
      </c>
      <c r="S48" s="575" t="e">
        <f t="shared" si="45"/>
        <v>#DIV/0!</v>
      </c>
      <c r="T48" s="566">
        <v>14749</v>
      </c>
      <c r="U48" s="572">
        <f>SUMIF('Breakdown depenses Jan''Mar''22'!H:H,'Rapport Financier 1'!A48,'Breakdown depenses Jan''Mar''22'!T:T)</f>
        <v>0</v>
      </c>
      <c r="V48" s="572">
        <f>SUMIF('Breakdown depenses Avr-Mai''22'!H:H,'Rapport Financier 1'!A48,'Breakdown depenses Avr-Mai''22'!T:T)</f>
        <v>6016</v>
      </c>
      <c r="W48" s="572">
        <f>SUMIF('Breakdown depenses Juin''22'!H:H,'Rapport Financier 1'!A48,'Breakdown depenses Juin''22'!T:T)</f>
        <v>0</v>
      </c>
      <c r="X48" s="572">
        <f t="shared" si="46"/>
        <v>6016</v>
      </c>
      <c r="Y48" s="572">
        <f>SUMIF('Breakdown depenses Juil''Sept''22'!H:H,'Rapport Financier 1'!A48,'Breakdown depenses Juil''Sept''22'!T:T)</f>
        <v>0</v>
      </c>
      <c r="Z48" s="572">
        <f>SUMIF('Breakdown depenses Oct 2022'!H:H,'Rapport Financier 1'!A48,'Breakdown depenses Oct 2022'!T:T)</f>
        <v>0</v>
      </c>
      <c r="AA48" s="572">
        <f>SUMIF('Breakdown depenses Oct''Dec 2022'!I:I,'Rapport Financier 1'!A48,'Breakdown depenses Oct''Dec 2022'!R:R)</f>
        <v>7678</v>
      </c>
      <c r="AB48" s="572">
        <f t="shared" si="47"/>
        <v>7678</v>
      </c>
      <c r="AC48" s="572">
        <f>SUMIF('Breakdown depenses Jan''&amp;Mars''23'!I:I,'Rapport Financier 1'!A48,'Breakdown depenses Jan''&amp;Mars''23'!U:U)</f>
        <v>1055</v>
      </c>
      <c r="AD48" s="572">
        <f>SUMIF('Breakdown depenses Avr''23'!I:I,'Rapport Financier 1'!A48,'Breakdown depenses Avr''23'!U:U)</f>
        <v>0</v>
      </c>
      <c r="AE48" s="572">
        <f>SUMIF('Breakdown depenses Mai''&amp;Jui''23'!I:I,'Rapport Financier 1'!A48,'Breakdown depenses Mai''&amp;Jui''23'!U:U)</f>
        <v>0</v>
      </c>
      <c r="AF48" s="572">
        <f t="shared" si="48"/>
        <v>14749</v>
      </c>
      <c r="AG48" s="572">
        <f t="shared" si="49"/>
        <v>0</v>
      </c>
      <c r="AH48" s="575">
        <f t="shared" si="54"/>
        <v>1</v>
      </c>
      <c r="AI48" s="566">
        <f t="shared" si="50"/>
        <v>14749</v>
      </c>
      <c r="AJ48" s="572">
        <f t="shared" si="51"/>
        <v>14749</v>
      </c>
      <c r="AK48" s="572">
        <f t="shared" si="52"/>
        <v>0</v>
      </c>
      <c r="AL48" s="998">
        <f t="shared" si="53"/>
        <v>1</v>
      </c>
      <c r="AN48" s="1077">
        <f t="shared" si="13"/>
        <v>8733</v>
      </c>
    </row>
    <row r="49" spans="1:41">
      <c r="A49" s="764" t="s">
        <v>3559</v>
      </c>
      <c r="B49" s="909" t="s">
        <v>3047</v>
      </c>
      <c r="C49" s="484" t="s">
        <v>694</v>
      </c>
      <c r="D49" s="484" t="s">
        <v>201</v>
      </c>
      <c r="E49" s="514"/>
      <c r="F49" s="514"/>
      <c r="G49" s="514"/>
      <c r="H49" s="514"/>
      <c r="I49" s="566">
        <v>0</v>
      </c>
      <c r="J49" s="883">
        <f>SUMIF('Breakdown depenses Oct''dec 20'!H:H,'Rapport Financier 1'!A49,'Breakdown depenses Oct''dec 20'!T:T)</f>
        <v>0</v>
      </c>
      <c r="K49" s="883">
        <f>SUMIF('Breakdown depenses Jan''Mar 21'!H:H,'Rapport Financier 1'!A49,'Breakdown depenses Jan''Mar 21'!T:T)</f>
        <v>0</v>
      </c>
      <c r="L49" s="883">
        <f>(SUMIF('Breakdown depenses Avril-Juin'!H:H,'Rapport Financier 1'!A49,'Breakdown depenses Avril-Juin'!T:T))+(SUMIF('Breakdown VNG Dep Avr-Juin21'!A:A,'Rapport Financier 1'!A49,'Breakdown VNG Dep Avr-Juin21'!L:L))</f>
        <v>0</v>
      </c>
      <c r="M49" s="883">
        <f>(SUMIF('Breakdown depenses Juil''Sept 21'!H:H,'Rapport Financier 1'!A49,'Breakdown depenses Juil''Sept 21'!T:T))</f>
        <v>0</v>
      </c>
      <c r="N49" s="957">
        <f>SUMIF('Breakdown depenses Oct''21'!H:H,'Rapport Financier 1'!A49,'Breakdown depenses Oct''21'!T:T)</f>
        <v>0</v>
      </c>
      <c r="O49" s="958">
        <f>SUMIF('Breakdown depenses Nov''Déc''21'!H:H,A49,'Breakdown depenses Nov''Déc''21'!T:T)+SUMIF('VNG T5'!A:A,A49,'VNG T5'!N:N)</f>
        <v>0</v>
      </c>
      <c r="P49" s="902">
        <f t="shared" si="42"/>
        <v>0</v>
      </c>
      <c r="Q49" s="572">
        <f t="shared" si="43"/>
        <v>0</v>
      </c>
      <c r="R49" s="572">
        <f t="shared" si="44"/>
        <v>0</v>
      </c>
      <c r="S49" s="575" t="e">
        <f t="shared" si="45"/>
        <v>#DIV/0!</v>
      </c>
      <c r="T49" s="566">
        <v>4000</v>
      </c>
      <c r="U49" s="572">
        <f>SUMIF('Breakdown depenses Jan''Mar''22'!H:H,'Rapport Financier 1'!A49,'Breakdown depenses Jan''Mar''22'!T:T)</f>
        <v>0</v>
      </c>
      <c r="V49" s="572">
        <f>SUMIF('Breakdown depenses Avr-Mai''22'!H:H,'Rapport Financier 1'!A49,'Breakdown depenses Avr-Mai''22'!T:T)</f>
        <v>0</v>
      </c>
      <c r="W49" s="572">
        <f>SUMIF('Breakdown depenses Juin''22'!H:H,'Rapport Financier 1'!A49,'Breakdown depenses Juin''22'!T:T)</f>
        <v>4458</v>
      </c>
      <c r="X49" s="572">
        <f t="shared" si="46"/>
        <v>4458</v>
      </c>
      <c r="Y49" s="572">
        <f>SUMIF('Breakdown depenses Juil''Sept''22'!H:H,'Rapport Financier 1'!A49,'Breakdown depenses Juil''Sept''22'!T:T)</f>
        <v>0</v>
      </c>
      <c r="Z49" s="572">
        <f>SUMIF('Breakdown depenses Oct 2022'!H:H,'Rapport Financier 1'!A49,'Breakdown depenses Oct 2022'!T:T)</f>
        <v>0</v>
      </c>
      <c r="AA49" s="572">
        <f>SUMIF('Breakdown depenses Oct''Dec 2022'!I:I,'Rapport Financier 1'!A49,'Breakdown depenses Oct''Dec 2022'!R:R)</f>
        <v>-4458</v>
      </c>
      <c r="AB49" s="572">
        <f t="shared" si="47"/>
        <v>-4458</v>
      </c>
      <c r="AC49" s="572">
        <f>SUMIF('Breakdown depenses Jan''&amp;Mars''23'!I:I,'Rapport Financier 1'!A49,'Breakdown depenses Jan''&amp;Mars''23'!U:U)</f>
        <v>0</v>
      </c>
      <c r="AD49" s="572">
        <f>SUMIF('Breakdown depenses Avr''23'!I:I,'Rapport Financier 1'!A49,'Breakdown depenses Avr''23'!U:U)</f>
        <v>4195</v>
      </c>
      <c r="AE49" s="572">
        <f>SUMIF('Breakdown depenses Mai''&amp;Jui''23'!I:I,'Rapport Financier 1'!A49,'Breakdown depenses Mai''&amp;Jui''23'!U:U)</f>
        <v>0</v>
      </c>
      <c r="AF49" s="572">
        <f t="shared" si="48"/>
        <v>4195</v>
      </c>
      <c r="AG49" s="572">
        <f t="shared" si="49"/>
        <v>-195</v>
      </c>
      <c r="AH49" s="575">
        <f t="shared" si="54"/>
        <v>1.0487500000000001</v>
      </c>
      <c r="AI49" s="566">
        <f t="shared" si="50"/>
        <v>4000</v>
      </c>
      <c r="AJ49" s="572">
        <f t="shared" si="51"/>
        <v>4195</v>
      </c>
      <c r="AK49" s="572">
        <f t="shared" si="52"/>
        <v>-195</v>
      </c>
      <c r="AL49" s="998">
        <f t="shared" si="53"/>
        <v>1.0487500000000001</v>
      </c>
      <c r="AN49" s="1077">
        <f t="shared" si="13"/>
        <v>-458</v>
      </c>
    </row>
    <row r="50" spans="1:41">
      <c r="A50" s="764" t="s">
        <v>3560</v>
      </c>
      <c r="B50" s="909" t="s">
        <v>3052</v>
      </c>
      <c r="C50" s="484" t="s">
        <v>284</v>
      </c>
      <c r="D50" s="484" t="s">
        <v>201</v>
      </c>
      <c r="E50" s="514"/>
      <c r="F50" s="514"/>
      <c r="G50" s="514"/>
      <c r="H50" s="514"/>
      <c r="I50" s="566">
        <v>0</v>
      </c>
      <c r="J50" s="883">
        <f>SUMIF('Breakdown depenses Oct''dec 20'!H:H,'Rapport Financier 1'!A50,'Breakdown depenses Oct''dec 20'!T:T)</f>
        <v>0</v>
      </c>
      <c r="K50" s="883">
        <f>SUMIF('Breakdown depenses Jan''Mar 21'!H:H,'Rapport Financier 1'!A50,'Breakdown depenses Jan''Mar 21'!T:T)</f>
        <v>0</v>
      </c>
      <c r="L50" s="883">
        <f>(SUMIF('Breakdown depenses Avril-Juin'!H:H,'Rapport Financier 1'!A50,'Breakdown depenses Avril-Juin'!T:T))+(SUMIF('Breakdown VNG Dep Avr-Juin21'!A:A,'Rapport Financier 1'!A50,'Breakdown VNG Dep Avr-Juin21'!L:L))</f>
        <v>0</v>
      </c>
      <c r="M50" s="883">
        <f>(SUMIF('Breakdown depenses Juil''Sept 21'!H:H,'Rapport Financier 1'!A50,'Breakdown depenses Juil''Sept 21'!T:T))</f>
        <v>0</v>
      </c>
      <c r="N50" s="957">
        <f>SUMIF('Breakdown depenses Oct''21'!H:H,'Rapport Financier 1'!A50,'Breakdown depenses Oct''21'!T:T)</f>
        <v>0</v>
      </c>
      <c r="O50" s="958">
        <f>SUMIF('Breakdown depenses Nov''Déc''21'!H:H,A50,'Breakdown depenses Nov''Déc''21'!T:T)+SUMIF('VNG T5'!A:A,A50,'VNG T5'!N:N)</f>
        <v>0</v>
      </c>
      <c r="P50" s="902">
        <f>SUM(N50:O50)</f>
        <v>0</v>
      </c>
      <c r="Q50" s="572">
        <f>SUM(J50:M50)+P50</f>
        <v>0</v>
      </c>
      <c r="R50" s="572">
        <f>I50-Q50</f>
        <v>0</v>
      </c>
      <c r="S50" s="575" t="e">
        <f>Q50/I50</f>
        <v>#DIV/0!</v>
      </c>
      <c r="T50" s="566">
        <v>8750</v>
      </c>
      <c r="U50" s="572">
        <f>SUMIF('Breakdown depenses Jan''Mar''22'!H:H,'Rapport Financier 1'!A50,'Breakdown depenses Jan''Mar''22'!T:T)</f>
        <v>0</v>
      </c>
      <c r="V50" s="572">
        <f>SUMIF('Breakdown depenses Avr-Mai''22'!H:H,'Rapport Financier 1'!A50,'Breakdown depenses Avr-Mai''22'!T:T)</f>
        <v>0</v>
      </c>
      <c r="W50" s="572">
        <f>SUMIF('Breakdown depenses Juin''22'!H:H,'Rapport Financier 1'!A50,'Breakdown depenses Juin''22'!T:T)</f>
        <v>3424</v>
      </c>
      <c r="X50" s="572">
        <f t="shared" si="46"/>
        <v>3424</v>
      </c>
      <c r="Y50" s="572">
        <f>SUMIF('Breakdown depenses Juil''Sept''22'!H:H,'Rapport Financier 1'!A50,'Breakdown depenses Juil''Sept''22'!T:T)</f>
        <v>-1120</v>
      </c>
      <c r="Z50" s="572">
        <f>SUMIF('Breakdown depenses Oct 2022'!H:H,'Rapport Financier 1'!A50,'Breakdown depenses Oct 2022'!T:T)</f>
        <v>0</v>
      </c>
      <c r="AA50" s="572">
        <f>SUMIF('Breakdown depenses Oct''Dec 2022'!I:I,'Rapport Financier 1'!A50,'Breakdown depenses Oct''Dec 2022'!R:R)</f>
        <v>0</v>
      </c>
      <c r="AB50" s="572">
        <f t="shared" si="47"/>
        <v>0</v>
      </c>
      <c r="AC50" s="572">
        <f>SUMIF('Breakdown depenses Jan''&amp;Mars''23'!I:I,'Rapport Financier 1'!A50,'Breakdown depenses Jan''&amp;Mars''23'!U:U)</f>
        <v>0</v>
      </c>
      <c r="AD50" s="572">
        <f>SUMIF('Breakdown depenses Avr''23'!I:I,'Rapport Financier 1'!A50,'Breakdown depenses Avr''23'!U:U)</f>
        <v>0</v>
      </c>
      <c r="AE50" s="572">
        <f>SUMIF('Breakdown depenses Mai''&amp;Jui''23'!I:I,'Rapport Financier 1'!A50,'Breakdown depenses Mai''&amp;Jui''23'!U:U)</f>
        <v>6302</v>
      </c>
      <c r="AF50" s="572">
        <f t="shared" si="48"/>
        <v>8606</v>
      </c>
      <c r="AG50" s="572">
        <f t="shared" si="49"/>
        <v>144</v>
      </c>
      <c r="AH50" s="575">
        <f t="shared" si="54"/>
        <v>0.98354285714285716</v>
      </c>
      <c r="AI50" s="566">
        <f t="shared" si="50"/>
        <v>8750</v>
      </c>
      <c r="AJ50" s="572">
        <f t="shared" si="51"/>
        <v>8606</v>
      </c>
      <c r="AK50" s="572">
        <f t="shared" si="52"/>
        <v>144</v>
      </c>
      <c r="AL50" s="998">
        <f t="shared" si="53"/>
        <v>0.98354285714285716</v>
      </c>
      <c r="AN50" s="1077">
        <f t="shared" si="13"/>
        <v>144</v>
      </c>
    </row>
    <row r="51" spans="1:41">
      <c r="A51" s="482"/>
      <c r="B51" s="484"/>
      <c r="C51" s="484"/>
      <c r="D51" s="484"/>
      <c r="E51" s="514"/>
      <c r="F51" s="514"/>
      <c r="G51" s="514"/>
      <c r="H51" s="514"/>
      <c r="I51" s="566"/>
      <c r="J51" s="547">
        <f>SUMIF('Breakdown depenses Oct''dec 20'!H:H,'Rapport Financier 1'!A51,'Breakdown depenses Oct''dec 20'!T:T)</f>
        <v>0</v>
      </c>
      <c r="K51" s="475"/>
      <c r="L51" s="475"/>
      <c r="M51" s="475"/>
      <c r="N51" s="951"/>
      <c r="O51" s="952"/>
      <c r="P51" s="901"/>
      <c r="Q51" s="572"/>
      <c r="R51" s="572"/>
      <c r="S51" s="575"/>
      <c r="T51" s="907"/>
      <c r="U51" s="907"/>
      <c r="V51" s="907"/>
      <c r="W51" s="907"/>
      <c r="X51" s="907"/>
      <c r="Y51" s="907"/>
      <c r="Z51" s="907"/>
      <c r="AA51" s="907"/>
      <c r="AB51" s="907"/>
      <c r="AC51" s="907"/>
      <c r="AD51" s="907"/>
      <c r="AE51" s="907"/>
      <c r="AF51" s="907"/>
      <c r="AG51" s="907"/>
      <c r="AH51" s="907"/>
      <c r="AI51" s="478"/>
      <c r="AL51" s="473"/>
      <c r="AM51" s="608">
        <f>SUM(AK42:AK50)</f>
        <v>9921.5999999999985</v>
      </c>
      <c r="AN51" s="1077">
        <f t="shared" si="13"/>
        <v>0</v>
      </c>
      <c r="AO51" s="1138">
        <f>(SUM(AJ42:AJ50))/(SUM(AI42:AI50))</f>
        <v>0.90938433295887333</v>
      </c>
    </row>
    <row r="52" spans="1:41">
      <c r="B52" s="912"/>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913"/>
      <c r="AI52" s="913"/>
      <c r="AJ52" s="913"/>
      <c r="AK52" s="913"/>
      <c r="AL52" s="913"/>
      <c r="AN52" s="1077">
        <f t="shared" si="13"/>
        <v>0</v>
      </c>
    </row>
    <row r="53" spans="1:41">
      <c r="A53" s="482" t="s">
        <v>855</v>
      </c>
      <c r="B53" s="484" t="s">
        <v>710</v>
      </c>
      <c r="C53" s="484" t="s">
        <v>694</v>
      </c>
      <c r="D53" s="484" t="s">
        <v>201</v>
      </c>
      <c r="E53" s="514"/>
      <c r="F53" s="514"/>
      <c r="G53" s="514"/>
      <c r="H53" s="514"/>
      <c r="I53" s="566">
        <v>7432</v>
      </c>
      <c r="J53" s="883">
        <f>SUMIF('Breakdown depenses Oct''dec 20'!H:H,'Rapport Financier 1'!A53,'Breakdown depenses Oct''dec 20'!T:T)</f>
        <v>0</v>
      </c>
      <c r="K53" s="883">
        <f>SUMIF('Breakdown depenses Jan''Mar 21'!H:H,'Rapport Financier 1'!A53,'Breakdown depenses Jan''Mar 21'!T:T)</f>
        <v>1301.5</v>
      </c>
      <c r="L53" s="883">
        <f>(SUMIF('Breakdown depenses Avril-Juin'!H:H,'Rapport Financier 1'!A53,'Breakdown depenses Avril-Juin'!T:T))+(SUMIF('Breakdown VNG Dep Avr-Juin21'!A:A,'Rapport Financier 1'!A53,'Breakdown VNG Dep Avr-Juin21'!L:L))</f>
        <v>6130.7</v>
      </c>
      <c r="M53" s="883">
        <f>(SUMIF('Breakdown depenses Juil''Sept 21'!H:H,'Rapport Financier 1'!A53,'Breakdown depenses Juil''Sept 21'!T:T))</f>
        <v>0</v>
      </c>
      <c r="N53" s="957">
        <f>SUMIF('Breakdown depenses Oct''21'!H:H,'Rapport Financier 1'!A53,'Breakdown depenses Oct''21'!T:T)</f>
        <v>0</v>
      </c>
      <c r="O53" s="958">
        <f>SUMIF('Breakdown depenses Nov''Déc''21'!H:H,A53,'Breakdown depenses Nov''Déc''21'!T:T)+SUMIF('VNG T5'!A:A,A53,'VNG T5'!N:N)</f>
        <v>0</v>
      </c>
      <c r="P53" s="902">
        <f t="shared" ref="P53:P66" si="55">SUM(N53:O53)</f>
        <v>0</v>
      </c>
      <c r="Q53" s="572">
        <f t="shared" ref="Q53:Q66" si="56">SUM(J53:M53)+P53</f>
        <v>7432.2</v>
      </c>
      <c r="R53" s="572">
        <f t="shared" ref="R53:R66" si="57">I53-Q53</f>
        <v>-0.1999999999998181</v>
      </c>
      <c r="S53" s="716">
        <f t="shared" ref="S53:S68" si="58">Q53/I53</f>
        <v>1.00002691065662</v>
      </c>
      <c r="T53" s="566">
        <v>1610</v>
      </c>
      <c r="U53" s="572">
        <f>SUMIF('Breakdown depenses Jan''Mar''22'!H:H,'Rapport Financier 1'!A53,'Breakdown depenses Jan''Mar''22'!T:T)</f>
        <v>0</v>
      </c>
      <c r="V53" s="572">
        <f>SUMIF('Breakdown depenses Avr-Mai''22'!H:H,'Rapport Financier 1'!A53,'Breakdown depenses Avr-Mai''22'!T:T)</f>
        <v>0</v>
      </c>
      <c r="W53" s="572">
        <f>SUMIF('Breakdown depenses Juin''22'!H:H,'Rapport Financier 1'!A53,'Breakdown depenses Juin''22'!T:T)</f>
        <v>0</v>
      </c>
      <c r="X53" s="572">
        <f t="shared" ref="X53:X66" si="59">V53+W53</f>
        <v>0</v>
      </c>
      <c r="Y53" s="572">
        <f>SUMIF('Breakdown depenses Juil''Sept''22'!H:H,'Rapport Financier 1'!A53,'Breakdown depenses Juil''Sept''22'!T:T)</f>
        <v>0</v>
      </c>
      <c r="Z53" s="572">
        <f>SUMIF('Breakdown depenses Oct 2022'!H:H,'Rapport Financier 1'!A53,'Breakdown depenses Oct 2022'!T:T)</f>
        <v>0</v>
      </c>
      <c r="AA53" s="572">
        <f>SUMIF('Breakdown depenses Oct''Dec 2022'!I:I,'Rapport Financier 1'!A53,'Breakdown depenses Oct''Dec 2022'!R:R)</f>
        <v>0</v>
      </c>
      <c r="AB53" s="572">
        <f t="shared" ref="AB53:AB66" si="60">Z53+AA53</f>
        <v>0</v>
      </c>
      <c r="AC53" s="572">
        <f>SUMIF('Breakdown depenses Jan''&amp;Mars''23'!I:I,'Rapport Financier 1'!A53,'Breakdown depenses Jan''&amp;Mars''23'!U:U)</f>
        <v>0</v>
      </c>
      <c r="AD53" s="572">
        <f>SUMIF('Breakdown depenses Avr''23'!I:I,'Rapport Financier 1'!A53,'Breakdown depenses Avr''23'!U:U)</f>
        <v>948</v>
      </c>
      <c r="AE53" s="572">
        <f>SUMIF('Breakdown depenses Mai''&amp;Jui''23'!I:I,'Rapport Financier 1'!A53,'Breakdown depenses Mai''&amp;Jui''23'!U:U)</f>
        <v>580</v>
      </c>
      <c r="AF53" s="572">
        <f t="shared" ref="AF53:AF66" si="61">SUM(X53:Y53,AB53,AC53,U53)+AD53+AE53</f>
        <v>1528</v>
      </c>
      <c r="AG53" s="572">
        <f t="shared" ref="AG53:AG66" si="62">T53-AF53</f>
        <v>82</v>
      </c>
      <c r="AH53" s="575">
        <f t="shared" ref="AH53:AH66" si="63">AF53/T53</f>
        <v>0.94906832298136645</v>
      </c>
      <c r="AI53" s="566">
        <f t="shared" ref="AI53:AI66" si="64">I53+T53</f>
        <v>9042</v>
      </c>
      <c r="AJ53" s="572">
        <f t="shared" ref="AJ53:AJ66" si="65">Q53+AF53</f>
        <v>8960.2000000000007</v>
      </c>
      <c r="AK53" s="572">
        <f t="shared" ref="AK53:AK66" si="66">AI53-AJ53</f>
        <v>81.799999999999272</v>
      </c>
      <c r="AL53" s="998">
        <f t="shared" ref="AL53:AL66" si="67">AJ53/AI53</f>
        <v>0.99095332890953336</v>
      </c>
      <c r="AN53" s="1077">
        <f t="shared" si="13"/>
        <v>1029.7999999999993</v>
      </c>
    </row>
    <row r="54" spans="1:41">
      <c r="A54" s="482" t="s">
        <v>856</v>
      </c>
      <c r="B54" s="484" t="s">
        <v>711</v>
      </c>
      <c r="C54" s="484" t="s">
        <v>694</v>
      </c>
      <c r="D54" s="484" t="s">
        <v>201</v>
      </c>
      <c r="E54" s="514"/>
      <c r="F54" s="514"/>
      <c r="G54" s="514"/>
      <c r="H54" s="514"/>
      <c r="I54" s="566">
        <v>0</v>
      </c>
      <c r="J54" s="883">
        <f>SUMIF('Breakdown depenses Oct''dec 20'!H:H,'Rapport Financier 1'!A54,'Breakdown depenses Oct''dec 20'!T:T)</f>
        <v>0</v>
      </c>
      <c r="K54" s="883">
        <f>SUMIF('Breakdown depenses Jan''Mar 21'!H:H,'Rapport Financier 1'!A54,'Breakdown depenses Jan''Mar 21'!T:T)</f>
        <v>0</v>
      </c>
      <c r="L54" s="883">
        <f>(SUMIF('Breakdown depenses Avril-Juin'!H:H,'Rapport Financier 1'!A54,'Breakdown depenses Avril-Juin'!T:T))+(SUMIF('Breakdown VNG Dep Avr-Juin21'!A:A,'Rapport Financier 1'!A54,'Breakdown VNG Dep Avr-Juin21'!L:L))</f>
        <v>0</v>
      </c>
      <c r="M54" s="883">
        <f>(SUMIF('Breakdown depenses Juil''Sept 21'!H:H,'Rapport Financier 1'!A54,'Breakdown depenses Juil''Sept 21'!T:T))</f>
        <v>0</v>
      </c>
      <c r="N54" s="957">
        <f>SUMIF('Breakdown depenses Oct''21'!H:H,'Rapport Financier 1'!A54,'Breakdown depenses Oct''21'!T:T)</f>
        <v>0</v>
      </c>
      <c r="O54" s="958">
        <f>SUMIF('Breakdown depenses Nov''Déc''21'!H:H,A54,'Breakdown depenses Nov''Déc''21'!T:T)+SUMIF('VNG T5'!A:A,A54,'VNG T5'!N:N)</f>
        <v>0</v>
      </c>
      <c r="P54" s="902">
        <f t="shared" si="55"/>
        <v>0</v>
      </c>
      <c r="Q54" s="572">
        <f t="shared" si="56"/>
        <v>0</v>
      </c>
      <c r="R54" s="572">
        <f t="shared" si="57"/>
        <v>0</v>
      </c>
      <c r="S54" s="575" t="e">
        <f t="shared" si="58"/>
        <v>#DIV/0!</v>
      </c>
      <c r="T54" s="566">
        <v>0</v>
      </c>
      <c r="U54" s="572">
        <f>SUMIF('Breakdown depenses Jan''Mar''22'!H:H,'Rapport Financier 1'!A54,'Breakdown depenses Jan''Mar''22'!T:T)</f>
        <v>0</v>
      </c>
      <c r="V54" s="572">
        <f>SUMIF('Breakdown depenses Avr-Mai''22'!H:H,'Rapport Financier 1'!A54,'Breakdown depenses Avr-Mai''22'!T:T)</f>
        <v>0</v>
      </c>
      <c r="W54" s="572">
        <f>SUMIF('Breakdown depenses Juin''22'!H:H,'Rapport Financier 1'!A54,'Breakdown depenses Juin''22'!T:T)</f>
        <v>0</v>
      </c>
      <c r="X54" s="572">
        <f t="shared" si="59"/>
        <v>0</v>
      </c>
      <c r="Y54" s="572">
        <f>SUMIF('Breakdown depenses Juil''Sept''22'!H:H,'Rapport Financier 1'!A54,'Breakdown depenses Juil''Sept''22'!T:T)</f>
        <v>0</v>
      </c>
      <c r="Z54" s="572">
        <f>SUMIF('Breakdown depenses Oct 2022'!H:H,'Rapport Financier 1'!A54,'Breakdown depenses Oct 2022'!T:T)</f>
        <v>0</v>
      </c>
      <c r="AA54" s="572">
        <f>SUMIF('Breakdown depenses Oct''Dec 2022'!I:I,'Rapport Financier 1'!A54,'Breakdown depenses Oct''Dec 2022'!R:R)</f>
        <v>0</v>
      </c>
      <c r="AB54" s="572">
        <f t="shared" si="60"/>
        <v>0</v>
      </c>
      <c r="AC54" s="572">
        <f>SUMIF('Breakdown depenses Jan''&amp;Mars''23'!I:I,'Rapport Financier 1'!A54,'Breakdown depenses Jan''&amp;Mars''23'!U:U)</f>
        <v>0</v>
      </c>
      <c r="AD54" s="572">
        <f>SUMIF('Breakdown depenses Avr''23'!I:I,'Rapport Financier 1'!A54,'Breakdown depenses Avr''23'!U:U)</f>
        <v>0</v>
      </c>
      <c r="AE54" s="572">
        <f>SUMIF('Breakdown depenses Mai''&amp;Jui''23'!I:I,'Rapport Financier 1'!A54,'Breakdown depenses Mai''&amp;Jui''23'!U:U)</f>
        <v>0</v>
      </c>
      <c r="AF54" s="572">
        <f t="shared" si="61"/>
        <v>0</v>
      </c>
      <c r="AG54" s="572">
        <f t="shared" si="62"/>
        <v>0</v>
      </c>
      <c r="AH54" s="575"/>
      <c r="AI54" s="566">
        <f t="shared" si="64"/>
        <v>0</v>
      </c>
      <c r="AJ54" s="572">
        <f t="shared" si="65"/>
        <v>0</v>
      </c>
      <c r="AK54" s="572">
        <f t="shared" si="66"/>
        <v>0</v>
      </c>
      <c r="AL54" s="998">
        <v>0</v>
      </c>
      <c r="AN54" s="1077">
        <f t="shared" si="13"/>
        <v>0</v>
      </c>
    </row>
    <row r="55" spans="1:41">
      <c r="A55" s="482" t="s">
        <v>857</v>
      </c>
      <c r="B55" s="484" t="s">
        <v>712</v>
      </c>
      <c r="C55" s="484" t="s">
        <v>694</v>
      </c>
      <c r="D55" s="484" t="s">
        <v>201</v>
      </c>
      <c r="E55" s="514"/>
      <c r="F55" s="514"/>
      <c r="G55" s="514"/>
      <c r="H55" s="514"/>
      <c r="I55" s="566">
        <v>0</v>
      </c>
      <c r="J55" s="883">
        <f>SUMIF('Breakdown depenses Oct''dec 20'!H:H,'Rapport Financier 1'!A55,'Breakdown depenses Oct''dec 20'!T:T)</f>
        <v>0</v>
      </c>
      <c r="K55" s="883">
        <f>SUMIF('Breakdown depenses Jan''Mar 21'!H:H,'Rapport Financier 1'!A55,'Breakdown depenses Jan''Mar 21'!T:T)</f>
        <v>0</v>
      </c>
      <c r="L55" s="883">
        <f>(SUMIF('Breakdown depenses Avril-Juin'!H:H,'Rapport Financier 1'!A55,'Breakdown depenses Avril-Juin'!T:T))+(SUMIF('Breakdown VNG Dep Avr-Juin21'!A:A,'Rapport Financier 1'!A55,'Breakdown VNG Dep Avr-Juin21'!L:L))</f>
        <v>0</v>
      </c>
      <c r="M55" s="883">
        <f>(SUMIF('Breakdown depenses Juil''Sept 21'!H:H,'Rapport Financier 1'!A55,'Breakdown depenses Juil''Sept 21'!T:T))</f>
        <v>0</v>
      </c>
      <c r="N55" s="957">
        <f>SUMIF('Breakdown depenses Oct''21'!H:H,'Rapport Financier 1'!A55,'Breakdown depenses Oct''21'!T:T)</f>
        <v>0</v>
      </c>
      <c r="O55" s="958">
        <f>SUMIF('Breakdown depenses Nov''Déc''21'!H:H,A55,'Breakdown depenses Nov''Déc''21'!T:T)+SUMIF('VNG T5'!A:A,A55,'VNG T5'!N:N)</f>
        <v>0</v>
      </c>
      <c r="P55" s="902">
        <f>SUM(N55:O55)</f>
        <v>0</v>
      </c>
      <c r="Q55" s="572">
        <f>SUM(J55:M55)+P55</f>
        <v>0</v>
      </c>
      <c r="R55" s="572">
        <f>I55-Q55</f>
        <v>0</v>
      </c>
      <c r="S55" s="575" t="e">
        <f>Q55/I55</f>
        <v>#DIV/0!</v>
      </c>
      <c r="T55" s="566">
        <v>0</v>
      </c>
      <c r="U55" s="572">
        <f>SUMIF('Breakdown depenses Jan''Mar''22'!H:H,'Rapport Financier 1'!A55,'Breakdown depenses Jan''Mar''22'!T:T)</f>
        <v>0</v>
      </c>
      <c r="V55" s="572">
        <f>SUMIF('Breakdown depenses Avr-Mai''22'!H:H,'Rapport Financier 1'!A55,'Breakdown depenses Avr-Mai''22'!T:T)</f>
        <v>0</v>
      </c>
      <c r="W55" s="572">
        <f>SUMIF('Breakdown depenses Juin''22'!H:H,'Rapport Financier 1'!A55,'Breakdown depenses Juin''22'!T:T)</f>
        <v>0</v>
      </c>
      <c r="X55" s="572">
        <f t="shared" si="59"/>
        <v>0</v>
      </c>
      <c r="Y55" s="572">
        <f>SUMIF('Breakdown depenses Juil''Sept''22'!H:H,'Rapport Financier 1'!A55,'Breakdown depenses Juil''Sept''22'!T:T)</f>
        <v>0</v>
      </c>
      <c r="Z55" s="572">
        <f>SUMIF('Breakdown depenses Oct 2022'!H:H,'Rapport Financier 1'!A55,'Breakdown depenses Oct 2022'!T:T)</f>
        <v>0</v>
      </c>
      <c r="AA55" s="572">
        <f>SUMIF('Breakdown depenses Oct''Dec 2022'!I:I,'Rapport Financier 1'!A55,'Breakdown depenses Oct''Dec 2022'!R:R)</f>
        <v>0</v>
      </c>
      <c r="AB55" s="572">
        <f t="shared" si="60"/>
        <v>0</v>
      </c>
      <c r="AC55" s="572">
        <f>SUMIF('Breakdown depenses Jan''&amp;Mars''23'!I:I,'Rapport Financier 1'!A55,'Breakdown depenses Jan''&amp;Mars''23'!U:U)</f>
        <v>0</v>
      </c>
      <c r="AD55" s="572">
        <f>SUMIF('Breakdown depenses Avr''23'!I:I,'Rapport Financier 1'!A55,'Breakdown depenses Avr''23'!U:U)</f>
        <v>0</v>
      </c>
      <c r="AE55" s="572">
        <f>SUMIF('Breakdown depenses Mai''&amp;Jui''23'!I:I,'Rapport Financier 1'!A55,'Breakdown depenses Mai''&amp;Jui''23'!U:U)</f>
        <v>0</v>
      </c>
      <c r="AF55" s="572">
        <f t="shared" si="61"/>
        <v>0</v>
      </c>
      <c r="AG55" s="572">
        <f t="shared" si="62"/>
        <v>0</v>
      </c>
      <c r="AH55" s="575"/>
      <c r="AI55" s="566">
        <f t="shared" si="64"/>
        <v>0</v>
      </c>
      <c r="AJ55" s="572">
        <f t="shared" si="65"/>
        <v>0</v>
      </c>
      <c r="AK55" s="572">
        <f t="shared" si="66"/>
        <v>0</v>
      </c>
      <c r="AL55" s="998">
        <v>0</v>
      </c>
      <c r="AN55" s="1077">
        <f t="shared" si="13"/>
        <v>0</v>
      </c>
    </row>
    <row r="56" spans="1:41">
      <c r="A56" s="482" t="s">
        <v>858</v>
      </c>
      <c r="B56" s="484" t="s">
        <v>3060</v>
      </c>
      <c r="C56" s="484" t="s">
        <v>272</v>
      </c>
      <c r="D56" s="484" t="s">
        <v>201</v>
      </c>
      <c r="E56" s="514"/>
      <c r="F56" s="514"/>
      <c r="G56" s="514"/>
      <c r="H56" s="514"/>
      <c r="I56" s="566">
        <v>2000</v>
      </c>
      <c r="J56" s="883">
        <f>SUMIF('Breakdown depenses Oct''dec 20'!H:H,'Rapport Financier 1'!A57,'Breakdown depenses Oct''dec 20'!T:T)</f>
        <v>0</v>
      </c>
      <c r="K56" s="883">
        <f>SUMIF('Breakdown depenses Jan''Mar 21'!H:H,'Rapport Financier 1'!A57,'Breakdown depenses Jan''Mar 21'!T:T)</f>
        <v>0</v>
      </c>
      <c r="L56" s="883">
        <f>(SUMIF('Breakdown depenses Avril-Juin'!H:H,'Rapport Financier 1'!A57,'Breakdown depenses Avril-Juin'!T:T))+(SUMIF('Breakdown VNG Dep Avr-Juin21'!A:A,'Rapport Financier 1'!A57,'Breakdown VNG Dep Avr-Juin21'!L:L))</f>
        <v>0</v>
      </c>
      <c r="M56" s="883">
        <f>(SUMIF('Breakdown depenses Juil''Sept 21'!H:H,'Rapport Financier 1'!A57,'Breakdown depenses Juil''Sept 21'!T:T))</f>
        <v>0</v>
      </c>
      <c r="N56" s="957">
        <f>SUMIF('Breakdown depenses Oct''21'!H:H,'Rapport Financier 1'!A57,'Breakdown depenses Oct''21'!T:T)</f>
        <v>0</v>
      </c>
      <c r="O56" s="958">
        <f>SUMIF('Breakdown depenses Nov''Déc''21'!H:H,A57,'Breakdown depenses Nov''Déc''21'!T:T)+SUMIF('VNG T5'!A:A,A57,'VNG T5'!N:N)</f>
        <v>0</v>
      </c>
      <c r="P56" s="902">
        <f t="shared" si="55"/>
        <v>0</v>
      </c>
      <c r="Q56" s="572">
        <f t="shared" si="56"/>
        <v>0</v>
      </c>
      <c r="R56" s="572">
        <f t="shared" si="57"/>
        <v>2000</v>
      </c>
      <c r="S56" s="575">
        <f t="shared" si="58"/>
        <v>0</v>
      </c>
      <c r="T56" s="566">
        <v>0</v>
      </c>
      <c r="U56" s="572">
        <f>SUMIF('Breakdown depenses Jan''Mar''22'!H:H,'Rapport Financier 1'!A56,'Breakdown depenses Jan''Mar''22'!T:T)</f>
        <v>0</v>
      </c>
      <c r="V56" s="572">
        <f>SUMIF('Breakdown depenses Avr-Mai''22'!H:H,'Rapport Financier 1'!A56,'Breakdown depenses Avr-Mai''22'!T:T)</f>
        <v>1995</v>
      </c>
      <c r="W56" s="572">
        <f>SUMIF('Breakdown depenses Juin''22'!H:H,'Rapport Financier 1'!A56,'Breakdown depenses Juin''22'!T:T)</f>
        <v>0</v>
      </c>
      <c r="X56" s="572">
        <f t="shared" si="59"/>
        <v>1995</v>
      </c>
      <c r="Y56" s="572">
        <f>SUMIF('Breakdown depenses Juil''Sept''22'!H:H,'Rapport Financier 1'!A56,'Breakdown depenses Juil''Sept''22'!T:T)</f>
        <v>0</v>
      </c>
      <c r="Z56" s="572">
        <f>SUMIF('Breakdown depenses Oct 2022'!H:H,'Rapport Financier 1'!A56,'Breakdown depenses Oct 2022'!T:T)</f>
        <v>0</v>
      </c>
      <c r="AA56" s="572">
        <f>SUMIF('Breakdown depenses Oct''Dec 2022'!I:I,'Rapport Financier 1'!A56,'Breakdown depenses Oct''Dec 2022'!R:R)</f>
        <v>0</v>
      </c>
      <c r="AB56" s="572">
        <f t="shared" si="60"/>
        <v>0</v>
      </c>
      <c r="AC56" s="572">
        <f>SUMIF('Breakdown depenses Jan''&amp;Mars''23'!I:I,'Rapport Financier 1'!A56,'Breakdown depenses Jan''&amp;Mars''23'!U:U)</f>
        <v>0</v>
      </c>
      <c r="AD56" s="572">
        <f>SUMIF('Breakdown depenses Avr''23'!I:I,'Rapport Financier 1'!A56,'Breakdown depenses Avr''23'!U:U)</f>
        <v>0</v>
      </c>
      <c r="AE56" s="572">
        <f>SUMIF('Breakdown depenses Mai''&amp;Jui''23'!I:I,'Rapport Financier 1'!A56,'Breakdown depenses Mai''&amp;Jui''23'!U:U)</f>
        <v>0</v>
      </c>
      <c r="AF56" s="572">
        <f t="shared" si="61"/>
        <v>1995</v>
      </c>
      <c r="AG56" s="572">
        <f t="shared" si="62"/>
        <v>-1995</v>
      </c>
      <c r="AH56" s="575"/>
      <c r="AI56" s="566">
        <f t="shared" si="64"/>
        <v>2000</v>
      </c>
      <c r="AJ56" s="572">
        <f t="shared" si="65"/>
        <v>1995</v>
      </c>
      <c r="AK56" s="572">
        <f t="shared" si="66"/>
        <v>5</v>
      </c>
      <c r="AL56" s="998">
        <f t="shared" si="67"/>
        <v>0.99750000000000005</v>
      </c>
      <c r="AN56" s="1077">
        <f t="shared" si="13"/>
        <v>5</v>
      </c>
    </row>
    <row r="57" spans="1:41">
      <c r="A57" s="924" t="s">
        <v>3561</v>
      </c>
      <c r="B57" s="909" t="s">
        <v>3048</v>
      </c>
      <c r="C57" s="484" t="s">
        <v>694</v>
      </c>
      <c r="D57" s="484" t="s">
        <v>201</v>
      </c>
      <c r="E57" s="514"/>
      <c r="F57" s="514"/>
      <c r="G57" s="514"/>
      <c r="H57" s="514"/>
      <c r="I57" s="566">
        <v>0</v>
      </c>
      <c r="J57" s="883">
        <f>SUMIF('Breakdown depenses Oct''dec 20'!H:H,'Rapport Financier 1'!#REF!,'Breakdown depenses Oct''dec 20'!T:T)</f>
        <v>0</v>
      </c>
      <c r="K57" s="883">
        <f>SUMIF('Breakdown depenses Jan''Mar 21'!H:H,'Rapport Financier 1'!#REF!,'Breakdown depenses Jan''Mar 21'!T:T)</f>
        <v>0</v>
      </c>
      <c r="L57" s="883">
        <f>(SUMIF('Breakdown depenses Avril-Juin'!H:H,'Rapport Financier 1'!#REF!,'Breakdown depenses Avril-Juin'!T:T))+(SUMIF('Breakdown VNG Dep Avr-Juin21'!A:A,'Rapport Financier 1'!#REF!,'Breakdown VNG Dep Avr-Juin21'!L:L))</f>
        <v>0</v>
      </c>
      <c r="M57" s="883">
        <f>(SUMIF('Breakdown depenses Juil''Sept 21'!H:H,'Rapport Financier 1'!#REF!,'Breakdown depenses Juil''Sept 21'!T:T))</f>
        <v>0</v>
      </c>
      <c r="N57" s="957">
        <f>SUMIF('Breakdown depenses Oct''21'!H:H,'Rapport Financier 1'!#REF!,'Breakdown depenses Oct''21'!T:T)</f>
        <v>0</v>
      </c>
      <c r="O57" s="958">
        <f>SUMIF('Breakdown depenses Nov''Déc''21'!H:H,#REF!,'Breakdown depenses Nov''Déc''21'!T:T)+SUMIF('VNG T5'!A:A,#REF!,'VNG T5'!N:N)</f>
        <v>0</v>
      </c>
      <c r="P57" s="902">
        <f t="shared" si="55"/>
        <v>0</v>
      </c>
      <c r="Q57" s="572">
        <f t="shared" si="56"/>
        <v>0</v>
      </c>
      <c r="R57" s="572">
        <f t="shared" si="57"/>
        <v>0</v>
      </c>
      <c r="S57" s="575" t="e">
        <f t="shared" si="58"/>
        <v>#DIV/0!</v>
      </c>
      <c r="T57" s="566">
        <v>31392</v>
      </c>
      <c r="U57" s="572">
        <f>SUMIF('Breakdown depenses Jan''Mar''22'!H:H,'Rapport Financier 1'!A57,'Breakdown depenses Jan''Mar''22'!T:T)</f>
        <v>0</v>
      </c>
      <c r="V57" s="572">
        <f>SUMIF('Breakdown depenses Avr-Mai''22'!H:H,'Rapport Financier 1'!A57,'Breakdown depenses Avr-Mai''22'!T:T)</f>
        <v>831</v>
      </c>
      <c r="W57" s="572">
        <f>SUMIF('Breakdown depenses Juin''22'!H:H,'Rapport Financier 1'!A57,'Breakdown depenses Juin''22'!T:T)</f>
        <v>0</v>
      </c>
      <c r="X57" s="572">
        <f t="shared" si="59"/>
        <v>831</v>
      </c>
      <c r="Y57" s="572">
        <f>SUMIF('Breakdown depenses Juil''Sept''22'!H:H,'Rapport Financier 1'!A57,'Breakdown depenses Juil''Sept''22'!T:T)</f>
        <v>0</v>
      </c>
      <c r="Z57" s="572">
        <f>SUMIF('Breakdown depenses Oct 2022'!H:H,'Rapport Financier 1'!A57,'Breakdown depenses Oct 2022'!T:T)</f>
        <v>0</v>
      </c>
      <c r="AA57" s="572">
        <f>SUMIF('Breakdown depenses Oct''Dec 2022'!I:I,'Rapport Financier 1'!A57,'Breakdown depenses Oct''Dec 2022'!R:R)</f>
        <v>19794</v>
      </c>
      <c r="AB57" s="572">
        <f t="shared" si="60"/>
        <v>19794</v>
      </c>
      <c r="AC57" s="572">
        <f>SUMIF('Breakdown depenses Jan''&amp;Mars''23'!I:I,'Rapport Financier 1'!A57,'Breakdown depenses Jan''&amp;Mars''23'!U:U)</f>
        <v>2128</v>
      </c>
      <c r="AD57" s="572">
        <f>SUMIF('Breakdown depenses Avr''23'!I:I,'Rapport Financier 1'!A57,'Breakdown depenses Avr''23'!U:U)</f>
        <v>1594</v>
      </c>
      <c r="AE57" s="572">
        <f>SUMIF('Breakdown depenses Mai''&amp;Jui''23'!I:I,'Rapport Financier 1'!A57,'Breakdown depenses Mai''&amp;Jui''23'!U:U)</f>
        <v>6950</v>
      </c>
      <c r="AF57" s="572">
        <f t="shared" si="61"/>
        <v>31297</v>
      </c>
      <c r="AG57" s="572">
        <f t="shared" si="62"/>
        <v>95</v>
      </c>
      <c r="AH57" s="575">
        <f t="shared" si="63"/>
        <v>0.99697375127420995</v>
      </c>
      <c r="AI57" s="566">
        <f t="shared" si="64"/>
        <v>31392</v>
      </c>
      <c r="AJ57" s="572">
        <f t="shared" si="65"/>
        <v>31297</v>
      </c>
      <c r="AK57" s="572">
        <f t="shared" si="66"/>
        <v>95</v>
      </c>
      <c r="AL57" s="998">
        <f t="shared" si="67"/>
        <v>0.99697375127420995</v>
      </c>
      <c r="AN57" s="1077">
        <f t="shared" si="13"/>
        <v>23611</v>
      </c>
    </row>
    <row r="58" spans="1:41">
      <c r="A58" s="482" t="s">
        <v>499</v>
      </c>
      <c r="B58" s="484" t="s">
        <v>696</v>
      </c>
      <c r="C58" s="484" t="s">
        <v>269</v>
      </c>
      <c r="D58" s="484" t="s">
        <v>196</v>
      </c>
      <c r="E58" s="514"/>
      <c r="F58" s="514"/>
      <c r="G58" s="514"/>
      <c r="H58" s="514"/>
      <c r="I58" s="566">
        <v>16169.759560281447</v>
      </c>
      <c r="J58" s="883">
        <f>SUMIF('Breakdown depenses Oct''dec 20'!H:H,'Rapport Financier 1'!A58,'Breakdown depenses Oct''dec 20'!T:T)</f>
        <v>2820.75</v>
      </c>
      <c r="K58" s="883">
        <f>SUMIF('Breakdown depenses Jan''Mar 21'!H:H,'Rapport Financier 1'!A58,'Breakdown depenses Jan''Mar 21'!T:T)</f>
        <v>2733.12</v>
      </c>
      <c r="L58" s="883">
        <f>(SUMIF('Breakdown depenses Avril-Juin'!H:H,'Rapport Financier 1'!A58,'Breakdown depenses Avril-Juin'!T:T))+(SUMIF('Breakdown VNG Dep Avr-Juin21'!A:A,'Rapport Financier 1'!A58,'Breakdown VNG Dep Avr-Juin21'!L:L))</f>
        <v>2778.89</v>
      </c>
      <c r="M58" s="883">
        <f>(SUMIF('Breakdown depenses Juil''Sept 21'!H:H,'Rapport Financier 1'!A58,'Breakdown depenses Juil''Sept 21'!T:T))</f>
        <v>3700.74</v>
      </c>
      <c r="N58" s="957">
        <f>SUMIF('Breakdown depenses Oct''21'!H:H,'Rapport Financier 1'!A58,'Breakdown depenses Oct''21'!T:T)</f>
        <v>974.54000000000008</v>
      </c>
      <c r="O58" s="958">
        <f>SUMIF('Breakdown depenses Nov''Déc''21'!H:H,A58,'Breakdown depenses Nov''Déc''21'!T:T)+SUMIF('VNG T5'!A:A,A58,'VNG T5'!N:N)</f>
        <v>1040.6300000000001</v>
      </c>
      <c r="P58" s="902">
        <f t="shared" si="55"/>
        <v>2015.17</v>
      </c>
      <c r="Q58" s="572">
        <f t="shared" si="56"/>
        <v>14048.67</v>
      </c>
      <c r="R58" s="572">
        <f t="shared" si="57"/>
        <v>2121.0895602814471</v>
      </c>
      <c r="S58" s="716">
        <f t="shared" si="58"/>
        <v>0.86882367963642571</v>
      </c>
      <c r="T58" s="566">
        <v>20669.178139004398</v>
      </c>
      <c r="U58" s="572">
        <f>SUMIF('Breakdown depenses Jan''Mar''22'!H:H,'Rapport Financier 1'!A58,'Breakdown depenses Jan''Mar''22'!T:T)</f>
        <v>2933.71</v>
      </c>
      <c r="V58" s="572">
        <f>SUMIF('Breakdown depenses Avr-Mai''22'!H:H,'Rapport Financier 1'!A58,'Breakdown depenses Avr-Mai''22'!T:T)</f>
        <v>1980.2600000000002</v>
      </c>
      <c r="W58" s="572">
        <f>SUMIF('Breakdown depenses Juin''22'!H:H,'Rapport Financier 1'!A58,'Breakdown depenses Juin''22'!T:T)</f>
        <v>992</v>
      </c>
      <c r="X58" s="572">
        <f t="shared" si="59"/>
        <v>2972.26</v>
      </c>
      <c r="Y58" s="572">
        <f>SUMIF('Breakdown depenses Juil''Sept''22'!H:H,'Rapport Financier 1'!A58,'Breakdown depenses Juil''Sept''22'!T:T)</f>
        <v>4012.4100000000003</v>
      </c>
      <c r="Z58" s="572">
        <f>SUMIF('Breakdown depenses Oct 2022'!H:H,'Rapport Financier 1'!A58,'Breakdown depenses Oct 2022'!T:T)</f>
        <v>0</v>
      </c>
      <c r="AA58" s="572">
        <f>SUMIF('Breakdown depenses Oct''Dec 2022'!I:I,'Rapport Financier 1'!A58,'Breakdown depenses Oct''Dec 2022'!R:R)</f>
        <v>10895.399999999998</v>
      </c>
      <c r="AB58" s="572">
        <f t="shared" si="60"/>
        <v>10895.399999999998</v>
      </c>
      <c r="AC58" s="572">
        <f>SUMIF('Breakdown depenses Jan''&amp;Mars''23'!I:I,'Rapport Financier 1'!A58,'Breakdown depenses Jan''&amp;Mars''23'!U:U)</f>
        <v>1976.6799999999998</v>
      </c>
      <c r="AD58" s="572">
        <f>SUMIF('Breakdown depenses Avr''23'!I:I,'Rapport Financier 1'!A58,'Breakdown depenses Avr''23'!U:U)</f>
        <v>171.53</v>
      </c>
      <c r="AE58" s="572">
        <f>SUMIF('Breakdown depenses Mai''&amp;Jui''23'!I:I,'Rapport Financier 1'!A58,'Breakdown depenses Mai''&amp;Jui''23'!U:U)</f>
        <v>429.37</v>
      </c>
      <c r="AF58" s="572">
        <f t="shared" si="61"/>
        <v>23391.359999999997</v>
      </c>
      <c r="AG58" s="572">
        <f t="shared" si="62"/>
        <v>-2722.181860995599</v>
      </c>
      <c r="AH58" s="575">
        <f t="shared" si="63"/>
        <v>1.1317024722844991</v>
      </c>
      <c r="AI58" s="566">
        <f t="shared" si="64"/>
        <v>36838.937699285845</v>
      </c>
      <c r="AJ58" s="572">
        <f t="shared" si="65"/>
        <v>37440.03</v>
      </c>
      <c r="AK58" s="572">
        <f t="shared" si="66"/>
        <v>-601.09230071415368</v>
      </c>
      <c r="AL58" s="998">
        <f t="shared" si="67"/>
        <v>1.016316765310141</v>
      </c>
      <c r="AN58" s="1077">
        <f t="shared" si="13"/>
        <v>12442.517699285845</v>
      </c>
    </row>
    <row r="59" spans="1:41">
      <c r="A59" s="482" t="s">
        <v>476</v>
      </c>
      <c r="B59" s="484" t="s">
        <v>697</v>
      </c>
      <c r="C59" s="484" t="s">
        <v>269</v>
      </c>
      <c r="D59" s="484" t="s">
        <v>201</v>
      </c>
      <c r="E59" s="514"/>
      <c r="F59" s="514"/>
      <c r="G59" s="514"/>
      <c r="H59" s="514"/>
      <c r="I59" s="566">
        <v>8531.677561445551</v>
      </c>
      <c r="J59" s="883">
        <f>SUMIF('Breakdown depenses Oct''dec 20'!H:H,'Rapport Financier 1'!A59,'Breakdown depenses Oct''dec 20'!T:T)</f>
        <v>1278.83</v>
      </c>
      <c r="K59" s="883">
        <f>SUMIF('Breakdown depenses Jan''Mar 21'!H:H,'Rapport Financier 1'!A59,'Breakdown depenses Jan''Mar 21'!T:T)</f>
        <v>1908.88</v>
      </c>
      <c r="L59" s="883">
        <f>(SUMIF('Breakdown depenses Avril-Juin'!H:H,'Rapport Financier 1'!A59,'Breakdown depenses Avril-Juin'!T:T))+(SUMIF('Breakdown VNG Dep Avr-Juin21'!A:A,'Rapport Financier 1'!A59,'Breakdown VNG Dep Avr-Juin21'!L:L))</f>
        <v>2814.2999999999997</v>
      </c>
      <c r="M59" s="883">
        <f>(SUMIF('Breakdown depenses Juil''Sept 21'!H:H,'Rapport Financier 1'!A59,'Breakdown depenses Juil''Sept 21'!T:T))</f>
        <v>1906.5900000000001</v>
      </c>
      <c r="N59" s="957">
        <f>SUMIF('Breakdown depenses Oct''21'!H:H,'Rapport Financier 1'!A59,'Breakdown depenses Oct''21'!T:T)</f>
        <v>638.6400000000001</v>
      </c>
      <c r="O59" s="958">
        <f>SUMIF('Breakdown depenses Nov''Déc''21'!H:H,A59,'Breakdown depenses Nov''Déc''21'!T:T)+SUMIF('VNG T5'!A:A,A59,'VNG T5'!N:N)</f>
        <v>4241.3500000000004</v>
      </c>
      <c r="P59" s="902">
        <f t="shared" si="55"/>
        <v>4879.9900000000007</v>
      </c>
      <c r="Q59" s="572">
        <f t="shared" si="56"/>
        <v>12788.59</v>
      </c>
      <c r="R59" s="572">
        <f t="shared" si="57"/>
        <v>-4256.9124385544492</v>
      </c>
      <c r="S59" s="716">
        <f t="shared" si="58"/>
        <v>1.498953741265532</v>
      </c>
      <c r="T59" s="566">
        <v>11903.677561445551</v>
      </c>
      <c r="U59" s="572">
        <f>SUMIF('Breakdown depenses Jan''Mar''22'!H:H,'Rapport Financier 1'!A59,'Breakdown depenses Jan''Mar''22'!T:T)</f>
        <v>1951.0900000000001</v>
      </c>
      <c r="V59" s="572">
        <f>SUMIF('Breakdown depenses Avr-Mai''22'!H:H,'Rapport Financier 1'!A59,'Breakdown depenses Avr-Mai''22'!T:T)</f>
        <v>1301.45</v>
      </c>
      <c r="W59" s="572">
        <f>SUMIF('Breakdown depenses Juin''22'!H:H,'Rapport Financier 1'!A59,'Breakdown depenses Juin''22'!T:T)</f>
        <v>650.86</v>
      </c>
      <c r="X59" s="572">
        <f t="shared" si="59"/>
        <v>1952.31</v>
      </c>
      <c r="Y59" s="572">
        <f>SUMIF('Breakdown depenses Juil''Sept''22'!H:H,'Rapport Financier 1'!A59,'Breakdown depenses Juil''Sept''22'!T:T)</f>
        <v>1953.53</v>
      </c>
      <c r="Z59" s="572">
        <f>SUMIF('Breakdown depenses Oct 2022'!H:H,'Rapport Financier 1'!A59,'Breakdown depenses Oct 2022'!T:T)</f>
        <v>0</v>
      </c>
      <c r="AA59" s="572">
        <f>SUMIF('Breakdown depenses Oct''Dec 2022'!I:I,'Rapport Financier 1'!A59,'Breakdown depenses Oct''Dec 2022'!R:R)</f>
        <v>1789.3000000000002</v>
      </c>
      <c r="AB59" s="572">
        <f t="shared" si="60"/>
        <v>1789.3000000000002</v>
      </c>
      <c r="AC59" s="572">
        <f>SUMIF('Breakdown depenses Jan''&amp;Mars''23'!I:I,'Rapport Financier 1'!A59,'Breakdown depenses Jan''&amp;Mars''23'!U:U)</f>
        <v>0</v>
      </c>
      <c r="AD59" s="572">
        <f>SUMIF('Breakdown depenses Avr''23'!I:I,'Rapport Financier 1'!A59,'Breakdown depenses Avr''23'!U:U)</f>
        <v>0</v>
      </c>
      <c r="AE59" s="572">
        <f>SUMIF('Breakdown depenses Mai''&amp;Jui''23'!I:I,'Rapport Financier 1'!A59,'Breakdown depenses Mai''&amp;Jui''23'!U:U)</f>
        <v>0</v>
      </c>
      <c r="AF59" s="572">
        <f t="shared" si="61"/>
        <v>7646.2300000000005</v>
      </c>
      <c r="AG59" s="572">
        <f t="shared" si="62"/>
        <v>4257.4475614455505</v>
      </c>
      <c r="AH59" s="575">
        <f t="shared" si="63"/>
        <v>0.64234182760167624</v>
      </c>
      <c r="AI59" s="566">
        <f t="shared" si="64"/>
        <v>20435.355122891102</v>
      </c>
      <c r="AJ59" s="572">
        <f t="shared" si="65"/>
        <v>20434.82</v>
      </c>
      <c r="AK59" s="572">
        <f t="shared" si="66"/>
        <v>0.535122891102219</v>
      </c>
      <c r="AL59" s="998">
        <f t="shared" si="67"/>
        <v>0.99997381386876405</v>
      </c>
      <c r="AN59" s="1077">
        <f t="shared" si="13"/>
        <v>1789.8351228911024</v>
      </c>
    </row>
    <row r="60" spans="1:41">
      <c r="A60" s="482" t="s">
        <v>596</v>
      </c>
      <c r="B60" s="484" t="s">
        <v>698</v>
      </c>
      <c r="C60" s="484" t="s">
        <v>269</v>
      </c>
      <c r="D60" s="484" t="s">
        <v>201</v>
      </c>
      <c r="E60" s="514"/>
      <c r="F60" s="514"/>
      <c r="G60" s="514"/>
      <c r="H60" s="514"/>
      <c r="I60" s="566">
        <v>2559.5032684336652</v>
      </c>
      <c r="J60" s="883">
        <f>SUMIF('Breakdown depenses Oct''dec 20'!H:H,'Rapport Financier 1'!A60,'Breakdown depenses Oct''dec 20'!T:T)</f>
        <v>1315.01</v>
      </c>
      <c r="K60" s="883">
        <f>SUMIF('Breakdown depenses Jan''Mar 21'!H:H,'Rapport Financier 1'!A60,'Breakdown depenses Jan''Mar 21'!T:T)</f>
        <v>572.67000000000007</v>
      </c>
      <c r="L60" s="883">
        <f>(SUMIF('Breakdown depenses Avril-Juin'!H:H,'Rapport Financier 1'!A60,'Breakdown depenses Avril-Juin'!T:T))+(SUMIF('Breakdown VNG Dep Avr-Juin21'!A:A,'Rapport Financier 1'!A60,'Breakdown VNG Dep Avr-Juin21'!L:L))</f>
        <v>572.07999999999993</v>
      </c>
      <c r="M60" s="883">
        <f>(SUMIF('Breakdown depenses Juil''Sept 21'!H:H,'Rapport Financier 1'!A60,'Breakdown depenses Juil''Sept 21'!T:T))</f>
        <v>572.45000000000005</v>
      </c>
      <c r="N60" s="957">
        <f>SUMIF('Breakdown depenses Oct''21'!H:H,'Rapport Financier 1'!A60,'Breakdown depenses Oct''21'!T:T)</f>
        <v>190.55</v>
      </c>
      <c r="O60" s="958">
        <f>SUMIF('Breakdown depenses Nov''Déc''21'!H:H,A60,'Breakdown depenses Nov''Déc''21'!T:T)+SUMIF('VNG T5'!A:A,A60,'VNG T5'!N:N)</f>
        <v>639.49</v>
      </c>
      <c r="P60" s="902">
        <f t="shared" si="55"/>
        <v>830.04</v>
      </c>
      <c r="Q60" s="572">
        <f t="shared" si="56"/>
        <v>3862.25</v>
      </c>
      <c r="R60" s="572">
        <f t="shared" si="57"/>
        <v>-1302.7467315663348</v>
      </c>
      <c r="S60" s="716">
        <f t="shared" si="58"/>
        <v>1.50898420315891</v>
      </c>
      <c r="T60" s="566">
        <v>2670.5032684336652</v>
      </c>
      <c r="U60" s="572">
        <f>SUMIF('Breakdown depenses Jan''Mar''22'!H:H,'Rapport Financier 1'!A60,'Breakdown depenses Jan''Mar''22'!T:T)</f>
        <v>585.88000000000011</v>
      </c>
      <c r="V60" s="572">
        <f>SUMIF('Breakdown depenses Avr-Mai''22'!H:H,'Rapport Financier 1'!A60,'Breakdown depenses Avr-Mai''22'!T:T)</f>
        <v>390.44</v>
      </c>
      <c r="W60" s="572">
        <f>SUMIF('Breakdown depenses Juin''22'!H:H,'Rapport Financier 1'!A60,'Breakdown depenses Juin''22'!T:T)</f>
        <v>195.57</v>
      </c>
      <c r="X60" s="572">
        <f t="shared" si="59"/>
        <v>586.01</v>
      </c>
      <c r="Y60" s="572">
        <f>SUMIF('Breakdown depenses Juil''Sept''22'!H:H,'Rapport Financier 1'!A60,'Breakdown depenses Juil''Sept''22'!T:T)</f>
        <v>195.57</v>
      </c>
      <c r="Z60" s="572">
        <f>SUMIF('Breakdown depenses Oct 2022'!H:H,'Rapport Financier 1'!A60,'Breakdown depenses Oct 2022'!T:T)</f>
        <v>0</v>
      </c>
      <c r="AA60" s="572">
        <f>SUMIF('Breakdown depenses Oct''Dec 2022'!I:I,'Rapport Financier 1'!A60,'Breakdown depenses Oct''Dec 2022'!R:R)</f>
        <v>0</v>
      </c>
      <c r="AB60" s="572">
        <f t="shared" si="60"/>
        <v>0</v>
      </c>
      <c r="AC60" s="572">
        <f>SUMIF('Breakdown depenses Jan''&amp;Mars''23'!I:I,'Rapport Financier 1'!A60,'Breakdown depenses Jan''&amp;Mars''23'!U:U)</f>
        <v>0</v>
      </c>
      <c r="AD60" s="572">
        <f>SUMIF('Breakdown depenses Avr''23'!I:I,'Rapport Financier 1'!A60,'Breakdown depenses Avr''23'!U:U)</f>
        <v>0</v>
      </c>
      <c r="AE60" s="572">
        <f>SUMIF('Breakdown depenses Mai''&amp;Jui''23'!I:I,'Rapport Financier 1'!A60,'Breakdown depenses Mai''&amp;Jui''23'!U:U)</f>
        <v>0</v>
      </c>
      <c r="AF60" s="572">
        <f t="shared" si="61"/>
        <v>1367.46</v>
      </c>
      <c r="AG60" s="572">
        <f t="shared" si="62"/>
        <v>1303.0432684336652</v>
      </c>
      <c r="AH60" s="575">
        <f t="shared" si="63"/>
        <v>0.51206078500778573</v>
      </c>
      <c r="AI60" s="566">
        <f t="shared" si="64"/>
        <v>5230.0065368673304</v>
      </c>
      <c r="AJ60" s="572">
        <f t="shared" si="65"/>
        <v>5229.71</v>
      </c>
      <c r="AK60" s="572">
        <f t="shared" si="66"/>
        <v>0.29653686733036011</v>
      </c>
      <c r="AL60" s="998">
        <f t="shared" si="67"/>
        <v>0.99994330086105243</v>
      </c>
      <c r="AN60" s="1077">
        <f t="shared" si="13"/>
        <v>0.29653686733036011</v>
      </c>
    </row>
    <row r="61" spans="1:41">
      <c r="A61" s="482" t="s">
        <v>859</v>
      </c>
      <c r="B61" s="484" t="s">
        <v>714</v>
      </c>
      <c r="C61" s="484" t="s">
        <v>694</v>
      </c>
      <c r="D61" s="484" t="s">
        <v>201</v>
      </c>
      <c r="E61" s="514"/>
      <c r="F61" s="514"/>
      <c r="G61" s="514"/>
      <c r="H61" s="514"/>
      <c r="I61" s="566">
        <v>11707</v>
      </c>
      <c r="J61" s="883">
        <f>SUMIF('Breakdown depenses Oct''dec 20'!H:H,'Rapport Financier 1'!A61,'Breakdown depenses Oct''dec 20'!T:T)</f>
        <v>0</v>
      </c>
      <c r="K61" s="883">
        <f>SUMIF('Breakdown depenses Jan''Mar 21'!H:H,'Rapport Financier 1'!A61,'Breakdown depenses Jan''Mar 21'!T:T)</f>
        <v>2141.4</v>
      </c>
      <c r="L61" s="883">
        <f>(SUMIF('Breakdown depenses Avril-Juin'!H:H,'Rapport Financier 1'!A61,'Breakdown depenses Avril-Juin'!T:T))+(SUMIF('Breakdown VNG Dep Avr-Juin21'!A:A,'Rapport Financier 1'!A61,'Breakdown VNG Dep Avr-Juin21'!L:L))</f>
        <v>9565.65</v>
      </c>
      <c r="M61" s="883">
        <f>(SUMIF('Breakdown depenses Juil''Sept 21'!H:H,'Rapport Financier 1'!A61,'Breakdown depenses Juil''Sept 21'!T:T))</f>
        <v>0</v>
      </c>
      <c r="N61" s="957">
        <f>SUMIF('Breakdown depenses Oct''21'!H:H,'Rapport Financier 1'!A61,'Breakdown depenses Oct''21'!T:T)</f>
        <v>0</v>
      </c>
      <c r="O61" s="958">
        <f>SUMIF('Breakdown depenses Nov''Déc''21'!H:H,A61,'Breakdown depenses Nov''Déc''21'!T:T)+SUMIF('VNG T5'!A:A,A61,'VNG T5'!N:N)</f>
        <v>1661.8</v>
      </c>
      <c r="P61" s="902">
        <f t="shared" si="55"/>
        <v>1661.8</v>
      </c>
      <c r="Q61" s="572">
        <f t="shared" si="56"/>
        <v>13368.849999999999</v>
      </c>
      <c r="R61" s="572">
        <f t="shared" si="57"/>
        <v>-1661.8499999999985</v>
      </c>
      <c r="S61" s="716">
        <f t="shared" si="58"/>
        <v>1.1419535320748269</v>
      </c>
      <c r="T61" s="566">
        <v>4722</v>
      </c>
      <c r="U61" s="572">
        <f>SUMIF('Breakdown depenses Jan''Mar''22'!H:H,'Rapport Financier 1'!A61,'Breakdown depenses Jan''Mar''22'!T:T)</f>
        <v>0</v>
      </c>
      <c r="V61" s="572">
        <f>SUMIF('Breakdown depenses Avr-Mai''22'!H:H,'Rapport Financier 1'!A61,'Breakdown depenses Avr-Mai''22'!T:T)</f>
        <v>3060</v>
      </c>
      <c r="W61" s="572">
        <f>SUMIF('Breakdown depenses Juin''22'!H:H,'Rapport Financier 1'!A61,'Breakdown depenses Juin''22'!T:T)</f>
        <v>0</v>
      </c>
      <c r="X61" s="572">
        <f t="shared" si="59"/>
        <v>3060</v>
      </c>
      <c r="Y61" s="572">
        <f>SUMIF('Breakdown depenses Juil''Sept''22'!H:H,'Rapport Financier 1'!A61,'Breakdown depenses Juil''Sept''22'!T:T)</f>
        <v>0</v>
      </c>
      <c r="Z61" s="572">
        <f>SUMIF('Breakdown depenses Oct 2022'!H:H,'Rapport Financier 1'!A61,'Breakdown depenses Oct 2022'!T:T)</f>
        <v>0</v>
      </c>
      <c r="AA61" s="572">
        <f>SUMIF('Breakdown depenses Oct''Dec 2022'!I:I,'Rapport Financier 1'!A61,'Breakdown depenses Oct''Dec 2022'!R:R)</f>
        <v>0</v>
      </c>
      <c r="AB61" s="572">
        <f t="shared" si="60"/>
        <v>0</v>
      </c>
      <c r="AC61" s="572">
        <f>SUMIF('Breakdown depenses Jan''&amp;Mars''23'!I:I,'Rapport Financier 1'!A61,'Breakdown depenses Jan''&amp;Mars''23'!U:U)</f>
        <v>0</v>
      </c>
      <c r="AD61" s="572">
        <f>SUMIF('Breakdown depenses Avr''23'!I:I,'Rapport Financier 1'!A61,'Breakdown depenses Avr''23'!U:U)</f>
        <v>0</v>
      </c>
      <c r="AE61" s="572">
        <f>SUMIF('Breakdown depenses Mai''&amp;Jui''23'!I:I,'Rapport Financier 1'!A61,'Breakdown depenses Mai''&amp;Jui''23'!U:U)</f>
        <v>0</v>
      </c>
      <c r="AF61" s="572">
        <f t="shared" si="61"/>
        <v>3060</v>
      </c>
      <c r="AG61" s="572">
        <f t="shared" si="62"/>
        <v>1662</v>
      </c>
      <c r="AH61" s="575">
        <f t="shared" si="63"/>
        <v>0.64803049555273184</v>
      </c>
      <c r="AI61" s="566">
        <f t="shared" si="64"/>
        <v>16429</v>
      </c>
      <c r="AJ61" s="572">
        <f t="shared" si="65"/>
        <v>16428.849999999999</v>
      </c>
      <c r="AK61" s="572">
        <f t="shared" si="66"/>
        <v>0.15000000000145519</v>
      </c>
      <c r="AL61" s="998">
        <f t="shared" si="67"/>
        <v>0.99999086980339635</v>
      </c>
      <c r="AN61" s="1077">
        <f t="shared" si="13"/>
        <v>0.15000000000145519</v>
      </c>
    </row>
    <row r="62" spans="1:41">
      <c r="A62" s="482" t="s">
        <v>860</v>
      </c>
      <c r="B62" s="484" t="s">
        <v>700</v>
      </c>
      <c r="C62" s="484" t="s">
        <v>694</v>
      </c>
      <c r="D62" s="484" t="s">
        <v>201</v>
      </c>
      <c r="E62" s="514"/>
      <c r="F62" s="514"/>
      <c r="G62" s="514"/>
      <c r="H62" s="514"/>
      <c r="I62" s="566">
        <v>0</v>
      </c>
      <c r="J62" s="883">
        <f>SUMIF('Breakdown depenses Oct''dec 20'!H:H,'Rapport Financier 1'!A62,'Breakdown depenses Oct''dec 20'!T:T)</f>
        <v>0</v>
      </c>
      <c r="K62" s="883">
        <f>SUMIF('Breakdown depenses Jan''Mar 21'!H:H,'Rapport Financier 1'!A62,'Breakdown depenses Jan''Mar 21'!T:T)</f>
        <v>0</v>
      </c>
      <c r="L62" s="883">
        <f>(SUMIF('Breakdown depenses Avril-Juin'!H:H,'Rapport Financier 1'!A62,'Breakdown depenses Avril-Juin'!T:T))+(SUMIF('Breakdown VNG Dep Avr-Juin21'!A:A,'Rapport Financier 1'!A62,'Breakdown VNG Dep Avr-Juin21'!L:L))</f>
        <v>0</v>
      </c>
      <c r="M62" s="883">
        <f>(SUMIF('Breakdown depenses Juil''Sept 21'!H:H,'Rapport Financier 1'!A62,'Breakdown depenses Juil''Sept 21'!T:T))</f>
        <v>0</v>
      </c>
      <c r="N62" s="957">
        <f>SUMIF('Breakdown depenses Oct''21'!H:H,'Rapport Financier 1'!A62,'Breakdown depenses Oct''21'!T:T)</f>
        <v>0</v>
      </c>
      <c r="O62" s="958">
        <f>SUMIF('Breakdown depenses Nov''Déc''21'!H:H,A62,'Breakdown depenses Nov''Déc''21'!T:T)+SUMIF('VNG T5'!A:A,A62,'VNG T5'!N:N)</f>
        <v>0</v>
      </c>
      <c r="P62" s="902">
        <f t="shared" si="55"/>
        <v>0</v>
      </c>
      <c r="Q62" s="572">
        <f t="shared" si="56"/>
        <v>0</v>
      </c>
      <c r="R62" s="572">
        <f t="shared" si="57"/>
        <v>0</v>
      </c>
      <c r="S62" s="575" t="e">
        <f t="shared" si="58"/>
        <v>#DIV/0!</v>
      </c>
      <c r="T62" s="566">
        <v>15753</v>
      </c>
      <c r="U62" s="572">
        <f>SUMIF('Breakdown depenses Jan''Mar''22'!H:H,'Rapport Financier 1'!A62,'Breakdown depenses Jan''Mar''22'!T:T)</f>
        <v>0</v>
      </c>
      <c r="V62" s="572">
        <f>SUMIF('Breakdown depenses Avr-Mai''22'!H:H,'Rapport Financier 1'!A62,'Breakdown depenses Avr-Mai''22'!T:T)</f>
        <v>4427</v>
      </c>
      <c r="W62" s="572">
        <f>SUMIF('Breakdown depenses Juin''22'!H:H,'Rapport Financier 1'!A62,'Breakdown depenses Juin''22'!T:T)</f>
        <v>3273</v>
      </c>
      <c r="X62" s="572">
        <f t="shared" si="59"/>
        <v>7700</v>
      </c>
      <c r="Y62" s="572">
        <f>SUMIF('Breakdown depenses Juil''Sept''22'!H:H,'Rapport Financier 1'!A62,'Breakdown depenses Juil''Sept''22'!T:T)</f>
        <v>0</v>
      </c>
      <c r="Z62" s="572">
        <f>SUMIF('Breakdown depenses Oct 2022'!H:H,'Rapport Financier 1'!A62,'Breakdown depenses Oct 2022'!T:T)</f>
        <v>0</v>
      </c>
      <c r="AA62" s="572">
        <f>SUMIF('Breakdown depenses Oct''Dec 2022'!I:I,'Rapport Financier 1'!A62,'Breakdown depenses Oct''Dec 2022'!R:R)</f>
        <v>0</v>
      </c>
      <c r="AB62" s="572">
        <f t="shared" si="60"/>
        <v>0</v>
      </c>
      <c r="AC62" s="572">
        <f>SUMIF('Breakdown depenses Jan''&amp;Mars''23'!I:I,'Rapport Financier 1'!A62,'Breakdown depenses Jan''&amp;Mars''23'!U:U)</f>
        <v>3007</v>
      </c>
      <c r="AD62" s="572">
        <f>SUMIF('Breakdown depenses Avr''23'!I:I,'Rapport Financier 1'!A62,'Breakdown depenses Avr''23'!U:U)</f>
        <v>5204</v>
      </c>
      <c r="AE62" s="572">
        <f>SUMIF('Breakdown depenses Mai''&amp;Jui''23'!I:I,'Rapport Financier 1'!A62,'Breakdown depenses Mai''&amp;Jui''23'!U:U)</f>
        <v>0</v>
      </c>
      <c r="AF62" s="572">
        <f t="shared" si="61"/>
        <v>15911</v>
      </c>
      <c r="AG62" s="572">
        <f t="shared" si="62"/>
        <v>-158</v>
      </c>
      <c r="AH62" s="575">
        <f t="shared" si="63"/>
        <v>1.0100298355868724</v>
      </c>
      <c r="AI62" s="566">
        <f t="shared" si="64"/>
        <v>15753</v>
      </c>
      <c r="AJ62" s="572">
        <f t="shared" si="65"/>
        <v>15911</v>
      </c>
      <c r="AK62" s="572">
        <f t="shared" si="66"/>
        <v>-158</v>
      </c>
      <c r="AL62" s="998">
        <f t="shared" si="67"/>
        <v>1.0100298355868724</v>
      </c>
      <c r="AN62" s="1077">
        <f t="shared" si="13"/>
        <v>8053</v>
      </c>
    </row>
    <row r="63" spans="1:41">
      <c r="A63" s="482" t="s">
        <v>861</v>
      </c>
      <c r="B63" s="484" t="s">
        <v>715</v>
      </c>
      <c r="C63" s="484" t="s">
        <v>694</v>
      </c>
      <c r="D63" s="484" t="s">
        <v>201</v>
      </c>
      <c r="E63" s="514"/>
      <c r="F63" s="514"/>
      <c r="G63" s="514"/>
      <c r="H63" s="514"/>
      <c r="I63" s="566">
        <v>4932</v>
      </c>
      <c r="J63" s="883">
        <f>SUMIF('Breakdown depenses Oct''dec 20'!H:H,'Rapport Financier 1'!A63,'Breakdown depenses Oct''dec 20'!T:T)</f>
        <v>0</v>
      </c>
      <c r="K63" s="883">
        <f>SUMIF('Breakdown depenses Jan''Mar 21'!H:H,'Rapport Financier 1'!A63,'Breakdown depenses Jan''Mar 21'!T:T)</f>
        <v>4482.1000000000004</v>
      </c>
      <c r="L63" s="883">
        <f>(SUMIF('Breakdown depenses Avril-Juin'!H:H,'Rapport Financier 1'!A63,'Breakdown depenses Avril-Juin'!T:T))+(SUMIF('Breakdown VNG Dep Avr-Juin21'!A:A,'Rapport Financier 1'!A63,'Breakdown VNG Dep Avr-Juin21'!L:L))</f>
        <v>450</v>
      </c>
      <c r="M63" s="883">
        <f>(SUMIF('Breakdown depenses Juil''Sept 21'!H:H,'Rapport Financier 1'!A63,'Breakdown depenses Juil''Sept 21'!T:T))</f>
        <v>0</v>
      </c>
      <c r="N63" s="957">
        <f>SUMIF('Breakdown depenses Oct''21'!H:H,'Rapport Financier 1'!A63,'Breakdown depenses Oct''21'!T:T)</f>
        <v>0</v>
      </c>
      <c r="O63" s="958">
        <f>SUMIF('Breakdown depenses Nov''Déc''21'!H:H,A63,'Breakdown depenses Nov''Déc''21'!T:T)+SUMIF('VNG T5'!A:A,A63,'VNG T5'!N:N)</f>
        <v>0</v>
      </c>
      <c r="P63" s="902">
        <f t="shared" si="55"/>
        <v>0</v>
      </c>
      <c r="Q63" s="572">
        <f t="shared" si="56"/>
        <v>4932.1000000000004</v>
      </c>
      <c r="R63" s="572">
        <f t="shared" si="57"/>
        <v>-0.1000000000003638</v>
      </c>
      <c r="S63" s="716">
        <f t="shared" si="58"/>
        <v>1.0000202757502028</v>
      </c>
      <c r="T63" s="566">
        <v>3674</v>
      </c>
      <c r="U63" s="572">
        <f>SUMIF('Breakdown depenses Jan''Mar''22'!H:H,'Rapport Financier 1'!A63,'Breakdown depenses Jan''Mar''22'!T:T)</f>
        <v>0</v>
      </c>
      <c r="V63" s="572">
        <f>SUMIF('Breakdown depenses Avr-Mai''22'!H:H,'Rapport Financier 1'!A63,'Breakdown depenses Avr-Mai''22'!T:T)</f>
        <v>2286</v>
      </c>
      <c r="W63" s="572">
        <f>SUMIF('Breakdown depenses Juin''22'!H:H,'Rapport Financier 1'!A63,'Breakdown depenses Juin''22'!T:T)</f>
        <v>1125</v>
      </c>
      <c r="X63" s="572">
        <f t="shared" si="59"/>
        <v>3411</v>
      </c>
      <c r="Y63" s="572">
        <f>SUMIF('Breakdown depenses Juil''Sept''22'!H:H,'Rapport Financier 1'!A63,'Breakdown depenses Juil''Sept''22'!T:T)</f>
        <v>0</v>
      </c>
      <c r="Z63" s="572">
        <f>SUMIF('Breakdown depenses Oct 2022'!H:H,'Rapport Financier 1'!A63,'Breakdown depenses Oct 2022'!T:T)</f>
        <v>0</v>
      </c>
      <c r="AA63" s="572">
        <f>SUMIF('Breakdown depenses Oct''Dec 2022'!I:I,'Rapport Financier 1'!A63,'Breakdown depenses Oct''Dec 2022'!R:R)</f>
        <v>-2700</v>
      </c>
      <c r="AB63" s="572">
        <f t="shared" si="60"/>
        <v>-2700</v>
      </c>
      <c r="AC63" s="572">
        <f>SUMIF('Breakdown depenses Jan''&amp;Mars''23'!I:I,'Rapport Financier 1'!A63,'Breakdown depenses Jan''&amp;Mars''23'!U:U)</f>
        <v>2963</v>
      </c>
      <c r="AD63" s="572">
        <f>SUMIF('Breakdown depenses Avr''23'!I:I,'Rapport Financier 1'!A63,'Breakdown depenses Avr''23'!U:U)</f>
        <v>0</v>
      </c>
      <c r="AE63" s="572">
        <f>SUMIF('Breakdown depenses Mai''&amp;Jui''23'!I:I,'Rapport Financier 1'!A63,'Breakdown depenses Mai''&amp;Jui''23'!U:U)</f>
        <v>0</v>
      </c>
      <c r="AF63" s="572">
        <f t="shared" si="61"/>
        <v>3674</v>
      </c>
      <c r="AG63" s="572">
        <f t="shared" si="62"/>
        <v>0</v>
      </c>
      <c r="AH63" s="575">
        <f t="shared" si="63"/>
        <v>1</v>
      </c>
      <c r="AI63" s="566">
        <f t="shared" si="64"/>
        <v>8606</v>
      </c>
      <c r="AJ63" s="572">
        <f t="shared" si="65"/>
        <v>8606.1</v>
      </c>
      <c r="AK63" s="572">
        <f t="shared" si="66"/>
        <v>-0.1000000000003638</v>
      </c>
      <c r="AL63" s="998">
        <f t="shared" si="67"/>
        <v>1.0000116198001394</v>
      </c>
      <c r="AN63" s="1077">
        <f t="shared" si="13"/>
        <v>262.89999999999964</v>
      </c>
    </row>
    <row r="64" spans="1:41">
      <c r="A64" s="482" t="s">
        <v>862</v>
      </c>
      <c r="B64" s="484" t="s">
        <v>716</v>
      </c>
      <c r="C64" s="484" t="s">
        <v>272</v>
      </c>
      <c r="D64" s="484" t="s">
        <v>201</v>
      </c>
      <c r="E64" s="514"/>
      <c r="F64" s="514"/>
      <c r="G64" s="514"/>
      <c r="H64" s="514"/>
      <c r="I64" s="566">
        <v>4800</v>
      </c>
      <c r="J64" s="883">
        <f>SUMIF('Breakdown depenses Oct''dec 20'!H:H,'Rapport Financier 1'!A64,'Breakdown depenses Oct''dec 20'!T:T)</f>
        <v>0</v>
      </c>
      <c r="K64" s="883">
        <f>SUMIF('Breakdown depenses Jan''Mar 21'!H:H,'Rapport Financier 1'!A64,'Breakdown depenses Jan''Mar 21'!T:T)</f>
        <v>0</v>
      </c>
      <c r="L64" s="883">
        <f>(SUMIF('Breakdown depenses Avril-Juin'!H:H,'Rapport Financier 1'!A64,'Breakdown depenses Avril-Juin'!T:T))+(SUMIF('Breakdown VNG Dep Avr-Juin21'!A:A,'Rapport Financier 1'!A64,'Breakdown VNG Dep Avr-Juin21'!L:L))</f>
        <v>2000</v>
      </c>
      <c r="M64" s="883">
        <f>(SUMIF('Breakdown depenses Juil''Sept 21'!H:H,'Rapport Financier 1'!A64,'Breakdown depenses Juil''Sept 21'!T:T))</f>
        <v>400</v>
      </c>
      <c r="N64" s="957">
        <f>SUMIF('Breakdown depenses Oct''21'!H:H,'Rapport Financier 1'!A64,'Breakdown depenses Oct''21'!T:T)</f>
        <v>1200</v>
      </c>
      <c r="O64" s="958">
        <f>SUMIF('Breakdown depenses Nov''Déc''21'!H:H,A64,'Breakdown depenses Nov''Déc''21'!T:T)+SUMIF('VNG T5'!A:A,A64,'VNG T5'!N:N)</f>
        <v>1200</v>
      </c>
      <c r="P64" s="902">
        <f t="shared" si="55"/>
        <v>2400</v>
      </c>
      <c r="Q64" s="572">
        <f t="shared" si="56"/>
        <v>4800</v>
      </c>
      <c r="R64" s="572">
        <f t="shared" si="57"/>
        <v>0</v>
      </c>
      <c r="S64" s="575">
        <f t="shared" si="58"/>
        <v>1</v>
      </c>
      <c r="T64" s="566">
        <v>4800</v>
      </c>
      <c r="U64" s="572">
        <f>SUMIF('Breakdown depenses Jan''Mar''22'!H:H,'Rapport Financier 1'!A64,'Breakdown depenses Jan''Mar''22'!T:T)</f>
        <v>0</v>
      </c>
      <c r="V64" s="572">
        <f>SUMIF('Breakdown depenses Avr-Mai''22'!H:H,'Rapport Financier 1'!A64,'Breakdown depenses Avr-Mai''22'!T:T)</f>
        <v>1200</v>
      </c>
      <c r="W64" s="572">
        <f>SUMIF('Breakdown depenses Juin''22'!H:H,'Rapport Financier 1'!A64,'Breakdown depenses Juin''22'!T:T)</f>
        <v>400</v>
      </c>
      <c r="X64" s="572">
        <f t="shared" si="59"/>
        <v>1600</v>
      </c>
      <c r="Y64" s="572">
        <f>SUMIF('Breakdown depenses Juil''Sept''22'!H:H,'Rapport Financier 1'!A64,'Breakdown depenses Juil''Sept''22'!T:T)</f>
        <v>1200</v>
      </c>
      <c r="Z64" s="572">
        <f>SUMIF('Breakdown depenses Oct 2022'!H:H,'Rapport Financier 1'!A64,'Breakdown depenses Oct 2022'!T:T)</f>
        <v>0</v>
      </c>
      <c r="AA64" s="572">
        <f>SUMIF('Breakdown depenses Oct''Dec 2022'!I:I,'Rapport Financier 1'!A64,'Breakdown depenses Oct''Dec 2022'!R:R)</f>
        <v>2000</v>
      </c>
      <c r="AB64" s="572">
        <f t="shared" si="60"/>
        <v>2000</v>
      </c>
      <c r="AC64" s="572">
        <f>SUMIF('Breakdown depenses Jan''&amp;Mars''23'!I:I,'Rapport Financier 1'!A64,'Breakdown depenses Jan''&amp;Mars''23'!U:U)</f>
        <v>0</v>
      </c>
      <c r="AD64" s="572">
        <f>SUMIF('Breakdown depenses Avr''23'!I:I,'Rapport Financier 1'!A64,'Breakdown depenses Avr''23'!U:U)</f>
        <v>0</v>
      </c>
      <c r="AE64" s="572">
        <f>SUMIF('Breakdown depenses Mai''&amp;Jui''23'!I:I,'Rapport Financier 1'!A64,'Breakdown depenses Mai''&amp;Jui''23'!U:U)</f>
        <v>0</v>
      </c>
      <c r="AF64" s="572">
        <f t="shared" si="61"/>
        <v>4800</v>
      </c>
      <c r="AG64" s="572">
        <f t="shared" si="62"/>
        <v>0</v>
      </c>
      <c r="AH64" s="575">
        <f t="shared" si="63"/>
        <v>1</v>
      </c>
      <c r="AI64" s="566">
        <f t="shared" si="64"/>
        <v>9600</v>
      </c>
      <c r="AJ64" s="572">
        <f t="shared" si="65"/>
        <v>9600</v>
      </c>
      <c r="AK64" s="572">
        <f t="shared" si="66"/>
        <v>0</v>
      </c>
      <c r="AL64" s="998">
        <f t="shared" si="67"/>
        <v>1</v>
      </c>
      <c r="AN64" s="1077">
        <f t="shared" si="13"/>
        <v>2000</v>
      </c>
    </row>
    <row r="65" spans="1:41">
      <c r="A65" s="482" t="s">
        <v>816</v>
      </c>
      <c r="B65" s="484" t="s">
        <v>717</v>
      </c>
      <c r="C65" s="484" t="s">
        <v>272</v>
      </c>
      <c r="D65" s="484" t="s">
        <v>201</v>
      </c>
      <c r="E65" s="514"/>
      <c r="F65" s="514"/>
      <c r="G65" s="514"/>
      <c r="H65" s="514"/>
      <c r="I65" s="566">
        <v>3892</v>
      </c>
      <c r="J65" s="883">
        <f>SUMIF('Breakdown depenses Oct''dec 20'!H:H,'Rapport Financier 1'!A65,'Breakdown depenses Oct''dec 20'!T:T)</f>
        <v>0</v>
      </c>
      <c r="K65" s="883">
        <f>SUMIF('Breakdown depenses Jan''Mar 21'!H:H,'Rapport Financier 1'!A65,'Breakdown depenses Jan''Mar 21'!T:T)</f>
        <v>292.31</v>
      </c>
      <c r="L65" s="883">
        <f>(SUMIF('Breakdown depenses Avril-Juin'!H:H,'Rapport Financier 1'!A65,'Breakdown depenses Avril-Juin'!T:T))+(SUMIF('Breakdown VNG Dep Avr-Juin21'!A:A,'Rapport Financier 1'!A65,'Breakdown VNG Dep Avr-Juin21'!L:L))</f>
        <v>1800</v>
      </c>
      <c r="M65" s="883">
        <f>(SUMIF('Breakdown depenses Juil''Sept 21'!H:H,'Rapport Financier 1'!A65,'Breakdown depenses Juil''Sept 21'!T:T))</f>
        <v>0</v>
      </c>
      <c r="N65" s="957">
        <f>SUMIF('Breakdown depenses Oct''21'!H:H,'Rapport Financier 1'!A65,'Breakdown depenses Oct''21'!T:T)</f>
        <v>900</v>
      </c>
      <c r="O65" s="958">
        <f>SUMIF('Breakdown depenses Nov''Déc''21'!H:H,A65,'Breakdown depenses Nov''Déc''21'!T:T)+SUMIF('VNG T5'!A:A,A65,'VNG T5'!N:N)</f>
        <v>900</v>
      </c>
      <c r="P65" s="902">
        <f t="shared" si="55"/>
        <v>1800</v>
      </c>
      <c r="Q65" s="572">
        <f t="shared" si="56"/>
        <v>3892.31</v>
      </c>
      <c r="R65" s="572">
        <f t="shared" si="57"/>
        <v>-0.30999999999994543</v>
      </c>
      <c r="S65" s="716">
        <f t="shared" si="58"/>
        <v>1.000079650565262</v>
      </c>
      <c r="T65" s="566">
        <v>3228</v>
      </c>
      <c r="U65" s="572">
        <f>SUMIF('Breakdown depenses Jan''Mar''22'!H:H,'Rapport Financier 1'!A65,'Breakdown depenses Jan''Mar''22'!T:T)</f>
        <v>0</v>
      </c>
      <c r="V65" s="572">
        <f>SUMIF('Breakdown depenses Avr-Mai''22'!H:H,'Rapport Financier 1'!A65,'Breakdown depenses Avr-Mai''22'!T:T)</f>
        <v>780</v>
      </c>
      <c r="W65" s="572">
        <f>SUMIF('Breakdown depenses Juin''22'!H:H,'Rapport Financier 1'!A65,'Breakdown depenses Juin''22'!T:T)</f>
        <v>260</v>
      </c>
      <c r="X65" s="572">
        <f t="shared" si="59"/>
        <v>1040</v>
      </c>
      <c r="Y65" s="572">
        <f>SUMIF('Breakdown depenses Juil''Sept''22'!H:H,'Rapport Financier 1'!A65,'Breakdown depenses Juil''Sept''22'!T:T)</f>
        <v>780</v>
      </c>
      <c r="Z65" s="572">
        <f>SUMIF('Breakdown depenses Oct 2022'!H:H,'Rapport Financier 1'!A65,'Breakdown depenses Oct 2022'!T:T)</f>
        <v>0</v>
      </c>
      <c r="AA65" s="572">
        <f>SUMIF('Breakdown depenses Oct''Dec 2022'!I:I,'Rapport Financier 1'!A65,'Breakdown depenses Oct''Dec 2022'!R:R)</f>
        <v>1300</v>
      </c>
      <c r="AB65" s="572">
        <f t="shared" si="60"/>
        <v>1300</v>
      </c>
      <c r="AC65" s="572">
        <f>SUMIF('Breakdown depenses Jan''&amp;Mars''23'!I:I,'Rapport Financier 1'!A65,'Breakdown depenses Jan''&amp;Mars''23'!U:U)</f>
        <v>0</v>
      </c>
      <c r="AD65" s="572">
        <f>SUMIF('Breakdown depenses Avr''23'!I:I,'Rapport Financier 1'!A65,'Breakdown depenses Avr''23'!U:U)</f>
        <v>0</v>
      </c>
      <c r="AE65" s="572">
        <f>SUMIF('Breakdown depenses Mai''&amp;Jui''23'!I:I,'Rapport Financier 1'!A65,'Breakdown depenses Mai''&amp;Jui''23'!U:U)</f>
        <v>300</v>
      </c>
      <c r="AF65" s="572">
        <f t="shared" si="61"/>
        <v>3420</v>
      </c>
      <c r="AG65" s="572">
        <f t="shared" si="62"/>
        <v>-192</v>
      </c>
      <c r="AH65" s="575">
        <f t="shared" si="63"/>
        <v>1.0594795539033457</v>
      </c>
      <c r="AI65" s="566">
        <f t="shared" si="64"/>
        <v>7120</v>
      </c>
      <c r="AJ65" s="572">
        <f t="shared" si="65"/>
        <v>7312.3099999999995</v>
      </c>
      <c r="AK65" s="572">
        <f t="shared" si="66"/>
        <v>-192.30999999999949</v>
      </c>
      <c r="AL65" s="998">
        <f t="shared" si="67"/>
        <v>1.0270098314606741</v>
      </c>
      <c r="AN65" s="1077">
        <f t="shared" si="13"/>
        <v>1107.6900000000005</v>
      </c>
    </row>
    <row r="66" spans="1:41">
      <c r="A66" s="482" t="s">
        <v>817</v>
      </c>
      <c r="B66" s="484" t="s">
        <v>718</v>
      </c>
      <c r="C66" s="484" t="s">
        <v>272</v>
      </c>
      <c r="D66" s="484" t="s">
        <v>201</v>
      </c>
      <c r="E66" s="514"/>
      <c r="F66" s="514"/>
      <c r="G66" s="514"/>
      <c r="H66" s="514"/>
      <c r="I66" s="566">
        <v>4500</v>
      </c>
      <c r="J66" s="883">
        <f>SUMIF('Breakdown depenses Oct''dec 20'!H:H,'Rapport Financier 1'!A66,'Breakdown depenses Oct''dec 20'!T:T)</f>
        <v>0</v>
      </c>
      <c r="K66" s="883">
        <f>SUMIF('Breakdown depenses Jan''Mar 21'!H:H,'Rapport Financier 1'!A66,'Breakdown depenses Jan''Mar 21'!T:T)</f>
        <v>862.57</v>
      </c>
      <c r="L66" s="883">
        <f>(SUMIF('Breakdown depenses Avril-Juin'!H:H,'Rapport Financier 1'!A66,'Breakdown depenses Avril-Juin'!T:T))+(SUMIF('Breakdown VNG Dep Avr-Juin21'!A:A,'Rapport Financier 1'!A66,'Breakdown VNG Dep Avr-Juin21'!L:L))</f>
        <v>1800</v>
      </c>
      <c r="M66" s="883">
        <f>(SUMIF('Breakdown depenses Juil''Sept 21'!H:H,'Rapport Financier 1'!A66,'Breakdown depenses Juil''Sept 21'!T:T))</f>
        <v>0</v>
      </c>
      <c r="N66" s="957">
        <f>SUMIF('Breakdown depenses Oct''21'!H:H,'Rapport Financier 1'!A66,'Breakdown depenses Oct''21'!T:T)</f>
        <v>900</v>
      </c>
      <c r="O66" s="958">
        <f>SUMIF('Breakdown depenses Nov''Déc''21'!H:H,A66,'Breakdown depenses Nov''Déc''21'!T:T)+SUMIF('VNG T5'!A:A,A66,'VNG T5'!N:N)</f>
        <v>900</v>
      </c>
      <c r="P66" s="902">
        <f t="shared" si="55"/>
        <v>1800</v>
      </c>
      <c r="Q66" s="572">
        <f t="shared" si="56"/>
        <v>4462.57</v>
      </c>
      <c r="R66" s="572">
        <f t="shared" si="57"/>
        <v>37.430000000000291</v>
      </c>
      <c r="S66" s="575">
        <f t="shared" si="58"/>
        <v>0.99168222222222213</v>
      </c>
      <c r="T66" s="566">
        <v>3900</v>
      </c>
      <c r="U66" s="572">
        <f>SUMIF('Breakdown depenses Jan''Mar''22'!H:H,'Rapport Financier 1'!A66,'Breakdown depenses Jan''Mar''22'!T:T)</f>
        <v>0</v>
      </c>
      <c r="V66" s="572">
        <f>SUMIF('Breakdown depenses Avr-Mai''22'!H:H,'Rapport Financier 1'!A66,'Breakdown depenses Avr-Mai''22'!T:T)</f>
        <v>900</v>
      </c>
      <c r="W66" s="572">
        <f>SUMIF('Breakdown depenses Juin''22'!H:H,'Rapport Financier 1'!A66,'Breakdown depenses Juin''22'!T:T)</f>
        <v>300</v>
      </c>
      <c r="X66" s="572">
        <f t="shared" si="59"/>
        <v>1200</v>
      </c>
      <c r="Y66" s="572">
        <f>SUMIF('Breakdown depenses Juil''Sept''22'!H:H,'Rapport Financier 1'!A66,'Breakdown depenses Juil''Sept''22'!T:T)</f>
        <v>900</v>
      </c>
      <c r="Z66" s="572">
        <f>SUMIF('Breakdown depenses Oct 2022'!H:H,'Rapport Financier 1'!A66,'Breakdown depenses Oct 2022'!T:T)</f>
        <v>0</v>
      </c>
      <c r="AA66" s="572">
        <f>SUMIF('Breakdown depenses Oct''Dec 2022'!I:I,'Rapport Financier 1'!A66,'Breakdown depenses Oct''Dec 2022'!R:R)</f>
        <v>1500</v>
      </c>
      <c r="AB66" s="572">
        <f t="shared" si="60"/>
        <v>1500</v>
      </c>
      <c r="AC66" s="572">
        <f>SUMIF('Breakdown depenses Jan''&amp;Mars''23'!I:I,'Rapport Financier 1'!A66,'Breakdown depenses Jan''&amp;Mars''23'!U:U)</f>
        <v>0</v>
      </c>
      <c r="AD66" s="572">
        <f>SUMIF('Breakdown depenses Avr''23'!I:I,'Rapport Financier 1'!A66,'Breakdown depenses Avr''23'!U:U)</f>
        <v>0</v>
      </c>
      <c r="AE66" s="572">
        <f>SUMIF('Breakdown depenses Mai''&amp;Jui''23'!I:I,'Rapport Financier 1'!A66,'Breakdown depenses Mai''&amp;Jui''23'!U:U)</f>
        <v>900</v>
      </c>
      <c r="AF66" s="572">
        <f t="shared" si="61"/>
        <v>4500</v>
      </c>
      <c r="AG66" s="572">
        <f t="shared" si="62"/>
        <v>-600</v>
      </c>
      <c r="AH66" s="575">
        <f t="shared" si="63"/>
        <v>1.1538461538461537</v>
      </c>
      <c r="AI66" s="566">
        <f t="shared" si="64"/>
        <v>8400</v>
      </c>
      <c r="AJ66" s="572">
        <f t="shared" si="65"/>
        <v>8962.57</v>
      </c>
      <c r="AK66" s="572">
        <f t="shared" si="66"/>
        <v>-562.56999999999971</v>
      </c>
      <c r="AL66" s="998">
        <f t="shared" si="67"/>
        <v>1.066972619047619</v>
      </c>
      <c r="AN66" s="1077">
        <f t="shared" si="13"/>
        <v>937.43000000000029</v>
      </c>
    </row>
    <row r="67" spans="1:41">
      <c r="B67" s="484"/>
      <c r="C67" s="484"/>
      <c r="D67" s="484"/>
      <c r="E67" s="514"/>
      <c r="F67" s="514"/>
      <c r="G67" s="514"/>
      <c r="H67" s="514"/>
      <c r="I67" s="566">
        <v>0</v>
      </c>
      <c r="J67" s="547"/>
      <c r="K67" s="475"/>
      <c r="L67" s="475"/>
      <c r="M67" s="475"/>
      <c r="N67" s="951"/>
      <c r="O67" s="952"/>
      <c r="P67" s="901"/>
      <c r="Q67" s="572"/>
      <c r="R67" s="572"/>
      <c r="S67" s="575"/>
      <c r="T67" s="566">
        <v>0</v>
      </c>
      <c r="U67" s="547"/>
      <c r="V67" s="475"/>
      <c r="W67" s="475"/>
      <c r="X67" s="475"/>
      <c r="Y67" s="475"/>
      <c r="Z67" s="475"/>
      <c r="AA67" s="475"/>
      <c r="AB67" s="475"/>
      <c r="AC67" s="475"/>
      <c r="AD67" s="475"/>
      <c r="AE67" s="475"/>
      <c r="AF67" s="572"/>
      <c r="AG67" s="572"/>
      <c r="AH67" s="575"/>
      <c r="AI67" s="566"/>
      <c r="AJ67" s="475"/>
      <c r="AK67" s="475"/>
      <c r="AL67" s="998"/>
      <c r="AM67" s="608">
        <f>SUM(AK53:AK66)</f>
        <v>-1331.2906409557199</v>
      </c>
      <c r="AN67" s="1077">
        <f t="shared" si="13"/>
        <v>0</v>
      </c>
      <c r="AO67" s="1138">
        <f>(SUM(AJ53:AJ66))/(SUM(AI53:AI66))</f>
        <v>1.0077923293975362</v>
      </c>
    </row>
    <row r="68" spans="1:41" s="478" customFormat="1">
      <c r="B68" s="485" t="s">
        <v>164</v>
      </c>
      <c r="C68" s="486"/>
      <c r="D68" s="486"/>
      <c r="E68" s="515"/>
      <c r="F68" s="515"/>
      <c r="G68" s="515"/>
      <c r="H68" s="515"/>
      <c r="I68" s="551">
        <f>SUM(I33:I67)</f>
        <v>111308.94039016066</v>
      </c>
      <c r="J68" s="551">
        <f>SUM(J33:J67)</f>
        <v>5414.59</v>
      </c>
      <c r="K68" s="551">
        <f t="shared" ref="K68:R68" si="68">SUM(K33:K67)</f>
        <v>30274.55</v>
      </c>
      <c r="L68" s="551">
        <f t="shared" si="68"/>
        <v>47437.82</v>
      </c>
      <c r="M68" s="551">
        <f>SUM(M33:M67)</f>
        <v>7959.78</v>
      </c>
      <c r="N68" s="959">
        <f t="shared" si="68"/>
        <v>8781.23</v>
      </c>
      <c r="O68" s="960">
        <f t="shared" si="68"/>
        <v>16784.669999999998</v>
      </c>
      <c r="P68" s="551">
        <f t="shared" si="68"/>
        <v>25565.9</v>
      </c>
      <c r="Q68" s="551">
        <f t="shared" si="68"/>
        <v>116652.64000000001</v>
      </c>
      <c r="R68" s="551">
        <f t="shared" si="68"/>
        <v>-5343.6996098393338</v>
      </c>
      <c r="S68" s="582">
        <f t="shared" si="58"/>
        <v>1.0480078203162171</v>
      </c>
      <c r="T68" s="551">
        <f>SUM(T33:T67)</f>
        <v>270970.35896888364</v>
      </c>
      <c r="U68" s="551">
        <f t="shared" ref="U68:AG68" si="69">SUM(U33:U67)</f>
        <v>16776.68</v>
      </c>
      <c r="V68" s="551">
        <f t="shared" si="69"/>
        <v>37494.15</v>
      </c>
      <c r="W68" s="551">
        <f t="shared" si="69"/>
        <v>16838.43</v>
      </c>
      <c r="X68" s="551">
        <f t="shared" si="69"/>
        <v>54332.58</v>
      </c>
      <c r="Y68" s="551">
        <f t="shared" si="69"/>
        <v>9915.5099999999984</v>
      </c>
      <c r="Z68" s="551">
        <f t="shared" si="69"/>
        <v>0</v>
      </c>
      <c r="AA68" s="551">
        <f t="shared" si="69"/>
        <v>87000.7</v>
      </c>
      <c r="AB68" s="551">
        <f t="shared" si="69"/>
        <v>87000.7</v>
      </c>
      <c r="AC68" s="551">
        <f t="shared" si="69"/>
        <v>19641.68</v>
      </c>
      <c r="AD68" s="551">
        <f t="shared" si="69"/>
        <v>32717.53</v>
      </c>
      <c r="AE68" s="551">
        <f t="shared" si="69"/>
        <v>36896.370000000003</v>
      </c>
      <c r="AF68" s="551">
        <f t="shared" si="69"/>
        <v>257281.05</v>
      </c>
      <c r="AG68" s="551">
        <f t="shared" si="69"/>
        <v>13689.308968883617</v>
      </c>
      <c r="AH68" s="582">
        <f>AF68/T68</f>
        <v>0.94948041910939918</v>
      </c>
      <c r="AI68" s="555">
        <f>I68+T68</f>
        <v>382279.29935904429</v>
      </c>
      <c r="AJ68" s="551">
        <f>Q68+AF68</f>
        <v>373933.69</v>
      </c>
      <c r="AK68" s="551">
        <f>AI68-AJ68</f>
        <v>8345.6093590442906</v>
      </c>
      <c r="AL68" s="1015">
        <f>AJ68/AI68</f>
        <v>0.97816881695389446</v>
      </c>
      <c r="AN68" s="1078">
        <f t="shared" si="13"/>
        <v>147705.51935904429</v>
      </c>
    </row>
    <row r="69" spans="1:41" s="478" customFormat="1">
      <c r="I69" s="552"/>
      <c r="J69" s="552"/>
      <c r="K69" s="552"/>
      <c r="L69" s="552"/>
      <c r="M69" s="552"/>
      <c r="N69" s="965"/>
      <c r="O69" s="966"/>
      <c r="P69" s="552"/>
      <c r="Q69" s="552"/>
      <c r="R69" s="552"/>
      <c r="S69" s="583"/>
      <c r="AM69" s="1025">
        <f>SUM(AM33:AM67)</f>
        <v>8345.6093590442779</v>
      </c>
      <c r="AN69" s="1078">
        <f t="shared" si="13"/>
        <v>0</v>
      </c>
    </row>
    <row r="70" spans="1:41" ht="23.1" customHeight="1">
      <c r="B70" s="512" t="s">
        <v>954</v>
      </c>
      <c r="C70" s="513"/>
      <c r="D70" s="513"/>
      <c r="E70" s="513"/>
      <c r="F70" s="513"/>
      <c r="G70" s="513"/>
      <c r="H70" s="513"/>
      <c r="I70" s="549"/>
      <c r="J70" s="549"/>
      <c r="K70" s="549"/>
      <c r="L70" s="549"/>
      <c r="M70" s="549"/>
      <c r="N70" s="961"/>
      <c r="O70" s="962"/>
      <c r="P70" s="549"/>
      <c r="Q70" s="549"/>
      <c r="R70" s="549"/>
      <c r="S70" s="584"/>
      <c r="T70" s="549"/>
      <c r="U70" s="549"/>
      <c r="V70" s="549"/>
      <c r="W70" s="549"/>
      <c r="X70" s="549"/>
      <c r="Y70" s="549"/>
      <c r="Z70" s="549"/>
      <c r="AA70" s="549"/>
      <c r="AB70" s="549"/>
      <c r="AC70" s="549"/>
      <c r="AD70" s="549"/>
      <c r="AE70" s="549"/>
      <c r="AF70" s="549"/>
      <c r="AG70" s="549"/>
      <c r="AH70" s="584"/>
      <c r="AI70" s="549"/>
      <c r="AJ70" s="549"/>
      <c r="AK70" s="549"/>
      <c r="AL70" s="584"/>
      <c r="AN70" s="1077">
        <f t="shared" si="13"/>
        <v>0</v>
      </c>
    </row>
    <row r="71" spans="1:41">
      <c r="B71" s="904" t="s">
        <v>165</v>
      </c>
      <c r="C71" s="905"/>
      <c r="D71" s="905"/>
      <c r="E71" s="905"/>
      <c r="F71" s="905"/>
      <c r="G71" s="905"/>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N71" s="1077">
        <f t="shared" si="13"/>
        <v>0</v>
      </c>
    </row>
    <row r="72" spans="1:41">
      <c r="A72" s="482" t="s">
        <v>863</v>
      </c>
      <c r="B72" s="484" t="s">
        <v>304</v>
      </c>
      <c r="C72" s="484" t="s">
        <v>272</v>
      </c>
      <c r="D72" s="484" t="s">
        <v>201</v>
      </c>
      <c r="E72" s="514"/>
      <c r="F72" s="514"/>
      <c r="G72" s="514"/>
      <c r="H72" s="514"/>
      <c r="I72" s="566">
        <v>12500</v>
      </c>
      <c r="J72" s="883">
        <f>SUMIF('Breakdown depenses Oct''dec 20'!H:H,'Rapport Financier 1'!A72,'Breakdown depenses Oct''dec 20'!T:T)</f>
        <v>0</v>
      </c>
      <c r="K72" s="883">
        <f>SUMIF('Breakdown depenses Jan''Mar 21'!H:H,'Rapport Financier 1'!A72,'Breakdown depenses Jan''Mar 21'!T:T)</f>
        <v>0</v>
      </c>
      <c r="L72" s="883">
        <f>(SUMIF('Breakdown depenses Avril-Juin'!H:H,'Rapport Financier 1'!A72,'Breakdown depenses Avril-Juin'!T:T))+(SUMIF('Breakdown VNG Dep Avr-Juin21'!A:A,'Rapport Financier 1'!A72,'Breakdown VNG Dep Avr-Juin21'!L:L))</f>
        <v>4000</v>
      </c>
      <c r="M72" s="883">
        <f>(SUMIF('Breakdown depenses Juil''Sept 21'!H:H,'Rapport Financier 1'!A72,'Breakdown depenses Juil''Sept 21'!T:T))</f>
        <v>0</v>
      </c>
      <c r="N72" s="957">
        <f>SUMIF('Breakdown depenses Oct''21'!H:H,'Rapport Financier 1'!A72,'Breakdown depenses Oct''21'!T:T)</f>
        <v>3957</v>
      </c>
      <c r="O72" s="958">
        <f>SUMIF('Breakdown depenses Nov''Déc''21'!H:H,A72,'Breakdown depenses Nov''Déc''21'!T:T)+SUMIF('VNG T5'!A:A,A72,'VNG T5'!N:N)</f>
        <v>4817</v>
      </c>
      <c r="P72" s="902">
        <f t="shared" ref="P72:P78" si="70">SUM(N72:O72)</f>
        <v>8774</v>
      </c>
      <c r="Q72" s="572">
        <f t="shared" ref="Q72:Q78" si="71">SUM(J72:M72)+P72</f>
        <v>12774</v>
      </c>
      <c r="R72" s="572">
        <f t="shared" ref="R72:R78" si="72">I72-Q72</f>
        <v>-274</v>
      </c>
      <c r="S72" s="575">
        <f t="shared" ref="S72:S78" si="73">Q72/I72</f>
        <v>1.0219199999999999</v>
      </c>
      <c r="T72" s="566">
        <v>12000</v>
      </c>
      <c r="U72" s="572">
        <f>SUMIF('Breakdown depenses Jan''Mar''22'!H:H,'Rapport Financier 1'!A72,'Breakdown depenses Jan''Mar''22'!T:T)</f>
        <v>0</v>
      </c>
      <c r="V72" s="572">
        <f>SUMIF('Breakdown depenses Avr-Mai''22'!H:H,'Rapport Financier 1'!A72,'Breakdown depenses Avr-Mai''22'!T:T)</f>
        <v>3743</v>
      </c>
      <c r="W72" s="572">
        <f>SUMIF('Breakdown depenses Juin''22'!H:H,'Rapport Financier 1'!A72,'Breakdown depenses Juin''22'!T:T)</f>
        <v>0</v>
      </c>
      <c r="X72" s="572">
        <f t="shared" ref="X72:X78" si="74">V72+W72</f>
        <v>3743</v>
      </c>
      <c r="Y72" s="572">
        <f>SUMIF('Breakdown depenses Juil''Sept''22'!H:H,'Rapport Financier 1'!A72,'Breakdown depenses Juil''Sept''22'!T:T)</f>
        <v>3000</v>
      </c>
      <c r="Z72" s="572">
        <f>SUMIF('Breakdown depenses Oct 2022'!H:H,'Rapport Financier 1'!A72,'Breakdown depenses Oct 2022'!T:T)</f>
        <v>0</v>
      </c>
      <c r="AA72" s="572">
        <f>SUMIF('Breakdown depenses Oct''Dec 2022'!I:I,'Rapport Financier 1'!A72,'Breakdown depenses Oct''Dec 2022'!R:R)</f>
        <v>3700</v>
      </c>
      <c r="AB72" s="572">
        <f t="shared" ref="AB72:AB78" si="75">Z72+AA72</f>
        <v>3700</v>
      </c>
      <c r="AC72" s="572">
        <f>SUMIF('Breakdown depenses Jan''&amp;Mars''23'!I:I,'Rapport Financier 1'!A72,'Breakdown depenses Jan''&amp;Mars''23'!U:U)</f>
        <v>0</v>
      </c>
      <c r="AD72" s="572">
        <f>SUMIF('Breakdown depenses Avr''23'!I:I,'Rapport Financier 1'!A72,'Breakdown depenses Avr''23'!U:U)</f>
        <v>0</v>
      </c>
      <c r="AE72" s="572">
        <f>SUMIF('Breakdown depenses Mai''&amp;Jui''23'!I:I,'Rapport Financier 1'!A72,'Breakdown depenses Mai''&amp;Jui''23'!U:U)</f>
        <v>676</v>
      </c>
      <c r="AF72" s="572">
        <f t="shared" ref="AF72:AF78" si="76">SUM(X72:Y72,AB72,AC72,U72)+AD72+AE72</f>
        <v>11119</v>
      </c>
      <c r="AG72" s="572">
        <f t="shared" ref="AG72:AG78" si="77">T72-AF72</f>
        <v>881</v>
      </c>
      <c r="AH72" s="575">
        <f t="shared" ref="AH72:AH78" si="78">AF72/T72</f>
        <v>0.92658333333333331</v>
      </c>
      <c r="AI72" s="566">
        <f t="shared" ref="AI72:AI78" si="79">I72+T72</f>
        <v>24500</v>
      </c>
      <c r="AJ72" s="572">
        <f t="shared" ref="AJ72:AJ78" si="80">Q72+AF72</f>
        <v>23893</v>
      </c>
      <c r="AK72" s="572">
        <f t="shared" ref="AK72:AK78" si="81">AI72-AJ72</f>
        <v>607</v>
      </c>
      <c r="AL72" s="998">
        <f t="shared" ref="AL72:AL78" si="82">AJ72/AI72</f>
        <v>0.97522448979591836</v>
      </c>
      <c r="AN72" s="1077">
        <f t="shared" si="13"/>
        <v>4307</v>
      </c>
    </row>
    <row r="73" spans="1:41">
      <c r="A73" s="482"/>
      <c r="B73" s="484" t="s">
        <v>719</v>
      </c>
      <c r="C73" s="484" t="s">
        <v>694</v>
      </c>
      <c r="D73" s="484" t="s">
        <v>201</v>
      </c>
      <c r="E73" s="514"/>
      <c r="F73" s="514"/>
      <c r="G73" s="514"/>
      <c r="H73" s="514"/>
      <c r="I73" s="566">
        <v>0</v>
      </c>
      <c r="J73" s="883">
        <f>SUMIF('Breakdown depenses Oct''dec 20'!H:H,'Rapport Financier 1'!A73,'Breakdown depenses Oct''dec 20'!T:T)</f>
        <v>0</v>
      </c>
      <c r="K73" s="883">
        <f>SUMIF('Breakdown depenses Jan''Mar 21'!H:H,'Rapport Financier 1'!A73,'Breakdown depenses Jan''Mar 21'!T:T)</f>
        <v>0</v>
      </c>
      <c r="L73" s="883">
        <f>(SUMIF('Breakdown depenses Avril-Juin'!H:H,'Rapport Financier 1'!A73,'Breakdown depenses Avril-Juin'!T:T))+(SUMIF('Breakdown VNG Dep Avr-Juin21'!A:A,'Rapport Financier 1'!A73,'Breakdown VNG Dep Avr-Juin21'!L:L))</f>
        <v>0</v>
      </c>
      <c r="M73" s="883">
        <f>(SUMIF('Breakdown depenses Juil''Sept 21'!H:H,'Rapport Financier 1'!A73,'Breakdown depenses Juil''Sept 21'!T:T))</f>
        <v>0</v>
      </c>
      <c r="N73" s="957">
        <f>SUMIF('Breakdown depenses Oct''21'!H:H,'Rapport Financier 1'!A73,'Breakdown depenses Oct''21'!T:T)</f>
        <v>0</v>
      </c>
      <c r="O73" s="958">
        <f>SUMIF('Breakdown depenses Nov''Déc''21'!H:H,A73,'Breakdown depenses Nov''Déc''21'!T:T)+SUMIF('VNG T5'!A:A,A73,'VNG T5'!N:N)</f>
        <v>0</v>
      </c>
      <c r="P73" s="902">
        <f t="shared" si="70"/>
        <v>0</v>
      </c>
      <c r="Q73" s="572">
        <f t="shared" si="71"/>
        <v>0</v>
      </c>
      <c r="R73" s="572">
        <f t="shared" si="72"/>
        <v>0</v>
      </c>
      <c r="S73" s="575">
        <v>0</v>
      </c>
      <c r="T73" s="566">
        <v>0</v>
      </c>
      <c r="U73" s="572">
        <f>SUMIF('Breakdown depenses Jan''Mar''22'!H:H,'Rapport Financier 1'!A73,'Breakdown depenses Jan''Mar''22'!T:T)</f>
        <v>0</v>
      </c>
      <c r="V73" s="572">
        <f>SUMIF('Breakdown depenses Avr-Mai''22'!H:H,'Rapport Financier 1'!A73,'Breakdown depenses Avr-Mai''22'!T:T)</f>
        <v>0</v>
      </c>
      <c r="W73" s="572">
        <f>SUMIF('Breakdown depenses Juin''22'!H:H,'Rapport Financier 1'!A73,'Breakdown depenses Juin''22'!T:T)</f>
        <v>0</v>
      </c>
      <c r="X73" s="572">
        <f t="shared" si="74"/>
        <v>0</v>
      </c>
      <c r="Y73" s="572">
        <f>SUMIF('Breakdown depenses Juil''Sept''22'!H:H,'Rapport Financier 1'!A73,'Breakdown depenses Juil''Sept''22'!T:T)</f>
        <v>0</v>
      </c>
      <c r="Z73" s="572">
        <f>SUMIF('Breakdown depenses Oct 2022'!H:H,'Rapport Financier 1'!A73,'Breakdown depenses Oct 2022'!T:T)</f>
        <v>0</v>
      </c>
      <c r="AA73" s="572">
        <f>SUMIF('Breakdown depenses Oct''Dec 2022'!I:I,'Rapport Financier 1'!A73,'Breakdown depenses Oct''Dec 2022'!R:R)</f>
        <v>0</v>
      </c>
      <c r="AB73" s="572">
        <f t="shared" si="75"/>
        <v>0</v>
      </c>
      <c r="AC73" s="572">
        <f>SUMIF('Breakdown depenses Jan''&amp;Mars''23'!I:I,'Rapport Financier 1'!A73,'Breakdown depenses Jan''&amp;Mars''23'!U:U)</f>
        <v>0</v>
      </c>
      <c r="AD73" s="572">
        <f>SUMIF('Breakdown depenses Avr''23'!I:I,'Rapport Financier 1'!A73,'Breakdown depenses Avr''23'!U:U)</f>
        <v>0</v>
      </c>
      <c r="AE73" s="572">
        <f>SUMIF('Breakdown depenses Mai''&amp;Jui''23'!I:I,'Rapport Financier 1'!A73,'Breakdown depenses Mai''&amp;Jui''23'!U:U)</f>
        <v>0</v>
      </c>
      <c r="AF73" s="572">
        <f t="shared" si="76"/>
        <v>0</v>
      </c>
      <c r="AG73" s="572">
        <f t="shared" si="77"/>
        <v>0</v>
      </c>
      <c r="AH73" s="575"/>
      <c r="AI73" s="566">
        <f t="shared" si="79"/>
        <v>0</v>
      </c>
      <c r="AJ73" s="572">
        <f t="shared" si="80"/>
        <v>0</v>
      </c>
      <c r="AK73" s="572">
        <f t="shared" si="81"/>
        <v>0</v>
      </c>
      <c r="AL73" s="998">
        <v>0</v>
      </c>
      <c r="AN73" s="1077">
        <f t="shared" si="13"/>
        <v>0</v>
      </c>
    </row>
    <row r="74" spans="1:41">
      <c r="A74" s="482" t="s">
        <v>864</v>
      </c>
      <c r="B74" s="484" t="s">
        <v>720</v>
      </c>
      <c r="C74" s="484" t="s">
        <v>269</v>
      </c>
      <c r="D74" s="484" t="s">
        <v>201</v>
      </c>
      <c r="E74" s="514"/>
      <c r="F74" s="514"/>
      <c r="G74" s="514"/>
      <c r="H74" s="514"/>
      <c r="I74" s="566">
        <v>6000</v>
      </c>
      <c r="J74" s="883">
        <f>SUMIF('Breakdown depenses Oct''dec 20'!H:H,'Rapport Financier 1'!A74,'Breakdown depenses Oct''dec 20'!T:T)</f>
        <v>0</v>
      </c>
      <c r="K74" s="883">
        <f>SUMIF('Breakdown depenses Jan''Mar 21'!H:H,'Rapport Financier 1'!A74,'Breakdown depenses Jan''Mar 21'!T:T)</f>
        <v>2346.6</v>
      </c>
      <c r="L74" s="883">
        <f>(SUMIF('Breakdown depenses Avril-Juin'!H:H,'Rapport Financier 1'!A74,'Breakdown depenses Avril-Juin'!T:T))+(SUMIF('Breakdown VNG Dep Avr-Juin21'!A:A,'Rapport Financier 1'!A74,'Breakdown VNG Dep Avr-Juin21'!L:L))</f>
        <v>4195</v>
      </c>
      <c r="M74" s="883">
        <f>(SUMIF('Breakdown depenses Juil''Sept 21'!H:H,'Rapport Financier 1'!A74,'Breakdown depenses Juil''Sept 21'!T:T))</f>
        <v>0</v>
      </c>
      <c r="N74" s="957">
        <f>SUMIF('Breakdown depenses Oct''21'!H:H,'Rapport Financier 1'!A74,'Breakdown depenses Oct''21'!T:T)</f>
        <v>0</v>
      </c>
      <c r="O74" s="958">
        <f>SUMIF('Breakdown depenses Nov''Déc''21'!H:H,A74,'Breakdown depenses Nov''Déc''21'!T:T)+SUMIF('VNG T5'!A:A,A74,'VNG T5'!N:N)</f>
        <v>0</v>
      </c>
      <c r="P74" s="902">
        <f t="shared" si="70"/>
        <v>0</v>
      </c>
      <c r="Q74" s="572">
        <f t="shared" si="71"/>
        <v>6541.6</v>
      </c>
      <c r="R74" s="572">
        <f t="shared" si="72"/>
        <v>-541.60000000000036</v>
      </c>
      <c r="S74" s="716">
        <f t="shared" si="73"/>
        <v>1.0902666666666667</v>
      </c>
      <c r="T74" s="566">
        <v>542</v>
      </c>
      <c r="U74" s="572">
        <f>SUMIF('Breakdown depenses Jan''Mar''22'!H:H,'Rapport Financier 1'!A74,'Breakdown depenses Jan''Mar''22'!T:T)</f>
        <v>0</v>
      </c>
      <c r="V74" s="572">
        <f>SUMIF('Breakdown depenses Avr-Mai''22'!H:H,'Rapport Financier 1'!A74,'Breakdown depenses Avr-Mai''22'!T:T)</f>
        <v>0</v>
      </c>
      <c r="W74" s="572">
        <f>SUMIF('Breakdown depenses Juin''22'!H:H,'Rapport Financier 1'!A74,'Breakdown depenses Juin''22'!T:T)</f>
        <v>0</v>
      </c>
      <c r="X74" s="572">
        <f t="shared" si="74"/>
        <v>0</v>
      </c>
      <c r="Y74" s="572">
        <f>SUMIF('Breakdown depenses Juil''Sept''22'!H:H,'Rapport Financier 1'!A74,'Breakdown depenses Juil''Sept''22'!T:T)</f>
        <v>0</v>
      </c>
      <c r="Z74" s="572">
        <f>SUMIF('Breakdown depenses Oct 2022'!H:H,'Rapport Financier 1'!A74,'Breakdown depenses Oct 2022'!T:T)</f>
        <v>0</v>
      </c>
      <c r="AA74" s="572">
        <f>SUMIF('Breakdown depenses Oct''Dec 2022'!I:I,'Rapport Financier 1'!A74,'Breakdown depenses Oct''Dec 2022'!R:R)</f>
        <v>0</v>
      </c>
      <c r="AB74" s="572">
        <f t="shared" si="75"/>
        <v>0</v>
      </c>
      <c r="AC74" s="572">
        <f>SUMIF('Breakdown depenses Jan''&amp;Mars''23'!I:I,'Rapport Financier 1'!A74,'Breakdown depenses Jan''&amp;Mars''23'!U:U)</f>
        <v>0</v>
      </c>
      <c r="AD74" s="572">
        <f>SUMIF('Breakdown depenses Avr''23'!I:I,'Rapport Financier 1'!A74,'Breakdown depenses Avr''23'!U:U)</f>
        <v>0</v>
      </c>
      <c r="AE74" s="572">
        <f>SUMIF('Breakdown depenses Mai''&amp;Jui''23'!I:I,'Rapport Financier 1'!A74,'Breakdown depenses Mai''&amp;Jui''23'!U:U)</f>
        <v>0</v>
      </c>
      <c r="AF74" s="572">
        <f t="shared" si="76"/>
        <v>0</v>
      </c>
      <c r="AG74" s="572">
        <f t="shared" si="77"/>
        <v>542</v>
      </c>
      <c r="AH74" s="575">
        <f t="shared" si="78"/>
        <v>0</v>
      </c>
      <c r="AI74" s="566">
        <f t="shared" si="79"/>
        <v>6542</v>
      </c>
      <c r="AJ74" s="572">
        <f t="shared" si="80"/>
        <v>6541.6</v>
      </c>
      <c r="AK74" s="572">
        <f t="shared" si="81"/>
        <v>0.3999999999996362</v>
      </c>
      <c r="AL74" s="998">
        <f t="shared" si="82"/>
        <v>0.99993885661877102</v>
      </c>
      <c r="AN74" s="1077">
        <f t="shared" si="13"/>
        <v>0.3999999999996362</v>
      </c>
    </row>
    <row r="75" spans="1:41">
      <c r="A75" s="482" t="s">
        <v>865</v>
      </c>
      <c r="B75" s="484" t="s">
        <v>307</v>
      </c>
      <c r="C75" s="484" t="s">
        <v>694</v>
      </c>
      <c r="D75" s="484" t="s">
        <v>201</v>
      </c>
      <c r="E75" s="514"/>
      <c r="F75" s="514"/>
      <c r="G75" s="514"/>
      <c r="H75" s="514"/>
      <c r="I75" s="566">
        <v>11566</v>
      </c>
      <c r="J75" s="883">
        <f>SUMIF('Breakdown depenses Oct''dec 20'!H:H,'Rapport Financier 1'!A75,'Breakdown depenses Oct''dec 20'!T:T)</f>
        <v>0</v>
      </c>
      <c r="K75" s="883">
        <f>SUMIF('Breakdown depenses Jan''Mar 21'!H:H,'Rapport Financier 1'!A75,'Breakdown depenses Jan''Mar 21'!T:T)</f>
        <v>180</v>
      </c>
      <c r="L75" s="883">
        <f>(SUMIF('Breakdown depenses Avril-Juin'!H:H,'Rapport Financier 1'!A75,'Breakdown depenses Avril-Juin'!T:T))+(SUMIF('Breakdown VNG Dep Avr-Juin21'!A:A,'Rapport Financier 1'!A75,'Breakdown VNG Dep Avr-Juin21'!L:L))</f>
        <v>0</v>
      </c>
      <c r="M75" s="883">
        <f>(SUMIF('Breakdown depenses Juil''Sept 21'!H:H,'Rapport Financier 1'!A75,'Breakdown depenses Juil''Sept 21'!T:T))</f>
        <v>0</v>
      </c>
      <c r="N75" s="957">
        <f>SUMIF('Breakdown depenses Oct''21'!H:H,'Rapport Financier 1'!A75,'Breakdown depenses Oct''21'!T:T)</f>
        <v>11566</v>
      </c>
      <c r="O75" s="958">
        <f>SUMIF('Breakdown depenses Nov''Déc''21'!H:H,A75,'Breakdown depenses Nov''Déc''21'!T:T)+SUMIF('VNG T5'!A:A,A75,'VNG T5'!N:N)</f>
        <v>0</v>
      </c>
      <c r="P75" s="902">
        <f t="shared" si="70"/>
        <v>11566</v>
      </c>
      <c r="Q75" s="572">
        <f t="shared" si="71"/>
        <v>11746</v>
      </c>
      <c r="R75" s="572">
        <f t="shared" si="72"/>
        <v>-180</v>
      </c>
      <c r="S75" s="716">
        <f t="shared" si="73"/>
        <v>1.0155628566487982</v>
      </c>
      <c r="T75" s="566">
        <v>0</v>
      </c>
      <c r="U75" s="572">
        <f>SUMIF('Breakdown depenses Jan''Mar''22'!H:H,'Rapport Financier 1'!A75,'Breakdown depenses Jan''Mar''22'!T:T)</f>
        <v>0</v>
      </c>
      <c r="V75" s="572">
        <f>SUMIF('Breakdown depenses Avr-Mai''22'!H:H,'Rapport Financier 1'!A75,'Breakdown depenses Avr-Mai''22'!T:T)</f>
        <v>0</v>
      </c>
      <c r="W75" s="572">
        <f>SUMIF('Breakdown depenses Juin''22'!H:H,'Rapport Financier 1'!A75,'Breakdown depenses Juin''22'!T:T)</f>
        <v>0</v>
      </c>
      <c r="X75" s="572">
        <f t="shared" si="74"/>
        <v>0</v>
      </c>
      <c r="Y75" s="572">
        <f>SUMIF('Breakdown depenses Juil''Sept''22'!H:H,'Rapport Financier 1'!A75,'Breakdown depenses Juil''Sept''22'!T:T)</f>
        <v>0</v>
      </c>
      <c r="Z75" s="572">
        <f>SUMIF('Breakdown depenses Oct 2022'!H:H,'Rapport Financier 1'!A75,'Breakdown depenses Oct 2022'!T:T)</f>
        <v>0</v>
      </c>
      <c r="AA75" s="572">
        <f>SUMIF('Breakdown depenses Oct''Dec 2022'!I:I,'Rapport Financier 1'!A75,'Breakdown depenses Oct''Dec 2022'!R:R)</f>
        <v>0</v>
      </c>
      <c r="AB75" s="572">
        <f t="shared" si="75"/>
        <v>0</v>
      </c>
      <c r="AC75" s="572">
        <f>SUMIF('Breakdown depenses Jan''&amp;Mars''23'!I:I,'Rapport Financier 1'!A75,'Breakdown depenses Jan''&amp;Mars''23'!U:U)</f>
        <v>0</v>
      </c>
      <c r="AD75" s="572">
        <f>SUMIF('Breakdown depenses Avr''23'!I:I,'Rapport Financier 1'!A75,'Breakdown depenses Avr''23'!U:U)</f>
        <v>0</v>
      </c>
      <c r="AE75" s="572">
        <f>SUMIF('Breakdown depenses Mai''&amp;Jui''23'!I:I,'Rapport Financier 1'!A75,'Breakdown depenses Mai''&amp;Jui''23'!U:U)</f>
        <v>0</v>
      </c>
      <c r="AF75" s="572">
        <f t="shared" si="76"/>
        <v>0</v>
      </c>
      <c r="AG75" s="572">
        <f t="shared" si="77"/>
        <v>0</v>
      </c>
      <c r="AH75" s="575"/>
      <c r="AI75" s="566">
        <f t="shared" si="79"/>
        <v>11566</v>
      </c>
      <c r="AJ75" s="572">
        <f t="shared" si="80"/>
        <v>11746</v>
      </c>
      <c r="AK75" s="572">
        <f t="shared" si="81"/>
        <v>-180</v>
      </c>
      <c r="AL75" s="998">
        <f t="shared" si="82"/>
        <v>1.0155628566487982</v>
      </c>
      <c r="AN75" s="1077">
        <f t="shared" si="13"/>
        <v>-180</v>
      </c>
    </row>
    <row r="76" spans="1:41">
      <c r="A76" s="482" t="s">
        <v>866</v>
      </c>
      <c r="B76" s="484" t="s">
        <v>721</v>
      </c>
      <c r="C76" s="484" t="s">
        <v>694</v>
      </c>
      <c r="D76" s="484" t="s">
        <v>201</v>
      </c>
      <c r="E76" s="514"/>
      <c r="F76" s="514"/>
      <c r="G76" s="514"/>
      <c r="H76" s="514"/>
      <c r="I76" s="566">
        <v>1401</v>
      </c>
      <c r="J76" s="883">
        <f>SUMIF('Breakdown depenses Oct''dec 20'!H:H,'Rapport Financier 1'!A76,'Breakdown depenses Oct''dec 20'!T:T)</f>
        <v>0</v>
      </c>
      <c r="K76" s="883">
        <f>SUMIF('Breakdown depenses Jan''Mar 21'!H:H,'Rapport Financier 1'!A76,'Breakdown depenses Jan''Mar 21'!T:T)</f>
        <v>0</v>
      </c>
      <c r="L76" s="883">
        <f>(SUMIF('Breakdown depenses Avril-Juin'!H:H,'Rapport Financier 1'!A76,'Breakdown depenses Avril-Juin'!T:T))+(SUMIF('Breakdown VNG Dep Avr-Juin21'!A:A,'Rapport Financier 1'!A76,'Breakdown VNG Dep Avr-Juin21'!L:L))</f>
        <v>0</v>
      </c>
      <c r="M76" s="883">
        <f>(SUMIF('Breakdown depenses Juil''Sept 21'!H:H,'Rapport Financier 1'!A76,'Breakdown depenses Juil''Sept 21'!T:T))</f>
        <v>0</v>
      </c>
      <c r="N76" s="957">
        <f>SUMIF('Breakdown depenses Oct''21'!H:H,'Rapport Financier 1'!A76,'Breakdown depenses Oct''21'!T:T)</f>
        <v>1200</v>
      </c>
      <c r="O76" s="958">
        <f>SUMIF('Breakdown depenses Nov''Déc''21'!H:H,A76,'Breakdown depenses Nov''Déc''21'!T:T)+SUMIF('VNG T5'!A:A,A76,'VNG T5'!N:N)</f>
        <v>1401.21</v>
      </c>
      <c r="P76" s="902">
        <f t="shared" si="70"/>
        <v>2601.21</v>
      </c>
      <c r="Q76" s="572">
        <f t="shared" si="71"/>
        <v>2601.21</v>
      </c>
      <c r="R76" s="572">
        <f t="shared" si="72"/>
        <v>-1200.21</v>
      </c>
      <c r="S76" s="575">
        <f t="shared" si="73"/>
        <v>1.8566809421841541</v>
      </c>
      <c r="T76" s="566">
        <v>2599</v>
      </c>
      <c r="U76" s="572">
        <f>SUMIF('Breakdown depenses Jan''Mar''22'!H:H,'Rapport Financier 1'!A76,'Breakdown depenses Jan''Mar''22'!T:T)</f>
        <v>0</v>
      </c>
      <c r="V76" s="572">
        <f>SUMIF('Breakdown depenses Avr-Mai''22'!H:H,'Rapport Financier 1'!A76,'Breakdown depenses Avr-Mai''22'!T:T)</f>
        <v>0</v>
      </c>
      <c r="W76" s="572">
        <f>SUMIF('Breakdown depenses Juin''22'!H:H,'Rapport Financier 1'!A76,'Breakdown depenses Juin''22'!T:T)</f>
        <v>0</v>
      </c>
      <c r="X76" s="572">
        <f t="shared" si="74"/>
        <v>0</v>
      </c>
      <c r="Y76" s="572">
        <f>SUMIF('Breakdown depenses Juil''Sept''22'!H:H,'Rapport Financier 1'!A76,'Breakdown depenses Juil''Sept''22'!T:T)</f>
        <v>0</v>
      </c>
      <c r="Z76" s="572">
        <f>SUMIF('Breakdown depenses Oct 2022'!H:H,'Rapport Financier 1'!A76,'Breakdown depenses Oct 2022'!T:T)</f>
        <v>0</v>
      </c>
      <c r="AA76" s="572">
        <f>SUMIF('Breakdown depenses Oct''Dec 2022'!I:I,'Rapport Financier 1'!A76,'Breakdown depenses Oct''Dec 2022'!R:R)</f>
        <v>0</v>
      </c>
      <c r="AB76" s="572">
        <f t="shared" si="75"/>
        <v>0</v>
      </c>
      <c r="AC76" s="572">
        <f>SUMIF('Breakdown depenses Jan''&amp;Mars''23'!I:I,'Rapport Financier 1'!A76,'Breakdown depenses Jan''&amp;Mars''23'!U:U)</f>
        <v>363</v>
      </c>
      <c r="AD76" s="572">
        <f>SUMIF('Breakdown depenses Avr''23'!I:I,'Rapport Financier 1'!A76,'Breakdown depenses Avr''23'!U:U)</f>
        <v>0</v>
      </c>
      <c r="AE76" s="572">
        <f>SUMIF('Breakdown depenses Mai''&amp;Jui''23'!I:I,'Rapport Financier 1'!A76,'Breakdown depenses Mai''&amp;Jui''23'!U:U)</f>
        <v>1020</v>
      </c>
      <c r="AF76" s="572">
        <f t="shared" si="76"/>
        <v>1383</v>
      </c>
      <c r="AG76" s="572">
        <f t="shared" si="77"/>
        <v>1216</v>
      </c>
      <c r="AH76" s="575">
        <f t="shared" si="78"/>
        <v>0.53212774143901498</v>
      </c>
      <c r="AI76" s="566">
        <f t="shared" si="79"/>
        <v>4000</v>
      </c>
      <c r="AJ76" s="572">
        <f t="shared" si="80"/>
        <v>3984.21</v>
      </c>
      <c r="AK76" s="572">
        <f t="shared" si="81"/>
        <v>15.789999999999964</v>
      </c>
      <c r="AL76" s="998">
        <f t="shared" si="82"/>
        <v>0.99605250000000001</v>
      </c>
      <c r="AN76" s="1077">
        <f t="shared" si="13"/>
        <v>378.78999999999996</v>
      </c>
    </row>
    <row r="77" spans="1:41">
      <c r="A77" s="482" t="s">
        <v>867</v>
      </c>
      <c r="B77" s="484" t="s">
        <v>309</v>
      </c>
      <c r="C77" s="484" t="s">
        <v>694</v>
      </c>
      <c r="D77" s="484" t="s">
        <v>201</v>
      </c>
      <c r="E77" s="514"/>
      <c r="F77" s="514"/>
      <c r="G77" s="514"/>
      <c r="H77" s="514"/>
      <c r="I77" s="566">
        <v>6000</v>
      </c>
      <c r="J77" s="883">
        <f>SUMIF('Breakdown depenses Oct''dec 20'!H:H,'Rapport Financier 1'!A77,'Breakdown depenses Oct''dec 20'!T:T)</f>
        <v>0</v>
      </c>
      <c r="K77" s="883">
        <f>SUMIF('Breakdown depenses Jan''Mar 21'!H:H,'Rapport Financier 1'!A77,'Breakdown depenses Jan''Mar 21'!T:T)</f>
        <v>2120.9</v>
      </c>
      <c r="L77" s="883">
        <f>(SUMIF('Breakdown depenses Avril-Juin'!H:H,'Rapport Financier 1'!A77,'Breakdown depenses Avril-Juin'!T:T))+(SUMIF('Breakdown VNG Dep Avr-Juin21'!A:A,'Rapport Financier 1'!A77,'Breakdown VNG Dep Avr-Juin21'!L:L))</f>
        <v>640</v>
      </c>
      <c r="M77" s="883">
        <f>(SUMIF('Breakdown depenses Juil''Sept 21'!H:H,'Rapport Financier 1'!A77,'Breakdown depenses Juil''Sept 21'!T:T))</f>
        <v>0</v>
      </c>
      <c r="N77" s="957">
        <f>SUMIF('Breakdown depenses Oct''21'!H:H,'Rapport Financier 1'!A77,'Breakdown depenses Oct''21'!T:T)</f>
        <v>0</v>
      </c>
      <c r="O77" s="958">
        <f>SUMIF('Breakdown depenses Nov''Déc''21'!H:H,A77,'Breakdown depenses Nov''Déc''21'!T:T)+SUMIF('VNG T5'!A:A,A77,'VNG T5'!N:N)</f>
        <v>0</v>
      </c>
      <c r="P77" s="902">
        <f t="shared" si="70"/>
        <v>0</v>
      </c>
      <c r="Q77" s="572">
        <f t="shared" si="71"/>
        <v>2760.9</v>
      </c>
      <c r="R77" s="572">
        <f t="shared" si="72"/>
        <v>3239.1</v>
      </c>
      <c r="S77" s="575">
        <f t="shared" si="73"/>
        <v>0.46015</v>
      </c>
      <c r="T77" s="566">
        <v>6000</v>
      </c>
      <c r="U77" s="572">
        <f>SUMIF('Breakdown depenses Jan''Mar''22'!H:H,'Rapport Financier 1'!A77,'Breakdown depenses Jan''Mar''22'!T:T)</f>
        <v>0</v>
      </c>
      <c r="V77" s="572">
        <f>SUMIF('Breakdown depenses Avr-Mai''22'!H:H,'Rapport Financier 1'!A77,'Breakdown depenses Avr-Mai''22'!T:T)</f>
        <v>0</v>
      </c>
      <c r="W77" s="572">
        <f>SUMIF('Breakdown depenses Juin''22'!H:H,'Rapport Financier 1'!A77,'Breakdown depenses Juin''22'!T:T)</f>
        <v>0</v>
      </c>
      <c r="X77" s="572">
        <f t="shared" si="74"/>
        <v>0</v>
      </c>
      <c r="Y77" s="572">
        <f>SUMIF('Breakdown depenses Juil''Sept''22'!H:H,'Rapport Financier 1'!A77,'Breakdown depenses Juil''Sept''22'!T:T)</f>
        <v>0</v>
      </c>
      <c r="Z77" s="572">
        <f>SUMIF('Breakdown depenses Oct 2022'!H:H,'Rapport Financier 1'!A77,'Breakdown depenses Oct 2022'!T:T)</f>
        <v>0</v>
      </c>
      <c r="AA77" s="572">
        <f>SUMIF('Breakdown depenses Oct''Dec 2022'!I:I,'Rapport Financier 1'!A77,'Breakdown depenses Oct''Dec 2022'!R:R)</f>
        <v>0</v>
      </c>
      <c r="AB77" s="572">
        <f t="shared" si="75"/>
        <v>0</v>
      </c>
      <c r="AC77" s="572">
        <f>SUMIF('Breakdown depenses Jan''&amp;Mars''23'!I:I,'Rapport Financier 1'!A77,'Breakdown depenses Jan''&amp;Mars''23'!U:U)</f>
        <v>5747</v>
      </c>
      <c r="AD77" s="572">
        <f>SUMIF('Breakdown depenses Avr''23'!I:I,'Rapport Financier 1'!A77,'Breakdown depenses Avr''23'!U:U)</f>
        <v>3444</v>
      </c>
      <c r="AE77" s="572">
        <f>SUMIF('Breakdown depenses Mai''&amp;Jui''23'!I:I,'Rapport Financier 1'!A77,'Breakdown depenses Mai''&amp;Jui''23'!U:U)</f>
        <v>0</v>
      </c>
      <c r="AF77" s="572">
        <f t="shared" si="76"/>
        <v>9191</v>
      </c>
      <c r="AG77" s="572">
        <f t="shared" si="77"/>
        <v>-3191</v>
      </c>
      <c r="AH77" s="575">
        <f t="shared" si="78"/>
        <v>1.5318333333333334</v>
      </c>
      <c r="AI77" s="566">
        <f t="shared" si="79"/>
        <v>12000</v>
      </c>
      <c r="AJ77" s="572">
        <f t="shared" si="80"/>
        <v>11951.9</v>
      </c>
      <c r="AK77" s="572">
        <f t="shared" si="81"/>
        <v>48.100000000000364</v>
      </c>
      <c r="AL77" s="998">
        <f t="shared" si="82"/>
        <v>0.99599166666666661</v>
      </c>
      <c r="AN77" s="1077">
        <f t="shared" si="13"/>
        <v>9239.1</v>
      </c>
    </row>
    <row r="78" spans="1:41">
      <c r="A78" s="482" t="s">
        <v>868</v>
      </c>
      <c r="B78" s="484" t="s">
        <v>310</v>
      </c>
      <c r="C78" s="484" t="s">
        <v>272</v>
      </c>
      <c r="D78" s="484" t="s">
        <v>201</v>
      </c>
      <c r="E78" s="514"/>
      <c r="F78" s="514"/>
      <c r="G78" s="514"/>
      <c r="H78" s="514"/>
      <c r="I78" s="566">
        <v>2980</v>
      </c>
      <c r="J78" s="883">
        <f>SUMIF('Breakdown depenses Oct''dec 20'!H:H,'Rapport Financier 1'!A78,'Breakdown depenses Oct''dec 20'!T:T)</f>
        <v>0</v>
      </c>
      <c r="K78" s="883">
        <f>SUMIF('Breakdown depenses Jan''Mar 21'!H:H,'Rapport Financier 1'!A78,'Breakdown depenses Jan''Mar 21'!T:T)</f>
        <v>0</v>
      </c>
      <c r="L78" s="883">
        <f>(SUMIF('Breakdown depenses Avril-Juin'!H:H,'Rapport Financier 1'!A78,'Breakdown depenses Avril-Juin'!T:T))+(SUMIF('Breakdown VNG Dep Avr-Juin21'!A:A,'Rapport Financier 1'!A78,'Breakdown VNG Dep Avr-Juin21'!L:L))</f>
        <v>0</v>
      </c>
      <c r="M78" s="883">
        <f>(SUMIF('Breakdown depenses Juil''Sept 21'!H:H,'Rapport Financier 1'!A78,'Breakdown depenses Juil''Sept 21'!T:T))</f>
        <v>0</v>
      </c>
      <c r="N78" s="957">
        <f>SUMIF('Breakdown depenses Oct''21'!H:H,'Rapport Financier 1'!A78,'Breakdown depenses Oct''21'!T:T)</f>
        <v>1980</v>
      </c>
      <c r="O78" s="958">
        <f>SUMIF('Breakdown depenses Nov''Déc''21'!H:H,A78,'Breakdown depenses Nov''Déc''21'!T:T)+SUMIF('VNG T5'!A:A,A78,'VNG T5'!N:N)</f>
        <v>1000</v>
      </c>
      <c r="P78" s="902">
        <f t="shared" si="70"/>
        <v>2980</v>
      </c>
      <c r="Q78" s="572">
        <f t="shared" si="71"/>
        <v>2980</v>
      </c>
      <c r="R78" s="572">
        <f t="shared" si="72"/>
        <v>0</v>
      </c>
      <c r="S78" s="575">
        <f t="shared" si="73"/>
        <v>1</v>
      </c>
      <c r="T78" s="566">
        <v>3020</v>
      </c>
      <c r="U78" s="572">
        <f>SUMIF('Breakdown depenses Jan''Mar''22'!H:H,'Rapport Financier 1'!A78,'Breakdown depenses Jan''Mar''22'!T:T)</f>
        <v>0</v>
      </c>
      <c r="V78" s="572">
        <f>SUMIF('Breakdown depenses Avr-Mai''22'!H:H,'Rapport Financier 1'!A78,'Breakdown depenses Avr-Mai''22'!T:T)</f>
        <v>0</v>
      </c>
      <c r="W78" s="572">
        <f>SUMIF('Breakdown depenses Juin''22'!H:H,'Rapport Financier 1'!A78,'Breakdown depenses Juin''22'!T:T)</f>
        <v>100</v>
      </c>
      <c r="X78" s="572">
        <f t="shared" si="74"/>
        <v>100</v>
      </c>
      <c r="Y78" s="572">
        <f>SUMIF('Breakdown depenses Juil''Sept''22'!H:H,'Rapport Financier 1'!A78,'Breakdown depenses Juil''Sept''22'!T:T)</f>
        <v>800</v>
      </c>
      <c r="Z78" s="572">
        <f>SUMIF('Breakdown depenses Oct 2022'!H:H,'Rapport Financier 1'!A78,'Breakdown depenses Oct 2022'!T:T)</f>
        <v>0</v>
      </c>
      <c r="AA78" s="572">
        <f>SUMIF('Breakdown depenses Oct''Dec 2022'!I:I,'Rapport Financier 1'!A78,'Breakdown depenses Oct''Dec 2022'!R:R)</f>
        <v>780</v>
      </c>
      <c r="AB78" s="572">
        <f t="shared" si="75"/>
        <v>780</v>
      </c>
      <c r="AC78" s="572">
        <f>SUMIF('Breakdown depenses Jan''&amp;Mars''23'!I:I,'Rapport Financier 1'!A78,'Breakdown depenses Jan''&amp;Mars''23'!U:U)</f>
        <v>0</v>
      </c>
      <c r="AD78" s="572">
        <f>SUMIF('Breakdown depenses Avr''23'!I:I,'Rapport Financier 1'!A78,'Breakdown depenses Avr''23'!U:U)</f>
        <v>0</v>
      </c>
      <c r="AE78" s="572">
        <f>SUMIF('Breakdown depenses Mai''&amp;Jui''23'!I:I,'Rapport Financier 1'!A78,'Breakdown depenses Mai''&amp;Jui''23'!U:U)</f>
        <v>740</v>
      </c>
      <c r="AF78" s="572">
        <f t="shared" si="76"/>
        <v>2420</v>
      </c>
      <c r="AG78" s="572">
        <f t="shared" si="77"/>
        <v>600</v>
      </c>
      <c r="AH78" s="575">
        <f t="shared" si="78"/>
        <v>0.80132450331125826</v>
      </c>
      <c r="AI78" s="566">
        <f t="shared" si="79"/>
        <v>6000</v>
      </c>
      <c r="AJ78" s="572">
        <f t="shared" si="80"/>
        <v>5400</v>
      </c>
      <c r="AK78" s="572">
        <f t="shared" si="81"/>
        <v>600</v>
      </c>
      <c r="AL78" s="998">
        <f t="shared" si="82"/>
        <v>0.9</v>
      </c>
      <c r="AN78" s="1077">
        <f t="shared" ref="AN78:AN141" si="83">SUM(AA78,AC78,AD78,AK78)</f>
        <v>1380</v>
      </c>
    </row>
    <row r="79" spans="1:41">
      <c r="A79" s="482"/>
      <c r="B79" s="531"/>
      <c r="E79" s="532"/>
      <c r="F79" s="532"/>
      <c r="G79" s="532"/>
      <c r="H79" s="532"/>
      <c r="I79" s="990"/>
      <c r="J79" s="547"/>
      <c r="K79" s="475"/>
      <c r="L79" s="475"/>
      <c r="M79" s="475"/>
      <c r="N79" s="951"/>
      <c r="O79" s="952"/>
      <c r="P79" s="901"/>
      <c r="Q79" s="475"/>
      <c r="R79" s="475"/>
      <c r="S79" s="579"/>
      <c r="T79" s="579"/>
      <c r="U79" s="579"/>
      <c r="V79" s="579"/>
      <c r="W79" s="579"/>
      <c r="X79" s="579"/>
      <c r="Y79" s="579"/>
      <c r="Z79" s="579"/>
      <c r="AA79" s="579"/>
      <c r="AB79" s="579"/>
      <c r="AC79" s="579"/>
      <c r="AD79" s="579"/>
      <c r="AE79" s="579"/>
      <c r="AF79" s="579"/>
      <c r="AG79" s="579"/>
      <c r="AH79" s="579"/>
      <c r="AI79" s="478"/>
      <c r="AL79" s="473"/>
      <c r="AM79" s="608">
        <f>SUM(AK72:AK78)</f>
        <v>1091.29</v>
      </c>
      <c r="AN79" s="1077">
        <f t="shared" si="83"/>
        <v>0</v>
      </c>
      <c r="AO79" s="1138">
        <f>(SUM(AJ72:AJ78))/(SUM(AI72:AI78))</f>
        <v>0.98310905770183254</v>
      </c>
    </row>
    <row r="80" spans="1:41">
      <c r="B80" s="912" t="s">
        <v>166</v>
      </c>
      <c r="C80" s="913"/>
      <c r="D80" s="913"/>
      <c r="E80" s="913"/>
      <c r="F80" s="913"/>
      <c r="G80" s="913"/>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3"/>
      <c r="AG80" s="913"/>
      <c r="AH80" s="913"/>
      <c r="AI80" s="913"/>
      <c r="AJ80" s="913"/>
      <c r="AK80" s="913"/>
      <c r="AL80" s="913"/>
      <c r="AN80" s="1077">
        <f t="shared" si="83"/>
        <v>0</v>
      </c>
    </row>
    <row r="81" spans="1:41">
      <c r="A81" s="482" t="s">
        <v>869</v>
      </c>
      <c r="B81" s="484" t="s">
        <v>722</v>
      </c>
      <c r="C81" s="484" t="s">
        <v>694</v>
      </c>
      <c r="D81" s="484" t="s">
        <v>201</v>
      </c>
      <c r="E81" s="514"/>
      <c r="F81" s="514"/>
      <c r="G81" s="514"/>
      <c r="H81" s="514"/>
      <c r="I81" s="566">
        <v>32503</v>
      </c>
      <c r="J81" s="883">
        <f>SUMIF('Breakdown depenses Oct''dec 20'!H:H,'Rapport Financier 1'!A81,'Breakdown depenses Oct''dec 20'!T:T)</f>
        <v>0</v>
      </c>
      <c r="K81" s="883">
        <f>SUMIF('Breakdown depenses Jan''Mar 21'!H:H,'Rapport Financier 1'!A81,'Breakdown depenses Jan''Mar 21'!T:T)</f>
        <v>0</v>
      </c>
      <c r="L81" s="883">
        <f>(SUMIF('Breakdown depenses Avril-Juin'!H:H,'Rapport Financier 1'!A81,'Breakdown depenses Avril-Juin'!T:T))+(SUMIF('Breakdown VNG Dep Avr-Juin21'!A:A,'Rapport Financier 1'!A81,'Breakdown VNG Dep Avr-Juin21'!L:L))</f>
        <v>5381.6</v>
      </c>
      <c r="M81" s="883">
        <f>(SUMIF('Breakdown depenses Juil''Sept 21'!H:H,'Rapport Financier 1'!A81,'Breakdown depenses Juil''Sept 21'!T:T))</f>
        <v>0</v>
      </c>
      <c r="N81" s="957">
        <f>SUMIF('Breakdown depenses Oct''21'!H:H,'Rapport Financier 1'!A81,'Breakdown depenses Oct''21'!T:T)</f>
        <v>27121</v>
      </c>
      <c r="O81" s="958">
        <f>SUMIF('Breakdown depenses Nov''Déc''21'!H:H,A81,'Breakdown depenses Nov''Déc''21'!T:T)+SUMIF('VNG T5'!A:A,A81,'VNG T5'!N:N)</f>
        <v>9339.5</v>
      </c>
      <c r="P81" s="902">
        <f t="shared" ref="P81:P91" si="84">SUM(N81:O81)</f>
        <v>36460.5</v>
      </c>
      <c r="Q81" s="572">
        <f t="shared" ref="Q81:Q91" si="85">SUM(J81:M81)+P81</f>
        <v>41842.1</v>
      </c>
      <c r="R81" s="572">
        <f t="shared" ref="R81:R91" si="86">I81-Q81</f>
        <v>-9339.0999999999985</v>
      </c>
      <c r="S81" s="716">
        <f t="shared" ref="S81:S91" si="87">Q81/I81</f>
        <v>1.2873304002707442</v>
      </c>
      <c r="T81" s="566">
        <v>21497</v>
      </c>
      <c r="U81" s="572">
        <f>SUMIF('Breakdown depenses Jan''Mar''22'!H:H,'Rapport Financier 1'!A81,'Breakdown depenses Jan''Mar''22'!T:T)</f>
        <v>0</v>
      </c>
      <c r="V81" s="572">
        <f>SUMIF('Breakdown depenses Avr-Mai''22'!H:H,'Rapport Financier 1'!A81,'Breakdown depenses Avr-Mai''22'!T:T)</f>
        <v>4651</v>
      </c>
      <c r="W81" s="572">
        <f>SUMIF('Breakdown depenses Juin''22'!H:H,'Rapport Financier 1'!A81,'Breakdown depenses Juin''22'!T:T)</f>
        <v>315</v>
      </c>
      <c r="X81" s="572">
        <f t="shared" ref="X81:X91" si="88">V81+W81</f>
        <v>4966</v>
      </c>
      <c r="Y81" s="572">
        <f>SUMIF('Breakdown depenses Juil''Sept''22'!H:H,'Rapport Financier 1'!A81,'Breakdown depenses Juil''Sept''22'!T:T)</f>
        <v>0</v>
      </c>
      <c r="Z81" s="572">
        <f>SUMIF('Breakdown depenses Oct 2022'!H:H,'Rapport Financier 1'!A81,'Breakdown depenses Oct 2022'!T:T)</f>
        <v>0</v>
      </c>
      <c r="AA81" s="572">
        <f>SUMIF('Breakdown depenses Oct''Dec 2022'!I:I,'Rapport Financier 1'!A81,'Breakdown depenses Oct''Dec 2022'!R:R)</f>
        <v>1248</v>
      </c>
      <c r="AB81" s="572">
        <f t="shared" ref="AB81:AB91" si="89">Z81+AA81</f>
        <v>1248</v>
      </c>
      <c r="AC81" s="572">
        <f>SUMIF('Breakdown depenses Jan''&amp;Mars''23'!I:I,'Rapport Financier 1'!A81,'Breakdown depenses Jan''&amp;Mars''23'!U:U)</f>
        <v>4894</v>
      </c>
      <c r="AD81" s="572">
        <f>SUMIF('Breakdown depenses Avr''23'!I:I,'Rapport Financier 1'!A81,'Breakdown depenses Avr''23'!U:U)</f>
        <v>1166</v>
      </c>
      <c r="AE81" s="572">
        <f>SUMIF('Breakdown depenses Mai''&amp;Jui''23'!I:I,'Rapport Financier 1'!A81,'Breakdown depenses Mai''&amp;Jui''23'!U:U)</f>
        <v>0</v>
      </c>
      <c r="AF81" s="572">
        <f t="shared" ref="AF81:AF91" si="90">SUM(X81:Y81,AB81,AC81,U81)+AD81+AE81</f>
        <v>12274</v>
      </c>
      <c r="AG81" s="572">
        <f t="shared" ref="AG81:AG91" si="91">T81-AF81</f>
        <v>9223</v>
      </c>
      <c r="AH81" s="575">
        <f t="shared" ref="AH81:AH91" si="92">AF81/T81</f>
        <v>0.57096339024049869</v>
      </c>
      <c r="AI81" s="566">
        <f t="shared" ref="AI81:AI91" si="93">I81+T81</f>
        <v>54000</v>
      </c>
      <c r="AJ81" s="572">
        <f t="shared" ref="AJ81:AJ91" si="94">Q81+AF81</f>
        <v>54116.1</v>
      </c>
      <c r="AK81" s="572">
        <f t="shared" ref="AK81:AK91" si="95">AI81-AJ81</f>
        <v>-116.09999999999854</v>
      </c>
      <c r="AL81" s="998">
        <f t="shared" ref="AL81:AL91" si="96">AJ81/AI81</f>
        <v>1.0021499999999999</v>
      </c>
      <c r="AN81" s="1077">
        <f t="shared" si="83"/>
        <v>7191.9000000000015</v>
      </c>
    </row>
    <row r="82" spans="1:41">
      <c r="A82" s="482" t="s">
        <v>870</v>
      </c>
      <c r="B82" s="484" t="s">
        <v>723</v>
      </c>
      <c r="C82" s="484" t="s">
        <v>694</v>
      </c>
      <c r="D82" s="484" t="s">
        <v>201</v>
      </c>
      <c r="E82" s="514"/>
      <c r="F82" s="514"/>
      <c r="G82" s="514"/>
      <c r="H82" s="514"/>
      <c r="I82" s="566">
        <v>0</v>
      </c>
      <c r="J82" s="883">
        <f>SUMIF('Breakdown depenses Oct''dec 20'!H:H,'Rapport Financier 1'!A82,'Breakdown depenses Oct''dec 20'!T:T)</f>
        <v>0</v>
      </c>
      <c r="K82" s="883">
        <f>SUMIF('Breakdown depenses Jan''Mar 21'!H:H,'Rapport Financier 1'!A82,'Breakdown depenses Jan''Mar 21'!T:T)</f>
        <v>0</v>
      </c>
      <c r="L82" s="883">
        <f>(SUMIF('Breakdown depenses Avril-Juin'!H:H,'Rapport Financier 1'!A82,'Breakdown depenses Avril-Juin'!T:T))+(SUMIF('Breakdown VNG Dep Avr-Juin21'!A:A,'Rapport Financier 1'!A82,'Breakdown VNG Dep Avr-Juin21'!L:L))</f>
        <v>0</v>
      </c>
      <c r="M82" s="883">
        <f>(SUMIF('Breakdown depenses Juil''Sept 21'!H:H,'Rapport Financier 1'!A82,'Breakdown depenses Juil''Sept 21'!T:T))</f>
        <v>0</v>
      </c>
      <c r="N82" s="957">
        <f>SUMIF('Breakdown depenses Oct''21'!H:H,'Rapport Financier 1'!A82,'Breakdown depenses Oct''21'!T:T)</f>
        <v>0</v>
      </c>
      <c r="O82" s="958">
        <f>SUMIF('Breakdown depenses Nov''Déc''21'!H:H,A82,'Breakdown depenses Nov''Déc''21'!T:T)+SUMIF('VNG T5'!A:A,A82,'VNG T5'!N:N)</f>
        <v>5914.5</v>
      </c>
      <c r="P82" s="902">
        <f t="shared" si="84"/>
        <v>5914.5</v>
      </c>
      <c r="Q82" s="572">
        <f t="shared" si="85"/>
        <v>5914.5</v>
      </c>
      <c r="R82" s="572">
        <f t="shared" si="86"/>
        <v>-5914.5</v>
      </c>
      <c r="S82" s="575" t="e">
        <f t="shared" si="87"/>
        <v>#DIV/0!</v>
      </c>
      <c r="T82" s="566">
        <v>35299.9</v>
      </c>
      <c r="U82" s="572">
        <f>SUMIF('Breakdown depenses Jan''Mar''22'!H:H,'Rapport Financier 1'!A82,'Breakdown depenses Jan''Mar''22'!T:T)</f>
        <v>0</v>
      </c>
      <c r="V82" s="572">
        <f>SUMIF('Breakdown depenses Avr-Mai''22'!H:H,'Rapport Financier 1'!A82,'Breakdown depenses Avr-Mai''22'!T:T)</f>
        <v>26727</v>
      </c>
      <c r="W82" s="572">
        <f>SUMIF('Breakdown depenses Juin''22'!H:H,'Rapport Financier 1'!A82,'Breakdown depenses Juin''22'!T:T)</f>
        <v>0</v>
      </c>
      <c r="X82" s="572">
        <f t="shared" si="88"/>
        <v>26727</v>
      </c>
      <c r="Y82" s="572">
        <f>SUMIF('Breakdown depenses Juil''Sept''22'!H:H,'Rapport Financier 1'!A82,'Breakdown depenses Juil''Sept''22'!T:T)</f>
        <v>0</v>
      </c>
      <c r="Z82" s="572">
        <f>SUMIF('Breakdown depenses Oct 2022'!H:H,'Rapport Financier 1'!A82,'Breakdown depenses Oct 2022'!T:T)</f>
        <v>0</v>
      </c>
      <c r="AA82" s="572">
        <f>SUMIF('Breakdown depenses Oct''Dec 2022'!I:I,'Rapport Financier 1'!A82,'Breakdown depenses Oct''Dec 2022'!R:R)</f>
        <v>0</v>
      </c>
      <c r="AB82" s="572">
        <f t="shared" si="89"/>
        <v>0</v>
      </c>
      <c r="AC82" s="572">
        <f>SUMIF('Breakdown depenses Jan''&amp;Mars''23'!I:I,'Rapport Financier 1'!A82,'Breakdown depenses Jan''&amp;Mars''23'!U:U)</f>
        <v>2658</v>
      </c>
      <c r="AD82" s="572">
        <f>SUMIF('Breakdown depenses Avr''23'!I:I,'Rapport Financier 1'!A82,'Breakdown depenses Avr''23'!U:U)</f>
        <v>0</v>
      </c>
      <c r="AE82" s="572">
        <f>SUMIF('Breakdown depenses Mai''&amp;Jui''23'!I:I,'Rapport Financier 1'!A82,'Breakdown depenses Mai''&amp;Jui''23'!U:U)</f>
        <v>0</v>
      </c>
      <c r="AF82" s="572">
        <f t="shared" si="90"/>
        <v>29385</v>
      </c>
      <c r="AG82" s="572">
        <f t="shared" si="91"/>
        <v>5914.9000000000015</v>
      </c>
      <c r="AH82" s="575">
        <f t="shared" si="92"/>
        <v>0.83243861880628556</v>
      </c>
      <c r="AI82" s="566">
        <f t="shared" si="93"/>
        <v>35299.9</v>
      </c>
      <c r="AJ82" s="572">
        <f t="shared" si="94"/>
        <v>35299.5</v>
      </c>
      <c r="AK82" s="572">
        <f t="shared" si="95"/>
        <v>0.40000000000145519</v>
      </c>
      <c r="AL82" s="998">
        <f t="shared" si="96"/>
        <v>0.99998866852314028</v>
      </c>
      <c r="AN82" s="1077">
        <f t="shared" si="83"/>
        <v>2658.4000000000015</v>
      </c>
    </row>
    <row r="83" spans="1:41">
      <c r="A83" s="482" t="s">
        <v>871</v>
      </c>
      <c r="B83" s="484" t="s">
        <v>724</v>
      </c>
      <c r="C83" s="484" t="s">
        <v>269</v>
      </c>
      <c r="D83" s="484" t="s">
        <v>201</v>
      </c>
      <c r="E83" s="514"/>
      <c r="F83" s="514"/>
      <c r="G83" s="514"/>
      <c r="H83" s="514"/>
      <c r="I83" s="566">
        <v>5000</v>
      </c>
      <c r="J83" s="883">
        <f>SUMIF('Breakdown depenses Oct''dec 20'!H:H,'Rapport Financier 1'!A83,'Breakdown depenses Oct''dec 20'!T:T)</f>
        <v>0</v>
      </c>
      <c r="K83" s="883">
        <f>SUMIF('Breakdown depenses Jan''Mar 21'!H:H,'Rapport Financier 1'!A83,'Breakdown depenses Jan''Mar 21'!T:T)</f>
        <v>5000</v>
      </c>
      <c r="L83" s="883">
        <f>(SUMIF('Breakdown depenses Avril-Juin'!H:H,'Rapport Financier 1'!A83,'Breakdown depenses Avril-Juin'!T:T))+(SUMIF('Breakdown VNG Dep Avr-Juin21'!A:A,'Rapport Financier 1'!A83,'Breakdown VNG Dep Avr-Juin21'!L:L))</f>
        <v>1213</v>
      </c>
      <c r="M83" s="883">
        <f>(SUMIF('Breakdown depenses Juil''Sept 21'!H:H,'Rapport Financier 1'!A83,'Breakdown depenses Juil''Sept 21'!T:T))</f>
        <v>0</v>
      </c>
      <c r="N83" s="957">
        <f>SUMIF('Breakdown depenses Oct''21'!H:H,'Rapport Financier 1'!A83,'Breakdown depenses Oct''21'!T:T)</f>
        <v>0</v>
      </c>
      <c r="O83" s="958">
        <f>SUMIF('Breakdown depenses Nov''Déc''21'!H:H,A83,'Breakdown depenses Nov''Déc''21'!T:T)+SUMIF('VNG T5'!A:A,A83,'VNG T5'!N:N)</f>
        <v>0</v>
      </c>
      <c r="P83" s="902">
        <f t="shared" si="84"/>
        <v>0</v>
      </c>
      <c r="Q83" s="572">
        <f t="shared" si="85"/>
        <v>6213</v>
      </c>
      <c r="R83" s="572">
        <f t="shared" si="86"/>
        <v>-1213</v>
      </c>
      <c r="S83" s="575">
        <f t="shared" si="87"/>
        <v>1.2425999999999999</v>
      </c>
      <c r="T83" s="566">
        <v>264</v>
      </c>
      <c r="U83" s="572">
        <f>SUMIF('Breakdown depenses Jan''Mar''22'!H:H,'Rapport Financier 1'!A83,'Breakdown depenses Jan''Mar''22'!T:T)</f>
        <v>0</v>
      </c>
      <c r="V83" s="572">
        <f>SUMIF('Breakdown depenses Avr-Mai''22'!H:H,'Rapport Financier 1'!A83,'Breakdown depenses Avr-Mai''22'!T:T)</f>
        <v>0</v>
      </c>
      <c r="W83" s="572">
        <f>SUMIF('Breakdown depenses Juin''22'!H:H,'Rapport Financier 1'!A83,'Breakdown depenses Juin''22'!T:T)</f>
        <v>0</v>
      </c>
      <c r="X83" s="572">
        <f t="shared" si="88"/>
        <v>0</v>
      </c>
      <c r="Y83" s="572">
        <f>SUMIF('Breakdown depenses Juil''Sept''22'!H:H,'Rapport Financier 1'!A83,'Breakdown depenses Juil''Sept''22'!T:T)</f>
        <v>0</v>
      </c>
      <c r="Z83" s="572">
        <f>SUMIF('Breakdown depenses Oct 2022'!H:H,'Rapport Financier 1'!A83,'Breakdown depenses Oct 2022'!T:T)</f>
        <v>0</v>
      </c>
      <c r="AA83" s="572">
        <f>SUMIF('Breakdown depenses Oct''Dec 2022'!I:I,'Rapport Financier 1'!A83,'Breakdown depenses Oct''Dec 2022'!R:R)</f>
        <v>0</v>
      </c>
      <c r="AB83" s="572">
        <f t="shared" si="89"/>
        <v>0</v>
      </c>
      <c r="AC83" s="572">
        <f>SUMIF('Breakdown depenses Jan''&amp;Mars''23'!I:I,'Rapport Financier 1'!A83,'Breakdown depenses Jan''&amp;Mars''23'!U:U)</f>
        <v>0</v>
      </c>
      <c r="AD83" s="572">
        <f>SUMIF('Breakdown depenses Avr''23'!I:I,'Rapport Financier 1'!A83,'Breakdown depenses Avr''23'!U:U)</f>
        <v>0</v>
      </c>
      <c r="AE83" s="572">
        <f>SUMIF('Breakdown depenses Mai''&amp;Jui''23'!I:I,'Rapport Financier 1'!A83,'Breakdown depenses Mai''&amp;Jui''23'!U:U)</f>
        <v>0</v>
      </c>
      <c r="AF83" s="572">
        <f t="shared" si="90"/>
        <v>0</v>
      </c>
      <c r="AG83" s="572">
        <f t="shared" si="91"/>
        <v>264</v>
      </c>
      <c r="AH83" s="575">
        <f t="shared" si="92"/>
        <v>0</v>
      </c>
      <c r="AI83" s="566">
        <f t="shared" si="93"/>
        <v>5264</v>
      </c>
      <c r="AJ83" s="572">
        <f t="shared" si="94"/>
        <v>6213</v>
      </c>
      <c r="AK83" s="572">
        <f t="shared" si="95"/>
        <v>-949</v>
      </c>
      <c r="AL83" s="998">
        <f t="shared" si="96"/>
        <v>1.1802811550151975</v>
      </c>
      <c r="AN83" s="1077">
        <f t="shared" si="83"/>
        <v>-949</v>
      </c>
    </row>
    <row r="84" spans="1:41">
      <c r="A84" s="482" t="s">
        <v>872</v>
      </c>
      <c r="B84" s="484" t="s">
        <v>725</v>
      </c>
      <c r="C84" s="484" t="s">
        <v>269</v>
      </c>
      <c r="D84" s="484" t="s">
        <v>201</v>
      </c>
      <c r="E84" s="514"/>
      <c r="F84" s="514"/>
      <c r="G84" s="514"/>
      <c r="H84" s="514"/>
      <c r="I84" s="566">
        <v>4254</v>
      </c>
      <c r="J84" s="883">
        <f>SUMIF('Breakdown depenses Oct''dec 20'!H:H,'Rapport Financier 1'!A84,'Breakdown depenses Oct''dec 20'!T:T)</f>
        <v>0</v>
      </c>
      <c r="K84" s="883">
        <f>SUMIF('Breakdown depenses Jan''Mar 21'!H:H,'Rapport Financier 1'!A84,'Breakdown depenses Jan''Mar 21'!T:T)</f>
        <v>0</v>
      </c>
      <c r="L84" s="883">
        <f>(SUMIF('Breakdown depenses Avril-Juin'!H:H,'Rapport Financier 1'!A84,'Breakdown depenses Avril-Juin'!T:T))+(SUMIF('Breakdown VNG Dep Avr-Juin21'!A:A,'Rapport Financier 1'!A84,'Breakdown VNG Dep Avr-Juin21'!L:L))</f>
        <v>4254</v>
      </c>
      <c r="M84" s="883">
        <f>(SUMIF('Breakdown depenses Juil''Sept 21'!H:H,'Rapport Financier 1'!A84,'Breakdown depenses Juil''Sept 21'!T:T))</f>
        <v>0</v>
      </c>
      <c r="N84" s="957">
        <f>SUMIF('Breakdown depenses Oct''21'!H:H,'Rapport Financier 1'!A84,'Breakdown depenses Oct''21'!T:T)</f>
        <v>0</v>
      </c>
      <c r="O84" s="958">
        <f>SUMIF('Breakdown depenses Nov''Déc''21'!H:H,A84,'Breakdown depenses Nov''Déc''21'!T:T)+SUMIF('VNG T5'!A:A,A84,'VNG T5'!N:N)</f>
        <v>0</v>
      </c>
      <c r="P84" s="902">
        <f t="shared" si="84"/>
        <v>0</v>
      </c>
      <c r="Q84" s="572">
        <f t="shared" si="85"/>
        <v>4254</v>
      </c>
      <c r="R84" s="572">
        <f t="shared" si="86"/>
        <v>0</v>
      </c>
      <c r="S84" s="716">
        <f t="shared" si="87"/>
        <v>1</v>
      </c>
      <c r="T84" s="566">
        <v>0</v>
      </c>
      <c r="U84" s="572">
        <f>SUMIF('Breakdown depenses Jan''Mar''22'!H:H,'Rapport Financier 1'!A84,'Breakdown depenses Jan''Mar''22'!T:T)</f>
        <v>0</v>
      </c>
      <c r="V84" s="572">
        <f>SUMIF('Breakdown depenses Avr-Mai''22'!H:H,'Rapport Financier 1'!A84,'Breakdown depenses Avr-Mai''22'!T:T)</f>
        <v>0</v>
      </c>
      <c r="W84" s="572">
        <f>SUMIF('Breakdown depenses Juin''22'!H:H,'Rapport Financier 1'!A84,'Breakdown depenses Juin''22'!T:T)</f>
        <v>0</v>
      </c>
      <c r="X84" s="572">
        <f t="shared" si="88"/>
        <v>0</v>
      </c>
      <c r="Y84" s="572">
        <f>SUMIF('Breakdown depenses Juil''Sept''22'!H:H,'Rapport Financier 1'!A84,'Breakdown depenses Juil''Sept''22'!T:T)</f>
        <v>0</v>
      </c>
      <c r="Z84" s="572">
        <f>SUMIF('Breakdown depenses Oct 2022'!H:H,'Rapport Financier 1'!A84,'Breakdown depenses Oct 2022'!T:T)</f>
        <v>0</v>
      </c>
      <c r="AA84" s="572">
        <f>SUMIF('Breakdown depenses Oct''Dec 2022'!I:I,'Rapport Financier 1'!A84,'Breakdown depenses Oct''Dec 2022'!R:R)</f>
        <v>0</v>
      </c>
      <c r="AB84" s="572">
        <f t="shared" si="89"/>
        <v>0</v>
      </c>
      <c r="AC84" s="572">
        <f>SUMIF('Breakdown depenses Jan''&amp;Mars''23'!I:I,'Rapport Financier 1'!A84,'Breakdown depenses Jan''&amp;Mars''23'!U:U)</f>
        <v>0</v>
      </c>
      <c r="AD84" s="572">
        <f>SUMIF('Breakdown depenses Avr''23'!I:I,'Rapport Financier 1'!A84,'Breakdown depenses Avr''23'!U:U)</f>
        <v>0</v>
      </c>
      <c r="AE84" s="572">
        <f>SUMIF('Breakdown depenses Mai''&amp;Jui''23'!I:I,'Rapport Financier 1'!A84,'Breakdown depenses Mai''&amp;Jui''23'!U:U)</f>
        <v>0</v>
      </c>
      <c r="AF84" s="572">
        <f t="shared" si="90"/>
        <v>0</v>
      </c>
      <c r="AG84" s="572">
        <f t="shared" si="91"/>
        <v>0</v>
      </c>
      <c r="AH84" s="575"/>
      <c r="AI84" s="566">
        <f t="shared" si="93"/>
        <v>4254</v>
      </c>
      <c r="AJ84" s="572">
        <f t="shared" si="94"/>
        <v>4254</v>
      </c>
      <c r="AK84" s="572">
        <f t="shared" si="95"/>
        <v>0</v>
      </c>
      <c r="AL84" s="998">
        <f t="shared" si="96"/>
        <v>1</v>
      </c>
      <c r="AN84" s="1077">
        <f t="shared" si="83"/>
        <v>0</v>
      </c>
    </row>
    <row r="85" spans="1:41">
      <c r="A85" s="482" t="s">
        <v>944</v>
      </c>
      <c r="B85" s="484" t="s">
        <v>726</v>
      </c>
      <c r="C85" s="484" t="s">
        <v>269</v>
      </c>
      <c r="D85" s="484" t="s">
        <v>201</v>
      </c>
      <c r="E85" s="514"/>
      <c r="F85" s="514"/>
      <c r="G85" s="514"/>
      <c r="H85" s="514"/>
      <c r="I85" s="566">
        <v>4819</v>
      </c>
      <c r="J85" s="883">
        <f>SUMIF('Breakdown depenses Oct''dec 20'!H:H,'Rapport Financier 1'!A85,'Breakdown depenses Oct''dec 20'!T:T)</f>
        <v>0</v>
      </c>
      <c r="K85" s="883">
        <f>SUMIF('Breakdown depenses Jan''Mar 21'!H:H,'Rapport Financier 1'!A85,'Breakdown depenses Jan''Mar 21'!T:T)</f>
        <v>0</v>
      </c>
      <c r="L85" s="883">
        <f>(SUMIF('Breakdown depenses Avril-Juin'!H:H,'Rapport Financier 1'!A85,'Breakdown depenses Avril-Juin'!T:T))+(SUMIF('Breakdown VNG Dep Avr-Juin21'!A:A,'Rapport Financier 1'!A85,'Breakdown VNG Dep Avr-Juin21'!L:L))</f>
        <v>0</v>
      </c>
      <c r="M85" s="883">
        <f>(SUMIF('Breakdown depenses Juil''Sept 21'!H:H,'Rapport Financier 1'!A85,'Breakdown depenses Juil''Sept 21'!T:T))</f>
        <v>0</v>
      </c>
      <c r="N85" s="957">
        <f>SUMIF('Breakdown depenses Oct''21'!H:H,'Rapport Financier 1'!A85,'Breakdown depenses Oct''21'!T:T)</f>
        <v>0</v>
      </c>
      <c r="O85" s="958">
        <f>SUMIF('Breakdown depenses Nov''Déc''21'!H:H,A85,'Breakdown depenses Nov''Déc''21'!T:T)+SUMIF('VNG T5'!A:A,A85,'VNG T5'!N:N)</f>
        <v>4819</v>
      </c>
      <c r="P85" s="902">
        <f t="shared" si="84"/>
        <v>4819</v>
      </c>
      <c r="Q85" s="572">
        <f t="shared" si="85"/>
        <v>4819</v>
      </c>
      <c r="R85" s="572">
        <f t="shared" si="86"/>
        <v>0</v>
      </c>
      <c r="S85" s="575">
        <v>0</v>
      </c>
      <c r="T85" s="566">
        <v>0</v>
      </c>
      <c r="U85" s="572">
        <f>SUMIF('Breakdown depenses Jan''Mar''22'!H:H,'Rapport Financier 1'!A85,'Breakdown depenses Jan''Mar''22'!T:T)</f>
        <v>0</v>
      </c>
      <c r="V85" s="572">
        <f>SUMIF('Breakdown depenses Avr-Mai''22'!H:H,'Rapport Financier 1'!A85,'Breakdown depenses Avr-Mai''22'!T:T)</f>
        <v>0</v>
      </c>
      <c r="W85" s="572">
        <f>SUMIF('Breakdown depenses Juin''22'!H:H,'Rapport Financier 1'!A85,'Breakdown depenses Juin''22'!T:T)</f>
        <v>0</v>
      </c>
      <c r="X85" s="572">
        <f t="shared" si="88"/>
        <v>0</v>
      </c>
      <c r="Y85" s="572">
        <f>SUMIF('Breakdown depenses Juil''Sept''22'!H:H,'Rapport Financier 1'!A85,'Breakdown depenses Juil''Sept''22'!T:T)</f>
        <v>0</v>
      </c>
      <c r="Z85" s="572">
        <f>SUMIF('Breakdown depenses Oct 2022'!H:H,'Rapport Financier 1'!A85,'Breakdown depenses Oct 2022'!T:T)</f>
        <v>0</v>
      </c>
      <c r="AA85" s="572">
        <f>SUMIF('Breakdown depenses Oct''Dec 2022'!I:I,'Rapport Financier 1'!A85,'Breakdown depenses Oct''Dec 2022'!R:R)</f>
        <v>0</v>
      </c>
      <c r="AB85" s="572">
        <f t="shared" si="89"/>
        <v>0</v>
      </c>
      <c r="AC85" s="572">
        <f>SUMIF('Breakdown depenses Jan''&amp;Mars''23'!I:I,'Rapport Financier 1'!A85,'Breakdown depenses Jan''&amp;Mars''23'!U:U)</f>
        <v>0</v>
      </c>
      <c r="AD85" s="572">
        <f>SUMIF('Breakdown depenses Avr''23'!I:I,'Rapport Financier 1'!A85,'Breakdown depenses Avr''23'!U:U)</f>
        <v>0</v>
      </c>
      <c r="AE85" s="572">
        <f>SUMIF('Breakdown depenses Mai''&amp;Jui''23'!I:I,'Rapport Financier 1'!A85,'Breakdown depenses Mai''&amp;Jui''23'!U:U)</f>
        <v>0</v>
      </c>
      <c r="AF85" s="572">
        <f t="shared" si="90"/>
        <v>0</v>
      </c>
      <c r="AG85" s="572">
        <f t="shared" si="91"/>
        <v>0</v>
      </c>
      <c r="AH85" s="575"/>
      <c r="AI85" s="566">
        <f t="shared" si="93"/>
        <v>4819</v>
      </c>
      <c r="AJ85" s="572">
        <f t="shared" si="94"/>
        <v>4819</v>
      </c>
      <c r="AK85" s="572">
        <f t="shared" si="95"/>
        <v>0</v>
      </c>
      <c r="AL85" s="998">
        <f t="shared" si="96"/>
        <v>1</v>
      </c>
      <c r="AN85" s="1077">
        <f t="shared" si="83"/>
        <v>0</v>
      </c>
    </row>
    <row r="86" spans="1:41">
      <c r="A86" s="482" t="s">
        <v>873</v>
      </c>
      <c r="B86" s="484" t="s">
        <v>727</v>
      </c>
      <c r="C86" s="484" t="s">
        <v>269</v>
      </c>
      <c r="D86" s="484" t="s">
        <v>200</v>
      </c>
      <c r="E86" s="514"/>
      <c r="F86" s="514"/>
      <c r="G86" s="514"/>
      <c r="H86" s="514"/>
      <c r="I86" s="566">
        <v>4000</v>
      </c>
      <c r="J86" s="883">
        <f>SUMIF('Breakdown depenses Oct''dec 20'!H:H,'Rapport Financier 1'!A86,'Breakdown depenses Oct''dec 20'!T:T)</f>
        <v>0</v>
      </c>
      <c r="K86" s="883">
        <f>SUMIF('Breakdown depenses Jan''Mar 21'!H:H,'Rapport Financier 1'!A86,'Breakdown depenses Jan''Mar 21'!T:T)</f>
        <v>0</v>
      </c>
      <c r="L86" s="883">
        <f>(SUMIF('Breakdown depenses Avril-Juin'!H:H,'Rapport Financier 1'!A86,'Breakdown depenses Avril-Juin'!T:T))+(SUMIF('Breakdown VNG Dep Avr-Juin21'!A:A,'Rapport Financier 1'!A86,'Breakdown VNG Dep Avr-Juin21'!L:L))</f>
        <v>2608</v>
      </c>
      <c r="M86" s="883">
        <f>(SUMIF('Breakdown depenses Juil''Sept 21'!H:H,'Rapport Financier 1'!A86,'Breakdown depenses Juil''Sept 21'!T:T))</f>
        <v>4122</v>
      </c>
      <c r="N86" s="957">
        <f>SUMIF('Breakdown depenses Oct''21'!H:H,'Rapport Financier 1'!A86,'Breakdown depenses Oct''21'!T:T)</f>
        <v>0</v>
      </c>
      <c r="O86" s="958">
        <f>SUMIF('Breakdown depenses Nov''Déc''21'!H:H,A86,'Breakdown depenses Nov''Déc''21'!T:T)+SUMIF('VNG T5'!A:A,A86,'VNG T5'!N:N)</f>
        <v>20</v>
      </c>
      <c r="P86" s="902">
        <f t="shared" si="84"/>
        <v>20</v>
      </c>
      <c r="Q86" s="572">
        <f t="shared" si="85"/>
        <v>6750</v>
      </c>
      <c r="R86" s="572">
        <f t="shared" si="86"/>
        <v>-2750</v>
      </c>
      <c r="S86" s="716">
        <f t="shared" si="87"/>
        <v>1.6875</v>
      </c>
      <c r="T86" s="566">
        <v>10360</v>
      </c>
      <c r="U86" s="572">
        <f>SUMIF('Breakdown depenses Jan''Mar''22'!H:H,'Rapport Financier 1'!A86,'Breakdown depenses Jan''Mar''22'!T:T)</f>
        <v>1269</v>
      </c>
      <c r="V86" s="572">
        <f>SUMIF('Breakdown depenses Avr-Mai''22'!H:H,'Rapport Financier 1'!A86,'Breakdown depenses Avr-Mai''22'!T:T)</f>
        <v>0</v>
      </c>
      <c r="W86" s="572">
        <f>SUMIF('Breakdown depenses Juin''22'!H:H,'Rapport Financier 1'!A86,'Breakdown depenses Juin''22'!T:T)</f>
        <v>0</v>
      </c>
      <c r="X86" s="572">
        <f t="shared" si="88"/>
        <v>0</v>
      </c>
      <c r="Y86" s="572">
        <f>SUMIF('Breakdown depenses Juil''Sept''22'!H:H,'Rapport Financier 1'!A86,'Breakdown depenses Juil''Sept''22'!T:T)</f>
        <v>4998</v>
      </c>
      <c r="Z86" s="572">
        <f>SUMIF('Breakdown depenses Oct 2022'!H:H,'Rapport Financier 1'!A86,'Breakdown depenses Oct 2022'!T:T)</f>
        <v>0</v>
      </c>
      <c r="AA86" s="572">
        <f>SUMIF('Breakdown depenses Oct''Dec 2022'!I:I,'Rapport Financier 1'!A86,'Breakdown depenses Oct''Dec 2022'!R:R)</f>
        <v>0</v>
      </c>
      <c r="AB86" s="572">
        <f t="shared" si="89"/>
        <v>0</v>
      </c>
      <c r="AC86" s="572">
        <f>SUMIF('Breakdown depenses Jan''&amp;Mars''23'!I:I,'Rapport Financier 1'!A86,'Breakdown depenses Jan''&amp;Mars''23'!U:U)</f>
        <v>1343</v>
      </c>
      <c r="AD86" s="572">
        <f>SUMIF('Breakdown depenses Avr''23'!I:I,'Rapport Financier 1'!A86,'Breakdown depenses Avr''23'!U:U)</f>
        <v>0</v>
      </c>
      <c r="AE86" s="572">
        <f>SUMIF('Breakdown depenses Mai''&amp;Jui''23'!I:I,'Rapport Financier 1'!A86,'Breakdown depenses Mai''&amp;Jui''23'!U:U)</f>
        <v>0</v>
      </c>
      <c r="AF86" s="572">
        <f t="shared" si="90"/>
        <v>7610</v>
      </c>
      <c r="AG86" s="572">
        <f t="shared" si="91"/>
        <v>2750</v>
      </c>
      <c r="AH86" s="575">
        <f t="shared" si="92"/>
        <v>0.73455598455598459</v>
      </c>
      <c r="AI86" s="566">
        <f t="shared" si="93"/>
        <v>14360</v>
      </c>
      <c r="AJ86" s="572">
        <f t="shared" si="94"/>
        <v>14360</v>
      </c>
      <c r="AK86" s="572">
        <f t="shared" si="95"/>
        <v>0</v>
      </c>
      <c r="AL86" s="998">
        <f t="shared" si="96"/>
        <v>1</v>
      </c>
      <c r="AN86" s="1077">
        <f t="shared" si="83"/>
        <v>1343</v>
      </c>
    </row>
    <row r="87" spans="1:41">
      <c r="A87" s="482" t="s">
        <v>874</v>
      </c>
      <c r="B87" s="484" t="s">
        <v>728</v>
      </c>
      <c r="C87" s="484" t="s">
        <v>294</v>
      </c>
      <c r="D87" s="484" t="s">
        <v>201</v>
      </c>
      <c r="E87" s="514"/>
      <c r="F87" s="514"/>
      <c r="G87" s="514"/>
      <c r="H87" s="514"/>
      <c r="I87" s="566">
        <v>2903</v>
      </c>
      <c r="J87" s="883">
        <f>SUMIF('Breakdown depenses Oct''dec 20'!H:H,'Rapport Financier 1'!A87,'Breakdown depenses Oct''dec 20'!T:T)</f>
        <v>0</v>
      </c>
      <c r="K87" s="883">
        <f>SUMIF('Breakdown depenses Jan''Mar 21'!H:H,'Rapport Financier 1'!A87,'Breakdown depenses Jan''Mar 21'!T:T)</f>
        <v>0</v>
      </c>
      <c r="L87" s="883">
        <f>(SUMIF('Breakdown depenses Avril-Juin'!H:H,'Rapport Financier 1'!A87,'Breakdown depenses Avril-Juin'!T:T))+(SUMIF('Breakdown VNG Dep Avr-Juin21'!A:A,'Rapport Financier 1'!A87,'Breakdown VNG Dep Avr-Juin21'!L:L))</f>
        <v>0</v>
      </c>
      <c r="M87" s="883">
        <f>(SUMIF('Breakdown depenses Juil''Sept 21'!H:H,'Rapport Financier 1'!A87,'Breakdown depenses Juil''Sept 21'!T:T))</f>
        <v>0</v>
      </c>
      <c r="N87" s="957">
        <f>SUMIF('Breakdown depenses Oct''21'!H:H,'Rapport Financier 1'!A87,'Breakdown depenses Oct''21'!T:T)</f>
        <v>1403</v>
      </c>
      <c r="O87" s="958">
        <f>SUMIF('Breakdown depenses Nov''Déc''21'!H:H,A87,'Breakdown depenses Nov''Déc''21'!T:T)+SUMIF('VNG T5'!A:A,A87,'VNG T5'!N:N)</f>
        <v>2547</v>
      </c>
      <c r="P87" s="902">
        <f t="shared" si="84"/>
        <v>3950</v>
      </c>
      <c r="Q87" s="572">
        <f t="shared" si="85"/>
        <v>3950</v>
      </c>
      <c r="R87" s="572">
        <f t="shared" si="86"/>
        <v>-1047</v>
      </c>
      <c r="S87" s="575">
        <f t="shared" si="87"/>
        <v>1.3606613847743714</v>
      </c>
      <c r="T87" s="566">
        <v>11500</v>
      </c>
      <c r="U87" s="572">
        <f>SUMIF('Breakdown depenses Jan''Mar''22'!H:H,'Rapport Financier 1'!A87,'Breakdown depenses Jan''Mar''22'!T:T)</f>
        <v>0</v>
      </c>
      <c r="V87" s="572">
        <f>SUMIF('Breakdown depenses Avr-Mai''22'!H:H,'Rapport Financier 1'!A87,'Breakdown depenses Avr-Mai''22'!T:T)</f>
        <v>0</v>
      </c>
      <c r="W87" s="572">
        <f>SUMIF('Breakdown depenses Juin''22'!H:H,'Rapport Financier 1'!A87,'Breakdown depenses Juin''22'!T:T)</f>
        <v>5309</v>
      </c>
      <c r="X87" s="572">
        <f t="shared" si="88"/>
        <v>5309</v>
      </c>
      <c r="Y87" s="572">
        <f>SUMIF('Breakdown depenses Juil''Sept''22'!H:H,'Rapport Financier 1'!A87,'Breakdown depenses Juil''Sept''22'!T:T)</f>
        <v>0</v>
      </c>
      <c r="Z87" s="572">
        <f>SUMIF('Breakdown depenses Oct 2022'!H:H,'Rapport Financier 1'!A87,'Breakdown depenses Oct 2022'!T:T)</f>
        <v>0</v>
      </c>
      <c r="AA87" s="572">
        <f>SUMIF('Breakdown depenses Oct''Dec 2022'!I:I,'Rapport Financier 1'!A87,'Breakdown depenses Oct''Dec 2022'!R:R)</f>
        <v>4343</v>
      </c>
      <c r="AB87" s="572">
        <f t="shared" si="89"/>
        <v>4343</v>
      </c>
      <c r="AC87" s="572">
        <f>SUMIF('Breakdown depenses Jan''&amp;Mars''23'!I:I,'Rapport Financier 1'!A87,'Breakdown depenses Jan''&amp;Mars''23'!U:U)</f>
        <v>0</v>
      </c>
      <c r="AD87" s="572">
        <f>SUMIF('Breakdown depenses Avr''23'!I:I,'Rapport Financier 1'!A87,'Breakdown depenses Avr''23'!U:U)</f>
        <v>3385</v>
      </c>
      <c r="AE87" s="572">
        <f>SUMIF('Breakdown depenses Mai''&amp;Jui''23'!I:I,'Rapport Financier 1'!A87,'Breakdown depenses Mai''&amp;Jui''23'!U:U)</f>
        <v>0</v>
      </c>
      <c r="AF87" s="572">
        <f t="shared" si="90"/>
        <v>13037</v>
      </c>
      <c r="AG87" s="572">
        <f t="shared" si="91"/>
        <v>-1537</v>
      </c>
      <c r="AH87" s="575">
        <f t="shared" si="92"/>
        <v>1.1336521739130434</v>
      </c>
      <c r="AI87" s="566">
        <f t="shared" si="93"/>
        <v>14403</v>
      </c>
      <c r="AJ87" s="572">
        <f t="shared" si="94"/>
        <v>16987</v>
      </c>
      <c r="AK87" s="572">
        <f t="shared" si="95"/>
        <v>-2584</v>
      </c>
      <c r="AL87" s="998">
        <f t="shared" si="96"/>
        <v>1.1794070679719504</v>
      </c>
      <c r="AN87" s="1077">
        <f t="shared" si="83"/>
        <v>5144</v>
      </c>
    </row>
    <row r="88" spans="1:41">
      <c r="A88" s="764" t="s">
        <v>875</v>
      </c>
      <c r="B88" s="484" t="s">
        <v>729</v>
      </c>
      <c r="C88" s="484" t="s">
        <v>269</v>
      </c>
      <c r="D88" s="484" t="s">
        <v>201</v>
      </c>
      <c r="E88" s="514"/>
      <c r="F88" s="514"/>
      <c r="G88" s="514"/>
      <c r="H88" s="514"/>
      <c r="I88" s="566">
        <v>18953</v>
      </c>
      <c r="J88" s="883">
        <f>SUMIF('Breakdown depenses Oct''dec 20'!H:H,'Rapport Financier 1'!A88,'Breakdown depenses Oct''dec 20'!T:T)</f>
        <v>0</v>
      </c>
      <c r="K88" s="883">
        <f>SUMIF('Breakdown depenses Jan''Mar 21'!H:H,'Rapport Financier 1'!A88,'Breakdown depenses Jan''Mar 21'!T:T)</f>
        <v>2520</v>
      </c>
      <c r="L88" s="883">
        <f>(SUMIF('Breakdown depenses Avril-Juin'!H:H,'Rapport Financier 1'!A88,'Breakdown depenses Avril-Juin'!T:T))+(SUMIF('Breakdown VNG Dep Avr-Juin21'!A:A,'Rapport Financier 1'!A88,'Breakdown VNG Dep Avr-Juin21'!L:L))</f>
        <v>2280</v>
      </c>
      <c r="M88" s="883">
        <f>(SUMIF('Breakdown depenses Juil''Sept 21'!H:H,'Rapport Financier 1'!A88,'Breakdown depenses Juil''Sept 21'!T:T))</f>
        <v>112</v>
      </c>
      <c r="N88" s="957">
        <f>SUMIF('Breakdown depenses Oct''21'!H:H,'Rapport Financier 1'!A88,'Breakdown depenses Oct''21'!T:T)</f>
        <v>3641</v>
      </c>
      <c r="O88" s="958">
        <f>SUMIF('Breakdown depenses Nov''Déc''21'!H:H,A88,'Breakdown depenses Nov''Déc''21'!T:T)+SUMIF('VNG T5'!A:A,A88,'VNG T5'!N:N)</f>
        <v>8985.14</v>
      </c>
      <c r="P88" s="902">
        <f t="shared" si="84"/>
        <v>12626.14</v>
      </c>
      <c r="Q88" s="572">
        <f t="shared" si="85"/>
        <v>17538.14</v>
      </c>
      <c r="R88" s="572">
        <f t="shared" si="86"/>
        <v>1414.8600000000006</v>
      </c>
      <c r="S88" s="575">
        <f t="shared" si="87"/>
        <v>0.92534902126312457</v>
      </c>
      <c r="T88" s="566">
        <v>24496</v>
      </c>
      <c r="U88" s="572">
        <f>SUMIF('Breakdown depenses Jan''Mar''22'!H:H,'Rapport Financier 1'!A88,'Breakdown depenses Jan''Mar''22'!T:T)</f>
        <v>809</v>
      </c>
      <c r="V88" s="572">
        <f>SUMIF('Breakdown depenses Avr-Mai''22'!H:H,'Rapport Financier 1'!A88,'Breakdown depenses Avr-Mai''22'!T:T)</f>
        <v>1438</v>
      </c>
      <c r="W88" s="572">
        <f>SUMIF('Breakdown depenses Juin''22'!H:H,'Rapport Financier 1'!A88,'Breakdown depenses Juin''22'!T:T)</f>
        <v>0</v>
      </c>
      <c r="X88" s="572">
        <f t="shared" si="88"/>
        <v>1438</v>
      </c>
      <c r="Y88" s="572">
        <f>SUMIF('Breakdown depenses Juil''Sept''22'!H:H,'Rapport Financier 1'!A88,'Breakdown depenses Juil''Sept''22'!T:T)</f>
        <v>6081.14</v>
      </c>
      <c r="Z88" s="572">
        <f>SUMIF('Breakdown depenses Oct 2022'!H:H,'Rapport Financier 1'!A88,'Breakdown depenses Oct 2022'!T:T)</f>
        <v>0</v>
      </c>
      <c r="AA88" s="572">
        <f>SUMIF('Breakdown depenses Oct''Dec 2022'!I:I,'Rapport Financier 1'!A88,'Breakdown depenses Oct''Dec 2022'!R:R)</f>
        <v>8073.18</v>
      </c>
      <c r="AB88" s="572">
        <f t="shared" si="89"/>
        <v>8073.18</v>
      </c>
      <c r="AC88" s="572">
        <f>SUMIF('Breakdown depenses Jan''&amp;Mars''23'!I:I,'Rapport Financier 1'!A88,'Breakdown depenses Jan''&amp;Mars''23'!U:U)</f>
        <v>7658.83</v>
      </c>
      <c r="AD88" s="572">
        <f>SUMIF('Breakdown depenses Avr''23'!I:I,'Rapport Financier 1'!A88,'Breakdown depenses Avr''23'!U:U)</f>
        <v>1190.21</v>
      </c>
      <c r="AE88" s="572">
        <f>SUMIF('Breakdown depenses Mai''&amp;Jui''23'!I:I,'Rapport Financier 1'!A88,'Breakdown depenses Mai''&amp;Jui''23'!U:U)</f>
        <v>0</v>
      </c>
      <c r="AF88" s="572">
        <f t="shared" si="90"/>
        <v>25250.36</v>
      </c>
      <c r="AG88" s="572">
        <f t="shared" si="91"/>
        <v>-754.36000000000058</v>
      </c>
      <c r="AH88" s="575">
        <f t="shared" si="92"/>
        <v>1.0307952318745919</v>
      </c>
      <c r="AI88" s="566">
        <f t="shared" si="93"/>
        <v>43449</v>
      </c>
      <c r="AJ88" s="572">
        <f t="shared" si="94"/>
        <v>42788.5</v>
      </c>
      <c r="AK88" s="572">
        <f t="shared" si="95"/>
        <v>660.5</v>
      </c>
      <c r="AL88" s="998">
        <f t="shared" si="96"/>
        <v>0.98479826923519531</v>
      </c>
      <c r="AN88" s="1077">
        <f t="shared" si="83"/>
        <v>17582.72</v>
      </c>
    </row>
    <row r="89" spans="1:41">
      <c r="A89" s="482" t="s">
        <v>876</v>
      </c>
      <c r="B89" s="484" t="s">
        <v>730</v>
      </c>
      <c r="C89" s="484" t="s">
        <v>269</v>
      </c>
      <c r="D89" s="484" t="s">
        <v>201</v>
      </c>
      <c r="E89" s="514"/>
      <c r="F89" s="514"/>
      <c r="G89" s="514"/>
      <c r="H89" s="514"/>
      <c r="I89" s="566">
        <v>0</v>
      </c>
      <c r="J89" s="883">
        <f>SUMIF('Breakdown depenses Oct''dec 20'!H:H,'Rapport Financier 1'!A89,'Breakdown depenses Oct''dec 20'!T:T)</f>
        <v>0</v>
      </c>
      <c r="K89" s="883">
        <f>SUMIF('Breakdown depenses Jan''Mar 21'!H:H,'Rapport Financier 1'!A89,'Breakdown depenses Jan''Mar 21'!T:T)</f>
        <v>0</v>
      </c>
      <c r="L89" s="883">
        <f>(SUMIF('Breakdown depenses Avril-Juin'!H:H,'Rapport Financier 1'!A89,'Breakdown depenses Avril-Juin'!T:T))+(SUMIF('Breakdown VNG Dep Avr-Juin21'!A:A,'Rapport Financier 1'!A89,'Breakdown VNG Dep Avr-Juin21'!L:L))</f>
        <v>0</v>
      </c>
      <c r="M89" s="883">
        <f>(SUMIF('Breakdown depenses Juil''Sept 21'!H:H,'Rapport Financier 1'!A89,'Breakdown depenses Juil''Sept 21'!T:T))</f>
        <v>0</v>
      </c>
      <c r="N89" s="957">
        <f>SUMIF('Breakdown depenses Oct''21'!H:H,'Rapport Financier 1'!A89,'Breakdown depenses Oct''21'!T:T)</f>
        <v>0</v>
      </c>
      <c r="O89" s="958">
        <f>SUMIF('Breakdown depenses Nov''Déc''21'!H:H,A89,'Breakdown depenses Nov''Déc''21'!T:T)+SUMIF('VNG T5'!A:A,A89,'VNG T5'!N:N)</f>
        <v>0</v>
      </c>
      <c r="P89" s="902">
        <f t="shared" si="84"/>
        <v>0</v>
      </c>
      <c r="Q89" s="572">
        <f t="shared" si="85"/>
        <v>0</v>
      </c>
      <c r="R89" s="572">
        <f t="shared" si="86"/>
        <v>0</v>
      </c>
      <c r="S89" s="575">
        <v>0</v>
      </c>
      <c r="T89" s="566">
        <v>1028</v>
      </c>
      <c r="U89" s="572">
        <f>SUMIF('Breakdown depenses Jan''Mar''22'!H:H,'Rapport Financier 1'!A89,'Breakdown depenses Jan''Mar''22'!T:T)</f>
        <v>0</v>
      </c>
      <c r="V89" s="572">
        <f>SUMIF('Breakdown depenses Avr-Mai''22'!H:H,'Rapport Financier 1'!A89,'Breakdown depenses Avr-Mai''22'!T:T)</f>
        <v>0</v>
      </c>
      <c r="W89" s="572">
        <f>SUMIF('Breakdown depenses Juin''22'!H:H,'Rapport Financier 1'!A89,'Breakdown depenses Juin''22'!T:T)</f>
        <v>0</v>
      </c>
      <c r="X89" s="572">
        <f t="shared" si="88"/>
        <v>0</v>
      </c>
      <c r="Y89" s="572">
        <f>SUMIF('Breakdown depenses Juil''Sept''22'!H:H,'Rapport Financier 1'!A89,'Breakdown depenses Juil''Sept''22'!T:T)</f>
        <v>0</v>
      </c>
      <c r="Z89" s="572">
        <f>SUMIF('Breakdown depenses Oct 2022'!H:H,'Rapport Financier 1'!A89,'Breakdown depenses Oct 2022'!T:T)</f>
        <v>0</v>
      </c>
      <c r="AA89" s="572">
        <f>SUMIF('Breakdown depenses Oct''Dec 2022'!I:I,'Rapport Financier 1'!A89,'Breakdown depenses Oct''Dec 2022'!R:R)</f>
        <v>1028</v>
      </c>
      <c r="AB89" s="572">
        <f t="shared" si="89"/>
        <v>1028</v>
      </c>
      <c r="AC89" s="572">
        <f>SUMIF('Breakdown depenses Jan''&amp;Mars''23'!I:I,'Rapport Financier 1'!A89,'Breakdown depenses Jan''&amp;Mars''23'!U:U)</f>
        <v>0</v>
      </c>
      <c r="AD89" s="572">
        <f>SUMIF('Breakdown depenses Avr''23'!I:I,'Rapport Financier 1'!A89,'Breakdown depenses Avr''23'!U:U)</f>
        <v>0</v>
      </c>
      <c r="AE89" s="572">
        <f>SUMIF('Breakdown depenses Mai''&amp;Jui''23'!I:I,'Rapport Financier 1'!A89,'Breakdown depenses Mai''&amp;Jui''23'!U:U)</f>
        <v>0</v>
      </c>
      <c r="AF89" s="572">
        <f t="shared" si="90"/>
        <v>1028</v>
      </c>
      <c r="AG89" s="572">
        <f t="shared" si="91"/>
        <v>0</v>
      </c>
      <c r="AH89" s="575">
        <f t="shared" si="92"/>
        <v>1</v>
      </c>
      <c r="AI89" s="566">
        <f t="shared" si="93"/>
        <v>1028</v>
      </c>
      <c r="AJ89" s="572">
        <f t="shared" si="94"/>
        <v>1028</v>
      </c>
      <c r="AK89" s="572">
        <f t="shared" si="95"/>
        <v>0</v>
      </c>
      <c r="AL89" s="998">
        <v>0</v>
      </c>
      <c r="AN89" s="1077">
        <f t="shared" si="83"/>
        <v>1028</v>
      </c>
    </row>
    <row r="90" spans="1:41">
      <c r="A90" s="482" t="s">
        <v>877</v>
      </c>
      <c r="B90" s="484" t="s">
        <v>731</v>
      </c>
      <c r="C90" s="484" t="s">
        <v>694</v>
      </c>
      <c r="D90" s="484" t="s">
        <v>201</v>
      </c>
      <c r="E90" s="514"/>
      <c r="F90" s="514"/>
      <c r="G90" s="514"/>
      <c r="H90" s="514"/>
      <c r="I90" s="566">
        <v>0</v>
      </c>
      <c r="J90" s="883">
        <f>SUMIF('Breakdown depenses Oct''dec 20'!H:H,'Rapport Financier 1'!A90,'Breakdown depenses Oct''dec 20'!T:T)</f>
        <v>0</v>
      </c>
      <c r="K90" s="883">
        <f>SUMIF('Breakdown depenses Jan''Mar 21'!H:H,'Rapport Financier 1'!A90,'Breakdown depenses Jan''Mar 21'!T:T)</f>
        <v>0</v>
      </c>
      <c r="L90" s="883">
        <f>(SUMIF('Breakdown depenses Avril-Juin'!H:H,'Rapport Financier 1'!A90,'Breakdown depenses Avril-Juin'!T:T))+(SUMIF('Breakdown VNG Dep Avr-Juin21'!A:A,'Rapport Financier 1'!A90,'Breakdown VNG Dep Avr-Juin21'!L:L))</f>
        <v>0</v>
      </c>
      <c r="M90" s="883">
        <f>(SUMIF('Breakdown depenses Juil''Sept 21'!H:H,'Rapport Financier 1'!A90,'Breakdown depenses Juil''Sept 21'!T:T))</f>
        <v>0</v>
      </c>
      <c r="N90" s="957">
        <f>SUMIF('Breakdown depenses Oct''21'!H:H,'Rapport Financier 1'!A90,'Breakdown depenses Oct''21'!T:T)</f>
        <v>0</v>
      </c>
      <c r="O90" s="958">
        <f>SUMIF('Breakdown depenses Nov''Déc''21'!H:H,A90,'Breakdown depenses Nov''Déc''21'!T:T)+SUMIF('VNG T5'!A:A,A90,'VNG T5'!N:N)</f>
        <v>0</v>
      </c>
      <c r="P90" s="902">
        <f t="shared" si="84"/>
        <v>0</v>
      </c>
      <c r="Q90" s="572">
        <f t="shared" si="85"/>
        <v>0</v>
      </c>
      <c r="R90" s="572">
        <f t="shared" si="86"/>
        <v>0</v>
      </c>
      <c r="S90" s="575">
        <v>0</v>
      </c>
      <c r="T90" s="566">
        <v>18404</v>
      </c>
      <c r="U90" s="572">
        <f>SUMIF('Breakdown depenses Jan''Mar''22'!H:H,'Rapport Financier 1'!A90,'Breakdown depenses Jan''Mar''22'!T:T)</f>
        <v>0</v>
      </c>
      <c r="V90" s="572">
        <f>SUMIF('Breakdown depenses Avr-Mai''22'!H:H,'Rapport Financier 1'!A90,'Breakdown depenses Avr-Mai''22'!T:T)</f>
        <v>0</v>
      </c>
      <c r="W90" s="572">
        <f>SUMIF('Breakdown depenses Juin''22'!H:H,'Rapport Financier 1'!A90,'Breakdown depenses Juin''22'!T:T)</f>
        <v>0</v>
      </c>
      <c r="X90" s="572">
        <f t="shared" si="88"/>
        <v>0</v>
      </c>
      <c r="Y90" s="572">
        <f>SUMIF('Breakdown depenses Juil''Sept''22'!H:H,'Rapport Financier 1'!A90,'Breakdown depenses Juil''Sept''22'!T:T)</f>
        <v>0</v>
      </c>
      <c r="Z90" s="572">
        <f>SUMIF('Breakdown depenses Oct 2022'!H:H,'Rapport Financier 1'!A90,'Breakdown depenses Oct 2022'!T:T)</f>
        <v>0</v>
      </c>
      <c r="AA90" s="572">
        <f>SUMIF('Breakdown depenses Oct''Dec 2022'!I:I,'Rapport Financier 1'!A90,'Breakdown depenses Oct''Dec 2022'!R:R)</f>
        <v>0</v>
      </c>
      <c r="AB90" s="572">
        <f t="shared" si="89"/>
        <v>0</v>
      </c>
      <c r="AC90" s="572">
        <f>SUMIF('Breakdown depenses Jan''&amp;Mars''23'!I:I,'Rapport Financier 1'!A90,'Breakdown depenses Jan''&amp;Mars''23'!U:U)</f>
        <v>0</v>
      </c>
      <c r="AD90" s="572">
        <f>SUMIF('Breakdown depenses Avr''23'!I:I,'Rapport Financier 1'!A90,'Breakdown depenses Avr''23'!U:U)</f>
        <v>0</v>
      </c>
      <c r="AE90" s="572">
        <f>SUMIF('Breakdown depenses Mai''&amp;Jui''23'!I:I,'Rapport Financier 1'!A90,'Breakdown depenses Mai''&amp;Jui''23'!U:U)</f>
        <v>18441</v>
      </c>
      <c r="AF90" s="572">
        <f t="shared" si="90"/>
        <v>18441</v>
      </c>
      <c r="AG90" s="572">
        <f t="shared" si="91"/>
        <v>-37</v>
      </c>
      <c r="AH90" s="575">
        <f t="shared" si="92"/>
        <v>1.0020104325146708</v>
      </c>
      <c r="AI90" s="566">
        <f t="shared" si="93"/>
        <v>18404</v>
      </c>
      <c r="AJ90" s="572">
        <f t="shared" si="94"/>
        <v>18441</v>
      </c>
      <c r="AK90" s="572">
        <f t="shared" si="95"/>
        <v>-37</v>
      </c>
      <c r="AL90" s="998">
        <f t="shared" si="96"/>
        <v>1.0020104325146708</v>
      </c>
      <c r="AN90" s="1077">
        <f t="shared" si="83"/>
        <v>-37</v>
      </c>
    </row>
    <row r="91" spans="1:41">
      <c r="A91" s="482" t="s">
        <v>878</v>
      </c>
      <c r="B91" s="484" t="s">
        <v>732</v>
      </c>
      <c r="C91" s="484" t="s">
        <v>269</v>
      </c>
      <c r="D91" s="484" t="s">
        <v>201</v>
      </c>
      <c r="E91" s="514"/>
      <c r="F91" s="514"/>
      <c r="G91" s="514"/>
      <c r="H91" s="514"/>
      <c r="I91" s="566">
        <v>9882</v>
      </c>
      <c r="J91" s="883">
        <f>SUMIF('Breakdown depenses Oct''dec 20'!H:H,'Rapport Financier 1'!A91,'Breakdown depenses Oct''dec 20'!T:T)</f>
        <v>0</v>
      </c>
      <c r="K91" s="883">
        <f>SUMIF('Breakdown depenses Jan''Mar 21'!H:H,'Rapport Financier 1'!A91,'Breakdown depenses Jan''Mar 21'!T:T)</f>
        <v>0</v>
      </c>
      <c r="L91" s="883">
        <f>(SUMIF('Breakdown depenses Avril-Juin'!H:H,'Rapport Financier 1'!A91,'Breakdown depenses Avril-Juin'!T:T))+(SUMIF('Breakdown VNG Dep Avr-Juin21'!A:A,'Rapport Financier 1'!A91,'Breakdown VNG Dep Avr-Juin21'!L:L))</f>
        <v>4992.5</v>
      </c>
      <c r="M91" s="883">
        <f>(SUMIF('Breakdown depenses Juil''Sept 21'!H:H,'Rapport Financier 1'!A91,'Breakdown depenses Juil''Sept 21'!T:T))</f>
        <v>1870.5</v>
      </c>
      <c r="N91" s="957">
        <f>SUMIF('Breakdown depenses Oct''21'!H:H,'Rapport Financier 1'!A91,'Breakdown depenses Oct''21'!T:T)</f>
        <v>472</v>
      </c>
      <c r="O91" s="958">
        <f>SUMIF('Breakdown depenses Nov''Déc''21'!H:H,A91,'Breakdown depenses Nov''Déc''21'!T:T)+SUMIF('VNG T5'!A:A,A91,'VNG T5'!N:N)</f>
        <v>0</v>
      </c>
      <c r="P91" s="902">
        <f t="shared" si="84"/>
        <v>472</v>
      </c>
      <c r="Q91" s="572">
        <f t="shared" si="85"/>
        <v>7335</v>
      </c>
      <c r="R91" s="572">
        <f t="shared" si="86"/>
        <v>2547</v>
      </c>
      <c r="S91" s="575">
        <f t="shared" si="87"/>
        <v>0.74225865209471764</v>
      </c>
      <c r="T91" s="566">
        <v>4803.1789436037816</v>
      </c>
      <c r="U91" s="572">
        <f>SUMIF('Breakdown depenses Jan''Mar''22'!H:H,'Rapport Financier 1'!A91,'Breakdown depenses Jan''Mar''22'!T:T)</f>
        <v>1725.66</v>
      </c>
      <c r="V91" s="572">
        <f>SUMIF('Breakdown depenses Avr-Mai''22'!H:H,'Rapport Financier 1'!A91,'Breakdown depenses Avr-Mai''22'!T:T)</f>
        <v>0</v>
      </c>
      <c r="W91" s="572">
        <f>SUMIF('Breakdown depenses Juin''22'!H:H,'Rapport Financier 1'!A91,'Breakdown depenses Juin''22'!T:T)</f>
        <v>821</v>
      </c>
      <c r="X91" s="572">
        <f t="shared" si="88"/>
        <v>821</v>
      </c>
      <c r="Y91" s="572">
        <f>SUMIF('Breakdown depenses Juil''Sept''22'!H:H,'Rapport Financier 1'!A91,'Breakdown depenses Juil''Sept''22'!T:T)</f>
        <v>0</v>
      </c>
      <c r="Z91" s="572">
        <f>SUMIF('Breakdown depenses Oct 2022'!H:H,'Rapport Financier 1'!A91,'Breakdown depenses Oct 2022'!T:T)</f>
        <v>0</v>
      </c>
      <c r="AA91" s="572">
        <f>SUMIF('Breakdown depenses Oct''Dec 2022'!I:I,'Rapport Financier 1'!A91,'Breakdown depenses Oct''Dec 2022'!R:R)</f>
        <v>0</v>
      </c>
      <c r="AB91" s="572">
        <f t="shared" si="89"/>
        <v>0</v>
      </c>
      <c r="AC91" s="572">
        <f>SUMIF('Breakdown depenses Jan''&amp;Mars''23'!I:I,'Rapport Financier 1'!A91,'Breakdown depenses Jan''&amp;Mars''23'!U:U)</f>
        <v>0</v>
      </c>
      <c r="AD91" s="572">
        <f>SUMIF('Breakdown depenses Avr''23'!I:I,'Rapport Financier 1'!A91,'Breakdown depenses Avr''23'!U:U)</f>
        <v>4110</v>
      </c>
      <c r="AE91" s="572">
        <f>SUMIF('Breakdown depenses Mai''&amp;Jui''23'!I:I,'Rapport Financier 1'!A91,'Breakdown depenses Mai''&amp;Jui''23'!U:U)</f>
        <v>0</v>
      </c>
      <c r="AF91" s="572">
        <f t="shared" si="90"/>
        <v>6656.66</v>
      </c>
      <c r="AG91" s="572">
        <f t="shared" si="91"/>
        <v>-1853.4810563962183</v>
      </c>
      <c r="AH91" s="575">
        <f t="shared" si="92"/>
        <v>1.3858863219877393</v>
      </c>
      <c r="AI91" s="566">
        <f t="shared" si="93"/>
        <v>14685.178943603782</v>
      </c>
      <c r="AJ91" s="572">
        <f t="shared" si="94"/>
        <v>13991.66</v>
      </c>
      <c r="AK91" s="572">
        <f t="shared" si="95"/>
        <v>693.51894360378174</v>
      </c>
      <c r="AL91" s="998">
        <f t="shared" si="96"/>
        <v>0.95277422588671634</v>
      </c>
      <c r="AN91" s="1077">
        <f t="shared" si="83"/>
        <v>4803.5189436037817</v>
      </c>
    </row>
    <row r="92" spans="1:41">
      <c r="B92" s="484"/>
      <c r="C92" s="484"/>
      <c r="D92" s="484"/>
      <c r="E92" s="514"/>
      <c r="F92" s="514"/>
      <c r="G92" s="514"/>
      <c r="H92" s="514"/>
      <c r="I92" s="566"/>
      <c r="J92" s="883"/>
      <c r="K92" s="883"/>
      <c r="L92" s="883"/>
      <c r="M92" s="883"/>
      <c r="N92" s="957"/>
      <c r="O92" s="958"/>
      <c r="P92" s="902"/>
      <c r="Q92" s="572"/>
      <c r="R92" s="572"/>
      <c r="S92" s="575"/>
      <c r="T92" s="907"/>
      <c r="U92" s="907"/>
      <c r="V92" s="907"/>
      <c r="W92" s="907"/>
      <c r="X92" s="907"/>
      <c r="Y92" s="907"/>
      <c r="Z92" s="907"/>
      <c r="AA92" s="907"/>
      <c r="AB92" s="907"/>
      <c r="AC92" s="907"/>
      <c r="AD92" s="907"/>
      <c r="AE92" s="907"/>
      <c r="AF92" s="907"/>
      <c r="AG92" s="907"/>
      <c r="AH92" s="907"/>
      <c r="AI92" s="478"/>
      <c r="AL92" s="473"/>
      <c r="AM92" s="608">
        <f>SUM(AK81:AK91)</f>
        <v>-2331.6810563962154</v>
      </c>
      <c r="AN92" s="1077">
        <f t="shared" si="83"/>
        <v>0</v>
      </c>
      <c r="AO92" s="1138">
        <f>(SUM(AJ81:AJ91))/(SUM(AI81:AI91))</f>
        <v>1.0111050369094263</v>
      </c>
    </row>
    <row r="93" spans="1:41">
      <c r="B93" s="912" t="s">
        <v>167</v>
      </c>
      <c r="C93" s="913"/>
      <c r="D93" s="913"/>
      <c r="E93" s="913"/>
      <c r="F93" s="913"/>
      <c r="G93" s="913"/>
      <c r="H93" s="913"/>
      <c r="I93" s="913"/>
      <c r="J93" s="913"/>
      <c r="K93" s="913"/>
      <c r="L93" s="913"/>
      <c r="M93" s="913"/>
      <c r="N93" s="913"/>
      <c r="O93" s="913"/>
      <c r="P93" s="913"/>
      <c r="Q93" s="913"/>
      <c r="R93" s="913"/>
      <c r="S93" s="913"/>
      <c r="T93" s="913"/>
      <c r="U93" s="913"/>
      <c r="V93" s="913"/>
      <c r="W93" s="913"/>
      <c r="X93" s="913"/>
      <c r="Y93" s="913"/>
      <c r="Z93" s="913"/>
      <c r="AA93" s="913"/>
      <c r="AB93" s="913"/>
      <c r="AC93" s="913"/>
      <c r="AD93" s="913"/>
      <c r="AE93" s="913"/>
      <c r="AF93" s="913"/>
      <c r="AG93" s="913"/>
      <c r="AH93" s="913"/>
      <c r="AI93" s="913"/>
      <c r="AJ93" s="913"/>
      <c r="AK93" s="913"/>
      <c r="AL93" s="913"/>
      <c r="AN93" s="1077">
        <f t="shared" si="83"/>
        <v>0</v>
      </c>
    </row>
    <row r="94" spans="1:41">
      <c r="A94" s="482" t="s">
        <v>879</v>
      </c>
      <c r="B94" s="484" t="s">
        <v>733</v>
      </c>
      <c r="C94" s="484" t="s">
        <v>269</v>
      </c>
      <c r="D94" s="484" t="s">
        <v>201</v>
      </c>
      <c r="E94" s="514"/>
      <c r="F94" s="514"/>
      <c r="G94" s="514"/>
      <c r="H94" s="514"/>
      <c r="I94" s="566">
        <v>7732</v>
      </c>
      <c r="J94" s="883">
        <f>SUMIF('Breakdown depenses Oct''dec 20'!H:H,'Rapport Financier 1'!A94,'Breakdown depenses Oct''dec 20'!T:T)</f>
        <v>0</v>
      </c>
      <c r="K94" s="883">
        <f>SUMIF('Breakdown depenses Jan''Mar 21'!H:H,'Rapport Financier 1'!A94,'Breakdown depenses Jan''Mar 21'!T:T)</f>
        <v>50</v>
      </c>
      <c r="L94" s="883">
        <f>(SUMIF('Breakdown depenses Avril-Juin'!H:H,'Rapport Financier 1'!A94,'Breakdown depenses Avril-Juin'!T:T))+(SUMIF('Breakdown VNG Dep Avr-Juin21'!A:A,'Rapport Financier 1'!A94,'Breakdown VNG Dep Avr-Juin21'!L:L))</f>
        <v>4103</v>
      </c>
      <c r="M94" s="883">
        <f>(SUMIF('Breakdown depenses Juil''Sept 21'!H:H,'Rapport Financier 1'!A94,'Breakdown depenses Juil''Sept 21'!T:T))</f>
        <v>1898.5</v>
      </c>
      <c r="N94" s="957">
        <f>SUMIF('Breakdown depenses Oct''21'!H:H,'Rapport Financier 1'!A94,'Breakdown depenses Oct''21'!T:T)</f>
        <v>1965</v>
      </c>
      <c r="O94" s="958">
        <f>SUMIF('Breakdown depenses Nov''Déc''21'!H:H,A94,'Breakdown depenses Nov''Déc''21'!T:T)+SUMIF('VNG T5'!A:A,A94,'VNG T5'!N:N)</f>
        <v>-285</v>
      </c>
      <c r="P94" s="902">
        <f t="shared" ref="P94:P105" si="97">SUM(N94:O94)</f>
        <v>1680</v>
      </c>
      <c r="Q94" s="572">
        <f t="shared" ref="Q94:Q104" si="98">SUM(J94:M94)+P94</f>
        <v>7731.5</v>
      </c>
      <c r="R94" s="572">
        <f t="shared" ref="R94:R105" si="99">I94-Q94</f>
        <v>0.5</v>
      </c>
      <c r="S94" s="716">
        <f t="shared" ref="S94:S106" si="100">Q94/I94</f>
        <v>0.99993533367822041</v>
      </c>
      <c r="T94" s="566">
        <v>0</v>
      </c>
      <c r="U94" s="572">
        <f>SUMIF('Breakdown depenses Jan''Mar''22'!H:H,'Rapport Financier 1'!A94,'Breakdown depenses Jan''Mar''22'!T:T)</f>
        <v>0</v>
      </c>
      <c r="V94" s="572">
        <f>SUMIF('Breakdown depenses Avr-Mai''22'!H:H,'Rapport Financier 1'!A94,'Breakdown depenses Avr-Mai''22'!T:T)</f>
        <v>0</v>
      </c>
      <c r="W94" s="572">
        <f>SUMIF('Breakdown depenses Juin''22'!H:H,'Rapport Financier 1'!A94,'Breakdown depenses Juin''22'!T:T)</f>
        <v>0</v>
      </c>
      <c r="X94" s="572">
        <f t="shared" ref="X94:X105" si="101">V94+W94</f>
        <v>0</v>
      </c>
      <c r="Y94" s="572">
        <f>SUMIF('Breakdown depenses Juil''Sept''22'!H:H,'Rapport Financier 1'!A94,'Breakdown depenses Juil''Sept''22'!T:T)</f>
        <v>0</v>
      </c>
      <c r="Z94" s="572">
        <f>SUMIF('Breakdown depenses Oct 2022'!H:H,'Rapport Financier 1'!A94,'Breakdown depenses Oct 2022'!T:T)</f>
        <v>0</v>
      </c>
      <c r="AA94" s="572">
        <f>SUMIF('Breakdown depenses Oct''Dec 2022'!I:I,'Rapport Financier 1'!A94,'Breakdown depenses Oct''Dec 2022'!R:R)</f>
        <v>0</v>
      </c>
      <c r="AB94" s="572">
        <f t="shared" ref="AB94:AB105" si="102">Z94+AA94</f>
        <v>0</v>
      </c>
      <c r="AC94" s="572">
        <f>SUMIF('Breakdown depenses Jan''&amp;Mars''23'!I:I,'Rapport Financier 1'!A94,'Breakdown depenses Jan''&amp;Mars''23'!U:U)</f>
        <v>0</v>
      </c>
      <c r="AD94" s="572">
        <f>SUMIF('Breakdown depenses Avr''23'!I:I,'Rapport Financier 1'!A94,'Breakdown depenses Avr''23'!U:U)</f>
        <v>0</v>
      </c>
      <c r="AE94" s="572">
        <f>SUMIF('Breakdown depenses Mai''&amp;Jui''23'!I:I,'Rapport Financier 1'!A94,'Breakdown depenses Mai''&amp;Jui''23'!U:U)</f>
        <v>0</v>
      </c>
      <c r="AF94" s="572">
        <f t="shared" ref="AF94:AF105" si="103">SUM(X94:Y94,AB94,AC94,U94)+AD94+AE94</f>
        <v>0</v>
      </c>
      <c r="AG94" s="572">
        <f t="shared" ref="AG94:AG105" si="104">T94-AF94</f>
        <v>0</v>
      </c>
      <c r="AH94" s="575"/>
      <c r="AI94" s="566">
        <f t="shared" ref="AI94:AI106" si="105">I94+T94</f>
        <v>7732</v>
      </c>
      <c r="AJ94" s="572">
        <f t="shared" ref="AJ94:AJ106" si="106">Q94+AF94</f>
        <v>7731.5</v>
      </c>
      <c r="AK94" s="572">
        <f t="shared" ref="AK94:AK105" si="107">AI94-AJ94</f>
        <v>0.5</v>
      </c>
      <c r="AL94" s="998">
        <f t="shared" ref="AL94:AL105" si="108">AJ94/AI94</f>
        <v>0.99993533367822041</v>
      </c>
      <c r="AN94" s="1077">
        <f t="shared" si="83"/>
        <v>0.5</v>
      </c>
    </row>
    <row r="95" spans="1:41">
      <c r="A95" s="482" t="s">
        <v>880</v>
      </c>
      <c r="B95" s="484" t="s">
        <v>734</v>
      </c>
      <c r="C95" s="484" t="s">
        <v>694</v>
      </c>
      <c r="D95" s="484" t="s">
        <v>201</v>
      </c>
      <c r="E95" s="514"/>
      <c r="F95" s="514"/>
      <c r="G95" s="514"/>
      <c r="H95" s="514"/>
      <c r="I95" s="566">
        <v>1458</v>
      </c>
      <c r="J95" s="883">
        <f>SUMIF('Breakdown depenses Oct''dec 20'!H:H,'Rapport Financier 1'!A95,'Breakdown depenses Oct''dec 20'!T:T)</f>
        <v>0</v>
      </c>
      <c r="K95" s="883">
        <f>SUMIF('Breakdown depenses Jan''Mar 21'!H:H,'Rapport Financier 1'!A95,'Breakdown depenses Jan''Mar 21'!T:T)</f>
        <v>0</v>
      </c>
      <c r="L95" s="883">
        <f>(SUMIF('Breakdown depenses Avril-Juin'!H:H,'Rapport Financier 1'!A95,'Breakdown depenses Avril-Juin'!T:T))+(SUMIF('Breakdown VNG Dep Avr-Juin21'!A:A,'Rapport Financier 1'!A95,'Breakdown VNG Dep Avr-Juin21'!L:L))</f>
        <v>1457.87</v>
      </c>
      <c r="M95" s="883">
        <f>(SUMIF('Breakdown depenses Juil''Sept 21'!H:H,'Rapport Financier 1'!A95,'Breakdown depenses Juil''Sept 21'!T:T))</f>
        <v>0</v>
      </c>
      <c r="N95" s="957">
        <f>SUMIF('Breakdown depenses Oct''21'!H:H,'Rapport Financier 1'!A95,'Breakdown depenses Oct''21'!T:T)</f>
        <v>0</v>
      </c>
      <c r="O95" s="958">
        <f>SUMIF('Breakdown depenses Nov''Déc''21'!H:H,A95,'Breakdown depenses Nov''Déc''21'!T:T)+SUMIF('VNG T5'!A:A,A95,'VNG T5'!N:N)</f>
        <v>0</v>
      </c>
      <c r="P95" s="902">
        <f t="shared" si="97"/>
        <v>0</v>
      </c>
      <c r="Q95" s="572">
        <f t="shared" si="98"/>
        <v>1457.87</v>
      </c>
      <c r="R95" s="572">
        <f t="shared" si="99"/>
        <v>0.13000000000010914</v>
      </c>
      <c r="S95" s="575">
        <v>0</v>
      </c>
      <c r="T95" s="566">
        <v>11130</v>
      </c>
      <c r="U95" s="572">
        <f>SUMIF('Breakdown depenses Jan''Mar''22'!H:H,'Rapport Financier 1'!A95,'Breakdown depenses Jan''Mar''22'!T:T)</f>
        <v>0</v>
      </c>
      <c r="V95" s="572">
        <f>SUMIF('Breakdown depenses Avr-Mai''22'!H:H,'Rapport Financier 1'!A95,'Breakdown depenses Avr-Mai''22'!T:T)</f>
        <v>1389</v>
      </c>
      <c r="W95" s="572">
        <f>SUMIF('Breakdown depenses Juin''22'!H:H,'Rapport Financier 1'!A95,'Breakdown depenses Juin''22'!T:T)</f>
        <v>9742</v>
      </c>
      <c r="X95" s="572">
        <f t="shared" si="101"/>
        <v>11131</v>
      </c>
      <c r="Y95" s="572">
        <f>SUMIF('Breakdown depenses Juil''Sept''22'!H:H,'Rapport Financier 1'!A95,'Breakdown depenses Juil''Sept''22'!T:T)</f>
        <v>0</v>
      </c>
      <c r="Z95" s="572">
        <f>SUMIF('Breakdown depenses Oct 2022'!H:H,'Rapport Financier 1'!A95,'Breakdown depenses Oct 2022'!T:T)</f>
        <v>0</v>
      </c>
      <c r="AA95" s="572">
        <f>SUMIF('Breakdown depenses Oct''Dec 2022'!I:I,'Rapport Financier 1'!A95,'Breakdown depenses Oct''Dec 2022'!R:R)</f>
        <v>0</v>
      </c>
      <c r="AB95" s="572">
        <f t="shared" si="102"/>
        <v>0</v>
      </c>
      <c r="AC95" s="572">
        <f>SUMIF('Breakdown depenses Jan''&amp;Mars''23'!I:I,'Rapport Financier 1'!A95,'Breakdown depenses Jan''&amp;Mars''23'!U:U)</f>
        <v>0</v>
      </c>
      <c r="AD95" s="572">
        <f>SUMIF('Breakdown depenses Avr''23'!I:I,'Rapport Financier 1'!A95,'Breakdown depenses Avr''23'!U:U)</f>
        <v>0</v>
      </c>
      <c r="AE95" s="572">
        <f>SUMIF('Breakdown depenses Mai''&amp;Jui''23'!I:I,'Rapport Financier 1'!A95,'Breakdown depenses Mai''&amp;Jui''23'!U:U)</f>
        <v>0</v>
      </c>
      <c r="AF95" s="572">
        <f t="shared" si="103"/>
        <v>11131</v>
      </c>
      <c r="AG95" s="572">
        <f t="shared" si="104"/>
        <v>-1</v>
      </c>
      <c r="AH95" s="575">
        <f t="shared" ref="AH95:AH106" si="109">AF95/T95</f>
        <v>1.0000898472596587</v>
      </c>
      <c r="AI95" s="566">
        <f t="shared" si="105"/>
        <v>12588</v>
      </c>
      <c r="AJ95" s="572">
        <f t="shared" si="106"/>
        <v>12588.869999999999</v>
      </c>
      <c r="AK95" s="572">
        <f t="shared" si="107"/>
        <v>-0.86999999999898137</v>
      </c>
      <c r="AL95" s="998">
        <f t="shared" si="108"/>
        <v>1.0000691134413726</v>
      </c>
      <c r="AN95" s="1077">
        <f t="shared" si="83"/>
        <v>-0.86999999999898137</v>
      </c>
    </row>
    <row r="96" spans="1:41">
      <c r="A96" s="482" t="s">
        <v>881</v>
      </c>
      <c r="B96" s="484" t="s">
        <v>735</v>
      </c>
      <c r="C96" s="484" t="s">
        <v>694</v>
      </c>
      <c r="D96" s="484" t="s">
        <v>201</v>
      </c>
      <c r="E96" s="514"/>
      <c r="F96" s="514"/>
      <c r="G96" s="514"/>
      <c r="H96" s="514"/>
      <c r="I96" s="566">
        <v>18473</v>
      </c>
      <c r="J96" s="883">
        <f>SUMIF('Breakdown depenses Oct''dec 20'!H:H,'Rapport Financier 1'!A96,'Breakdown depenses Oct''dec 20'!T:T)</f>
        <v>0</v>
      </c>
      <c r="K96" s="883">
        <f>SUMIF('Breakdown depenses Jan''Mar 21'!H:H,'Rapport Financier 1'!A96,'Breakdown depenses Jan''Mar 21'!T:T)</f>
        <v>0</v>
      </c>
      <c r="L96" s="883">
        <f>(SUMIF('Breakdown depenses Avril-Juin'!H:H,'Rapport Financier 1'!A96,'Breakdown depenses Avril-Juin'!T:T))+(SUMIF('Breakdown VNG Dep Avr-Juin21'!A:A,'Rapport Financier 1'!A96,'Breakdown VNG Dep Avr-Juin21'!L:L))</f>
        <v>20</v>
      </c>
      <c r="M96" s="883">
        <f>(SUMIF('Breakdown depenses Juil''Sept 21'!H:H,'Rapport Financier 1'!A96,'Breakdown depenses Juil''Sept 21'!T:T))</f>
        <v>0</v>
      </c>
      <c r="N96" s="957">
        <f>SUMIF('Breakdown depenses Oct''21'!H:H,'Rapport Financier 1'!A96,'Breakdown depenses Oct''21'!T:T)</f>
        <v>18453</v>
      </c>
      <c r="O96" s="958">
        <f>SUMIF('Breakdown depenses Nov''Déc''21'!H:H,A96,'Breakdown depenses Nov''Déc''21'!T:T)+SUMIF('VNG T5'!A:A,A96,'VNG T5'!N:N)</f>
        <v>1914</v>
      </c>
      <c r="P96" s="902">
        <f t="shared" si="97"/>
        <v>20367</v>
      </c>
      <c r="Q96" s="572">
        <f t="shared" si="98"/>
        <v>20387</v>
      </c>
      <c r="R96" s="572">
        <f t="shared" si="99"/>
        <v>-1914</v>
      </c>
      <c r="S96" s="716">
        <f t="shared" si="100"/>
        <v>1.1036106750392465</v>
      </c>
      <c r="T96" s="566">
        <v>11088</v>
      </c>
      <c r="U96" s="572">
        <f>SUMIF('Breakdown depenses Jan''Mar''22'!H:H,'Rapport Financier 1'!A96,'Breakdown depenses Jan''Mar''22'!T:T)</f>
        <v>0</v>
      </c>
      <c r="V96" s="572">
        <f>SUMIF('Breakdown depenses Avr-Mai''22'!H:H,'Rapport Financier 1'!A96,'Breakdown depenses Avr-Mai''22'!T:T)</f>
        <v>4959</v>
      </c>
      <c r="W96" s="572">
        <f>SUMIF('Breakdown depenses Juin''22'!H:H,'Rapport Financier 1'!A96,'Breakdown depenses Juin''22'!T:T)</f>
        <v>0</v>
      </c>
      <c r="X96" s="572">
        <f t="shared" si="101"/>
        <v>4959</v>
      </c>
      <c r="Y96" s="572">
        <f>SUMIF('Breakdown depenses Juil''Sept''22'!H:H,'Rapport Financier 1'!A96,'Breakdown depenses Juil''Sept''22'!T:T)</f>
        <v>0</v>
      </c>
      <c r="Z96" s="572">
        <f>SUMIF('Breakdown depenses Oct 2022'!H:H,'Rapport Financier 1'!A96,'Breakdown depenses Oct 2022'!T:T)</f>
        <v>0</v>
      </c>
      <c r="AA96" s="572">
        <f>SUMIF('Breakdown depenses Oct''Dec 2022'!I:I,'Rapport Financier 1'!A96,'Breakdown depenses Oct''Dec 2022'!R:R)</f>
        <v>4214</v>
      </c>
      <c r="AB96" s="572">
        <f t="shared" si="102"/>
        <v>4214</v>
      </c>
      <c r="AC96" s="572">
        <f>SUMIF('Breakdown depenses Jan''&amp;Mars''23'!I:I,'Rapport Financier 1'!A96,'Breakdown depenses Jan''&amp;Mars''23'!U:U)</f>
        <v>0</v>
      </c>
      <c r="AD96" s="572">
        <f>SUMIF('Breakdown depenses Avr''23'!I:I,'Rapport Financier 1'!A96,'Breakdown depenses Avr''23'!U:U)</f>
        <v>0</v>
      </c>
      <c r="AE96" s="572">
        <f>SUMIF('Breakdown depenses Mai''&amp;Jui''23'!I:I,'Rapport Financier 1'!A96,'Breakdown depenses Mai''&amp;Jui''23'!U:U)</f>
        <v>0</v>
      </c>
      <c r="AF96" s="572">
        <f t="shared" si="103"/>
        <v>9173</v>
      </c>
      <c r="AG96" s="572">
        <f t="shared" si="104"/>
        <v>1915</v>
      </c>
      <c r="AH96" s="575">
        <f t="shared" si="109"/>
        <v>0.8272907647907648</v>
      </c>
      <c r="AI96" s="566">
        <f t="shared" si="105"/>
        <v>29561</v>
      </c>
      <c r="AJ96" s="572">
        <f t="shared" si="106"/>
        <v>29560</v>
      </c>
      <c r="AK96" s="572">
        <f t="shared" si="107"/>
        <v>1</v>
      </c>
      <c r="AL96" s="998">
        <f t="shared" si="108"/>
        <v>0.99996617164507295</v>
      </c>
      <c r="AN96" s="1077">
        <f t="shared" si="83"/>
        <v>4215</v>
      </c>
    </row>
    <row r="97" spans="1:41">
      <c r="A97" s="482" t="s">
        <v>882</v>
      </c>
      <c r="B97" s="484" t="s">
        <v>736</v>
      </c>
      <c r="C97" s="484" t="s">
        <v>269</v>
      </c>
      <c r="D97" s="484" t="s">
        <v>201</v>
      </c>
      <c r="E97" s="514"/>
      <c r="F97" s="514"/>
      <c r="G97" s="514"/>
      <c r="H97" s="514"/>
      <c r="I97" s="566">
        <v>30262.000000000873</v>
      </c>
      <c r="J97" s="883">
        <f>SUMIF('Breakdown depenses Oct''dec 20'!H:H,'Rapport Financier 1'!A97,'Breakdown depenses Oct''dec 20'!T:T)</f>
        <v>0</v>
      </c>
      <c r="K97" s="883">
        <f>SUMIF('Breakdown depenses Jan''Mar 21'!H:H,'Rapport Financier 1'!A97,'Breakdown depenses Jan''Mar 21'!T:T)</f>
        <v>0</v>
      </c>
      <c r="L97" s="883">
        <f>(SUMIF('Breakdown depenses Avril-Juin'!H:H,'Rapport Financier 1'!A97,'Breakdown depenses Avril-Juin'!T:T))+(SUMIF('Breakdown VNG Dep Avr-Juin21'!A:A,'Rapport Financier 1'!A97,'Breakdown VNG Dep Avr-Juin21'!L:L))</f>
        <v>0</v>
      </c>
      <c r="M97" s="883">
        <f>(SUMIF('Breakdown depenses Juil''Sept 21'!H:H,'Rapport Financier 1'!A97,'Breakdown depenses Juil''Sept 21'!T:T))</f>
        <v>9853.5</v>
      </c>
      <c r="N97" s="957">
        <f>SUMIF('Breakdown depenses Oct''21'!H:H,'Rapport Financier 1'!A97,'Breakdown depenses Oct''21'!T:T)</f>
        <v>3370.5</v>
      </c>
      <c r="O97" s="958">
        <f>SUMIF('Breakdown depenses Nov''Déc''21'!H:H,A97,'Breakdown depenses Nov''Déc''21'!T:T)+SUMIF('VNG T5'!A:A,A97,'VNG T5'!N:N)</f>
        <v>13233.5</v>
      </c>
      <c r="P97" s="902">
        <f t="shared" si="97"/>
        <v>16604</v>
      </c>
      <c r="Q97" s="572">
        <f t="shared" si="98"/>
        <v>26457.5</v>
      </c>
      <c r="R97" s="572">
        <f t="shared" si="99"/>
        <v>3804.5000000008731</v>
      </c>
      <c r="S97" s="575">
        <f t="shared" si="100"/>
        <v>0.87428127684882817</v>
      </c>
      <c r="T97" s="566">
        <v>25577.597653781588</v>
      </c>
      <c r="U97" s="572">
        <f>SUMIF('Breakdown depenses Jan''Mar''22'!H:H,'Rapport Financier 1'!A97,'Breakdown depenses Jan''Mar''22'!T:T)</f>
        <v>2111.5</v>
      </c>
      <c r="V97" s="572">
        <f>SUMIF('Breakdown depenses Avr-Mai''22'!H:H,'Rapport Financier 1'!A97,'Breakdown depenses Avr-Mai''22'!T:T)</f>
        <v>6638</v>
      </c>
      <c r="W97" s="572">
        <f>SUMIF('Breakdown depenses Juin''22'!H:H,'Rapport Financier 1'!A97,'Breakdown depenses Juin''22'!T:T)</f>
        <v>1802</v>
      </c>
      <c r="X97" s="572">
        <f t="shared" si="101"/>
        <v>8440</v>
      </c>
      <c r="Y97" s="572">
        <f>SUMIF('Breakdown depenses Juil''Sept''22'!H:H,'Rapport Financier 1'!A97,'Breakdown depenses Juil''Sept''22'!T:T)</f>
        <v>2308</v>
      </c>
      <c r="Z97" s="572">
        <f>SUMIF('Breakdown depenses Oct 2022'!H:H,'Rapport Financier 1'!A97,'Breakdown depenses Oct 2022'!T:T)</f>
        <v>15</v>
      </c>
      <c r="AA97" s="572">
        <f>SUMIF('Breakdown depenses Oct''Dec 2022'!I:I,'Rapport Financier 1'!A97,'Breakdown depenses Oct''Dec 2022'!R:R)</f>
        <v>1490</v>
      </c>
      <c r="AB97" s="572">
        <f t="shared" si="102"/>
        <v>1505</v>
      </c>
      <c r="AC97" s="572">
        <f>SUMIF('Breakdown depenses Jan''&amp;Mars''23'!I:I,'Rapport Financier 1'!A97,'Breakdown depenses Jan''&amp;Mars''23'!U:U)</f>
        <v>858</v>
      </c>
      <c r="AD97" s="572">
        <f>SUMIF('Breakdown depenses Avr''23'!I:I,'Rapport Financier 1'!A97,'Breakdown depenses Avr''23'!U:U)</f>
        <v>0</v>
      </c>
      <c r="AE97" s="572">
        <f>SUMIF('Breakdown depenses Mai''&amp;Jui''23'!I:I,'Rapport Financier 1'!A97,'Breakdown depenses Mai''&amp;Jui''23'!U:U)</f>
        <v>13998</v>
      </c>
      <c r="AF97" s="572">
        <f t="shared" si="103"/>
        <v>29220.5</v>
      </c>
      <c r="AG97" s="572">
        <f t="shared" si="104"/>
        <v>-3642.9023462184123</v>
      </c>
      <c r="AH97" s="575">
        <f t="shared" si="109"/>
        <v>1.1424255082720725</v>
      </c>
      <c r="AI97" s="566">
        <f t="shared" si="105"/>
        <v>55839.597653782461</v>
      </c>
      <c r="AJ97" s="572">
        <f t="shared" si="106"/>
        <v>55678</v>
      </c>
      <c r="AK97" s="572">
        <f t="shared" si="107"/>
        <v>161.59765378246084</v>
      </c>
      <c r="AL97" s="998">
        <f t="shared" si="108"/>
        <v>0.99710603835678757</v>
      </c>
      <c r="AN97" s="1077">
        <f t="shared" si="83"/>
        <v>2509.5976537824608</v>
      </c>
    </row>
    <row r="98" spans="1:41">
      <c r="A98" s="482" t="s">
        <v>883</v>
      </c>
      <c r="B98" s="484" t="s">
        <v>737</v>
      </c>
      <c r="C98" s="484" t="s">
        <v>694</v>
      </c>
      <c r="D98" s="484" t="s">
        <v>201</v>
      </c>
      <c r="E98" s="514"/>
      <c r="F98" s="514"/>
      <c r="G98" s="514"/>
      <c r="H98" s="514"/>
      <c r="I98" s="566">
        <v>546</v>
      </c>
      <c r="J98" s="883">
        <f>SUMIF('Breakdown depenses Oct''dec 20'!H:H,'Rapport Financier 1'!A98,'Breakdown depenses Oct''dec 20'!T:T)</f>
        <v>0</v>
      </c>
      <c r="K98" s="883">
        <f>SUMIF('Breakdown depenses Jan''Mar 21'!H:H,'Rapport Financier 1'!A98,'Breakdown depenses Jan''Mar 21'!T:T)</f>
        <v>0</v>
      </c>
      <c r="L98" s="883">
        <f>(SUMIF('Breakdown depenses Avril-Juin'!H:H,'Rapport Financier 1'!A98,'Breakdown depenses Avril-Juin'!T:T))+(SUMIF('Breakdown VNG Dep Avr-Juin21'!A:A,'Rapport Financier 1'!A98,'Breakdown VNG Dep Avr-Juin21'!L:L))</f>
        <v>0</v>
      </c>
      <c r="M98" s="883">
        <f>(SUMIF('Breakdown depenses Juil''Sept 21'!H:H,'Rapport Financier 1'!A98,'Breakdown depenses Juil''Sept 21'!T:T))</f>
        <v>0</v>
      </c>
      <c r="N98" s="957">
        <f>SUMIF('Breakdown depenses Oct''21'!H:H,'Rapport Financier 1'!A98,'Breakdown depenses Oct''21'!T:T)</f>
        <v>0</v>
      </c>
      <c r="O98" s="958">
        <f>SUMIF('Breakdown depenses Nov''Déc''21'!H:H,A98,'Breakdown depenses Nov''Déc''21'!T:T)+SUMIF('VNG T5'!A:A,A98,'VNG T5'!N:N)</f>
        <v>546</v>
      </c>
      <c r="P98" s="902">
        <f t="shared" si="97"/>
        <v>546</v>
      </c>
      <c r="Q98" s="572">
        <f t="shared" si="98"/>
        <v>546</v>
      </c>
      <c r="R98" s="572">
        <f t="shared" si="99"/>
        <v>0</v>
      </c>
      <c r="S98" s="575">
        <f t="shared" si="100"/>
        <v>1</v>
      </c>
      <c r="T98" s="566">
        <v>4042</v>
      </c>
      <c r="U98" s="572">
        <f>SUMIF('Breakdown depenses Jan''Mar''22'!H:H,'Rapport Financier 1'!A98,'Breakdown depenses Jan''Mar''22'!T:T)</f>
        <v>0</v>
      </c>
      <c r="V98" s="572">
        <f>SUMIF('Breakdown depenses Avr-Mai''22'!H:H,'Rapport Financier 1'!A98,'Breakdown depenses Avr-Mai''22'!T:T)</f>
        <v>0</v>
      </c>
      <c r="W98" s="572">
        <f>SUMIF('Breakdown depenses Juin''22'!H:H,'Rapport Financier 1'!A98,'Breakdown depenses Juin''22'!T:T)</f>
        <v>0</v>
      </c>
      <c r="X98" s="572">
        <f t="shared" si="101"/>
        <v>0</v>
      </c>
      <c r="Y98" s="572">
        <f>SUMIF('Breakdown depenses Juil''Sept''22'!H:H,'Rapport Financier 1'!A98,'Breakdown depenses Juil''Sept''22'!T:T)</f>
        <v>0</v>
      </c>
      <c r="Z98" s="572">
        <f>SUMIF('Breakdown depenses Oct 2022'!H:H,'Rapport Financier 1'!A98,'Breakdown depenses Oct 2022'!T:T)</f>
        <v>0</v>
      </c>
      <c r="AA98" s="572">
        <f>SUMIF('Breakdown depenses Oct''Dec 2022'!I:I,'Rapport Financier 1'!A98,'Breakdown depenses Oct''Dec 2022'!R:R)</f>
        <v>4042</v>
      </c>
      <c r="AB98" s="572">
        <f t="shared" si="102"/>
        <v>4042</v>
      </c>
      <c r="AC98" s="572">
        <f>SUMIF('Breakdown depenses Jan''&amp;Mars''23'!I:I,'Rapport Financier 1'!A98,'Breakdown depenses Jan''&amp;Mars''23'!U:U)</f>
        <v>0</v>
      </c>
      <c r="AD98" s="572">
        <f>SUMIF('Breakdown depenses Avr''23'!I:I,'Rapport Financier 1'!A98,'Breakdown depenses Avr''23'!U:U)</f>
        <v>0</v>
      </c>
      <c r="AE98" s="572">
        <f>SUMIF('Breakdown depenses Mai''&amp;Jui''23'!I:I,'Rapport Financier 1'!A98,'Breakdown depenses Mai''&amp;Jui''23'!U:U)</f>
        <v>0</v>
      </c>
      <c r="AF98" s="572">
        <f t="shared" si="103"/>
        <v>4042</v>
      </c>
      <c r="AG98" s="572">
        <f t="shared" si="104"/>
        <v>0</v>
      </c>
      <c r="AH98" s="575">
        <f t="shared" si="109"/>
        <v>1</v>
      </c>
      <c r="AI98" s="566">
        <f t="shared" si="105"/>
        <v>4588</v>
      </c>
      <c r="AJ98" s="572">
        <f t="shared" si="106"/>
        <v>4588</v>
      </c>
      <c r="AK98" s="572">
        <f t="shared" si="107"/>
        <v>0</v>
      </c>
      <c r="AL98" s="998">
        <f t="shared" si="108"/>
        <v>1</v>
      </c>
      <c r="AN98" s="1077">
        <f t="shared" si="83"/>
        <v>4042</v>
      </c>
    </row>
    <row r="99" spans="1:41">
      <c r="A99" s="482" t="s">
        <v>884</v>
      </c>
      <c r="B99" s="484" t="s">
        <v>714</v>
      </c>
      <c r="C99" s="484" t="s">
        <v>694</v>
      </c>
      <c r="D99" s="484" t="s">
        <v>201</v>
      </c>
      <c r="E99" s="514"/>
      <c r="F99" s="514"/>
      <c r="G99" s="514"/>
      <c r="H99" s="514"/>
      <c r="I99" s="566">
        <v>4680</v>
      </c>
      <c r="J99" s="883">
        <f>SUMIF('Breakdown depenses Oct''dec 20'!H:H,'Rapport Financier 1'!A99,'Breakdown depenses Oct''dec 20'!T:T)</f>
        <v>0</v>
      </c>
      <c r="K99" s="883">
        <f>SUMIF('Breakdown depenses Jan''Mar 21'!H:H,'Rapport Financier 1'!A99,'Breakdown depenses Jan''Mar 21'!T:T)</f>
        <v>0</v>
      </c>
      <c r="L99" s="883">
        <f>(SUMIF('Breakdown depenses Avril-Juin'!H:H,'Rapport Financier 1'!A99,'Breakdown depenses Avril-Juin'!T:T))+(SUMIF('Breakdown VNG Dep Avr-Juin21'!A:A,'Rapport Financier 1'!A99,'Breakdown VNG Dep Avr-Juin21'!L:L))</f>
        <v>2340</v>
      </c>
      <c r="M99" s="883">
        <f>(SUMIF('Breakdown depenses Juil''Sept 21'!H:H,'Rapport Financier 1'!A99,'Breakdown depenses Juil''Sept 21'!T:T))</f>
        <v>0</v>
      </c>
      <c r="N99" s="957">
        <f>SUMIF('Breakdown depenses Oct''21'!H:H,'Rapport Financier 1'!A99,'Breakdown depenses Oct''21'!T:T)</f>
        <v>0</v>
      </c>
      <c r="O99" s="958">
        <f>SUMIF('Breakdown depenses Nov''Déc''21'!H:H,A99,'Breakdown depenses Nov''Déc''21'!T:T)+SUMIF('VNG T5'!A:A,A99,'VNG T5'!N:N)</f>
        <v>0</v>
      </c>
      <c r="P99" s="902">
        <f t="shared" si="97"/>
        <v>0</v>
      </c>
      <c r="Q99" s="572">
        <f t="shared" si="98"/>
        <v>2340</v>
      </c>
      <c r="R99" s="572">
        <f t="shared" si="99"/>
        <v>2340</v>
      </c>
      <c r="S99" s="575">
        <f t="shared" si="100"/>
        <v>0.5</v>
      </c>
      <c r="T99" s="566">
        <v>10385</v>
      </c>
      <c r="U99" s="572">
        <f>SUMIF('Breakdown depenses Jan''Mar''22'!H:H,'Rapport Financier 1'!A99,'Breakdown depenses Jan''Mar''22'!T:T)</f>
        <v>0</v>
      </c>
      <c r="V99" s="572">
        <f>SUMIF('Breakdown depenses Avr-Mai''22'!H:H,'Rapport Financier 1'!A99,'Breakdown depenses Avr-Mai''22'!T:T)</f>
        <v>764</v>
      </c>
      <c r="W99" s="572">
        <f>SUMIF('Breakdown depenses Juin''22'!H:H,'Rapport Financier 1'!A99,'Breakdown depenses Juin''22'!T:T)</f>
        <v>2821</v>
      </c>
      <c r="X99" s="572">
        <f t="shared" si="101"/>
        <v>3585</v>
      </c>
      <c r="Y99" s="572">
        <f>SUMIF('Breakdown depenses Juil''Sept''22'!H:H,'Rapport Financier 1'!A99,'Breakdown depenses Juil''Sept''22'!T:T)</f>
        <v>0</v>
      </c>
      <c r="Z99" s="572">
        <f>SUMIF('Breakdown depenses Oct 2022'!H:H,'Rapport Financier 1'!A99,'Breakdown depenses Oct 2022'!T:T)</f>
        <v>0</v>
      </c>
      <c r="AA99" s="572">
        <f>SUMIF('Breakdown depenses Oct''Dec 2022'!I:I,'Rapport Financier 1'!A99,'Breakdown depenses Oct''Dec 2022'!R:R)</f>
        <v>3542</v>
      </c>
      <c r="AB99" s="572">
        <f t="shared" si="102"/>
        <v>3542</v>
      </c>
      <c r="AC99" s="572">
        <f>SUMIF('Breakdown depenses Jan''&amp;Mars''23'!I:I,'Rapport Financier 1'!A99,'Breakdown depenses Jan''&amp;Mars''23'!U:U)</f>
        <v>5598</v>
      </c>
      <c r="AD99" s="572">
        <f>SUMIF('Breakdown depenses Avr''23'!I:I,'Rapport Financier 1'!A99,'Breakdown depenses Avr''23'!U:U)</f>
        <v>0</v>
      </c>
      <c r="AE99" s="572">
        <f>SUMIF('Breakdown depenses Mai''&amp;Jui''23'!I:I,'Rapport Financier 1'!A99,'Breakdown depenses Mai''&amp;Jui''23'!U:U)</f>
        <v>0</v>
      </c>
      <c r="AF99" s="572">
        <f t="shared" si="103"/>
        <v>12725</v>
      </c>
      <c r="AG99" s="572">
        <f t="shared" si="104"/>
        <v>-2340</v>
      </c>
      <c r="AH99" s="575">
        <f t="shared" si="109"/>
        <v>1.2253249879634087</v>
      </c>
      <c r="AI99" s="566">
        <f t="shared" si="105"/>
        <v>15065</v>
      </c>
      <c r="AJ99" s="572">
        <f t="shared" si="106"/>
        <v>15065</v>
      </c>
      <c r="AK99" s="572">
        <f t="shared" si="107"/>
        <v>0</v>
      </c>
      <c r="AL99" s="998">
        <f t="shared" si="108"/>
        <v>1</v>
      </c>
      <c r="AN99" s="1077">
        <f t="shared" si="83"/>
        <v>9140</v>
      </c>
    </row>
    <row r="100" spans="1:41">
      <c r="A100" s="482" t="s">
        <v>885</v>
      </c>
      <c r="B100" s="484" t="s">
        <v>700</v>
      </c>
      <c r="C100" s="484" t="s">
        <v>694</v>
      </c>
      <c r="D100" s="484" t="s">
        <v>201</v>
      </c>
      <c r="E100" s="514"/>
      <c r="F100" s="514"/>
      <c r="G100" s="514"/>
      <c r="H100" s="514"/>
      <c r="I100" s="566">
        <v>10978</v>
      </c>
      <c r="J100" s="883">
        <f>SUMIF('Breakdown depenses Oct''dec 20'!H:H,'Rapport Financier 1'!A100,'Breakdown depenses Oct''dec 20'!T:T)</f>
        <v>0</v>
      </c>
      <c r="K100" s="883">
        <f>SUMIF('Breakdown depenses Jan''Mar 21'!H:H,'Rapport Financier 1'!A100,'Breakdown depenses Jan''Mar 21'!T:T)</f>
        <v>0</v>
      </c>
      <c r="L100" s="883">
        <f>(SUMIF('Breakdown depenses Avril-Juin'!H:H,'Rapport Financier 1'!A100,'Breakdown depenses Avril-Juin'!T:T))+(SUMIF('Breakdown VNG Dep Avr-Juin21'!A:A,'Rapport Financier 1'!A100,'Breakdown VNG Dep Avr-Juin21'!L:L))</f>
        <v>0</v>
      </c>
      <c r="M100" s="883">
        <f>(SUMIF('Breakdown depenses Juil''Sept 21'!H:H,'Rapport Financier 1'!A100,'Breakdown depenses Juil''Sept 21'!T:T))</f>
        <v>0</v>
      </c>
      <c r="N100" s="957">
        <f>SUMIF('Breakdown depenses Oct''21'!H:H,'Rapport Financier 1'!A100,'Breakdown depenses Oct''21'!T:T)</f>
        <v>4391</v>
      </c>
      <c r="O100" s="958">
        <f>SUMIF('Breakdown depenses Nov''Déc''21'!H:H,A100,'Breakdown depenses Nov''Déc''21'!T:T)+SUMIF('VNG T5'!A:A,A100,'VNG T5'!N:N)</f>
        <v>7476.95</v>
      </c>
      <c r="P100" s="902">
        <f t="shared" si="97"/>
        <v>11867.95</v>
      </c>
      <c r="Q100" s="572">
        <f t="shared" si="98"/>
        <v>11867.95</v>
      </c>
      <c r="R100" s="572">
        <f t="shared" si="99"/>
        <v>-889.95000000000073</v>
      </c>
      <c r="S100" s="575">
        <f t="shared" si="100"/>
        <v>1.0810666788121699</v>
      </c>
      <c r="T100" s="566">
        <v>4775</v>
      </c>
      <c r="U100" s="572">
        <f>SUMIF('Breakdown depenses Jan''Mar''22'!H:H,'Rapport Financier 1'!A100,'Breakdown depenses Jan''Mar''22'!T:T)</f>
        <v>0</v>
      </c>
      <c r="V100" s="572">
        <f>SUMIF('Breakdown depenses Avr-Mai''22'!H:H,'Rapport Financier 1'!A100,'Breakdown depenses Avr-Mai''22'!T:T)</f>
        <v>3467</v>
      </c>
      <c r="W100" s="572">
        <f>SUMIF('Breakdown depenses Juin''22'!H:H,'Rapport Financier 1'!A100,'Breakdown depenses Juin''22'!T:T)</f>
        <v>0</v>
      </c>
      <c r="X100" s="572">
        <f t="shared" si="101"/>
        <v>3467</v>
      </c>
      <c r="Y100" s="572">
        <f>SUMIF('Breakdown depenses Juil''Sept''22'!H:H,'Rapport Financier 1'!A100,'Breakdown depenses Juil''Sept''22'!T:T)</f>
        <v>0</v>
      </c>
      <c r="Z100" s="572">
        <f>SUMIF('Breakdown depenses Oct 2022'!H:H,'Rapport Financier 1'!A100,'Breakdown depenses Oct 2022'!T:T)</f>
        <v>0</v>
      </c>
      <c r="AA100" s="572">
        <f>SUMIF('Breakdown depenses Oct''Dec 2022'!I:I,'Rapport Financier 1'!A100,'Breakdown depenses Oct''Dec 2022'!R:R)</f>
        <v>0</v>
      </c>
      <c r="AB100" s="572">
        <f t="shared" si="102"/>
        <v>0</v>
      </c>
      <c r="AC100" s="572">
        <f>SUMIF('Breakdown depenses Jan''&amp;Mars''23'!I:I,'Rapport Financier 1'!A100,'Breakdown depenses Jan''&amp;Mars''23'!U:U)</f>
        <v>0</v>
      </c>
      <c r="AD100" s="572">
        <f>SUMIF('Breakdown depenses Avr''23'!I:I,'Rapport Financier 1'!A100,'Breakdown depenses Avr''23'!U:U)</f>
        <v>417</v>
      </c>
      <c r="AE100" s="572">
        <f>SUMIF('Breakdown depenses Mai''&amp;Jui''23'!I:I,'Rapport Financier 1'!A100,'Breakdown depenses Mai''&amp;Jui''23'!U:U)</f>
        <v>0</v>
      </c>
      <c r="AF100" s="572">
        <f t="shared" si="103"/>
        <v>3884</v>
      </c>
      <c r="AG100" s="572">
        <f t="shared" si="104"/>
        <v>891</v>
      </c>
      <c r="AH100" s="575">
        <f t="shared" si="109"/>
        <v>0.81340314136125658</v>
      </c>
      <c r="AI100" s="566">
        <f t="shared" si="105"/>
        <v>15753</v>
      </c>
      <c r="AJ100" s="572">
        <f t="shared" si="106"/>
        <v>15751.95</v>
      </c>
      <c r="AK100" s="572">
        <f t="shared" si="107"/>
        <v>1.0499999999992724</v>
      </c>
      <c r="AL100" s="998">
        <f t="shared" si="108"/>
        <v>0.99993334602932782</v>
      </c>
      <c r="AN100" s="1077">
        <f t="shared" si="83"/>
        <v>418.04999999999927</v>
      </c>
    </row>
    <row r="101" spans="1:41">
      <c r="A101" s="482" t="s">
        <v>886</v>
      </c>
      <c r="B101" s="484" t="s">
        <v>715</v>
      </c>
      <c r="C101" s="484" t="s">
        <v>694</v>
      </c>
      <c r="D101" s="484" t="s">
        <v>201</v>
      </c>
      <c r="E101" s="514"/>
      <c r="F101" s="514"/>
      <c r="G101" s="514"/>
      <c r="H101" s="514"/>
      <c r="I101" s="566">
        <v>11273</v>
      </c>
      <c r="J101" s="883">
        <f>SUMIF('Breakdown depenses Oct''dec 20'!H:H,'Rapport Financier 1'!A101,'Breakdown depenses Oct''dec 20'!T:T)</f>
        <v>0</v>
      </c>
      <c r="K101" s="883">
        <f>SUMIF('Breakdown depenses Jan''Mar 21'!H:H,'Rapport Financier 1'!A101,'Breakdown depenses Jan''Mar 21'!T:T)</f>
        <v>3927.05</v>
      </c>
      <c r="L101" s="883">
        <f>(SUMIF('Breakdown depenses Avril-Juin'!H:H,'Rapport Financier 1'!A101,'Breakdown depenses Avril-Juin'!T:T))+(SUMIF('Breakdown VNG Dep Avr-Juin21'!A:A,'Rapport Financier 1'!A101,'Breakdown VNG Dep Avr-Juin21'!L:L))</f>
        <v>2241.0500000000002</v>
      </c>
      <c r="M101" s="883">
        <f>(SUMIF('Breakdown depenses Juil''Sept 21'!H:H,'Rapport Financier 1'!A101,'Breakdown depenses Juil''Sept 21'!T:T))</f>
        <v>0</v>
      </c>
      <c r="N101" s="957">
        <f>SUMIF('Breakdown depenses Oct''21'!H:H,'Rapport Financier 1'!A101,'Breakdown depenses Oct''21'!T:T)</f>
        <v>0</v>
      </c>
      <c r="O101" s="958">
        <f>SUMIF('Breakdown depenses Nov''Déc''21'!H:H,A101,'Breakdown depenses Nov''Déc''21'!T:T)+SUMIF('VNG T5'!A:A,A101,'VNG T5'!N:N)</f>
        <v>1500</v>
      </c>
      <c r="P101" s="902">
        <f t="shared" si="97"/>
        <v>1500</v>
      </c>
      <c r="Q101" s="572">
        <f t="shared" si="98"/>
        <v>7668.1</v>
      </c>
      <c r="R101" s="572">
        <f t="shared" si="99"/>
        <v>3604.8999999999996</v>
      </c>
      <c r="S101" s="716">
        <f t="shared" si="100"/>
        <v>0.68021822052692282</v>
      </c>
      <c r="T101" s="566">
        <v>0</v>
      </c>
      <c r="U101" s="572">
        <f>SUMIF('Breakdown depenses Jan''Mar''22'!H:H,'Rapport Financier 1'!A101,'Breakdown depenses Jan''Mar''22'!T:T)</f>
        <v>0</v>
      </c>
      <c r="V101" s="572">
        <f>SUMIF('Breakdown depenses Avr-Mai''22'!H:H,'Rapport Financier 1'!A101,'Breakdown depenses Avr-Mai''22'!T:T)</f>
        <v>0</v>
      </c>
      <c r="W101" s="572">
        <f>SUMIF('Breakdown depenses Juin''22'!H:H,'Rapport Financier 1'!A101,'Breakdown depenses Juin''22'!T:T)</f>
        <v>0</v>
      </c>
      <c r="X101" s="572">
        <f t="shared" si="101"/>
        <v>0</v>
      </c>
      <c r="Y101" s="572">
        <f>SUMIF('Breakdown depenses Juil''Sept''22'!H:H,'Rapport Financier 1'!A101,'Breakdown depenses Juil''Sept''22'!T:T)</f>
        <v>0</v>
      </c>
      <c r="Z101" s="572">
        <f>SUMIF('Breakdown depenses Oct 2022'!H:H,'Rapport Financier 1'!A101,'Breakdown depenses Oct 2022'!T:T)</f>
        <v>0</v>
      </c>
      <c r="AA101" s="572">
        <f>SUMIF('Breakdown depenses Oct''Dec 2022'!I:I,'Rapport Financier 1'!A101,'Breakdown depenses Oct''Dec 2022'!R:R)</f>
        <v>3605</v>
      </c>
      <c r="AB101" s="572">
        <f t="shared" si="102"/>
        <v>3605</v>
      </c>
      <c r="AC101" s="572">
        <f>SUMIF('Breakdown depenses Jan''&amp;Mars''23'!I:I,'Rapport Financier 1'!A101,'Breakdown depenses Jan''&amp;Mars''23'!U:U)</f>
        <v>0</v>
      </c>
      <c r="AD101" s="572">
        <f>SUMIF('Breakdown depenses Avr''23'!I:I,'Rapport Financier 1'!A101,'Breakdown depenses Avr''23'!U:U)</f>
        <v>0</v>
      </c>
      <c r="AE101" s="572">
        <f>SUMIF('Breakdown depenses Mai''&amp;Jui''23'!I:I,'Rapport Financier 1'!A101,'Breakdown depenses Mai''&amp;Jui''23'!U:U)</f>
        <v>0</v>
      </c>
      <c r="AF101" s="572">
        <f t="shared" si="103"/>
        <v>3605</v>
      </c>
      <c r="AG101" s="572">
        <f t="shared" si="104"/>
        <v>-3605</v>
      </c>
      <c r="AH101" s="575">
        <v>0</v>
      </c>
      <c r="AI101" s="566">
        <f t="shared" si="105"/>
        <v>11273</v>
      </c>
      <c r="AJ101" s="572">
        <f t="shared" si="106"/>
        <v>11273.1</v>
      </c>
      <c r="AK101" s="572">
        <f t="shared" si="107"/>
        <v>-0.1000000000003638</v>
      </c>
      <c r="AL101" s="998">
        <f t="shared" si="108"/>
        <v>1.0000088707531269</v>
      </c>
      <c r="AN101" s="1077">
        <f t="shared" si="83"/>
        <v>3604.8999999999996</v>
      </c>
    </row>
    <row r="102" spans="1:41">
      <c r="A102" s="482" t="s">
        <v>506</v>
      </c>
      <c r="B102" s="484" t="s">
        <v>696</v>
      </c>
      <c r="C102" s="484" t="s">
        <v>269</v>
      </c>
      <c r="D102" s="484" t="s">
        <v>196</v>
      </c>
      <c r="E102" s="514"/>
      <c r="F102" s="514"/>
      <c r="G102" s="514"/>
      <c r="H102" s="514"/>
      <c r="I102" s="566">
        <v>22454.0607872295</v>
      </c>
      <c r="J102" s="883">
        <f>SUMIF('Breakdown depenses Oct''dec 20'!H:H,'Rapport Financier 1'!A102,'Breakdown depenses Oct''dec 20'!T:T)</f>
        <v>5641.5</v>
      </c>
      <c r="K102" s="883">
        <f>SUMIF('Breakdown depenses Jan''Mar 21'!H:H,'Rapport Financier 1'!A102,'Breakdown depenses Jan''Mar 21'!T:T)</f>
        <v>6184.4500000000007</v>
      </c>
      <c r="L102" s="883">
        <f>(SUMIF('Breakdown depenses Avril-Juin'!H:H,'Rapport Financier 1'!A102,'Breakdown depenses Avril-Juin'!T:T))+(SUMIF('Breakdown VNG Dep Avr-Juin21'!A:A,'Rapport Financier 1'!A102,'Breakdown VNG Dep Avr-Juin21'!L:L))</f>
        <v>6413.54</v>
      </c>
      <c r="M102" s="883">
        <f>(SUMIF('Breakdown depenses Juil''Sept 21'!H:H,'Rapport Financier 1'!A102,'Breakdown depenses Juil''Sept 21'!T:T))</f>
        <v>5720.04</v>
      </c>
      <c r="N102" s="957">
        <f>SUMIF('Breakdown depenses Oct''21'!H:H,'Rapport Financier 1'!A102,'Breakdown depenses Oct''21'!T:T)</f>
        <v>2578.0700000000002</v>
      </c>
      <c r="O102" s="958">
        <f>SUMIF('Breakdown depenses Nov''Déc''21'!H:H,A102,'Breakdown depenses Nov''Déc''21'!T:T)+SUMIF('VNG T5'!A:A,A102,'VNG T5'!N:N)</f>
        <v>5919.55</v>
      </c>
      <c r="P102" s="902">
        <f t="shared" si="97"/>
        <v>8497.6200000000008</v>
      </c>
      <c r="Q102" s="572">
        <f t="shared" si="98"/>
        <v>32457.15</v>
      </c>
      <c r="R102" s="572">
        <f t="shared" si="99"/>
        <v>-10003.089212770501</v>
      </c>
      <c r="S102" s="716">
        <f t="shared" si="100"/>
        <v>1.4454913214833571</v>
      </c>
      <c r="T102" s="566">
        <v>38411.535558860101</v>
      </c>
      <c r="U102" s="572">
        <f>SUMIF('Breakdown depenses Jan''Mar''22'!H:H,'Rapport Financier 1'!A102,'Breakdown depenses Jan''Mar''22'!T:T)</f>
        <v>5867.41</v>
      </c>
      <c r="V102" s="572">
        <f>SUMIF('Breakdown depenses Avr-Mai''22'!H:H,'Rapport Financier 1'!A102,'Breakdown depenses Avr-Mai''22'!T:T)</f>
        <v>5572.4600000000009</v>
      </c>
      <c r="W102" s="572">
        <f>SUMIF('Breakdown depenses Juin''22'!H:H,'Rapport Financier 1'!A102,'Breakdown depenses Juin''22'!T:T)</f>
        <v>3261.59</v>
      </c>
      <c r="X102" s="572">
        <f t="shared" si="101"/>
        <v>8834.0500000000011</v>
      </c>
      <c r="Y102" s="572">
        <f>SUMIF('Breakdown depenses Juil''Sept''22'!H:H,'Rapport Financier 1'!A102,'Breakdown depenses Juil''Sept''22'!T:T)</f>
        <v>6498.5199999999995</v>
      </c>
      <c r="Z102" s="572">
        <f>SUMIF('Breakdown depenses Oct 2022'!H:H,'Rapport Financier 1'!A102,'Breakdown depenses Oct 2022'!T:T)</f>
        <v>0</v>
      </c>
      <c r="AA102" s="572">
        <f>SUMIF('Breakdown depenses Oct''Dec 2022'!I:I,'Rapport Financier 1'!A102,'Breakdown depenses Oct''Dec 2022'!R:R)</f>
        <v>3254.75</v>
      </c>
      <c r="AB102" s="572">
        <f t="shared" si="102"/>
        <v>3254.75</v>
      </c>
      <c r="AC102" s="572">
        <f>SUMIF('Breakdown depenses Jan''&amp;Mars''23'!I:I,'Rapport Financier 1'!A102,'Breakdown depenses Jan''&amp;Mars''23'!U:U)</f>
        <v>3953.35</v>
      </c>
      <c r="AD102" s="572">
        <f>SUMIF('Breakdown depenses Avr''23'!I:I,'Rapport Financier 1'!A102,'Breakdown depenses Avr''23'!U:U)</f>
        <v>0</v>
      </c>
      <c r="AE102" s="572">
        <f>SUMIF('Breakdown depenses Mai''&amp;Jui''23'!I:I,'Rapport Financier 1'!A102,'Breakdown depenses Mai''&amp;Jui''23'!U:U)</f>
        <v>0</v>
      </c>
      <c r="AF102" s="572">
        <f t="shared" si="103"/>
        <v>28408.079999999998</v>
      </c>
      <c r="AG102" s="572">
        <f t="shared" si="104"/>
        <v>10003.455558860103</v>
      </c>
      <c r="AH102" s="575">
        <f t="shared" si="109"/>
        <v>0.73957157886772684</v>
      </c>
      <c r="AI102" s="566">
        <f t="shared" si="105"/>
        <v>60865.596346089602</v>
      </c>
      <c r="AJ102" s="572">
        <f t="shared" si="106"/>
        <v>60865.229999999996</v>
      </c>
      <c r="AK102" s="572">
        <f t="shared" si="107"/>
        <v>0.36634608960594051</v>
      </c>
      <c r="AL102" s="998">
        <f t="shared" si="108"/>
        <v>0.99999398106464743</v>
      </c>
      <c r="AN102" s="1077">
        <f t="shared" si="83"/>
        <v>7208.4663460896063</v>
      </c>
    </row>
    <row r="103" spans="1:41">
      <c r="A103" s="482" t="s">
        <v>482</v>
      </c>
      <c r="B103" s="484" t="s">
        <v>697</v>
      </c>
      <c r="C103" s="484" t="s">
        <v>269</v>
      </c>
      <c r="D103" s="484" t="s">
        <v>201</v>
      </c>
      <c r="E103" s="514"/>
      <c r="F103" s="514"/>
      <c r="G103" s="514"/>
      <c r="H103" s="514"/>
      <c r="I103" s="566">
        <v>15357.01961060199</v>
      </c>
      <c r="J103" s="883">
        <f>SUMIF('Breakdown depenses Oct''dec 20'!H:H,'Rapport Financier 1'!A103,'Breakdown depenses Oct''dec 20'!T:T)</f>
        <v>2301.83</v>
      </c>
      <c r="K103" s="883">
        <f>SUMIF('Breakdown depenses Jan''Mar 21'!H:H,'Rapport Financier 1'!A103,'Breakdown depenses Jan''Mar 21'!T:T)</f>
        <v>3435.97</v>
      </c>
      <c r="L103" s="883">
        <f>(SUMIF('Breakdown depenses Avril-Juin'!H:H,'Rapport Financier 1'!A103,'Breakdown depenses Avril-Juin'!T:T))+(SUMIF('Breakdown VNG Dep Avr-Juin21'!A:A,'Rapport Financier 1'!A103,'Breakdown VNG Dep Avr-Juin21'!L:L))</f>
        <v>3620.75</v>
      </c>
      <c r="M103" s="883">
        <f>(SUMIF('Breakdown depenses Juil''Sept 21'!H:H,'Rapport Financier 1'!A103,'Breakdown depenses Juil''Sept 21'!T:T))</f>
        <v>3431.8599999999997</v>
      </c>
      <c r="N103" s="957">
        <f>SUMIF('Breakdown depenses Oct''21'!H:H,'Rapport Financier 1'!A103,'Breakdown depenses Oct''21'!T:T)</f>
        <v>1149.55</v>
      </c>
      <c r="O103" s="958">
        <f>SUMIF('Breakdown depenses Nov''Déc''21'!H:H,A103,'Breakdown depenses Nov''Déc''21'!T:T)+SUMIF('VNG T5'!A:A,A103,'VNG T5'!N:N)</f>
        <v>4179.99</v>
      </c>
      <c r="P103" s="902">
        <f t="shared" si="97"/>
        <v>5329.54</v>
      </c>
      <c r="Q103" s="572">
        <f t="shared" si="98"/>
        <v>18119.95</v>
      </c>
      <c r="R103" s="572">
        <f t="shared" si="99"/>
        <v>-2762.9303893980104</v>
      </c>
      <c r="S103" s="575">
        <f t="shared" si="100"/>
        <v>1.1799131901538091</v>
      </c>
      <c r="T103" s="566">
        <v>16945.01961060199</v>
      </c>
      <c r="U103" s="572">
        <f>SUMIF('Breakdown depenses Jan''Mar''22'!H:H,'Rapport Financier 1'!A103,'Breakdown depenses Jan''Mar''22'!T:T)</f>
        <v>3511.9800000000005</v>
      </c>
      <c r="V103" s="572">
        <f>SUMIF('Breakdown depenses Avr-Mai''22'!H:H,'Rapport Financier 1'!A103,'Breakdown depenses Avr-Mai''22'!T:T)</f>
        <v>2715.61</v>
      </c>
      <c r="W103" s="572">
        <f>SUMIF('Breakdown depenses Juin''22'!H:H,'Rapport Financier 1'!A103,'Breakdown depenses Juin''22'!T:T)</f>
        <v>1217.3599999999999</v>
      </c>
      <c r="X103" s="572">
        <f t="shared" si="101"/>
        <v>3932.9700000000003</v>
      </c>
      <c r="Y103" s="572">
        <f>SUMIF('Breakdown depenses Juil''Sept''22'!H:H,'Rapport Financier 1'!A103,'Breakdown depenses Juil''Sept''22'!T:T)</f>
        <v>3516.33</v>
      </c>
      <c r="Z103" s="572">
        <f>SUMIF('Breakdown depenses Oct 2022'!H:H,'Rapport Financier 1'!A103,'Breakdown depenses Oct 2022'!T:T)</f>
        <v>0</v>
      </c>
      <c r="AA103" s="572">
        <f>SUMIF('Breakdown depenses Oct''Dec 2022'!I:I,'Rapport Financier 1'!A103,'Breakdown depenses Oct''Dec 2022'!R:R)</f>
        <v>3220.75</v>
      </c>
      <c r="AB103" s="572">
        <f t="shared" si="102"/>
        <v>3220.75</v>
      </c>
      <c r="AC103" s="572">
        <f>SUMIF('Breakdown depenses Jan''&amp;Mars''23'!I:I,'Rapport Financier 1'!A103,'Breakdown depenses Jan''&amp;Mars''23'!U:U)</f>
        <v>0</v>
      </c>
      <c r="AD103" s="572">
        <f>SUMIF('Breakdown depenses Avr''23'!I:I,'Rapport Financier 1'!A103,'Breakdown depenses Avr''23'!U:U)</f>
        <v>0</v>
      </c>
      <c r="AE103" s="572">
        <f>SUMIF('Breakdown depenses Mai''&amp;Jui''23'!I:I,'Rapport Financier 1'!A103,'Breakdown depenses Mai''&amp;Jui''23'!U:U)</f>
        <v>0</v>
      </c>
      <c r="AF103" s="572">
        <f t="shared" si="103"/>
        <v>14182.029999999999</v>
      </c>
      <c r="AG103" s="572">
        <f t="shared" si="104"/>
        <v>2762.9896106019914</v>
      </c>
      <c r="AH103" s="575">
        <f t="shared" si="109"/>
        <v>0.83694385287856077</v>
      </c>
      <c r="AI103" s="566">
        <f t="shared" si="105"/>
        <v>32302.039221203981</v>
      </c>
      <c r="AJ103" s="572">
        <f t="shared" si="106"/>
        <v>32301.98</v>
      </c>
      <c r="AK103" s="572">
        <f t="shared" si="107"/>
        <v>5.9221203980996506E-2</v>
      </c>
      <c r="AL103" s="998">
        <f t="shared" si="108"/>
        <v>0.99999816664193941</v>
      </c>
      <c r="AN103" s="1077">
        <f t="shared" si="83"/>
        <v>3220.809221203981</v>
      </c>
    </row>
    <row r="104" spans="1:41">
      <c r="A104" s="482" t="s">
        <v>604</v>
      </c>
      <c r="B104" s="484" t="s">
        <v>698</v>
      </c>
      <c r="C104" s="484" t="s">
        <v>269</v>
      </c>
      <c r="D104" s="484" t="s">
        <v>201</v>
      </c>
      <c r="E104" s="514"/>
      <c r="F104" s="514"/>
      <c r="G104" s="514"/>
      <c r="H104" s="514"/>
      <c r="I104" s="566">
        <v>2559.5032684336652</v>
      </c>
      <c r="J104" s="883">
        <f>SUMIF('Breakdown depenses Oct''dec 20'!H:H,'Rapport Financier 1'!A104,'Breakdown depenses Oct''dec 20'!T:T)</f>
        <v>315.01</v>
      </c>
      <c r="K104" s="883">
        <f>SUMIF('Breakdown depenses Jan''Mar 21'!H:H,'Rapport Financier 1'!A104,'Breakdown depenses Jan''Mar 21'!T:T)</f>
        <v>572.67000000000007</v>
      </c>
      <c r="L104" s="883">
        <f>(SUMIF('Breakdown depenses Avril-Juin'!H:H,'Rapport Financier 1'!A104,'Breakdown depenses Avril-Juin'!T:T))+(SUMIF('Breakdown VNG Dep Avr-Juin21'!A:A,'Rapport Financier 1'!A104,'Breakdown VNG Dep Avr-Juin21'!L:L))</f>
        <v>572.07999999999993</v>
      </c>
      <c r="M104" s="883">
        <f>(SUMIF('Breakdown depenses Juil''Sept 21'!H:H,'Rapport Financier 1'!A104,'Breakdown depenses Juil''Sept 21'!T:T))</f>
        <v>572.45000000000005</v>
      </c>
      <c r="N104" s="957">
        <f>SUMIF('Breakdown depenses Oct''21'!H:H,'Rapport Financier 1'!A104,'Breakdown depenses Oct''21'!T:T)</f>
        <v>190.55</v>
      </c>
      <c r="O104" s="958">
        <f>SUMIF('Breakdown depenses Nov''Déc''21'!H:H,A104,'Breakdown depenses Nov''Déc''21'!T:T)+SUMIF('VNG T5'!A:A,A104,'VNG T5'!N:N)</f>
        <v>639.49</v>
      </c>
      <c r="P104" s="902">
        <f t="shared" si="97"/>
        <v>830.04</v>
      </c>
      <c r="Q104" s="572">
        <f t="shared" si="98"/>
        <v>2862.25</v>
      </c>
      <c r="R104" s="572">
        <f t="shared" si="99"/>
        <v>-302.7467315663348</v>
      </c>
      <c r="S104" s="575">
        <f t="shared" si="100"/>
        <v>1.1182833932271579</v>
      </c>
      <c r="T104" s="566">
        <v>1670.503268433665</v>
      </c>
      <c r="U104" s="572">
        <f>SUMIF('Breakdown depenses Jan''Mar''22'!H:H,'Rapport Financier 1'!A104,'Breakdown depenses Jan''Mar''22'!T:T)</f>
        <v>585.88000000000011</v>
      </c>
      <c r="V104" s="572">
        <f>SUMIF('Breakdown depenses Avr-Mai''22'!H:H,'Rapport Financier 1'!A104,'Breakdown depenses Avr-Mai''22'!T:T)</f>
        <v>390.44</v>
      </c>
      <c r="W104" s="572">
        <f>SUMIF('Breakdown depenses Juin''22'!H:H,'Rapport Financier 1'!A104,'Breakdown depenses Juin''22'!T:T)</f>
        <v>195.57</v>
      </c>
      <c r="X104" s="572">
        <f t="shared" si="101"/>
        <v>586.01</v>
      </c>
      <c r="Y104" s="572">
        <f>SUMIF('Breakdown depenses Juil''Sept''22'!H:H,'Rapport Financier 1'!A104,'Breakdown depenses Juil''Sept''22'!T:T)</f>
        <v>195.57</v>
      </c>
      <c r="Z104" s="572">
        <f>SUMIF('Breakdown depenses Oct 2022'!H:H,'Rapport Financier 1'!A104,'Breakdown depenses Oct 2022'!T:T)</f>
        <v>0</v>
      </c>
      <c r="AA104" s="572">
        <f>SUMIF('Breakdown depenses Oct''Dec 2022'!I:I,'Rapport Financier 1'!A104,'Breakdown depenses Oct''Dec 2022'!R:R)</f>
        <v>0</v>
      </c>
      <c r="AB104" s="572">
        <f t="shared" si="102"/>
        <v>0</v>
      </c>
      <c r="AC104" s="572">
        <f>SUMIF('Breakdown depenses Jan''&amp;Mars''23'!I:I,'Rapport Financier 1'!A104,'Breakdown depenses Jan''&amp;Mars''23'!U:U)</f>
        <v>0</v>
      </c>
      <c r="AD104" s="572">
        <f>SUMIF('Breakdown depenses Avr''23'!I:I,'Rapport Financier 1'!A104,'Breakdown depenses Avr''23'!U:U)</f>
        <v>0</v>
      </c>
      <c r="AE104" s="572">
        <f>SUMIF('Breakdown depenses Mai''&amp;Jui''23'!I:I,'Rapport Financier 1'!A104,'Breakdown depenses Mai''&amp;Jui''23'!U:U)</f>
        <v>0</v>
      </c>
      <c r="AF104" s="572">
        <f t="shared" si="103"/>
        <v>1367.46</v>
      </c>
      <c r="AG104" s="572">
        <f t="shared" si="104"/>
        <v>303.04326843366493</v>
      </c>
      <c r="AH104" s="575">
        <f t="shared" si="109"/>
        <v>0.8185916339344782</v>
      </c>
      <c r="AI104" s="566">
        <f t="shared" si="105"/>
        <v>4230.0065368673304</v>
      </c>
      <c r="AJ104" s="572">
        <f t="shared" si="106"/>
        <v>4229.71</v>
      </c>
      <c r="AK104" s="572">
        <f t="shared" si="107"/>
        <v>0.29653686733036011</v>
      </c>
      <c r="AL104" s="998">
        <f t="shared" si="108"/>
        <v>0.99992989683000588</v>
      </c>
      <c r="AN104" s="1077">
        <f t="shared" si="83"/>
        <v>0.29653686733036011</v>
      </c>
    </row>
    <row r="105" spans="1:41">
      <c r="A105" s="764" t="s">
        <v>3562</v>
      </c>
      <c r="B105" s="909" t="s">
        <v>3061</v>
      </c>
      <c r="C105" s="484" t="s">
        <v>269</v>
      </c>
      <c r="D105" s="484" t="s">
        <v>201</v>
      </c>
      <c r="E105" s="514"/>
      <c r="F105" s="514"/>
      <c r="G105" s="514"/>
      <c r="H105" s="514"/>
      <c r="I105" s="566">
        <v>0</v>
      </c>
      <c r="J105" s="883">
        <f>SUMIF('Breakdown depenses Oct''dec 20'!H:H,'Rapport Financier 1'!A105,'Breakdown depenses Oct''dec 20'!T:T)</f>
        <v>0</v>
      </c>
      <c r="K105" s="883">
        <f>SUMIF('Breakdown depenses Jan''Mar 21'!H:H,'Rapport Financier 1'!A105,'Breakdown depenses Jan''Mar 21'!T:T)</f>
        <v>0</v>
      </c>
      <c r="L105" s="883">
        <f>(SUMIF('Breakdown depenses Avril-Juin'!H:H,'Rapport Financier 1'!A105,'Breakdown depenses Avril-Juin'!T:T))+(SUMIF('Breakdown VNG Dep Avr-Juin21'!A:A,'Rapport Financier 1'!A105,'Breakdown VNG Dep Avr-Juin21'!L:L))</f>
        <v>0</v>
      </c>
      <c r="M105" s="883">
        <f>(SUMIF('Breakdown depenses Juil''Sept 21'!H:H,'Rapport Financier 1'!A105,'Breakdown depenses Juil''Sept 21'!T:T))</f>
        <v>0</v>
      </c>
      <c r="N105" s="957">
        <f>SUMIF('Breakdown depenses Oct''21'!H:H,'Rapport Financier 1'!A105,'Breakdown depenses Oct''21'!T:T)</f>
        <v>0</v>
      </c>
      <c r="O105" s="958">
        <f>SUMIF('Breakdown depenses Nov''Déc''21'!H:H,A105,'Breakdown depenses Nov''Déc''21'!T:T)+SUMIF('VNG T5'!A:A,A105,'VNG T5'!N:N)</f>
        <v>0</v>
      </c>
      <c r="P105" s="902">
        <f t="shared" si="97"/>
        <v>0</v>
      </c>
      <c r="Q105" s="572">
        <f>SUM(J105:N105)</f>
        <v>0</v>
      </c>
      <c r="R105" s="572">
        <f t="shared" si="99"/>
        <v>0</v>
      </c>
      <c r="S105" s="575" t="e">
        <f t="shared" si="100"/>
        <v>#DIV/0!</v>
      </c>
      <c r="T105" s="566">
        <v>7214</v>
      </c>
      <c r="U105" s="572">
        <f>SUMIF('Breakdown depenses Jan''Mar''22'!H:H,'Rapport Financier 1'!A105,'Breakdown depenses Jan''Mar''22'!T:T)</f>
        <v>0</v>
      </c>
      <c r="V105" s="572">
        <f>SUMIF('Breakdown depenses Avr-Mai''22'!H:H,'Rapport Financier 1'!A105,'Breakdown depenses Avr-Mai''22'!T:T)</f>
        <v>0</v>
      </c>
      <c r="W105" s="572">
        <f>SUMIF('Breakdown depenses Juin''22'!H:H,'Rapport Financier 1'!A105,'Breakdown depenses Juin''22'!T:T)</f>
        <v>1313</v>
      </c>
      <c r="X105" s="572">
        <f t="shared" si="101"/>
        <v>1313</v>
      </c>
      <c r="Y105" s="572">
        <f>SUMIF('Breakdown depenses Juil''Sept''22'!H:H,'Rapport Financier 1'!A105,'Breakdown depenses Juil''Sept''22'!T:T)</f>
        <v>2751</v>
      </c>
      <c r="Z105" s="572">
        <f>SUMIF('Breakdown depenses Oct 2022'!H:H,'Rapport Financier 1'!A105,'Breakdown depenses Oct 2022'!T:T)</f>
        <v>0</v>
      </c>
      <c r="AA105" s="572">
        <f>SUMIF('Breakdown depenses Oct''Dec 2022'!I:I,'Rapport Financier 1'!A105,'Breakdown depenses Oct''Dec 2022'!R:R)</f>
        <v>1375</v>
      </c>
      <c r="AB105" s="572">
        <f t="shared" si="102"/>
        <v>1375</v>
      </c>
      <c r="AC105" s="572">
        <f>SUMIF('Breakdown depenses Jan''&amp;Mars''23'!I:I,'Rapport Financier 1'!A105,'Breakdown depenses Jan''&amp;Mars''23'!U:U)</f>
        <v>0</v>
      </c>
      <c r="AD105" s="572">
        <f>SUMIF('Breakdown depenses Avr''23'!I:I,'Rapport Financier 1'!A105,'Breakdown depenses Avr''23'!U:U)</f>
        <v>0</v>
      </c>
      <c r="AE105" s="572">
        <f>SUMIF('Breakdown depenses Mai''&amp;Jui''23'!I:I,'Rapport Financier 1'!A105,'Breakdown depenses Mai''&amp;Jui''23'!U:U)</f>
        <v>1500</v>
      </c>
      <c r="AF105" s="572">
        <f t="shared" si="103"/>
        <v>6939</v>
      </c>
      <c r="AG105" s="572">
        <f t="shared" si="104"/>
        <v>275</v>
      </c>
      <c r="AH105" s="575">
        <f t="shared" si="109"/>
        <v>0.96187967840310507</v>
      </c>
      <c r="AI105" s="566">
        <f t="shared" si="105"/>
        <v>7214</v>
      </c>
      <c r="AJ105" s="572">
        <f t="shared" si="106"/>
        <v>6939</v>
      </c>
      <c r="AK105" s="572">
        <f t="shared" si="107"/>
        <v>275</v>
      </c>
      <c r="AL105" s="998">
        <f t="shared" si="108"/>
        <v>0.96187967840310507</v>
      </c>
      <c r="AM105" s="608">
        <f>SUM(AK94:AK105)</f>
        <v>438.89975794337806</v>
      </c>
      <c r="AN105" s="1077">
        <f t="shared" si="83"/>
        <v>1650</v>
      </c>
    </row>
    <row r="106" spans="1:41" s="490" customFormat="1">
      <c r="B106" s="485" t="s">
        <v>168</v>
      </c>
      <c r="C106" s="486"/>
      <c r="D106" s="488"/>
      <c r="E106" s="516"/>
      <c r="F106" s="516"/>
      <c r="G106" s="516"/>
      <c r="H106" s="516"/>
      <c r="I106" s="555">
        <f>SUM(I72:I105)</f>
        <v>248533.58366626606</v>
      </c>
      <c r="J106" s="555">
        <f t="shared" ref="J106:R106" si="110">SUM(J72:J105)</f>
        <v>8258.34</v>
      </c>
      <c r="K106" s="555">
        <f t="shared" si="110"/>
        <v>26337.64</v>
      </c>
      <c r="L106" s="555">
        <f t="shared" si="110"/>
        <v>50332.390000000007</v>
      </c>
      <c r="M106" s="555">
        <f>SUM(M72:M105)</f>
        <v>27580.850000000002</v>
      </c>
      <c r="N106" s="967">
        <f t="shared" si="110"/>
        <v>83437.670000000013</v>
      </c>
      <c r="O106" s="968">
        <f t="shared" si="110"/>
        <v>73967.83</v>
      </c>
      <c r="P106" s="555">
        <f t="shared" si="110"/>
        <v>157405.5</v>
      </c>
      <c r="Q106" s="555">
        <f t="shared" si="110"/>
        <v>269914.72000000003</v>
      </c>
      <c r="R106" s="555">
        <f t="shared" si="110"/>
        <v>-21381.136333733968</v>
      </c>
      <c r="S106" s="582">
        <f t="shared" si="100"/>
        <v>1.0860291636177621</v>
      </c>
      <c r="T106" s="555">
        <f>SUM(T72:T105)</f>
        <v>283051.73503528116</v>
      </c>
      <c r="U106" s="555">
        <f t="shared" ref="U106:AG106" si="111">SUM(U72:U105)</f>
        <v>15880.43</v>
      </c>
      <c r="V106" s="555">
        <f t="shared" si="111"/>
        <v>62454.51</v>
      </c>
      <c r="W106" s="555">
        <f t="shared" si="111"/>
        <v>26897.52</v>
      </c>
      <c r="X106" s="555">
        <f t="shared" si="111"/>
        <v>89352.03</v>
      </c>
      <c r="Y106" s="555">
        <f t="shared" si="111"/>
        <v>30148.559999999998</v>
      </c>
      <c r="Z106" s="555">
        <f t="shared" si="111"/>
        <v>15</v>
      </c>
      <c r="AA106" s="555">
        <f t="shared" si="111"/>
        <v>43915.68</v>
      </c>
      <c r="AB106" s="555">
        <f t="shared" si="111"/>
        <v>43930.68</v>
      </c>
      <c r="AC106" s="555">
        <f t="shared" si="111"/>
        <v>33073.18</v>
      </c>
      <c r="AD106" s="555">
        <f t="shared" si="111"/>
        <v>13712.21</v>
      </c>
      <c r="AE106" s="555">
        <f t="shared" si="111"/>
        <v>36375</v>
      </c>
      <c r="AF106" s="555">
        <f t="shared" si="111"/>
        <v>262472.08999999997</v>
      </c>
      <c r="AG106" s="555">
        <f t="shared" si="111"/>
        <v>20579.64503528113</v>
      </c>
      <c r="AH106" s="582">
        <f t="shared" si="109"/>
        <v>0.92729369762486691</v>
      </c>
      <c r="AI106" s="555">
        <f t="shared" si="105"/>
        <v>531585.31870154722</v>
      </c>
      <c r="AJ106" s="555">
        <f t="shared" si="106"/>
        <v>532386.81000000006</v>
      </c>
      <c r="AK106" s="555">
        <f>AI106-AJ106</f>
        <v>-801.4912984528346</v>
      </c>
      <c r="AL106" s="1015">
        <f>AJ106/AI106</f>
        <v>1.0015077378367232</v>
      </c>
      <c r="AN106" s="1081">
        <f t="shared" si="83"/>
        <v>89899.578701547172</v>
      </c>
      <c r="AO106" s="1138">
        <f>(SUM(AJ94:AJ105))/(SUM(AI94:AI105))</f>
        <v>0.99829229352631932</v>
      </c>
    </row>
    <row r="107" spans="1:41" s="490" customFormat="1">
      <c r="I107" s="556"/>
      <c r="J107" s="556"/>
      <c r="N107" s="969"/>
      <c r="O107" s="970"/>
      <c r="S107" s="585"/>
      <c r="T107" s="556"/>
      <c r="U107" s="556"/>
      <c r="AH107" s="585"/>
      <c r="AI107" s="556"/>
      <c r="AL107" s="585"/>
      <c r="AM107" s="1025">
        <f>SUM(AM72:AM105)</f>
        <v>-801.49129845283733</v>
      </c>
      <c r="AN107" s="1081">
        <f t="shared" si="83"/>
        <v>0</v>
      </c>
    </row>
    <row r="108" spans="1:41" ht="15.75" customHeight="1">
      <c r="B108" s="512" t="s">
        <v>955</v>
      </c>
      <c r="C108" s="513"/>
      <c r="D108" s="513"/>
      <c r="E108" s="513"/>
      <c r="F108" s="513"/>
      <c r="G108" s="513"/>
      <c r="H108" s="513"/>
      <c r="I108" s="549"/>
      <c r="J108" s="549"/>
      <c r="K108" s="549"/>
      <c r="L108" s="549"/>
      <c r="M108" s="549"/>
      <c r="N108" s="961"/>
      <c r="O108" s="962"/>
      <c r="P108" s="549"/>
      <c r="Q108" s="549"/>
      <c r="R108" s="549"/>
      <c r="S108" s="584"/>
      <c r="T108" s="549"/>
      <c r="U108" s="549"/>
      <c r="V108" s="549"/>
      <c r="W108" s="549"/>
      <c r="X108" s="549"/>
      <c r="Y108" s="549"/>
      <c r="Z108" s="549"/>
      <c r="AA108" s="549"/>
      <c r="AB108" s="549"/>
      <c r="AC108" s="549"/>
      <c r="AD108" s="549"/>
      <c r="AE108" s="549"/>
      <c r="AF108" s="549"/>
      <c r="AG108" s="549"/>
      <c r="AH108" s="584"/>
      <c r="AI108" s="549"/>
      <c r="AJ108" s="549"/>
      <c r="AK108" s="549"/>
      <c r="AL108" s="584"/>
      <c r="AN108" s="1077">
        <f t="shared" si="83"/>
        <v>0</v>
      </c>
    </row>
    <row r="109" spans="1:41">
      <c r="B109" s="910" t="s">
        <v>169</v>
      </c>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1"/>
      <c r="AG109" s="911"/>
      <c r="AH109" s="911"/>
      <c r="AI109" s="911"/>
      <c r="AJ109" s="911"/>
      <c r="AK109" s="911"/>
      <c r="AL109" s="911"/>
      <c r="AN109" s="1077">
        <f t="shared" si="83"/>
        <v>0</v>
      </c>
    </row>
    <row r="110" spans="1:41">
      <c r="A110" s="482" t="s">
        <v>887</v>
      </c>
      <c r="B110" s="484" t="s">
        <v>738</v>
      </c>
      <c r="C110" s="484" t="s">
        <v>284</v>
      </c>
      <c r="D110" s="484" t="s">
        <v>201</v>
      </c>
      <c r="E110" s="514"/>
      <c r="F110" s="514"/>
      <c r="G110" s="514"/>
      <c r="H110" s="514"/>
      <c r="I110" s="566">
        <v>7125</v>
      </c>
      <c r="J110" s="883">
        <f>SUMIF('Breakdown depenses Oct''dec 20'!H:H,'Rapport Financier 1'!A110,'Breakdown depenses Oct''dec 20'!T:T)</f>
        <v>0</v>
      </c>
      <c r="K110" s="883">
        <f>SUMIF('Breakdown depenses Jan''Mar 21'!H:H,'Rapport Financier 1'!A110,'Breakdown depenses Jan''Mar 21'!T:T)</f>
        <v>4750</v>
      </c>
      <c r="L110" s="883">
        <f>(SUMIF('Breakdown depenses Avril-Juin'!H:H,'Rapport Financier 1'!A110,'Breakdown depenses Avril-Juin'!T:T))+(SUMIF('Breakdown VNG Dep Avr-Juin21'!A:A,'Rapport Financier 1'!A110,'Breakdown VNG Dep Avr-Juin21'!L:L))</f>
        <v>2375</v>
      </c>
      <c r="M110" s="883">
        <f>(SUMIF('Breakdown depenses Juil''Sept 21'!H:H,'Rapport Financier 1'!A110,'Breakdown depenses Juil''Sept 21'!T:T))</f>
        <v>0</v>
      </c>
      <c r="N110" s="957">
        <f>SUMIF('Breakdown depenses Oct''21'!H:H,'Rapport Financier 1'!A110,'Breakdown depenses Oct''21'!T:T)</f>
        <v>0</v>
      </c>
      <c r="O110" s="958">
        <f>SUMIF('Breakdown depenses Nov''Déc''21'!H:H,A110,'Breakdown depenses Nov''Déc''21'!T:T)+SUMIF('VNG T5'!A:A,A110,'VNG T5'!N:N)</f>
        <v>0</v>
      </c>
      <c r="P110" s="902">
        <f>SUM(N110:O110)</f>
        <v>0</v>
      </c>
      <c r="Q110" s="572">
        <f>SUM(J110:M110)+P110</f>
        <v>7125</v>
      </c>
      <c r="R110" s="572">
        <f>I110-Q110</f>
        <v>0</v>
      </c>
      <c r="S110" s="575">
        <f>Q110/I110</f>
        <v>1</v>
      </c>
      <c r="T110" s="566">
        <v>2226</v>
      </c>
      <c r="U110" s="572">
        <f>SUMIF('Breakdown depenses Jan''Mar''22'!H:H,'Rapport Financier 1'!A110,'Breakdown depenses Jan''Mar''22'!T:T)</f>
        <v>0</v>
      </c>
      <c r="V110" s="572">
        <f>SUMIF('Breakdown depenses Avr-Mai''22'!H:H,'Rapport Financier 1'!A110,'Breakdown depenses Avr-Mai''22'!T:T)</f>
        <v>0</v>
      </c>
      <c r="W110" s="572">
        <f>SUMIF('Breakdown depenses Juin''22'!H:H,'Rapport Financier 1'!A110,'Breakdown depenses Juin''22'!T:T)</f>
        <v>0</v>
      </c>
      <c r="X110" s="572">
        <f t="shared" ref="X110:X112" si="112">V110+W110</f>
        <v>0</v>
      </c>
      <c r="Y110" s="572">
        <f>SUMIF('Breakdown depenses Juil''Sept''22'!H:H,'Rapport Financier 1'!A110,'Breakdown depenses Juil''Sept''22'!T:T)</f>
        <v>2226</v>
      </c>
      <c r="Z110" s="572">
        <f>SUMIF('Breakdown depenses Oct 2022'!H:H,'Rapport Financier 1'!A110,'Breakdown depenses Oct 2022'!T:T)</f>
        <v>0</v>
      </c>
      <c r="AA110" s="572">
        <f>SUMIF('Breakdown depenses Oct''Dec 2022'!I:I,'Rapport Financier 1'!A110,'Breakdown depenses Oct''Dec 2022'!R:R)</f>
        <v>0</v>
      </c>
      <c r="AB110" s="572">
        <f t="shared" ref="AB110:AB112" si="113">Z110+AA110</f>
        <v>0</v>
      </c>
      <c r="AC110" s="572">
        <f>SUMIF('Breakdown depenses Jan''&amp;Mars''23'!I:I,'Rapport Financier 1'!A110,'Breakdown depenses Jan''&amp;Mars''23'!U:U)</f>
        <v>0</v>
      </c>
      <c r="AD110" s="572">
        <f>SUMIF('Breakdown depenses Avr''23'!I:I,'Rapport Financier 1'!A110,'Breakdown depenses Avr''23'!U:U)</f>
        <v>0</v>
      </c>
      <c r="AE110" s="572">
        <f>SUMIF('Breakdown depenses Mai''&amp;Jui''23'!I:I,'Rapport Financier 1'!A110,'Breakdown depenses Mai''&amp;Jui''23'!U:U)</f>
        <v>0</v>
      </c>
      <c r="AF110" s="572">
        <f t="shared" ref="AF110:AF112" si="114">SUM(X110:Y110,AB110,AC110,U110)+AD110+AE110</f>
        <v>2226</v>
      </c>
      <c r="AG110" s="572">
        <f>T110-AF110</f>
        <v>0</v>
      </c>
      <c r="AH110" s="575">
        <f>AF110/T110</f>
        <v>1</v>
      </c>
      <c r="AI110" s="566">
        <f>I110+T110</f>
        <v>9351</v>
      </c>
      <c r="AJ110" s="572">
        <f>Q110+AF110</f>
        <v>9351</v>
      </c>
      <c r="AK110" s="572">
        <f>AI110-AJ110</f>
        <v>0</v>
      </c>
      <c r="AL110" s="998">
        <f>AJ110/AI110</f>
        <v>1</v>
      </c>
      <c r="AN110" s="1077">
        <f t="shared" si="83"/>
        <v>0</v>
      </c>
    </row>
    <row r="111" spans="1:41">
      <c r="A111" s="482" t="s">
        <v>888</v>
      </c>
      <c r="B111" s="484" t="s">
        <v>739</v>
      </c>
      <c r="C111" s="484" t="s">
        <v>694</v>
      </c>
      <c r="D111" s="484" t="s">
        <v>201</v>
      </c>
      <c r="E111" s="514"/>
      <c r="F111" s="514"/>
      <c r="G111" s="514"/>
      <c r="H111" s="514"/>
      <c r="I111" s="566">
        <v>0</v>
      </c>
      <c r="J111" s="883">
        <f>SUMIF('Breakdown depenses Oct''dec 20'!H:H,'Rapport Financier 1'!A111,'Breakdown depenses Oct''dec 20'!T:T)</f>
        <v>0</v>
      </c>
      <c r="K111" s="883">
        <f>SUMIF('Breakdown depenses Jan''Mar 21'!H:H,'Rapport Financier 1'!A111,'Breakdown depenses Jan''Mar 21'!T:T)</f>
        <v>0</v>
      </c>
      <c r="L111" s="883">
        <f>(SUMIF('Breakdown depenses Avril-Juin'!H:H,'Rapport Financier 1'!A111,'Breakdown depenses Avril-Juin'!T:T))+(SUMIF('Breakdown VNG Dep Avr-Juin21'!A:A,'Rapport Financier 1'!A111,'Breakdown VNG Dep Avr-Juin21'!L:L))</f>
        <v>0</v>
      </c>
      <c r="M111" s="883">
        <f>(SUMIF('Breakdown depenses Juil''Sept 21'!H:H,'Rapport Financier 1'!A111,'Breakdown depenses Juil''Sept 21'!T:T))</f>
        <v>0</v>
      </c>
      <c r="N111" s="957">
        <f>SUMIF('Breakdown depenses Oct''21'!H:H,'Rapport Financier 1'!A111,'Breakdown depenses Oct''21'!T:T)</f>
        <v>0</v>
      </c>
      <c r="O111" s="958">
        <f>SUMIF('Breakdown depenses Nov''Déc''21'!H:H,A111,'Breakdown depenses Nov''Déc''21'!T:T)+SUMIF('VNG T5'!A:A,A111,'VNG T5'!N:N)</f>
        <v>0</v>
      </c>
      <c r="P111" s="902">
        <f>SUM(N111:O111)</f>
        <v>0</v>
      </c>
      <c r="Q111" s="572">
        <f>SUM(J111:M111)+P111</f>
        <v>0</v>
      </c>
      <c r="R111" s="572">
        <f>I111-Q111</f>
        <v>0</v>
      </c>
      <c r="S111" s="575" t="e">
        <f>Q111/I111</f>
        <v>#DIV/0!</v>
      </c>
      <c r="T111" s="566">
        <v>0</v>
      </c>
      <c r="U111" s="572">
        <f>SUMIF('Breakdown depenses Jan''Mar''22'!H:H,'Rapport Financier 1'!A111,'Breakdown depenses Jan''Mar''22'!T:T)</f>
        <v>0</v>
      </c>
      <c r="V111" s="572">
        <f>SUMIF('Breakdown depenses Avr-Mai''22'!H:H,'Rapport Financier 1'!A111,'Breakdown depenses Avr-Mai''22'!T:T)</f>
        <v>0</v>
      </c>
      <c r="W111" s="572">
        <f>SUMIF('Breakdown depenses Juin''22'!H:H,'Rapport Financier 1'!A111,'Breakdown depenses Juin''22'!T:T)</f>
        <v>0</v>
      </c>
      <c r="X111" s="572">
        <f t="shared" si="112"/>
        <v>0</v>
      </c>
      <c r="Y111" s="572">
        <f>SUMIF('Breakdown depenses Juil''Sept''22'!H:H,'Rapport Financier 1'!A111,'Breakdown depenses Juil''Sept''22'!T:T)</f>
        <v>0</v>
      </c>
      <c r="Z111" s="572">
        <f>SUMIF('Breakdown depenses Oct 2022'!H:H,'Rapport Financier 1'!A111,'Breakdown depenses Oct 2022'!T:T)</f>
        <v>0</v>
      </c>
      <c r="AA111" s="572">
        <f>SUMIF('Breakdown depenses Oct''Dec 2022'!I:I,'Rapport Financier 1'!A111,'Breakdown depenses Oct''Dec 2022'!R:R)</f>
        <v>0</v>
      </c>
      <c r="AB111" s="572">
        <f t="shared" si="113"/>
        <v>0</v>
      </c>
      <c r="AC111" s="572">
        <f>SUMIF('Breakdown depenses Jan''&amp;Mars''23'!I:I,'Rapport Financier 1'!A111,'Breakdown depenses Jan''&amp;Mars''23'!U:U)</f>
        <v>0</v>
      </c>
      <c r="AD111" s="572">
        <f>SUMIF('Breakdown depenses Avr''23'!I:I,'Rapport Financier 1'!A111,'Breakdown depenses Avr''23'!U:U)</f>
        <v>0</v>
      </c>
      <c r="AE111" s="572">
        <f>SUMIF('Breakdown depenses Mai''&amp;Jui''23'!I:I,'Rapport Financier 1'!A111,'Breakdown depenses Mai''&amp;Jui''23'!U:U)</f>
        <v>0</v>
      </c>
      <c r="AF111" s="572">
        <f t="shared" si="114"/>
        <v>0</v>
      </c>
      <c r="AG111" s="572">
        <f>T111-AF111</f>
        <v>0</v>
      </c>
      <c r="AH111" s="575"/>
      <c r="AI111" s="566">
        <f>I111+T111</f>
        <v>0</v>
      </c>
      <c r="AJ111" s="572">
        <f>Q111+AF111</f>
        <v>0</v>
      </c>
      <c r="AK111" s="572">
        <f>AI111-AJ111</f>
        <v>0</v>
      </c>
      <c r="AL111" s="998">
        <v>0</v>
      </c>
      <c r="AN111" s="1077">
        <f t="shared" si="83"/>
        <v>0</v>
      </c>
    </row>
    <row r="112" spans="1:41">
      <c r="A112" s="482" t="s">
        <v>889</v>
      </c>
      <c r="B112" s="484" t="s">
        <v>740</v>
      </c>
      <c r="C112" s="484" t="s">
        <v>284</v>
      </c>
      <c r="D112" s="484" t="s">
        <v>201</v>
      </c>
      <c r="E112" s="514"/>
      <c r="F112" s="514"/>
      <c r="G112" s="514"/>
      <c r="H112" s="514"/>
      <c r="I112" s="566">
        <v>7500</v>
      </c>
      <c r="J112" s="883">
        <f>SUMIF('Breakdown depenses Oct''dec 20'!H:H,'Rapport Financier 1'!A112,'Breakdown depenses Oct''dec 20'!T:T)</f>
        <v>0</v>
      </c>
      <c r="K112" s="883">
        <f>SUMIF('Breakdown depenses Jan''Mar 21'!H:H,'Rapport Financier 1'!A112,'Breakdown depenses Jan''Mar 21'!T:T)</f>
        <v>1875</v>
      </c>
      <c r="L112" s="883">
        <f>(SUMIF('Breakdown depenses Avril-Juin'!H:H,'Rapport Financier 1'!A112,'Breakdown depenses Avril-Juin'!T:T))+(SUMIF('Breakdown VNG Dep Avr-Juin21'!A:A,'Rapport Financier 1'!A112,'Breakdown VNG Dep Avr-Juin21'!L:L))</f>
        <v>1875</v>
      </c>
      <c r="M112" s="883">
        <f>(SUMIF('Breakdown depenses Juil''Sept 21'!H:H,'Rapport Financier 1'!A112,'Breakdown depenses Juil''Sept 21'!T:T))</f>
        <v>0</v>
      </c>
      <c r="N112" s="957">
        <f>SUMIF('Breakdown depenses Oct''21'!H:H,'Rapport Financier 1'!A112,'Breakdown depenses Oct''21'!T:T)</f>
        <v>1875</v>
      </c>
      <c r="O112" s="958">
        <f>SUMIF('Breakdown depenses Nov''Déc''21'!H:H,A112,'Breakdown depenses Nov''Déc''21'!T:T)+SUMIF('VNG T5'!A:A,A112,'VNG T5'!N:N)</f>
        <v>0</v>
      </c>
      <c r="P112" s="902">
        <f>SUM(N112:O112)</f>
        <v>1875</v>
      </c>
      <c r="Q112" s="572">
        <f>SUM(J112:M112)+P112</f>
        <v>5625</v>
      </c>
      <c r="R112" s="572">
        <f>I112-Q112</f>
        <v>1875</v>
      </c>
      <c r="S112" s="575">
        <f>Q112/I112</f>
        <v>0.75</v>
      </c>
      <c r="T112" s="566">
        <v>8000</v>
      </c>
      <c r="U112" s="572">
        <f>SUMIF('Breakdown depenses Jan''Mar''22'!H:H,'Rapport Financier 1'!A112,'Breakdown depenses Jan''Mar''22'!T:T)</f>
        <v>0</v>
      </c>
      <c r="V112" s="572">
        <f>SUMIF('Breakdown depenses Avr-Mai''22'!H:H,'Rapport Financier 1'!A112,'Breakdown depenses Avr-Mai''22'!T:T)</f>
        <v>0</v>
      </c>
      <c r="W112" s="572">
        <f>SUMIF('Breakdown depenses Juin''22'!H:H,'Rapport Financier 1'!A112,'Breakdown depenses Juin''22'!T:T)</f>
        <v>2566</v>
      </c>
      <c r="X112" s="572">
        <f t="shared" si="112"/>
        <v>2566</v>
      </c>
      <c r="Y112" s="572">
        <f>SUMIF('Breakdown depenses Juil''Sept''22'!H:H,'Rapport Financier 1'!A112,'Breakdown depenses Juil''Sept''22'!T:T)</f>
        <v>0</v>
      </c>
      <c r="Z112" s="572">
        <f>SUMIF('Breakdown depenses Oct 2022'!H:H,'Rapport Financier 1'!A112,'Breakdown depenses Oct 2022'!T:T)</f>
        <v>0</v>
      </c>
      <c r="AA112" s="572">
        <f>SUMIF('Breakdown depenses Oct''Dec 2022'!I:I,'Rapport Financier 1'!A112,'Breakdown depenses Oct''Dec 2022'!R:R)</f>
        <v>0</v>
      </c>
      <c r="AB112" s="572">
        <f t="shared" si="113"/>
        <v>0</v>
      </c>
      <c r="AC112" s="572">
        <f>SUMIF('Breakdown depenses Jan''&amp;Mars''23'!I:I,'Rapport Financier 1'!A112,'Breakdown depenses Jan''&amp;Mars''23'!U:U)</f>
        <v>0</v>
      </c>
      <c r="AD112" s="572">
        <f>SUMIF('Breakdown depenses Avr''23'!I:I,'Rapport Financier 1'!A112,'Breakdown depenses Avr''23'!U:U)</f>
        <v>0</v>
      </c>
      <c r="AE112" s="572">
        <f>SUMIF('Breakdown depenses Mai''&amp;Jui''23'!I:I,'Rapport Financier 1'!A112,'Breakdown depenses Mai''&amp;Jui''23'!U:U)</f>
        <v>6783</v>
      </c>
      <c r="AF112" s="572">
        <f t="shared" si="114"/>
        <v>9349</v>
      </c>
      <c r="AG112" s="572">
        <f>T112-AF112</f>
        <v>-1349</v>
      </c>
      <c r="AH112" s="575">
        <f>AF112/T112</f>
        <v>1.168625</v>
      </c>
      <c r="AI112" s="566">
        <f>I112+T112</f>
        <v>15500</v>
      </c>
      <c r="AJ112" s="572">
        <f>Q112+AF112</f>
        <v>14974</v>
      </c>
      <c r="AK112" s="572">
        <f>AI112-AJ112</f>
        <v>526</v>
      </c>
      <c r="AL112" s="998">
        <f>AJ112/AI112</f>
        <v>0.96606451612903221</v>
      </c>
      <c r="AN112" s="1077">
        <f t="shared" si="83"/>
        <v>526</v>
      </c>
    </row>
    <row r="113" spans="1:41">
      <c r="A113" s="482"/>
      <c r="B113" s="484"/>
      <c r="C113" s="484"/>
      <c r="D113" s="484"/>
      <c r="E113" s="514"/>
      <c r="F113" s="514"/>
      <c r="G113" s="514"/>
      <c r="H113" s="514"/>
      <c r="I113" s="566"/>
      <c r="J113" s="883"/>
      <c r="K113" s="883"/>
      <c r="L113" s="883"/>
      <c r="M113" s="883"/>
      <c r="N113" s="957"/>
      <c r="O113" s="958"/>
      <c r="P113" s="902"/>
      <c r="Q113" s="572"/>
      <c r="R113" s="572"/>
      <c r="S113" s="575"/>
      <c r="T113" s="907"/>
      <c r="U113" s="907"/>
      <c r="V113" s="907"/>
      <c r="W113" s="907"/>
      <c r="X113" s="907"/>
      <c r="Y113" s="907"/>
      <c r="Z113" s="907"/>
      <c r="AA113" s="907"/>
      <c r="AB113" s="907"/>
      <c r="AC113" s="907"/>
      <c r="AD113" s="907"/>
      <c r="AE113" s="907"/>
      <c r="AF113" s="907"/>
      <c r="AG113" s="907"/>
      <c r="AH113" s="907"/>
      <c r="AI113" s="478"/>
      <c r="AL113" s="473"/>
      <c r="AM113" s="608">
        <f>SUM(AK110:AK112)</f>
        <v>526</v>
      </c>
      <c r="AN113" s="1077">
        <f t="shared" si="83"/>
        <v>0</v>
      </c>
      <c r="AO113" s="1138">
        <f>(SUM(AJ110:AJ112))/(SUM(AI110:AI112))</f>
        <v>0.97883384974447707</v>
      </c>
    </row>
    <row r="114" spans="1:41">
      <c r="B114" s="912" t="s">
        <v>170</v>
      </c>
      <c r="C114" s="913"/>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3"/>
      <c r="AA114" s="913"/>
      <c r="AB114" s="913"/>
      <c r="AC114" s="913"/>
      <c r="AD114" s="913"/>
      <c r="AE114" s="913"/>
      <c r="AF114" s="913"/>
      <c r="AG114" s="913"/>
      <c r="AH114" s="913"/>
      <c r="AI114" s="913"/>
      <c r="AJ114" s="913"/>
      <c r="AK114" s="913"/>
      <c r="AL114" s="913"/>
      <c r="AN114" s="1077">
        <f t="shared" si="83"/>
        <v>0</v>
      </c>
    </row>
    <row r="115" spans="1:41">
      <c r="A115" s="482" t="s">
        <v>890</v>
      </c>
      <c r="B115" s="484" t="s">
        <v>741</v>
      </c>
      <c r="C115" s="484" t="s">
        <v>284</v>
      </c>
      <c r="D115" s="484" t="s">
        <v>201</v>
      </c>
      <c r="E115" s="514"/>
      <c r="F115" s="514"/>
      <c r="G115" s="514"/>
      <c r="H115" s="514"/>
      <c r="I115" s="566">
        <v>3800</v>
      </c>
      <c r="J115" s="883">
        <f>SUMIF('Breakdown depenses Oct''dec 20'!H:H,'Rapport Financier 1'!A115,'Breakdown depenses Oct''dec 20'!T:T)</f>
        <v>0</v>
      </c>
      <c r="K115" s="883">
        <f>SUMIF('Breakdown depenses Jan''Mar 21'!H:H,'Rapport Financier 1'!A115,'Breakdown depenses Jan''Mar 21'!T:T)</f>
        <v>3800</v>
      </c>
      <c r="L115" s="883">
        <f>(SUMIF('Breakdown depenses Avril-Juin'!H:H,'Rapport Financier 1'!A115,'Breakdown depenses Avril-Juin'!T:T))+(SUMIF('Breakdown VNG Dep Avr-Juin21'!A:A,'Rapport Financier 1'!A115,'Breakdown VNG Dep Avr-Juin21'!L:L))</f>
        <v>0</v>
      </c>
      <c r="M115" s="883">
        <f>(SUMIF('Breakdown depenses Juil''Sept 21'!H:H,'Rapport Financier 1'!A115,'Breakdown depenses Juil''Sept 21'!T:T))</f>
        <v>0</v>
      </c>
      <c r="N115" s="957">
        <f>SUMIF('Breakdown depenses Oct''21'!H:H,'Rapport Financier 1'!A115,'Breakdown depenses Oct''21'!T:T)</f>
        <v>0</v>
      </c>
      <c r="O115" s="958">
        <f>SUMIF('Breakdown depenses Nov''Déc''21'!H:H,A115,'Breakdown depenses Nov''Déc''21'!T:T)+SUMIF('VNG T5'!A:A,A115,'VNG T5'!N:N)</f>
        <v>0</v>
      </c>
      <c r="P115" s="902">
        <f>SUM(N115:O115)</f>
        <v>0</v>
      </c>
      <c r="Q115" s="572">
        <f>SUM(J115:M115)+P115</f>
        <v>3800</v>
      </c>
      <c r="R115" s="572">
        <f>I115-Q115</f>
        <v>0</v>
      </c>
      <c r="S115" s="575">
        <f>Q115/I115</f>
        <v>1</v>
      </c>
      <c r="T115" s="566">
        <v>2865</v>
      </c>
      <c r="U115" s="572">
        <f>SUMIF('Breakdown depenses Jan''Mar''22'!H:H,'Rapport Financier 1'!A115,'Breakdown depenses Jan''Mar''22'!T:T)</f>
        <v>0</v>
      </c>
      <c r="V115" s="572">
        <f>SUMIF('Breakdown depenses Avr-Mai''22'!H:H,'Rapport Financier 1'!A115,'Breakdown depenses Avr-Mai''22'!T:T)</f>
        <v>0</v>
      </c>
      <c r="W115" s="572">
        <f>SUMIF('Breakdown depenses Juin''22'!H:H,'Rapport Financier 1'!A115,'Breakdown depenses Juin''22'!T:T)</f>
        <v>0</v>
      </c>
      <c r="X115" s="572">
        <f t="shared" ref="X115:X118" si="115">V115+W115</f>
        <v>0</v>
      </c>
      <c r="Y115" s="572">
        <f>SUMIF('Breakdown depenses Juil''Sept''22'!H:H,'Rapport Financier 1'!A115,'Breakdown depenses Juil''Sept''22'!T:T)</f>
        <v>2865</v>
      </c>
      <c r="Z115" s="572">
        <f>SUMIF('Breakdown depenses Oct 2022'!H:H,'Rapport Financier 1'!A115,'Breakdown depenses Oct 2022'!T:T)</f>
        <v>0</v>
      </c>
      <c r="AA115" s="572">
        <f>SUMIF('Breakdown depenses Oct''Dec 2022'!I:I,'Rapport Financier 1'!A115,'Breakdown depenses Oct''Dec 2022'!R:R)</f>
        <v>0</v>
      </c>
      <c r="AB115" s="572">
        <f t="shared" ref="AB115:AB118" si="116">Z115+AA115</f>
        <v>0</v>
      </c>
      <c r="AC115" s="572">
        <f>SUMIF('Breakdown depenses Jan''&amp;Mars''23'!I:I,'Rapport Financier 1'!A115,'Breakdown depenses Jan''&amp;Mars''23'!U:U)</f>
        <v>0</v>
      </c>
      <c r="AD115" s="572">
        <f>SUMIF('Breakdown depenses Avr''23'!I:I,'Rapport Financier 1'!A115,'Breakdown depenses Avr''23'!U:U)</f>
        <v>0</v>
      </c>
      <c r="AE115" s="572">
        <f>SUMIF('Breakdown depenses Mai''&amp;Jui''23'!I:I,'Rapport Financier 1'!A115,'Breakdown depenses Mai''&amp;Jui''23'!U:U)</f>
        <v>0</v>
      </c>
      <c r="AF115" s="572">
        <f t="shared" ref="AF115:AF118" si="117">SUM(X115:Y115,AB115,AC115,U115)+AD115+AE115</f>
        <v>2865</v>
      </c>
      <c r="AG115" s="572">
        <f>T115-AF115</f>
        <v>0</v>
      </c>
      <c r="AH115" s="575">
        <f>AF115/T115</f>
        <v>1</v>
      </c>
      <c r="AI115" s="566">
        <f>I115+T115</f>
        <v>6665</v>
      </c>
      <c r="AJ115" s="572">
        <f>Q115+AF115</f>
        <v>6665</v>
      </c>
      <c r="AK115" s="572">
        <f>AI115-AJ115</f>
        <v>0</v>
      </c>
      <c r="AL115" s="998">
        <f>AJ115/AI115</f>
        <v>1</v>
      </c>
      <c r="AN115" s="1077">
        <f t="shared" si="83"/>
        <v>0</v>
      </c>
    </row>
    <row r="116" spans="1:41">
      <c r="A116" s="482" t="s">
        <v>891</v>
      </c>
      <c r="B116" s="484" t="s">
        <v>742</v>
      </c>
      <c r="C116" s="484" t="s">
        <v>284</v>
      </c>
      <c r="D116" s="484" t="s">
        <v>201</v>
      </c>
      <c r="E116" s="514"/>
      <c r="F116" s="514"/>
      <c r="G116" s="514"/>
      <c r="H116" s="514"/>
      <c r="I116" s="566">
        <v>3000</v>
      </c>
      <c r="J116" s="883">
        <f>SUMIF('Breakdown depenses Oct''dec 20'!H:H,'Rapport Financier 1'!A116,'Breakdown depenses Oct''dec 20'!T:T)</f>
        <v>0</v>
      </c>
      <c r="K116" s="883">
        <f>SUMIF('Breakdown depenses Jan''Mar 21'!H:H,'Rapport Financier 1'!A116,'Breakdown depenses Jan''Mar 21'!T:T)</f>
        <v>600</v>
      </c>
      <c r="L116" s="883">
        <f>(SUMIF('Breakdown depenses Avril-Juin'!H:H,'Rapport Financier 1'!A116,'Breakdown depenses Avril-Juin'!T:T))+(SUMIF('Breakdown VNG Dep Avr-Juin21'!A:A,'Rapport Financier 1'!A116,'Breakdown VNG Dep Avr-Juin21'!L:L))</f>
        <v>2400</v>
      </c>
      <c r="M116" s="883">
        <f>(SUMIF('Breakdown depenses Juil''Sept 21'!H:H,'Rapport Financier 1'!A116,'Breakdown depenses Juil''Sept 21'!T:T))</f>
        <v>0</v>
      </c>
      <c r="N116" s="957">
        <f>SUMIF('Breakdown depenses Oct''21'!H:H,'Rapport Financier 1'!A116,'Breakdown depenses Oct''21'!T:T)</f>
        <v>0</v>
      </c>
      <c r="O116" s="958">
        <f>SUMIF('Breakdown depenses Nov''Déc''21'!H:H,A116,'Breakdown depenses Nov''Déc''21'!T:T)+SUMIF('VNG T5'!A:A,A116,'VNG T5'!N:N)</f>
        <v>0</v>
      </c>
      <c r="P116" s="902">
        <f>SUM(N116:O116)</f>
        <v>0</v>
      </c>
      <c r="Q116" s="572">
        <f>SUM(J116:M116)+P116</f>
        <v>3000</v>
      </c>
      <c r="R116" s="572">
        <f>I116-Q116</f>
        <v>0</v>
      </c>
      <c r="S116" s="575">
        <f>Q116/I116</f>
        <v>1</v>
      </c>
      <c r="T116" s="566">
        <v>2336</v>
      </c>
      <c r="U116" s="572">
        <f>SUMIF('Breakdown depenses Jan''Mar''22'!H:H,'Rapport Financier 1'!A116,'Breakdown depenses Jan''Mar''22'!T:T)</f>
        <v>0</v>
      </c>
      <c r="V116" s="572">
        <f>SUMIF('Breakdown depenses Avr-Mai''22'!H:H,'Rapport Financier 1'!A116,'Breakdown depenses Avr-Mai''22'!T:T)</f>
        <v>0</v>
      </c>
      <c r="W116" s="572">
        <f>SUMIF('Breakdown depenses Juin''22'!H:H,'Rapport Financier 1'!A116,'Breakdown depenses Juin''22'!T:T)</f>
        <v>0</v>
      </c>
      <c r="X116" s="572">
        <f t="shared" si="115"/>
        <v>0</v>
      </c>
      <c r="Y116" s="572">
        <f>SUMIF('Breakdown depenses Juil''Sept''22'!H:H,'Rapport Financier 1'!A116,'Breakdown depenses Juil''Sept''22'!T:T)</f>
        <v>972</v>
      </c>
      <c r="Z116" s="572">
        <f>SUMIF('Breakdown depenses Oct 2022'!H:H,'Rapport Financier 1'!A116,'Breakdown depenses Oct 2022'!T:T)</f>
        <v>0</v>
      </c>
      <c r="AA116" s="572">
        <f>SUMIF('Breakdown depenses Oct''Dec 2022'!I:I,'Rapport Financier 1'!A116,'Breakdown depenses Oct''Dec 2022'!R:R)</f>
        <v>1364</v>
      </c>
      <c r="AB116" s="572">
        <f t="shared" si="116"/>
        <v>1364</v>
      </c>
      <c r="AC116" s="572">
        <f>SUMIF('Breakdown depenses Jan''&amp;Mars''23'!I:I,'Rapport Financier 1'!A116,'Breakdown depenses Jan''&amp;Mars''23'!U:U)</f>
        <v>0</v>
      </c>
      <c r="AD116" s="572">
        <f>SUMIF('Breakdown depenses Avr''23'!I:I,'Rapport Financier 1'!A116,'Breakdown depenses Avr''23'!U:U)</f>
        <v>0</v>
      </c>
      <c r="AE116" s="572">
        <f>SUMIF('Breakdown depenses Mai''&amp;Jui''23'!I:I,'Rapport Financier 1'!A116,'Breakdown depenses Mai''&amp;Jui''23'!U:U)</f>
        <v>0</v>
      </c>
      <c r="AF116" s="572">
        <f t="shared" si="117"/>
        <v>2336</v>
      </c>
      <c r="AG116" s="572">
        <f>T116-AF116</f>
        <v>0</v>
      </c>
      <c r="AH116" s="575">
        <f>AF116/T116</f>
        <v>1</v>
      </c>
      <c r="AI116" s="566">
        <f>I116+T116</f>
        <v>5336</v>
      </c>
      <c r="AJ116" s="572">
        <f>Q116+AF116</f>
        <v>5336</v>
      </c>
      <c r="AK116" s="572">
        <f>AI116-AJ116</f>
        <v>0</v>
      </c>
      <c r="AL116" s="998">
        <f>AJ116/AI116</f>
        <v>1</v>
      </c>
      <c r="AN116" s="1077">
        <f>SUM(AA116,AC116,AD116,AK116)+186</f>
        <v>1550</v>
      </c>
    </row>
    <row r="117" spans="1:41">
      <c r="A117" s="482" t="s">
        <v>892</v>
      </c>
      <c r="B117" s="484" t="s">
        <v>743</v>
      </c>
      <c r="C117" s="484" t="s">
        <v>694</v>
      </c>
      <c r="D117" s="484" t="s">
        <v>201</v>
      </c>
      <c r="E117" s="514"/>
      <c r="F117" s="514"/>
      <c r="G117" s="514"/>
      <c r="H117" s="514"/>
      <c r="I117" s="566">
        <v>4278</v>
      </c>
      <c r="J117" s="883">
        <f>SUMIF('Breakdown depenses Oct''dec 20'!H:H,'Rapport Financier 1'!A117,'Breakdown depenses Oct''dec 20'!T:T)</f>
        <v>0</v>
      </c>
      <c r="K117" s="883">
        <f>SUMIF('Breakdown depenses Jan''Mar 21'!H:H,'Rapport Financier 1'!A117,'Breakdown depenses Jan''Mar 21'!T:T)</f>
        <v>0</v>
      </c>
      <c r="L117" s="883">
        <f>(SUMIF('Breakdown depenses Avril-Juin'!H:H,'Rapport Financier 1'!A117,'Breakdown depenses Avril-Juin'!T:T))+(SUMIF('Breakdown VNG Dep Avr-Juin21'!A:A,'Rapport Financier 1'!A117,'Breakdown VNG Dep Avr-Juin21'!L:L))</f>
        <v>0</v>
      </c>
      <c r="M117" s="883">
        <f>(SUMIF('Breakdown depenses Juil''Sept 21'!H:H,'Rapport Financier 1'!A117,'Breakdown depenses Juil''Sept 21'!T:T))</f>
        <v>0</v>
      </c>
      <c r="N117" s="957">
        <f>SUMIF('Breakdown depenses Oct''21'!H:H,'Rapport Financier 1'!A117,'Breakdown depenses Oct''21'!T:T)</f>
        <v>4278</v>
      </c>
      <c r="O117" s="958">
        <f>SUMIF('Breakdown depenses Nov''Déc''21'!H:H,A117,'Breakdown depenses Nov''Déc''21'!T:T)+SUMIF('VNG T5'!A:A,A117,'VNG T5'!N:N)</f>
        <v>0</v>
      </c>
      <c r="P117" s="902">
        <f>SUM(N117:O117)</f>
        <v>4278</v>
      </c>
      <c r="Q117" s="572">
        <f>SUM(J117:M117)+P117</f>
        <v>4278</v>
      </c>
      <c r="R117" s="572">
        <f>I117-Q117</f>
        <v>0</v>
      </c>
      <c r="S117" s="575">
        <f>Q117/I117</f>
        <v>1</v>
      </c>
      <c r="T117" s="566">
        <v>0</v>
      </c>
      <c r="U117" s="572">
        <f>SUMIF('Breakdown depenses Jan''Mar''22'!H:H,'Rapport Financier 1'!A117,'Breakdown depenses Jan''Mar''22'!T:T)</f>
        <v>0</v>
      </c>
      <c r="V117" s="572">
        <f>SUMIF('Breakdown depenses Avr-Mai''22'!H:H,'Rapport Financier 1'!A117,'Breakdown depenses Avr-Mai''22'!T:T)</f>
        <v>0</v>
      </c>
      <c r="W117" s="572">
        <f>SUMIF('Breakdown depenses Juin''22'!H:H,'Rapport Financier 1'!A117,'Breakdown depenses Juin''22'!T:T)</f>
        <v>0</v>
      </c>
      <c r="X117" s="572">
        <f t="shared" si="115"/>
        <v>0</v>
      </c>
      <c r="Y117" s="572">
        <f>SUMIF('Breakdown depenses Juil''Sept''22'!H:H,'Rapport Financier 1'!A117,'Breakdown depenses Juil''Sept''22'!T:T)</f>
        <v>0</v>
      </c>
      <c r="Z117" s="572">
        <f>SUMIF('Breakdown depenses Oct 2022'!H:H,'Rapport Financier 1'!A117,'Breakdown depenses Oct 2022'!T:T)</f>
        <v>0</v>
      </c>
      <c r="AA117" s="572">
        <f>SUMIF('Breakdown depenses Oct''Dec 2022'!I:I,'Rapport Financier 1'!A117,'Breakdown depenses Oct''Dec 2022'!R:R)</f>
        <v>0</v>
      </c>
      <c r="AB117" s="572">
        <f t="shared" si="116"/>
        <v>0</v>
      </c>
      <c r="AC117" s="572">
        <f>SUMIF('Breakdown depenses Jan''&amp;Mars''23'!I:I,'Rapport Financier 1'!A117,'Breakdown depenses Jan''&amp;Mars''23'!U:U)</f>
        <v>0</v>
      </c>
      <c r="AD117" s="572">
        <f>SUMIF('Breakdown depenses Avr''23'!I:I,'Rapport Financier 1'!A117,'Breakdown depenses Avr''23'!U:U)</f>
        <v>0</v>
      </c>
      <c r="AE117" s="572">
        <f>SUMIF('Breakdown depenses Mai''&amp;Jui''23'!I:I,'Rapport Financier 1'!A117,'Breakdown depenses Mai''&amp;Jui''23'!U:U)</f>
        <v>0</v>
      </c>
      <c r="AF117" s="572">
        <f t="shared" si="117"/>
        <v>0</v>
      </c>
      <c r="AG117" s="572">
        <f>T117-AF117</f>
        <v>0</v>
      </c>
      <c r="AH117" s="575"/>
      <c r="AI117" s="566">
        <f>I117+T117</f>
        <v>4278</v>
      </c>
      <c r="AJ117" s="572">
        <f>Q117+AF117</f>
        <v>4278</v>
      </c>
      <c r="AK117" s="572">
        <f>AI117-AJ117</f>
        <v>0</v>
      </c>
      <c r="AL117" s="998">
        <f>AJ117/AI117</f>
        <v>1</v>
      </c>
      <c r="AN117" s="1077">
        <f t="shared" si="83"/>
        <v>0</v>
      </c>
    </row>
    <row r="118" spans="1:41">
      <c r="A118" s="482" t="s">
        <v>893</v>
      </c>
      <c r="B118" s="484" t="s">
        <v>744</v>
      </c>
      <c r="C118" s="484" t="s">
        <v>284</v>
      </c>
      <c r="D118" s="484" t="s">
        <v>201</v>
      </c>
      <c r="E118" s="514"/>
      <c r="F118" s="514"/>
      <c r="G118" s="514"/>
      <c r="H118" s="514"/>
      <c r="I118" s="566">
        <v>10000</v>
      </c>
      <c r="J118" s="883">
        <f>SUMIF('Breakdown depenses Oct''dec 20'!H:H,'Rapport Financier 1'!A118,'Breakdown depenses Oct''dec 20'!T:T)</f>
        <v>0</v>
      </c>
      <c r="K118" s="883">
        <f>SUMIF('Breakdown depenses Jan''Mar 21'!H:H,'Rapport Financier 1'!A118,'Breakdown depenses Jan''Mar 21'!T:T)</f>
        <v>5000</v>
      </c>
      <c r="L118" s="883">
        <f>(SUMIF('Breakdown depenses Avril-Juin'!H:H,'Rapport Financier 1'!A118,'Breakdown depenses Avril-Juin'!T:T))+(SUMIF('Breakdown VNG Dep Avr-Juin21'!A:A,'Rapport Financier 1'!A118,'Breakdown VNG Dep Avr-Juin21'!L:L))</f>
        <v>5000</v>
      </c>
      <c r="M118" s="883">
        <f>(SUMIF('Breakdown depenses Juil''Sept 21'!H:H,'Rapport Financier 1'!A118,'Breakdown depenses Juil''Sept 21'!T:T))</f>
        <v>0</v>
      </c>
      <c r="N118" s="957">
        <f>SUMIF('Breakdown depenses Oct''21'!H:H,'Rapport Financier 1'!A118,'Breakdown depenses Oct''21'!T:T)</f>
        <v>0</v>
      </c>
      <c r="O118" s="958">
        <f>SUMIF('Breakdown depenses Nov''Déc''21'!H:H,A118,'Breakdown depenses Nov''Déc''21'!T:T)+SUMIF('VNG T5'!A:A,A118,'VNG T5'!N:N)</f>
        <v>0</v>
      </c>
      <c r="P118" s="902">
        <f>SUM(N118:O118)</f>
        <v>0</v>
      </c>
      <c r="Q118" s="572">
        <f>SUM(J118:M118)+P118</f>
        <v>10000</v>
      </c>
      <c r="R118" s="572">
        <f>I118-Q118</f>
        <v>0</v>
      </c>
      <c r="S118" s="575">
        <f>Q118/I118</f>
        <v>1</v>
      </c>
      <c r="T118" s="566">
        <v>10149</v>
      </c>
      <c r="U118" s="572">
        <f>SUMIF('Breakdown depenses Jan''Mar''22'!H:H,'Rapport Financier 1'!A118,'Breakdown depenses Jan''Mar''22'!T:T)</f>
        <v>0</v>
      </c>
      <c r="V118" s="572">
        <f>SUMIF('Breakdown depenses Avr-Mai''22'!H:H,'Rapport Financier 1'!A118,'Breakdown depenses Avr-Mai''22'!T:T)</f>
        <v>0</v>
      </c>
      <c r="W118" s="572">
        <f>SUMIF('Breakdown depenses Juin''22'!H:H,'Rapport Financier 1'!A118,'Breakdown depenses Juin''22'!T:T)</f>
        <v>0</v>
      </c>
      <c r="X118" s="572">
        <f t="shared" si="115"/>
        <v>0</v>
      </c>
      <c r="Y118" s="572">
        <f>SUMIF('Breakdown depenses Juil''Sept''22'!H:H,'Rapport Financier 1'!A118,'Breakdown depenses Juil''Sept''22'!T:T)</f>
        <v>248</v>
      </c>
      <c r="Z118" s="572">
        <f>SUMIF('Breakdown depenses Oct 2022'!H:H,'Rapport Financier 1'!A118,'Breakdown depenses Oct 2022'!T:T)</f>
        <v>0</v>
      </c>
      <c r="AA118" s="572">
        <f>SUMIF('Breakdown depenses Oct''Dec 2022'!I:I,'Rapport Financier 1'!A118,'Breakdown depenses Oct''Dec 2022'!R:R)</f>
        <v>10000</v>
      </c>
      <c r="AB118" s="572">
        <f t="shared" si="116"/>
        <v>10000</v>
      </c>
      <c r="AC118" s="572">
        <f>SUMIF('Breakdown depenses Jan''&amp;Mars''23'!I:I,'Rapport Financier 1'!A118,'Breakdown depenses Jan''&amp;Mars''23'!U:U)</f>
        <v>0</v>
      </c>
      <c r="AD118" s="572">
        <f>SUMIF('Breakdown depenses Avr''23'!I:I,'Rapport Financier 1'!A118,'Breakdown depenses Avr''23'!U:U)</f>
        <v>0</v>
      </c>
      <c r="AE118" s="572">
        <f>SUMIF('Breakdown depenses Mai''&amp;Jui''23'!I:I,'Rapport Financier 1'!A118,'Breakdown depenses Mai''&amp;Jui''23'!U:U)</f>
        <v>0</v>
      </c>
      <c r="AF118" s="572">
        <f t="shared" si="117"/>
        <v>10248</v>
      </c>
      <c r="AG118" s="572">
        <f>T118-AF118</f>
        <v>-99</v>
      </c>
      <c r="AH118" s="575">
        <f>AF118/T118</f>
        <v>1.0097546556310966</v>
      </c>
      <c r="AI118" s="566">
        <f>I118+T118</f>
        <v>20149</v>
      </c>
      <c r="AJ118" s="572">
        <f>Q118+AF118</f>
        <v>20248</v>
      </c>
      <c r="AK118" s="572">
        <f>AI118-AJ118</f>
        <v>-99</v>
      </c>
      <c r="AL118" s="998">
        <f>AJ118/AI118</f>
        <v>1.0049133952057174</v>
      </c>
      <c r="AN118" s="1077">
        <f t="shared" si="83"/>
        <v>9901</v>
      </c>
    </row>
    <row r="119" spans="1:41">
      <c r="B119" s="484"/>
      <c r="C119" s="484"/>
      <c r="D119" s="484"/>
      <c r="E119" s="514"/>
      <c r="F119" s="514"/>
      <c r="G119" s="514"/>
      <c r="H119" s="514"/>
      <c r="I119" s="566">
        <v>0</v>
      </c>
      <c r="J119" s="883">
        <f>SUMIF('Breakdown depenses Oct''dec 20'!H:H,'Rapport Financier 1'!A119,'Breakdown depenses Oct''dec 20'!T:T)</f>
        <v>0</v>
      </c>
      <c r="K119" s="883">
        <f>SUMIF('Breakdown depenses Jan''Mar 21'!H:H,'Rapport Financier 1'!A119,'Breakdown depenses Jan''Mar 21'!T:T)</f>
        <v>0</v>
      </c>
      <c r="L119" s="883">
        <f>(SUMIF('Breakdown depenses Avril-Juin'!H:H,'Rapport Financier 1'!A119,'Breakdown depenses Avril-Juin'!T:T))+(SUMIF('Breakdown VNG Dep Avr-Juin21'!A:A,'Rapport Financier 1'!A119,'Breakdown VNG Dep Avr-Juin21'!L:L))</f>
        <v>0</v>
      </c>
      <c r="M119" s="883">
        <f>(SUMIF('Breakdown depenses Juil''Sept 21'!H:H,'Rapport Financier 1'!A119,'Breakdown depenses Juil''Sept 21'!T:T))</f>
        <v>0</v>
      </c>
      <c r="N119" s="957">
        <f>SUMIF('Breakdown depenses Oct''21'!H:H,'Rapport Financier 1'!A119,'Breakdown depenses Oct''21'!T:T)</f>
        <v>0</v>
      </c>
      <c r="O119" s="958">
        <f>SUMIF('Breakdown depenses Nov''Déc''21'!H:H,A119,'Breakdown depenses Nov''Déc''21'!T:T)+SUMIF('VNG T5'!A:A,A119,'VNG T5'!N:N)</f>
        <v>0</v>
      </c>
      <c r="P119" s="902">
        <f>SUM(N119:O119)</f>
        <v>0</v>
      </c>
      <c r="Q119" s="572">
        <f>SUM(J119:M119)+P119</f>
        <v>0</v>
      </c>
      <c r="R119" s="572">
        <f>I119-Q119</f>
        <v>0</v>
      </c>
      <c r="S119" s="575"/>
      <c r="T119" s="907"/>
      <c r="U119" s="907"/>
      <c r="V119" s="907"/>
      <c r="W119" s="907"/>
      <c r="X119" s="907"/>
      <c r="Y119" s="907"/>
      <c r="Z119" s="907"/>
      <c r="AA119" s="907"/>
      <c r="AB119" s="907"/>
      <c r="AC119" s="907"/>
      <c r="AD119" s="907"/>
      <c r="AE119" s="907"/>
      <c r="AF119" s="907"/>
      <c r="AG119" s="907"/>
      <c r="AH119" s="907"/>
      <c r="AI119" s="478"/>
      <c r="AL119" s="473"/>
      <c r="AM119" s="608">
        <f>SUM(AK115:AK118)</f>
        <v>-99</v>
      </c>
      <c r="AN119" s="1077">
        <f t="shared" si="83"/>
        <v>0</v>
      </c>
      <c r="AO119" s="1138">
        <f>(SUM(AJ115:AJ118))/(SUM(AI115:AI118))</f>
        <v>1.00271768968925</v>
      </c>
    </row>
    <row r="120" spans="1:41">
      <c r="B120" s="912" t="s">
        <v>171</v>
      </c>
      <c r="C120" s="913"/>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3"/>
      <c r="AA120" s="913"/>
      <c r="AB120" s="913"/>
      <c r="AC120" s="913"/>
      <c r="AD120" s="913"/>
      <c r="AE120" s="913"/>
      <c r="AF120" s="913"/>
      <c r="AG120" s="913"/>
      <c r="AH120" s="913"/>
      <c r="AI120" s="913"/>
      <c r="AJ120" s="913"/>
      <c r="AK120" s="913"/>
      <c r="AL120" s="913"/>
      <c r="AN120" s="1077">
        <f t="shared" si="83"/>
        <v>0</v>
      </c>
    </row>
    <row r="121" spans="1:41">
      <c r="A121" s="482" t="s">
        <v>894</v>
      </c>
      <c r="B121" s="484" t="s">
        <v>745</v>
      </c>
      <c r="C121" s="484" t="s">
        <v>284</v>
      </c>
      <c r="D121" s="484" t="s">
        <v>201</v>
      </c>
      <c r="E121" s="514"/>
      <c r="F121" s="514"/>
      <c r="G121" s="514"/>
      <c r="H121" s="514"/>
      <c r="I121" s="566">
        <v>2000</v>
      </c>
      <c r="J121" s="883">
        <f>SUMIF('Breakdown depenses Oct''dec 20'!H:H,'Rapport Financier 1'!A121,'Breakdown depenses Oct''dec 20'!T:T)</f>
        <v>0</v>
      </c>
      <c r="K121" s="883">
        <f>SUMIF('Breakdown depenses Jan''Mar 21'!H:H,'Rapport Financier 1'!A121,'Breakdown depenses Jan''Mar 21'!T:T)</f>
        <v>2000</v>
      </c>
      <c r="L121" s="883">
        <f>(SUMIF('Breakdown depenses Avril-Juin'!H:H,'Rapport Financier 1'!A121,'Breakdown depenses Avril-Juin'!T:T))+(SUMIF('Breakdown VNG Dep Avr-Juin21'!A:A,'Rapport Financier 1'!A121,'Breakdown VNG Dep Avr-Juin21'!L:L))</f>
        <v>0</v>
      </c>
      <c r="M121" s="883">
        <f>(SUMIF('Breakdown depenses Juil''Sept 21'!H:H,'Rapport Financier 1'!A121,'Breakdown depenses Juil''Sept 21'!T:T))</f>
        <v>0</v>
      </c>
      <c r="N121" s="957">
        <f>SUMIF('Breakdown depenses Oct''21'!H:H,'Rapport Financier 1'!A121,'Breakdown depenses Oct''21'!T:T)</f>
        <v>0</v>
      </c>
      <c r="O121" s="958">
        <f>SUMIF('Breakdown depenses Nov''Déc''21'!H:H,A121,'Breakdown depenses Nov''Déc''21'!T:T)+SUMIF('VNG T5'!A:A,A121,'VNG T5'!N:N)</f>
        <v>0</v>
      </c>
      <c r="P121" s="902">
        <f t="shared" ref="P121:P134" si="118">SUM(N121:O121)</f>
        <v>0</v>
      </c>
      <c r="Q121" s="572">
        <f t="shared" ref="Q121:Q134" si="119">SUM(J121:M121)+P121</f>
        <v>2000</v>
      </c>
      <c r="R121" s="572">
        <f t="shared" ref="R121:R134" si="120">I121-Q121</f>
        <v>0</v>
      </c>
      <c r="S121" s="575">
        <f t="shared" ref="S121:S136" si="121">Q121/I121</f>
        <v>1</v>
      </c>
      <c r="T121" s="566">
        <v>0</v>
      </c>
      <c r="U121" s="572">
        <f>SUMIF('Breakdown depenses Jan''Mar''22'!H:H,'Rapport Financier 1'!A121,'Breakdown depenses Jan''Mar''22'!T:T)</f>
        <v>0</v>
      </c>
      <c r="V121" s="572">
        <f>SUMIF('Breakdown depenses Avr-Mai''22'!H:H,'Rapport Financier 1'!A121,'Breakdown depenses Avr-Mai''22'!T:T)</f>
        <v>0</v>
      </c>
      <c r="W121" s="572">
        <f>SUMIF('Breakdown depenses Juin''22'!H:H,'Rapport Financier 1'!A121,'Breakdown depenses Juin''22'!T:T)</f>
        <v>0</v>
      </c>
      <c r="X121" s="572">
        <f t="shared" ref="X121:X134" si="122">V121+W121</f>
        <v>0</v>
      </c>
      <c r="Y121" s="572">
        <f>SUMIF('Breakdown depenses Juil''Sept''22'!H:H,'Rapport Financier 1'!A121,'Breakdown depenses Juil''Sept''22'!T:T)</f>
        <v>0</v>
      </c>
      <c r="Z121" s="572">
        <f>SUMIF('Breakdown depenses Oct 2022'!H:H,'Rapport Financier 1'!A121,'Breakdown depenses Oct 2022'!T:T)</f>
        <v>0</v>
      </c>
      <c r="AA121" s="572">
        <f>SUMIF('Breakdown depenses Oct''Dec 2022'!I:I,'Rapport Financier 1'!A121,'Breakdown depenses Oct''Dec 2022'!R:R)</f>
        <v>0</v>
      </c>
      <c r="AB121" s="572">
        <f t="shared" ref="AB121:AB134" si="123">Z121+AA121</f>
        <v>0</v>
      </c>
      <c r="AC121" s="572">
        <f>SUMIF('Breakdown depenses Jan''&amp;Mars''23'!I:I,'Rapport Financier 1'!A121,'Breakdown depenses Jan''&amp;Mars''23'!U:U)</f>
        <v>0</v>
      </c>
      <c r="AD121" s="572">
        <f>SUMIF('Breakdown depenses Avr''23'!I:I,'Rapport Financier 1'!A121,'Breakdown depenses Avr''23'!U:U)</f>
        <v>0</v>
      </c>
      <c r="AE121" s="572">
        <f>SUMIF('Breakdown depenses Mai''&amp;Jui''23'!I:I,'Rapport Financier 1'!A121,'Breakdown depenses Mai''&amp;Jui''23'!U:U)</f>
        <v>0</v>
      </c>
      <c r="AF121" s="572">
        <f t="shared" ref="AF121:AF134" si="124">SUM(X121:Y121,AB121,AC121,U121)+AD121+AE121</f>
        <v>0</v>
      </c>
      <c r="AG121" s="572">
        <f t="shared" ref="AG121:AG134" si="125">T121-AF121</f>
        <v>0</v>
      </c>
      <c r="AH121" s="575"/>
      <c r="AI121" s="566">
        <f t="shared" ref="AI121:AI135" si="126">I121+T121</f>
        <v>2000</v>
      </c>
      <c r="AJ121" s="572">
        <f t="shared" ref="AJ121:AJ134" si="127">Q121+AF121</f>
        <v>2000</v>
      </c>
      <c r="AK121" s="572">
        <f t="shared" ref="AK121:AK134" si="128">AI121-AJ121</f>
        <v>0</v>
      </c>
      <c r="AL121" s="998">
        <f t="shared" ref="AL121:AL134" si="129">AJ121/AI121</f>
        <v>1</v>
      </c>
      <c r="AN121" s="1077">
        <f t="shared" si="83"/>
        <v>0</v>
      </c>
    </row>
    <row r="122" spans="1:41">
      <c r="A122" s="482" t="s">
        <v>895</v>
      </c>
      <c r="B122" s="484" t="s">
        <v>746</v>
      </c>
      <c r="C122" s="484" t="s">
        <v>284</v>
      </c>
      <c r="D122" s="484" t="s">
        <v>201</v>
      </c>
      <c r="E122" s="514"/>
      <c r="F122" s="514"/>
      <c r="G122" s="514"/>
      <c r="H122" s="514"/>
      <c r="I122" s="566">
        <v>8000</v>
      </c>
      <c r="J122" s="883">
        <f>SUMIF('Breakdown depenses Oct''dec 20'!H:H,'Rapport Financier 1'!A122,'Breakdown depenses Oct''dec 20'!T:T)</f>
        <v>0</v>
      </c>
      <c r="K122" s="883">
        <f>SUMIF('Breakdown depenses Jan''Mar 21'!H:H,'Rapport Financier 1'!A122,'Breakdown depenses Jan''Mar 21'!T:T)</f>
        <v>4000</v>
      </c>
      <c r="L122" s="883">
        <f>(SUMIF('Breakdown depenses Avril-Juin'!H:H,'Rapport Financier 1'!A122,'Breakdown depenses Avril-Juin'!T:T))+(SUMIF('Breakdown VNG Dep Avr-Juin21'!A:A,'Rapport Financier 1'!A122,'Breakdown VNG Dep Avr-Juin21'!L:L))</f>
        <v>0</v>
      </c>
      <c r="M122" s="883">
        <f>(SUMIF('Breakdown depenses Juil''Sept 21'!H:H,'Rapport Financier 1'!A122,'Breakdown depenses Juil''Sept 21'!T:T))</f>
        <v>0</v>
      </c>
      <c r="N122" s="957">
        <f>SUMIF('Breakdown depenses Oct''21'!H:H,'Rapport Financier 1'!A122,'Breakdown depenses Oct''21'!T:T)</f>
        <v>4000</v>
      </c>
      <c r="O122" s="958">
        <f>SUMIF('Breakdown depenses Nov''Déc''21'!H:H,A122,'Breakdown depenses Nov''Déc''21'!T:T)+SUMIF('VNG T5'!A:A,A122,'VNG T5'!N:N)</f>
        <v>0</v>
      </c>
      <c r="P122" s="902">
        <f t="shared" si="118"/>
        <v>4000</v>
      </c>
      <c r="Q122" s="572">
        <f t="shared" si="119"/>
        <v>8000</v>
      </c>
      <c r="R122" s="572">
        <f t="shared" si="120"/>
        <v>0</v>
      </c>
      <c r="S122" s="575">
        <f t="shared" si="121"/>
        <v>1</v>
      </c>
      <c r="T122" s="566">
        <v>4560</v>
      </c>
      <c r="U122" s="572">
        <f>SUMIF('Breakdown depenses Jan''Mar''22'!H:H,'Rapport Financier 1'!A122,'Breakdown depenses Jan''Mar''22'!T:T)</f>
        <v>0</v>
      </c>
      <c r="V122" s="572">
        <f>SUMIF('Breakdown depenses Avr-Mai''22'!H:H,'Rapport Financier 1'!A122,'Breakdown depenses Avr-Mai''22'!T:T)</f>
        <v>0</v>
      </c>
      <c r="W122" s="572">
        <f>SUMIF('Breakdown depenses Juin''22'!H:H,'Rapport Financier 1'!A122,'Breakdown depenses Juin''22'!T:T)</f>
        <v>0</v>
      </c>
      <c r="X122" s="572">
        <f t="shared" si="122"/>
        <v>0</v>
      </c>
      <c r="Y122" s="572">
        <f>SUMIF('Breakdown depenses Juil''Sept''22'!H:H,'Rapport Financier 1'!A122,'Breakdown depenses Juil''Sept''22'!T:T)</f>
        <v>0</v>
      </c>
      <c r="Z122" s="572">
        <f>SUMIF('Breakdown depenses Oct 2022'!H:H,'Rapport Financier 1'!A122,'Breakdown depenses Oct 2022'!T:T)</f>
        <v>0</v>
      </c>
      <c r="AA122" s="572">
        <f>SUMIF('Breakdown depenses Oct''Dec 2022'!I:I,'Rapport Financier 1'!A122,'Breakdown depenses Oct''Dec 2022'!R:R)</f>
        <v>4560</v>
      </c>
      <c r="AB122" s="572">
        <f t="shared" si="123"/>
        <v>4560</v>
      </c>
      <c r="AC122" s="572">
        <f>SUMIF('Breakdown depenses Jan''&amp;Mars''23'!I:I,'Rapport Financier 1'!A122,'Breakdown depenses Jan''&amp;Mars''23'!U:U)</f>
        <v>0</v>
      </c>
      <c r="AD122" s="572">
        <f>SUMIF('Breakdown depenses Avr''23'!I:I,'Rapport Financier 1'!A122,'Breakdown depenses Avr''23'!U:U)</f>
        <v>0</v>
      </c>
      <c r="AE122" s="572">
        <f>SUMIF('Breakdown depenses Mai''&amp;Jui''23'!I:I,'Rapport Financier 1'!A122,'Breakdown depenses Mai''&amp;Jui''23'!U:U)</f>
        <v>0</v>
      </c>
      <c r="AF122" s="572">
        <f t="shared" si="124"/>
        <v>4560</v>
      </c>
      <c r="AG122" s="572">
        <f t="shared" si="125"/>
        <v>0</v>
      </c>
      <c r="AH122" s="575">
        <f t="shared" ref="AH122:AH134" si="130">AF122/T122</f>
        <v>1</v>
      </c>
      <c r="AI122" s="566">
        <f t="shared" si="126"/>
        <v>12560</v>
      </c>
      <c r="AJ122" s="572">
        <f t="shared" si="127"/>
        <v>12560</v>
      </c>
      <c r="AK122" s="572">
        <f t="shared" si="128"/>
        <v>0</v>
      </c>
      <c r="AL122" s="998">
        <f t="shared" si="129"/>
        <v>1</v>
      </c>
      <c r="AN122" s="1077">
        <f t="shared" si="83"/>
        <v>4560</v>
      </c>
    </row>
    <row r="123" spans="1:41">
      <c r="A123" s="482" t="s">
        <v>896</v>
      </c>
      <c r="B123" s="484" t="s">
        <v>747</v>
      </c>
      <c r="C123" s="484" t="s">
        <v>284</v>
      </c>
      <c r="D123" s="484" t="s">
        <v>201</v>
      </c>
      <c r="E123" s="514"/>
      <c r="F123" s="514"/>
      <c r="G123" s="514"/>
      <c r="H123" s="514"/>
      <c r="I123" s="566">
        <v>4000</v>
      </c>
      <c r="J123" s="883">
        <f>SUMIF('Breakdown depenses Oct''dec 20'!H:H,'Rapport Financier 1'!A123,'Breakdown depenses Oct''dec 20'!T:T)</f>
        <v>0</v>
      </c>
      <c r="K123" s="883">
        <f>SUMIF('Breakdown depenses Jan''Mar 21'!H:H,'Rapport Financier 1'!A123,'Breakdown depenses Jan''Mar 21'!T:T)</f>
        <v>4000</v>
      </c>
      <c r="L123" s="883">
        <f>(SUMIF('Breakdown depenses Avril-Juin'!H:H,'Rapport Financier 1'!A123,'Breakdown depenses Avril-Juin'!T:T))+(SUMIF('Breakdown VNG Dep Avr-Juin21'!A:A,'Rapport Financier 1'!A123,'Breakdown VNG Dep Avr-Juin21'!L:L))</f>
        <v>0</v>
      </c>
      <c r="M123" s="883">
        <f>(SUMIF('Breakdown depenses Juil''Sept 21'!H:H,'Rapport Financier 1'!A123,'Breakdown depenses Juil''Sept 21'!T:T))</f>
        <v>0</v>
      </c>
      <c r="N123" s="957">
        <f>SUMIF('Breakdown depenses Oct''21'!H:H,'Rapport Financier 1'!A123,'Breakdown depenses Oct''21'!T:T)</f>
        <v>0</v>
      </c>
      <c r="O123" s="958">
        <f>SUMIF('Breakdown depenses Nov''Déc''21'!H:H,A123,'Breakdown depenses Nov''Déc''21'!T:T)+SUMIF('VNG T5'!A:A,A123,'VNG T5'!N:N)</f>
        <v>0</v>
      </c>
      <c r="P123" s="902">
        <f t="shared" si="118"/>
        <v>0</v>
      </c>
      <c r="Q123" s="572">
        <f t="shared" si="119"/>
        <v>4000</v>
      </c>
      <c r="R123" s="572">
        <f t="shared" si="120"/>
        <v>0</v>
      </c>
      <c r="S123" s="575">
        <f t="shared" si="121"/>
        <v>1</v>
      </c>
      <c r="T123" s="566">
        <v>4000</v>
      </c>
      <c r="U123" s="572">
        <f>SUMIF('Breakdown depenses Jan''Mar''22'!H:H,'Rapport Financier 1'!A123,'Breakdown depenses Jan''Mar''22'!T:T)</f>
        <v>0</v>
      </c>
      <c r="V123" s="572">
        <f>SUMIF('Breakdown depenses Avr-Mai''22'!H:H,'Rapport Financier 1'!A123,'Breakdown depenses Avr-Mai''22'!T:T)</f>
        <v>0</v>
      </c>
      <c r="W123" s="572">
        <f>SUMIF('Breakdown depenses Juin''22'!H:H,'Rapport Financier 1'!A123,'Breakdown depenses Juin''22'!T:T)</f>
        <v>0</v>
      </c>
      <c r="X123" s="572">
        <f t="shared" si="122"/>
        <v>0</v>
      </c>
      <c r="Y123" s="572">
        <f>SUMIF('Breakdown depenses Juil''Sept''22'!H:H,'Rapport Financier 1'!A123,'Breakdown depenses Juil''Sept''22'!T:T)</f>
        <v>0</v>
      </c>
      <c r="Z123" s="572">
        <f>SUMIF('Breakdown depenses Oct 2022'!H:H,'Rapport Financier 1'!A123,'Breakdown depenses Oct 2022'!T:T)</f>
        <v>0</v>
      </c>
      <c r="AA123" s="572">
        <f>SUMIF('Breakdown depenses Oct''Dec 2022'!I:I,'Rapport Financier 1'!A123,'Breakdown depenses Oct''Dec 2022'!R:R)</f>
        <v>0</v>
      </c>
      <c r="AB123" s="572">
        <f t="shared" si="123"/>
        <v>0</v>
      </c>
      <c r="AC123" s="572">
        <f>SUMIF('Breakdown depenses Jan''&amp;Mars''23'!I:I,'Rapport Financier 1'!A123,'Breakdown depenses Jan''&amp;Mars''23'!U:U)</f>
        <v>0</v>
      </c>
      <c r="AD123" s="572">
        <f>SUMIF('Breakdown depenses Avr''23'!I:I,'Rapport Financier 1'!A123,'Breakdown depenses Avr''23'!U:U)</f>
        <v>0</v>
      </c>
      <c r="AE123" s="572">
        <f>SUMIF('Breakdown depenses Mai''&amp;Jui''23'!I:I,'Rapport Financier 1'!A123,'Breakdown depenses Mai''&amp;Jui''23'!U:U)</f>
        <v>4000</v>
      </c>
      <c r="AF123" s="572">
        <f t="shared" si="124"/>
        <v>4000</v>
      </c>
      <c r="AG123" s="572">
        <f t="shared" si="125"/>
        <v>0</v>
      </c>
      <c r="AH123" s="575">
        <f t="shared" si="130"/>
        <v>1</v>
      </c>
      <c r="AI123" s="566">
        <f t="shared" si="126"/>
        <v>8000</v>
      </c>
      <c r="AJ123" s="572">
        <f t="shared" si="127"/>
        <v>8000</v>
      </c>
      <c r="AK123" s="572">
        <f t="shared" si="128"/>
        <v>0</v>
      </c>
      <c r="AL123" s="998">
        <f t="shared" si="129"/>
        <v>1</v>
      </c>
      <c r="AN123" s="1077">
        <f t="shared" si="83"/>
        <v>0</v>
      </c>
    </row>
    <row r="124" spans="1:41">
      <c r="A124" s="482" t="s">
        <v>897</v>
      </c>
      <c r="B124" s="484" t="s">
        <v>748</v>
      </c>
      <c r="C124" s="484" t="s">
        <v>284</v>
      </c>
      <c r="D124" s="484" t="s">
        <v>201</v>
      </c>
      <c r="E124" s="514"/>
      <c r="F124" s="514"/>
      <c r="G124" s="514"/>
      <c r="H124" s="514"/>
      <c r="I124" s="566">
        <v>12000</v>
      </c>
      <c r="J124" s="883">
        <f>SUMIF('Breakdown depenses Oct''dec 20'!H:H,'Rapport Financier 1'!A124,'Breakdown depenses Oct''dec 20'!T:T)</f>
        <v>0</v>
      </c>
      <c r="K124" s="883">
        <f>SUMIF('Breakdown depenses Jan''Mar 21'!H:H,'Rapport Financier 1'!A124,'Breakdown depenses Jan''Mar 21'!T:T)</f>
        <v>3985</v>
      </c>
      <c r="L124" s="883">
        <f>(SUMIF('Breakdown depenses Avril-Juin'!H:H,'Rapport Financier 1'!A124,'Breakdown depenses Avril-Juin'!T:T))+(SUMIF('Breakdown VNG Dep Avr-Juin21'!A:A,'Rapport Financier 1'!A124,'Breakdown VNG Dep Avr-Juin21'!L:L))</f>
        <v>4000</v>
      </c>
      <c r="M124" s="883">
        <f>(SUMIF('Breakdown depenses Juil''Sept 21'!H:H,'Rapport Financier 1'!A124,'Breakdown depenses Juil''Sept 21'!T:T))</f>
        <v>0</v>
      </c>
      <c r="N124" s="957">
        <f>SUMIF('Breakdown depenses Oct''21'!H:H,'Rapport Financier 1'!A124,'Breakdown depenses Oct''21'!T:T)</f>
        <v>4000</v>
      </c>
      <c r="O124" s="958">
        <f>SUMIF('Breakdown depenses Nov''Déc''21'!H:H,A124,'Breakdown depenses Nov''Déc''21'!T:T)+SUMIF('VNG T5'!A:A,A124,'VNG T5'!N:N)</f>
        <v>-3247</v>
      </c>
      <c r="P124" s="902">
        <f t="shared" si="118"/>
        <v>753</v>
      </c>
      <c r="Q124" s="572">
        <f t="shared" si="119"/>
        <v>8738</v>
      </c>
      <c r="R124" s="572">
        <f t="shared" si="120"/>
        <v>3262</v>
      </c>
      <c r="S124" s="575">
        <f t="shared" si="121"/>
        <v>0.72816666666666663</v>
      </c>
      <c r="T124" s="566">
        <v>11435</v>
      </c>
      <c r="U124" s="572">
        <f>SUMIF('Breakdown depenses Jan''Mar''22'!H:H,'Rapport Financier 1'!A124,'Breakdown depenses Jan''Mar''22'!T:T)</f>
        <v>0</v>
      </c>
      <c r="V124" s="572">
        <f>SUMIF('Breakdown depenses Avr-Mai''22'!H:H,'Rapport Financier 1'!A124,'Breakdown depenses Avr-Mai''22'!T:T)</f>
        <v>0</v>
      </c>
      <c r="W124" s="572">
        <f>SUMIF('Breakdown depenses Juin''22'!H:H,'Rapport Financier 1'!A124,'Breakdown depenses Juin''22'!T:T)</f>
        <v>0</v>
      </c>
      <c r="X124" s="572">
        <f t="shared" si="122"/>
        <v>0</v>
      </c>
      <c r="Y124" s="572">
        <f>SUMIF('Breakdown depenses Juil''Sept''22'!H:H,'Rapport Financier 1'!A124,'Breakdown depenses Juil''Sept''22'!T:T)</f>
        <v>0</v>
      </c>
      <c r="Z124" s="572">
        <f>SUMIF('Breakdown depenses Oct 2022'!H:H,'Rapport Financier 1'!A124,'Breakdown depenses Oct 2022'!T:T)</f>
        <v>0</v>
      </c>
      <c r="AA124" s="572">
        <f>SUMIF('Breakdown depenses Oct''Dec 2022'!I:I,'Rapport Financier 1'!A124,'Breakdown depenses Oct''Dec 2022'!R:R)</f>
        <v>0</v>
      </c>
      <c r="AB124" s="572">
        <f t="shared" si="123"/>
        <v>0</v>
      </c>
      <c r="AC124" s="572">
        <f>SUMIF('Breakdown depenses Jan''&amp;Mars''23'!I:I,'Rapport Financier 1'!A124,'Breakdown depenses Jan''&amp;Mars''23'!U:U)</f>
        <v>0</v>
      </c>
      <c r="AD124" s="572">
        <f>SUMIF('Breakdown depenses Avr''23'!I:I,'Rapport Financier 1'!A124,'Breakdown depenses Avr''23'!U:U)</f>
        <v>0</v>
      </c>
      <c r="AE124" s="572">
        <f>SUMIF('Breakdown depenses Mai''&amp;Jui''23'!I:I,'Rapport Financier 1'!A124,'Breakdown depenses Mai''&amp;Jui''23'!U:U)</f>
        <v>11436</v>
      </c>
      <c r="AF124" s="572">
        <f t="shared" si="124"/>
        <v>11436</v>
      </c>
      <c r="AG124" s="572">
        <f t="shared" si="125"/>
        <v>-1</v>
      </c>
      <c r="AH124" s="575">
        <f t="shared" si="130"/>
        <v>1.0000874508089199</v>
      </c>
      <c r="AI124" s="566">
        <f t="shared" si="126"/>
        <v>23435</v>
      </c>
      <c r="AJ124" s="572">
        <f t="shared" si="127"/>
        <v>20174</v>
      </c>
      <c r="AK124" s="572">
        <f t="shared" si="128"/>
        <v>3261</v>
      </c>
      <c r="AL124" s="998">
        <f t="shared" si="129"/>
        <v>0.86084915724343936</v>
      </c>
      <c r="AN124" s="1077">
        <f t="shared" si="83"/>
        <v>3261</v>
      </c>
    </row>
    <row r="125" spans="1:41">
      <c r="A125" s="482" t="s">
        <v>512</v>
      </c>
      <c r="B125" s="484" t="s">
        <v>696</v>
      </c>
      <c r="C125" s="484" t="s">
        <v>269</v>
      </c>
      <c r="D125" s="484" t="s">
        <v>196</v>
      </c>
      <c r="E125" s="514"/>
      <c r="F125" s="514"/>
      <c r="G125" s="514"/>
      <c r="H125" s="514"/>
      <c r="I125" s="566">
        <v>7354.8642978715998</v>
      </c>
      <c r="J125" s="883">
        <f>SUMIF('Breakdown depenses Oct''dec 20'!H:H,'Rapport Financier 1'!A125,'Breakdown depenses Oct''dec 20'!T:T)</f>
        <v>705.19</v>
      </c>
      <c r="K125" s="883">
        <f>SUMIF('Breakdown depenses Jan''Mar 21'!H:H,'Rapport Financier 1'!A125,'Breakdown depenses Jan''Mar 21'!T:T)</f>
        <v>653.14</v>
      </c>
      <c r="L125" s="883">
        <f>(SUMIF('Breakdown depenses Avril-Juin'!H:H,'Rapport Financier 1'!A125,'Breakdown depenses Avril-Juin'!T:T))+(SUMIF('Breakdown VNG Dep Avr-Juin21'!A:A,'Rapport Financier 1'!A125,'Breakdown VNG Dep Avr-Juin21'!L:L))</f>
        <v>750.83</v>
      </c>
      <c r="M125" s="883">
        <f>(SUMIF('Breakdown depenses Juil''Sept 21'!H:H,'Rapport Financier 1'!A125,'Breakdown depenses Juil''Sept 21'!T:T))</f>
        <v>710.24</v>
      </c>
      <c r="N125" s="957">
        <f>SUMIF('Breakdown depenses Oct''21'!H:H,'Rapport Financier 1'!A125,'Breakdown depenses Oct''21'!T:T)</f>
        <v>243.63</v>
      </c>
      <c r="O125" s="958">
        <f>SUMIF('Breakdown depenses Nov''Déc''21'!H:H,A125,'Breakdown depenses Nov''Déc''21'!T:T)+SUMIF('VNG T5'!A:A,A125,'VNG T5'!N:N)</f>
        <v>739.95</v>
      </c>
      <c r="P125" s="902">
        <f t="shared" si="118"/>
        <v>983.58</v>
      </c>
      <c r="Q125" s="572">
        <f t="shared" si="119"/>
        <v>3802.9799999999996</v>
      </c>
      <c r="R125" s="572">
        <f t="shared" si="120"/>
        <v>3551.8842978716002</v>
      </c>
      <c r="S125" s="716">
        <f t="shared" si="121"/>
        <v>0.5170700431686458</v>
      </c>
      <c r="T125" s="566">
        <v>207.91857872296441</v>
      </c>
      <c r="U125" s="572">
        <f>SUMIF('Breakdown depenses Jan''Mar''22'!H:H,'Rapport Financier 1'!A125,'Breakdown depenses Jan''Mar''22'!T:T)</f>
        <v>733.43</v>
      </c>
      <c r="V125" s="572">
        <f>SUMIF('Breakdown depenses Avr-Mai''22'!H:H,'Rapport Financier 1'!A125,'Breakdown depenses Avr-Mai''22'!T:T)</f>
        <v>495.05999999999995</v>
      </c>
      <c r="W125" s="572">
        <f>SUMIF('Breakdown depenses Juin''22'!H:H,'Rapport Financier 1'!A125,'Breakdown depenses Juin''22'!T:T)</f>
        <v>248</v>
      </c>
      <c r="X125" s="572">
        <f t="shared" si="122"/>
        <v>743.06</v>
      </c>
      <c r="Y125" s="572">
        <f>SUMIF('Breakdown depenses Juil''Sept''22'!H:H,'Rapport Financier 1'!A125,'Breakdown depenses Juil''Sept''22'!T:T)</f>
        <v>743.05</v>
      </c>
      <c r="Z125" s="572">
        <f>SUMIF('Breakdown depenses Oct 2022'!H:H,'Rapport Financier 1'!A125,'Breakdown depenses Oct 2022'!T:T)</f>
        <v>0</v>
      </c>
      <c r="AA125" s="572">
        <f>SUMIF('Breakdown depenses Oct''Dec 2022'!I:I,'Rapport Financier 1'!A125,'Breakdown depenses Oct''Dec 2022'!R:R)</f>
        <v>1045.9000000000001</v>
      </c>
      <c r="AB125" s="572">
        <f t="shared" si="123"/>
        <v>1045.9000000000001</v>
      </c>
      <c r="AC125" s="572">
        <f>SUMIF('Breakdown depenses Jan''&amp;Mars''23'!I:I,'Rapport Financier 1'!A125,'Breakdown depenses Jan''&amp;Mars''23'!U:U)</f>
        <v>494.17</v>
      </c>
      <c r="AD125" s="572">
        <f>SUMIF('Breakdown depenses Avr''23'!I:I,'Rapport Financier 1'!A125,'Breakdown depenses Avr''23'!U:U)</f>
        <v>0</v>
      </c>
      <c r="AE125" s="572">
        <f>SUMIF('Breakdown depenses Mai''&amp;Jui''23'!I:I,'Rapport Financier 1'!A125,'Breakdown depenses Mai''&amp;Jui''23'!U:U)</f>
        <v>0</v>
      </c>
      <c r="AF125" s="572">
        <f t="shared" si="124"/>
        <v>3759.61</v>
      </c>
      <c r="AG125" s="572">
        <f t="shared" si="125"/>
        <v>-3551.6914212770357</v>
      </c>
      <c r="AH125" s="575">
        <f t="shared" si="130"/>
        <v>18.082126297185749</v>
      </c>
      <c r="AI125" s="566">
        <f t="shared" si="126"/>
        <v>7562.7828765945642</v>
      </c>
      <c r="AJ125" s="572">
        <f t="shared" si="127"/>
        <v>7562.59</v>
      </c>
      <c r="AK125" s="572">
        <f t="shared" si="128"/>
        <v>0.19287659456404072</v>
      </c>
      <c r="AL125" s="998">
        <f t="shared" si="129"/>
        <v>0.99997449661087578</v>
      </c>
      <c r="AN125" s="1077">
        <f t="shared" si="83"/>
        <v>1540.2628765945642</v>
      </c>
    </row>
    <row r="126" spans="1:41">
      <c r="A126" s="482" t="s">
        <v>486</v>
      </c>
      <c r="B126" s="484" t="s">
        <v>697</v>
      </c>
      <c r="C126" s="484" t="s">
        <v>269</v>
      </c>
      <c r="D126" s="484" t="s">
        <v>201</v>
      </c>
      <c r="E126" s="514"/>
      <c r="F126" s="514"/>
      <c r="G126" s="514"/>
      <c r="H126" s="514"/>
      <c r="I126" s="566">
        <v>1706.3355122891103</v>
      </c>
      <c r="J126" s="883">
        <f>SUMIF('Breakdown depenses Oct''dec 20'!H:H,'Rapport Financier 1'!A126,'Breakdown depenses Oct''dec 20'!T:T)</f>
        <v>255.76</v>
      </c>
      <c r="K126" s="883">
        <f>SUMIF('Breakdown depenses Jan''Mar 21'!H:H,'Rapport Financier 1'!A126,'Breakdown depenses Jan''Mar 21'!T:T)</f>
        <v>381.77</v>
      </c>
      <c r="L126" s="883">
        <f>(SUMIF('Breakdown depenses Avril-Juin'!H:H,'Rapport Financier 1'!A126,'Breakdown depenses Avril-Juin'!T:T))+(SUMIF('Breakdown VNG Dep Avr-Juin21'!A:A,'Rapport Financier 1'!A126,'Breakdown VNG Dep Avr-Juin21'!L:L))</f>
        <v>380.96999999999997</v>
      </c>
      <c r="M126" s="883">
        <f>(SUMIF('Breakdown depenses Juil''Sept 21'!H:H,'Rapport Financier 1'!A126,'Breakdown depenses Juil''Sept 21'!T:T))</f>
        <v>381.31000000000006</v>
      </c>
      <c r="N126" s="957">
        <f>SUMIF('Breakdown depenses Oct''21'!H:H,'Rapport Financier 1'!A126,'Breakdown depenses Oct''21'!T:T)</f>
        <v>127.72</v>
      </c>
      <c r="O126" s="958">
        <f>SUMIF('Breakdown depenses Nov''Déc''21'!H:H,A126,'Breakdown depenses Nov''Déc''21'!T:T)+SUMIF('VNG T5'!A:A,A126,'VNG T5'!N:N)</f>
        <v>464.44000000000005</v>
      </c>
      <c r="P126" s="902">
        <f t="shared" si="118"/>
        <v>592.16000000000008</v>
      </c>
      <c r="Q126" s="572">
        <f t="shared" si="119"/>
        <v>1991.97</v>
      </c>
      <c r="R126" s="572">
        <f t="shared" si="120"/>
        <v>-285.63448771088974</v>
      </c>
      <c r="S126" s="575">
        <f t="shared" si="121"/>
        <v>1.1673964385396287</v>
      </c>
      <c r="T126" s="566">
        <v>1814.3355122891103</v>
      </c>
      <c r="U126" s="572">
        <f>SUMIF('Breakdown depenses Jan''Mar''22'!H:H,'Rapport Financier 1'!A126,'Breakdown depenses Jan''Mar''22'!T:T)</f>
        <v>390.22</v>
      </c>
      <c r="V126" s="572">
        <f>SUMIF('Breakdown depenses Avr-Mai''22'!H:H,'Rapport Financier 1'!A126,'Breakdown depenses Avr-Mai''22'!T:T)</f>
        <v>260.29000000000002</v>
      </c>
      <c r="W126" s="572">
        <f>SUMIF('Breakdown depenses Juin''22'!H:H,'Rapport Financier 1'!A126,'Breakdown depenses Juin''22'!T:T)</f>
        <v>130.16999999999999</v>
      </c>
      <c r="X126" s="572">
        <f t="shared" si="122"/>
        <v>390.46000000000004</v>
      </c>
      <c r="Y126" s="572">
        <f>SUMIF('Breakdown depenses Juil''Sept''22'!H:H,'Rapport Financier 1'!A126,'Breakdown depenses Juil''Sept''22'!T:T)</f>
        <v>390.69999999999993</v>
      </c>
      <c r="Z126" s="572">
        <f>SUMIF('Breakdown depenses Oct 2022'!H:H,'Rapport Financier 1'!A126,'Breakdown depenses Oct 2022'!T:T)</f>
        <v>0</v>
      </c>
      <c r="AA126" s="572">
        <f>SUMIF('Breakdown depenses Oct''Dec 2022'!I:I,'Rapport Financier 1'!A126,'Breakdown depenses Oct''Dec 2022'!R:R)</f>
        <v>357.87</v>
      </c>
      <c r="AB126" s="572">
        <f t="shared" si="123"/>
        <v>357.87</v>
      </c>
      <c r="AC126" s="572">
        <f>SUMIF('Breakdown depenses Jan''&amp;Mars''23'!I:I,'Rapport Financier 1'!A126,'Breakdown depenses Jan''&amp;Mars''23'!U:U)</f>
        <v>0</v>
      </c>
      <c r="AD126" s="572">
        <f>SUMIF('Breakdown depenses Avr''23'!I:I,'Rapport Financier 1'!A126,'Breakdown depenses Avr''23'!U:U)</f>
        <v>0</v>
      </c>
      <c r="AE126" s="572">
        <f>SUMIF('Breakdown depenses Mai''&amp;Jui''23'!I:I,'Rapport Financier 1'!A126,'Breakdown depenses Mai''&amp;Jui''23'!U:U)</f>
        <v>0</v>
      </c>
      <c r="AF126" s="572">
        <f t="shared" si="124"/>
        <v>1529.25</v>
      </c>
      <c r="AG126" s="572">
        <f t="shared" si="125"/>
        <v>285.08551228911028</v>
      </c>
      <c r="AH126" s="575">
        <f t="shared" si="130"/>
        <v>0.84287056591345466</v>
      </c>
      <c r="AI126" s="566">
        <f t="shared" si="126"/>
        <v>3520.6710245782206</v>
      </c>
      <c r="AJ126" s="572">
        <f t="shared" si="127"/>
        <v>3521.2200000000003</v>
      </c>
      <c r="AK126" s="572">
        <f t="shared" si="128"/>
        <v>-0.54897542177968717</v>
      </c>
      <c r="AL126" s="998">
        <f t="shared" si="129"/>
        <v>1.0001559292015492</v>
      </c>
      <c r="AN126" s="1077">
        <f t="shared" si="83"/>
        <v>357.32102457822032</v>
      </c>
    </row>
    <row r="127" spans="1:41">
      <c r="A127" s="482" t="s">
        <v>608</v>
      </c>
      <c r="B127" s="484" t="s">
        <v>698</v>
      </c>
      <c r="C127" s="484" t="s">
        <v>269</v>
      </c>
      <c r="D127" s="484" t="s">
        <v>201</v>
      </c>
      <c r="E127" s="514"/>
      <c r="F127" s="514"/>
      <c r="G127" s="514"/>
      <c r="H127" s="514"/>
      <c r="I127" s="566">
        <v>853.16775614455514</v>
      </c>
      <c r="J127" s="883">
        <f>SUMIF('Breakdown depenses Oct''dec 20'!H:H,'Rapport Financier 1'!A127,'Breakdown depenses Oct''dec 20'!T:T)</f>
        <v>105</v>
      </c>
      <c r="K127" s="883">
        <f>SUMIF('Breakdown depenses Jan''Mar 21'!H:H,'Rapport Financier 1'!A127,'Breakdown depenses Jan''Mar 21'!T:T)</f>
        <v>190.88</v>
      </c>
      <c r="L127" s="883">
        <f>(SUMIF('Breakdown depenses Avril-Juin'!H:H,'Rapport Financier 1'!A127,'Breakdown depenses Avril-Juin'!T:T))+(SUMIF('Breakdown VNG Dep Avr-Juin21'!A:A,'Rapport Financier 1'!A127,'Breakdown VNG Dep Avr-Juin21'!L:L))</f>
        <v>190.68</v>
      </c>
      <c r="M127" s="883">
        <f>(SUMIF('Breakdown depenses Juil''Sept 21'!H:H,'Rapport Financier 1'!A127,'Breakdown depenses Juil''Sept 21'!T:T))</f>
        <v>190.81</v>
      </c>
      <c r="N127" s="957">
        <f>SUMIF('Breakdown depenses Oct''21'!H:H,'Rapport Financier 1'!A127,'Breakdown depenses Oct''21'!T:T)</f>
        <v>0.16</v>
      </c>
      <c r="O127" s="958">
        <f>SUMIF('Breakdown depenses Nov''Déc''21'!H:H,A127,'Breakdown depenses Nov''Déc''21'!T:T)+SUMIF('VNG T5'!A:A,A127,'VNG T5'!N:N)</f>
        <v>213.17000000000002</v>
      </c>
      <c r="P127" s="902">
        <f>SUM(N127:O127)</f>
        <v>213.33</v>
      </c>
      <c r="Q127" s="572">
        <f>SUM(J127:M127)+P127</f>
        <v>890.7</v>
      </c>
      <c r="R127" s="572">
        <f>I127-Q127</f>
        <v>-37.532243855444904</v>
      </c>
      <c r="S127" s="575">
        <f>Q127/I127</f>
        <v>1.0439916342186351</v>
      </c>
      <c r="T127" s="566">
        <v>493.16775614455509</v>
      </c>
      <c r="U127" s="572">
        <f>SUMIF('Breakdown depenses Jan''Mar''22'!H:H,'Rapport Financier 1'!A127,'Breakdown depenses Jan''Mar''22'!T:T)</f>
        <v>195.26999999999998</v>
      </c>
      <c r="V127" s="572">
        <f>SUMIF('Breakdown depenses Avr-Mai''22'!H:H,'Rapport Financier 1'!A127,'Breakdown depenses Avr-Mai''22'!T:T)</f>
        <v>130.13999999999999</v>
      </c>
      <c r="W127" s="572">
        <f>SUMIF('Breakdown depenses Juin''22'!H:H,'Rapport Financier 1'!A127,'Breakdown depenses Juin''22'!T:T)</f>
        <v>65.19</v>
      </c>
      <c r="X127" s="572">
        <f t="shared" si="122"/>
        <v>195.32999999999998</v>
      </c>
      <c r="Y127" s="572">
        <f>SUMIF('Breakdown depenses Juil''Sept''22'!H:H,'Rapport Financier 1'!A127,'Breakdown depenses Juil''Sept''22'!T:T)</f>
        <v>65.19</v>
      </c>
      <c r="Z127" s="572">
        <f>SUMIF('Breakdown depenses Oct 2022'!H:H,'Rapport Financier 1'!A127,'Breakdown depenses Oct 2022'!T:T)</f>
        <v>0</v>
      </c>
      <c r="AA127" s="572">
        <f>SUMIF('Breakdown depenses Oct''Dec 2022'!I:I,'Rapport Financier 1'!A127,'Breakdown depenses Oct''Dec 2022'!R:R)</f>
        <v>0</v>
      </c>
      <c r="AB127" s="572">
        <f t="shared" si="123"/>
        <v>0</v>
      </c>
      <c r="AC127" s="572">
        <f>SUMIF('Breakdown depenses Jan''&amp;Mars''23'!I:I,'Rapport Financier 1'!A127,'Breakdown depenses Jan''&amp;Mars''23'!U:U)</f>
        <v>0</v>
      </c>
      <c r="AD127" s="572">
        <f>SUMIF('Breakdown depenses Avr''23'!I:I,'Rapport Financier 1'!A127,'Breakdown depenses Avr''23'!U:U)</f>
        <v>0</v>
      </c>
      <c r="AE127" s="572">
        <f>SUMIF('Breakdown depenses Mai''&amp;Jui''23'!I:I,'Rapport Financier 1'!A127,'Breakdown depenses Mai''&amp;Jui''23'!U:U)</f>
        <v>0</v>
      </c>
      <c r="AF127" s="572">
        <f t="shared" si="124"/>
        <v>455.78999999999996</v>
      </c>
      <c r="AG127" s="572">
        <f t="shared" si="125"/>
        <v>37.377756144555121</v>
      </c>
      <c r="AH127" s="575">
        <f t="shared" si="130"/>
        <v>0.92420884034113715</v>
      </c>
      <c r="AI127" s="566">
        <f t="shared" si="126"/>
        <v>1346.3355122891103</v>
      </c>
      <c r="AJ127" s="572">
        <f t="shared" si="127"/>
        <v>1346.49</v>
      </c>
      <c r="AK127" s="572">
        <f t="shared" si="128"/>
        <v>-0.15448771088972535</v>
      </c>
      <c r="AL127" s="998">
        <f t="shared" si="129"/>
        <v>1.0001147468142075</v>
      </c>
      <c r="AN127" s="1077">
        <f t="shared" si="83"/>
        <v>-0.15448771088972535</v>
      </c>
    </row>
    <row r="128" spans="1:41">
      <c r="A128" s="764" t="s">
        <v>3563</v>
      </c>
      <c r="B128" s="909" t="s">
        <v>3053</v>
      </c>
      <c r="C128" s="484" t="s">
        <v>269</v>
      </c>
      <c r="D128" s="484" t="s">
        <v>201</v>
      </c>
      <c r="E128" s="514"/>
      <c r="F128" s="514"/>
      <c r="G128" s="514"/>
      <c r="H128" s="514"/>
      <c r="I128" s="566">
        <v>0</v>
      </c>
      <c r="J128" s="883">
        <f>SUMIF('Breakdown depenses Oct''dec 20'!H:H,'Rapport Financier 1'!A128,'Breakdown depenses Oct''dec 20'!T:T)</f>
        <v>0</v>
      </c>
      <c r="K128" s="883">
        <f>SUMIF('Breakdown depenses Jan''Mar 21'!H:H,'Rapport Financier 1'!A128,'Breakdown depenses Jan''Mar 21'!T:T)</f>
        <v>0</v>
      </c>
      <c r="L128" s="883">
        <f>(SUMIF('Breakdown depenses Avril-Juin'!H:H,'Rapport Financier 1'!A128,'Breakdown depenses Avril-Juin'!T:T))+(SUMIF('Breakdown VNG Dep Avr-Juin21'!A:A,'Rapport Financier 1'!A128,'Breakdown VNG Dep Avr-Juin21'!L:L))</f>
        <v>0</v>
      </c>
      <c r="M128" s="883">
        <f>(SUMIF('Breakdown depenses Juil''Sept 21'!H:H,'Rapport Financier 1'!A128,'Breakdown depenses Juil''Sept 21'!T:T))</f>
        <v>0</v>
      </c>
      <c r="N128" s="957">
        <f>SUMIF('Breakdown depenses Oct''21'!H:H,'Rapport Financier 1'!A128,'Breakdown depenses Oct''21'!T:T)</f>
        <v>0</v>
      </c>
      <c r="O128" s="958">
        <f>SUMIF('Breakdown depenses Nov''Déc''21'!H:H,A128,'Breakdown depenses Nov''Déc''21'!T:T)+SUMIF('VNG T5'!A:A,A128,'VNG T5'!N:N)</f>
        <v>0</v>
      </c>
      <c r="P128" s="902">
        <f t="shared" si="118"/>
        <v>0</v>
      </c>
      <c r="Q128" s="572">
        <f t="shared" si="119"/>
        <v>0</v>
      </c>
      <c r="R128" s="572">
        <f t="shared" si="120"/>
        <v>0</v>
      </c>
      <c r="S128" s="575" t="e">
        <f t="shared" si="121"/>
        <v>#DIV/0!</v>
      </c>
      <c r="T128" s="566">
        <v>7038</v>
      </c>
      <c r="U128" s="572">
        <f>SUMIF('Breakdown depenses Jan''Mar''22'!H:H,'Rapport Financier 1'!A128,'Breakdown depenses Jan''Mar''22'!T:T)</f>
        <v>0</v>
      </c>
      <c r="V128" s="572">
        <f>SUMIF('Breakdown depenses Avr-Mai''22'!H:H,'Rapport Financier 1'!A128,'Breakdown depenses Avr-Mai''22'!T:T)</f>
        <v>0</v>
      </c>
      <c r="W128" s="572">
        <f>SUMIF('Breakdown depenses Juin''22'!H:H,'Rapport Financier 1'!A128,'Breakdown depenses Juin''22'!T:T)</f>
        <v>0</v>
      </c>
      <c r="X128" s="572">
        <f t="shared" si="122"/>
        <v>0</v>
      </c>
      <c r="Y128" s="572">
        <f>SUMIF('Breakdown depenses Juil''Sept''22'!H:H,'Rapport Financier 1'!A128,'Breakdown depenses Juil''Sept''22'!T:T)</f>
        <v>1375</v>
      </c>
      <c r="Z128" s="572">
        <f>SUMIF('Breakdown depenses Oct 2022'!H:H,'Rapport Financier 1'!A128,'Breakdown depenses Oct 2022'!T:T)</f>
        <v>0</v>
      </c>
      <c r="AA128" s="572">
        <f>SUMIF('Breakdown depenses Oct''Dec 2022'!I:I,'Rapport Financier 1'!A128,'Breakdown depenses Oct''Dec 2022'!R:R)</f>
        <v>1000</v>
      </c>
      <c r="AB128" s="572">
        <f t="shared" si="123"/>
        <v>1000</v>
      </c>
      <c r="AC128" s="572">
        <f>SUMIF('Breakdown depenses Jan''&amp;Mars''23'!I:I,'Rapport Financier 1'!A128,'Breakdown depenses Jan''&amp;Mars''23'!U:U)</f>
        <v>2251</v>
      </c>
      <c r="AD128" s="572">
        <f>SUMIF('Breakdown depenses Avr''23'!I:I,'Rapport Financier 1'!A128,'Breakdown depenses Avr''23'!U:U)</f>
        <v>1438</v>
      </c>
      <c r="AE128" s="572">
        <f>SUMIF('Breakdown depenses Mai''&amp;Jui''23'!I:I,'Rapport Financier 1'!A128,'Breakdown depenses Mai''&amp;Jui''23'!U:U)</f>
        <v>0</v>
      </c>
      <c r="AF128" s="572">
        <f t="shared" si="124"/>
        <v>6064</v>
      </c>
      <c r="AG128" s="572">
        <f t="shared" si="125"/>
        <v>974</v>
      </c>
      <c r="AH128" s="575">
        <f t="shared" si="130"/>
        <v>0.86160841148053424</v>
      </c>
      <c r="AI128" s="566">
        <f t="shared" si="126"/>
        <v>7038</v>
      </c>
      <c r="AJ128" s="572">
        <f t="shared" si="127"/>
        <v>6064</v>
      </c>
      <c r="AK128" s="572">
        <f t="shared" si="128"/>
        <v>974</v>
      </c>
      <c r="AL128" s="998">
        <f t="shared" si="129"/>
        <v>0.86160841148053424</v>
      </c>
      <c r="AN128" s="1077">
        <f t="shared" si="83"/>
        <v>5663</v>
      </c>
    </row>
    <row r="129" spans="1:41">
      <c r="A129" s="482" t="s">
        <v>898</v>
      </c>
      <c r="B129" s="484" t="s">
        <v>714</v>
      </c>
      <c r="C129" s="484" t="s">
        <v>694</v>
      </c>
      <c r="D129" s="484" t="s">
        <v>201</v>
      </c>
      <c r="E129" s="514"/>
      <c r="F129" s="514"/>
      <c r="G129" s="514"/>
      <c r="H129" s="514"/>
      <c r="I129" s="566">
        <v>4793</v>
      </c>
      <c r="J129" s="883">
        <f>SUMIF('Breakdown depenses Oct''dec 20'!H:H,'Rapport Financier 1'!A129,'Breakdown depenses Oct''dec 20'!T:T)</f>
        <v>0</v>
      </c>
      <c r="K129" s="883">
        <f>SUMIF('Breakdown depenses Jan''Mar 21'!H:H,'Rapport Financier 1'!A129,'Breakdown depenses Jan''Mar 21'!T:T)</f>
        <v>0</v>
      </c>
      <c r="L129" s="883">
        <f>(SUMIF('Breakdown depenses Avril-Juin'!H:H,'Rapport Financier 1'!A129,'Breakdown depenses Avril-Juin'!T:T))+(SUMIF('Breakdown VNG Dep Avr-Juin21'!A:A,'Rapport Financier 1'!A129,'Breakdown VNG Dep Avr-Juin21'!L:L))</f>
        <v>0</v>
      </c>
      <c r="M129" s="883">
        <f>(SUMIF('Breakdown depenses Juil''Sept 21'!H:H,'Rapport Financier 1'!A129,'Breakdown depenses Juil''Sept 21'!T:T))</f>
        <v>0</v>
      </c>
      <c r="N129" s="957">
        <f>SUMIF('Breakdown depenses Oct''21'!H:H,'Rapport Financier 1'!A129,'Breakdown depenses Oct''21'!T:T)</f>
        <v>2453</v>
      </c>
      <c r="O129" s="958">
        <f>SUMIF('Breakdown depenses Nov''Déc''21'!H:H,A129,'Breakdown depenses Nov''Déc''21'!T:T)+SUMIF('VNG T5'!A:A,A129,'VNG T5'!N:N)</f>
        <v>0</v>
      </c>
      <c r="P129" s="902">
        <f t="shared" si="118"/>
        <v>2453</v>
      </c>
      <c r="Q129" s="572">
        <f t="shared" si="119"/>
        <v>2453</v>
      </c>
      <c r="R129" s="572">
        <f t="shared" si="120"/>
        <v>2340</v>
      </c>
      <c r="S129" s="575">
        <f t="shared" si="121"/>
        <v>0.51178802420196123</v>
      </c>
      <c r="T129" s="566">
        <v>0</v>
      </c>
      <c r="U129" s="572">
        <f>SUMIF('Breakdown depenses Jan''Mar''22'!H:H,'Rapport Financier 1'!A129,'Breakdown depenses Jan''Mar''22'!T:T)</f>
        <v>0</v>
      </c>
      <c r="V129" s="572">
        <f>SUMIF('Breakdown depenses Avr-Mai''22'!H:H,'Rapport Financier 1'!A129,'Breakdown depenses Avr-Mai''22'!T:T)</f>
        <v>0</v>
      </c>
      <c r="W129" s="572">
        <f>SUMIF('Breakdown depenses Juin''22'!H:H,'Rapport Financier 1'!A129,'Breakdown depenses Juin''22'!T:T)</f>
        <v>0</v>
      </c>
      <c r="X129" s="572">
        <f t="shared" si="122"/>
        <v>0</v>
      </c>
      <c r="Y129" s="572">
        <f>SUMIF('Breakdown depenses Juil''Sept''22'!H:H,'Rapport Financier 1'!A129,'Breakdown depenses Juil''Sept''22'!T:T)</f>
        <v>0</v>
      </c>
      <c r="Z129" s="572">
        <f>SUMIF('Breakdown depenses Oct 2022'!H:H,'Rapport Financier 1'!A129,'Breakdown depenses Oct 2022'!T:T)</f>
        <v>0</v>
      </c>
      <c r="AA129" s="572">
        <f>SUMIF('Breakdown depenses Oct''Dec 2022'!I:I,'Rapport Financier 1'!A129,'Breakdown depenses Oct''Dec 2022'!R:R)</f>
        <v>0</v>
      </c>
      <c r="AB129" s="572">
        <f t="shared" si="123"/>
        <v>0</v>
      </c>
      <c r="AC129" s="572">
        <f>SUMIF('Breakdown depenses Jan''&amp;Mars''23'!I:I,'Rapport Financier 1'!A129,'Breakdown depenses Jan''&amp;Mars''23'!U:U)</f>
        <v>2340</v>
      </c>
      <c r="AD129" s="572">
        <f>SUMIF('Breakdown depenses Avr''23'!I:I,'Rapport Financier 1'!A129,'Breakdown depenses Avr''23'!U:U)</f>
        <v>0</v>
      </c>
      <c r="AE129" s="572">
        <f>SUMIF('Breakdown depenses Mai''&amp;Jui''23'!I:I,'Rapport Financier 1'!A129,'Breakdown depenses Mai''&amp;Jui''23'!U:U)</f>
        <v>0</v>
      </c>
      <c r="AF129" s="572">
        <f t="shared" si="124"/>
        <v>2340</v>
      </c>
      <c r="AG129" s="572">
        <f t="shared" si="125"/>
        <v>-2340</v>
      </c>
      <c r="AH129" s="575"/>
      <c r="AI129" s="566">
        <f t="shared" si="126"/>
        <v>4793</v>
      </c>
      <c r="AJ129" s="572">
        <f t="shared" si="127"/>
        <v>4793</v>
      </c>
      <c r="AK129" s="572">
        <f t="shared" si="128"/>
        <v>0</v>
      </c>
      <c r="AL129" s="998">
        <f t="shared" si="129"/>
        <v>1</v>
      </c>
      <c r="AN129" s="1077">
        <f t="shared" si="83"/>
        <v>2340</v>
      </c>
    </row>
    <row r="130" spans="1:41">
      <c r="A130" s="482" t="s">
        <v>899</v>
      </c>
      <c r="B130" s="484" t="s">
        <v>700</v>
      </c>
      <c r="C130" s="484" t="s">
        <v>694</v>
      </c>
      <c r="D130" s="484" t="s">
        <v>201</v>
      </c>
      <c r="E130" s="514"/>
      <c r="F130" s="514"/>
      <c r="G130" s="514"/>
      <c r="H130" s="514"/>
      <c r="I130" s="566">
        <v>0</v>
      </c>
      <c r="J130" s="883">
        <f>SUMIF('Breakdown depenses Oct''dec 20'!H:H,'Rapport Financier 1'!A130,'Breakdown depenses Oct''dec 20'!T:T)</f>
        <v>0</v>
      </c>
      <c r="K130" s="883">
        <f>SUMIF('Breakdown depenses Jan''Mar 21'!H:H,'Rapport Financier 1'!A130,'Breakdown depenses Jan''Mar 21'!T:T)</f>
        <v>0</v>
      </c>
      <c r="L130" s="883">
        <f>(SUMIF('Breakdown depenses Avril-Juin'!H:H,'Rapport Financier 1'!A130,'Breakdown depenses Avril-Juin'!T:T))+(SUMIF('Breakdown VNG Dep Avr-Juin21'!A:A,'Rapport Financier 1'!A130,'Breakdown VNG Dep Avr-Juin21'!L:L))</f>
        <v>0</v>
      </c>
      <c r="M130" s="883">
        <f>(SUMIF('Breakdown depenses Juil''Sept 21'!H:H,'Rapport Financier 1'!A130,'Breakdown depenses Juil''Sept 21'!T:T))</f>
        <v>0</v>
      </c>
      <c r="N130" s="957">
        <f>SUMIF('Breakdown depenses Oct''21'!H:H,'Rapport Financier 1'!A130,'Breakdown depenses Oct''21'!T:T)</f>
        <v>0</v>
      </c>
      <c r="O130" s="958">
        <f>SUMIF('Breakdown depenses Nov''Déc''21'!H:H,A130,'Breakdown depenses Nov''Déc''21'!T:T)+SUMIF('VNG T5'!A:A,A130,'VNG T5'!N:N)</f>
        <v>0</v>
      </c>
      <c r="P130" s="902">
        <f t="shared" si="118"/>
        <v>0</v>
      </c>
      <c r="Q130" s="572">
        <f t="shared" si="119"/>
        <v>0</v>
      </c>
      <c r="R130" s="572">
        <f t="shared" si="120"/>
        <v>0</v>
      </c>
      <c r="S130" s="575" t="e">
        <f t="shared" si="121"/>
        <v>#DIV/0!</v>
      </c>
      <c r="T130" s="566">
        <v>8849</v>
      </c>
      <c r="U130" s="572">
        <f>SUMIF('Breakdown depenses Jan''Mar''22'!H:H,'Rapport Financier 1'!A130,'Breakdown depenses Jan''Mar''22'!T:T)</f>
        <v>0</v>
      </c>
      <c r="V130" s="572">
        <f>SUMIF('Breakdown depenses Avr-Mai''22'!H:H,'Rapport Financier 1'!A130,'Breakdown depenses Avr-Mai''22'!T:T)</f>
        <v>0</v>
      </c>
      <c r="W130" s="572">
        <f>SUMIF('Breakdown depenses Juin''22'!H:H,'Rapport Financier 1'!A130,'Breakdown depenses Juin''22'!T:T)</f>
        <v>0</v>
      </c>
      <c r="X130" s="572">
        <f t="shared" si="122"/>
        <v>0</v>
      </c>
      <c r="Y130" s="572">
        <f>SUMIF('Breakdown depenses Juil''Sept''22'!H:H,'Rapport Financier 1'!A130,'Breakdown depenses Juil''Sept''22'!T:T)</f>
        <v>0</v>
      </c>
      <c r="Z130" s="572">
        <f>SUMIF('Breakdown depenses Oct 2022'!H:H,'Rapport Financier 1'!A130,'Breakdown depenses Oct 2022'!T:T)</f>
        <v>0</v>
      </c>
      <c r="AA130" s="572">
        <f>SUMIF('Breakdown depenses Oct''Dec 2022'!I:I,'Rapport Financier 1'!A130,'Breakdown depenses Oct''Dec 2022'!R:R)</f>
        <v>0</v>
      </c>
      <c r="AB130" s="572">
        <f t="shared" si="123"/>
        <v>0</v>
      </c>
      <c r="AC130" s="572">
        <f>SUMIF('Breakdown depenses Jan''&amp;Mars''23'!I:I,'Rapport Financier 1'!A130,'Breakdown depenses Jan''&amp;Mars''23'!U:U)</f>
        <v>0</v>
      </c>
      <c r="AD130" s="572">
        <f>SUMIF('Breakdown depenses Avr''23'!I:I,'Rapport Financier 1'!A130,'Breakdown depenses Avr''23'!U:U)</f>
        <v>2576</v>
      </c>
      <c r="AE130" s="572">
        <f>SUMIF('Breakdown depenses Mai''&amp;Jui''23'!I:I,'Rapport Financier 1'!A130,'Breakdown depenses Mai''&amp;Jui''23'!U:U)</f>
        <v>6400</v>
      </c>
      <c r="AF130" s="572">
        <f t="shared" si="124"/>
        <v>8976</v>
      </c>
      <c r="AG130" s="572">
        <f t="shared" si="125"/>
        <v>-127</v>
      </c>
      <c r="AH130" s="575">
        <f t="shared" si="130"/>
        <v>1.0143519041699627</v>
      </c>
      <c r="AI130" s="566">
        <f t="shared" si="126"/>
        <v>8849</v>
      </c>
      <c r="AJ130" s="572">
        <f t="shared" si="127"/>
        <v>8976</v>
      </c>
      <c r="AK130" s="572">
        <f t="shared" si="128"/>
        <v>-127</v>
      </c>
      <c r="AL130" s="998">
        <f t="shared" si="129"/>
        <v>1.0143519041699627</v>
      </c>
      <c r="AN130" s="1077">
        <f t="shared" si="83"/>
        <v>2449</v>
      </c>
    </row>
    <row r="131" spans="1:41">
      <c r="A131" s="482" t="s">
        <v>900</v>
      </c>
      <c r="B131" s="484" t="s">
        <v>715</v>
      </c>
      <c r="C131" s="484" t="s">
        <v>694</v>
      </c>
      <c r="D131" s="484" t="s">
        <v>201</v>
      </c>
      <c r="E131" s="514"/>
      <c r="F131" s="514"/>
      <c r="G131" s="514"/>
      <c r="H131" s="514"/>
      <c r="I131" s="566">
        <v>3396</v>
      </c>
      <c r="J131" s="883">
        <f>SUMIF('Breakdown depenses Oct''dec 20'!H:H,'Rapport Financier 1'!A131,'Breakdown depenses Oct''dec 20'!T:T)</f>
        <v>0</v>
      </c>
      <c r="K131" s="883">
        <f>SUMIF('Breakdown depenses Jan''Mar 21'!H:H,'Rapport Financier 1'!A131,'Breakdown depenses Jan''Mar 21'!T:T)</f>
        <v>0</v>
      </c>
      <c r="L131" s="883">
        <f>(SUMIF('Breakdown depenses Avril-Juin'!H:H,'Rapport Financier 1'!A131,'Breakdown depenses Avril-Juin'!T:T))+(SUMIF('Breakdown VNG Dep Avr-Juin21'!A:A,'Rapport Financier 1'!A131,'Breakdown VNG Dep Avr-Juin21'!L:L))</f>
        <v>0</v>
      </c>
      <c r="M131" s="883">
        <f>(SUMIF('Breakdown depenses Juil''Sept 21'!H:H,'Rapport Financier 1'!A131,'Breakdown depenses Juil''Sept 21'!T:T))</f>
        <v>0</v>
      </c>
      <c r="N131" s="957">
        <f>SUMIF('Breakdown depenses Oct''21'!H:H,'Rapport Financier 1'!A131,'Breakdown depenses Oct''21'!T:T)</f>
        <v>3396</v>
      </c>
      <c r="O131" s="958">
        <f>SUMIF('Breakdown depenses Nov''Déc''21'!H:H,A131,'Breakdown depenses Nov''Déc''21'!T:T)+SUMIF('VNG T5'!A:A,A131,'VNG T5'!N:N)</f>
        <v>5476.14</v>
      </c>
      <c r="P131" s="902">
        <f t="shared" si="118"/>
        <v>8872.14</v>
      </c>
      <c r="Q131" s="572">
        <f t="shared" si="119"/>
        <v>8872.14</v>
      </c>
      <c r="R131" s="572">
        <f t="shared" si="120"/>
        <v>-5476.1399999999994</v>
      </c>
      <c r="S131" s="575">
        <f t="shared" si="121"/>
        <v>2.6125265017667845</v>
      </c>
      <c r="T131" s="566">
        <v>8181</v>
      </c>
      <c r="U131" s="572">
        <f>SUMIF('Breakdown depenses Jan''Mar''22'!H:H,'Rapport Financier 1'!A131,'Breakdown depenses Jan''Mar''22'!T:T)</f>
        <v>0</v>
      </c>
      <c r="V131" s="572">
        <f>SUMIF('Breakdown depenses Avr-Mai''22'!H:H,'Rapport Financier 1'!A131,'Breakdown depenses Avr-Mai''22'!T:T)</f>
        <v>0</v>
      </c>
      <c r="W131" s="572">
        <f>SUMIF('Breakdown depenses Juin''22'!H:H,'Rapport Financier 1'!A131,'Breakdown depenses Juin''22'!T:T)</f>
        <v>2736</v>
      </c>
      <c r="X131" s="572">
        <f t="shared" si="122"/>
        <v>2736</v>
      </c>
      <c r="Y131" s="572">
        <f>SUMIF('Breakdown depenses Juil''Sept''22'!H:H,'Rapport Financier 1'!A131,'Breakdown depenses Juil''Sept''22'!T:T)</f>
        <v>0</v>
      </c>
      <c r="Z131" s="572">
        <f>SUMIF('Breakdown depenses Oct 2022'!H:H,'Rapport Financier 1'!A131,'Breakdown depenses Oct 2022'!T:T)</f>
        <v>0</v>
      </c>
      <c r="AA131" s="572">
        <f>SUMIF('Breakdown depenses Oct''Dec 2022'!I:I,'Rapport Financier 1'!A131,'Breakdown depenses Oct''Dec 2022'!R:R)</f>
        <v>0</v>
      </c>
      <c r="AB131" s="572">
        <f t="shared" si="123"/>
        <v>0</v>
      </c>
      <c r="AC131" s="572">
        <f>SUMIF('Breakdown depenses Jan''&amp;Mars''23'!I:I,'Rapport Financier 1'!A131,'Breakdown depenses Jan''&amp;Mars''23'!U:U)</f>
        <v>0</v>
      </c>
      <c r="AD131" s="572">
        <f>SUMIF('Breakdown depenses Avr''23'!I:I,'Rapport Financier 1'!A131,'Breakdown depenses Avr''23'!U:U)</f>
        <v>0</v>
      </c>
      <c r="AE131" s="572">
        <f>SUMIF('Breakdown depenses Mai''&amp;Jui''23'!I:I,'Rapport Financier 1'!A131,'Breakdown depenses Mai''&amp;Jui''23'!U:U)</f>
        <v>-150</v>
      </c>
      <c r="AF131" s="572">
        <f t="shared" si="124"/>
        <v>2586</v>
      </c>
      <c r="AG131" s="572">
        <f t="shared" si="125"/>
        <v>5595</v>
      </c>
      <c r="AH131" s="575">
        <f t="shared" si="130"/>
        <v>0.3160982764943161</v>
      </c>
      <c r="AI131" s="566">
        <f t="shared" si="126"/>
        <v>11577</v>
      </c>
      <c r="AJ131" s="572">
        <f t="shared" si="127"/>
        <v>11458.14</v>
      </c>
      <c r="AK131" s="572">
        <f t="shared" si="128"/>
        <v>118.86000000000058</v>
      </c>
      <c r="AL131" s="998">
        <f t="shared" si="129"/>
        <v>0.98973309147447519</v>
      </c>
      <c r="AN131" s="1077">
        <f t="shared" si="83"/>
        <v>118.86000000000058</v>
      </c>
    </row>
    <row r="132" spans="1:41">
      <c r="A132" s="482" t="s">
        <v>818</v>
      </c>
      <c r="B132" s="484" t="s">
        <v>749</v>
      </c>
      <c r="C132" s="484" t="s">
        <v>284</v>
      </c>
      <c r="D132" s="484" t="s">
        <v>201</v>
      </c>
      <c r="E132" s="514"/>
      <c r="F132" s="514"/>
      <c r="G132" s="514"/>
      <c r="H132" s="514"/>
      <c r="I132" s="566">
        <v>9800</v>
      </c>
      <c r="J132" s="883">
        <f>SUMIF('Breakdown depenses Oct''dec 20'!H:H,'Rapport Financier 1'!A132,'Breakdown depenses Oct''dec 20'!T:T)</f>
        <v>0</v>
      </c>
      <c r="K132" s="883">
        <f>SUMIF('Breakdown depenses Jan''Mar 21'!H:H,'Rapport Financier 1'!A132,'Breakdown depenses Jan''Mar 21'!T:T)</f>
        <v>3500</v>
      </c>
      <c r="L132" s="883">
        <f>(SUMIF('Breakdown depenses Avril-Juin'!H:H,'Rapport Financier 1'!A132,'Breakdown depenses Avril-Juin'!T:T))+(SUMIF('Breakdown VNG Dep Avr-Juin21'!A:A,'Rapport Financier 1'!A132,'Breakdown VNG Dep Avr-Juin21'!L:L))</f>
        <v>2100</v>
      </c>
      <c r="M132" s="883">
        <f>(SUMIF('Breakdown depenses Juil''Sept 21'!H:H,'Rapport Financier 1'!A132,'Breakdown depenses Juil''Sept 21'!T:T))</f>
        <v>0</v>
      </c>
      <c r="N132" s="957">
        <f>SUMIF('Breakdown depenses Oct''21'!H:H,'Rapport Financier 1'!A132,'Breakdown depenses Oct''21'!T:T)</f>
        <v>2100</v>
      </c>
      <c r="O132" s="958">
        <f>SUMIF('Breakdown depenses Nov''Déc''21'!H:H,A132,'Breakdown depenses Nov''Déc''21'!T:T)+SUMIF('VNG T5'!A:A,A132,'VNG T5'!N:N)</f>
        <v>700</v>
      </c>
      <c r="P132" s="902">
        <f t="shared" si="118"/>
        <v>2800</v>
      </c>
      <c r="Q132" s="572">
        <f t="shared" si="119"/>
        <v>8400</v>
      </c>
      <c r="R132" s="572">
        <f t="shared" si="120"/>
        <v>1400</v>
      </c>
      <c r="S132" s="575">
        <f t="shared" si="121"/>
        <v>0.8571428571428571</v>
      </c>
      <c r="T132" s="566">
        <v>11900</v>
      </c>
      <c r="U132" s="572">
        <f>SUMIF('Breakdown depenses Jan''Mar''22'!H:H,'Rapport Financier 1'!A132,'Breakdown depenses Jan''Mar''22'!T:T)</f>
        <v>0</v>
      </c>
      <c r="V132" s="572">
        <f>SUMIF('Breakdown depenses Avr-Mai''22'!H:H,'Rapport Financier 1'!A132,'Breakdown depenses Avr-Mai''22'!T:T)</f>
        <v>0</v>
      </c>
      <c r="W132" s="572">
        <f>SUMIF('Breakdown depenses Juin''22'!H:H,'Rapport Financier 1'!A132,'Breakdown depenses Juin''22'!T:T)</f>
        <v>3500</v>
      </c>
      <c r="X132" s="572">
        <f t="shared" si="122"/>
        <v>3500</v>
      </c>
      <c r="Y132" s="572">
        <f>SUMIF('Breakdown depenses Juil''Sept''22'!H:H,'Rapport Financier 1'!A132,'Breakdown depenses Juil''Sept''22'!T:T)</f>
        <v>2100</v>
      </c>
      <c r="Z132" s="572">
        <f>SUMIF('Breakdown depenses Oct 2022'!H:H,'Rapport Financier 1'!A132,'Breakdown depenses Oct 2022'!T:T)</f>
        <v>0</v>
      </c>
      <c r="AA132" s="572">
        <f>SUMIF('Breakdown depenses Oct''Dec 2022'!I:I,'Rapport Financier 1'!A132,'Breakdown depenses Oct''Dec 2022'!R:R)</f>
        <v>4210</v>
      </c>
      <c r="AB132" s="572">
        <f t="shared" si="123"/>
        <v>4210</v>
      </c>
      <c r="AC132" s="572">
        <f>SUMIF('Breakdown depenses Jan''&amp;Mars''23'!I:I,'Rapport Financier 1'!A132,'Breakdown depenses Jan''&amp;Mars''23'!U:U)</f>
        <v>0</v>
      </c>
      <c r="AD132" s="572">
        <f>SUMIF('Breakdown depenses Avr''23'!I:I,'Rapport Financier 1'!A132,'Breakdown depenses Avr''23'!U:U)</f>
        <v>0</v>
      </c>
      <c r="AE132" s="572">
        <f>SUMIF('Breakdown depenses Mai''&amp;Jui''23'!I:I,'Rapport Financier 1'!A132,'Breakdown depenses Mai''&amp;Jui''23'!U:U)</f>
        <v>3490</v>
      </c>
      <c r="AF132" s="572">
        <f t="shared" si="124"/>
        <v>13300</v>
      </c>
      <c r="AG132" s="572">
        <f t="shared" si="125"/>
        <v>-1400</v>
      </c>
      <c r="AH132" s="575">
        <f t="shared" si="130"/>
        <v>1.1176470588235294</v>
      </c>
      <c r="AI132" s="566">
        <f t="shared" si="126"/>
        <v>21700</v>
      </c>
      <c r="AJ132" s="572">
        <f t="shared" si="127"/>
        <v>21700</v>
      </c>
      <c r="AK132" s="572">
        <f t="shared" si="128"/>
        <v>0</v>
      </c>
      <c r="AL132" s="998">
        <f t="shared" si="129"/>
        <v>1</v>
      </c>
      <c r="AN132" s="1077">
        <f t="shared" si="83"/>
        <v>4210</v>
      </c>
    </row>
    <row r="133" spans="1:41">
      <c r="A133" s="482" t="s">
        <v>901</v>
      </c>
      <c r="B133" s="484" t="s">
        <v>750</v>
      </c>
      <c r="C133" s="484" t="s">
        <v>284</v>
      </c>
      <c r="D133" s="484" t="s">
        <v>201</v>
      </c>
      <c r="E133" s="514"/>
      <c r="F133" s="514"/>
      <c r="G133" s="514"/>
      <c r="H133" s="514"/>
      <c r="I133" s="566">
        <v>6000</v>
      </c>
      <c r="J133" s="883">
        <f>SUMIF('Breakdown depenses Oct''dec 20'!H:H,'Rapport Financier 1'!A133,'Breakdown depenses Oct''dec 20'!T:T)</f>
        <v>0</v>
      </c>
      <c r="K133" s="883">
        <f>SUMIF('Breakdown depenses Jan''Mar 21'!H:H,'Rapport Financier 1'!A133,'Breakdown depenses Jan''Mar 21'!T:T)</f>
        <v>1500</v>
      </c>
      <c r="L133" s="883">
        <f>(SUMIF('Breakdown depenses Avril-Juin'!H:H,'Rapport Financier 1'!A133,'Breakdown depenses Avril-Juin'!T:T))+(SUMIF('Breakdown VNG Dep Avr-Juin21'!A:A,'Rapport Financier 1'!A133,'Breakdown VNG Dep Avr-Juin21'!L:L))</f>
        <v>1500</v>
      </c>
      <c r="M133" s="883">
        <f>(SUMIF('Breakdown depenses Juil''Sept 21'!H:H,'Rapport Financier 1'!A133,'Breakdown depenses Juil''Sept 21'!T:T))</f>
        <v>0</v>
      </c>
      <c r="N133" s="957">
        <f>SUMIF('Breakdown depenses Oct''21'!H:H,'Rapport Financier 1'!A133,'Breakdown depenses Oct''21'!T:T)</f>
        <v>1500</v>
      </c>
      <c r="O133" s="958">
        <f>SUMIF('Breakdown depenses Nov''Déc''21'!H:H,A133,'Breakdown depenses Nov''Déc''21'!T:T)+SUMIF('VNG T5'!A:A,A133,'VNG T5'!N:N)</f>
        <v>500</v>
      </c>
      <c r="P133" s="902">
        <f t="shared" si="118"/>
        <v>2000</v>
      </c>
      <c r="Q133" s="572">
        <f t="shared" si="119"/>
        <v>5000</v>
      </c>
      <c r="R133" s="572">
        <f t="shared" si="120"/>
        <v>1000</v>
      </c>
      <c r="S133" s="575">
        <f t="shared" si="121"/>
        <v>0.83333333333333337</v>
      </c>
      <c r="T133" s="566">
        <v>6000</v>
      </c>
      <c r="U133" s="572">
        <f>SUMIF('Breakdown depenses Jan''Mar''22'!H:H,'Rapport Financier 1'!A133,'Breakdown depenses Jan''Mar''22'!T:T)</f>
        <v>0</v>
      </c>
      <c r="V133" s="572">
        <f>SUMIF('Breakdown depenses Avr-Mai''22'!H:H,'Rapport Financier 1'!A133,'Breakdown depenses Avr-Mai''22'!T:T)</f>
        <v>0</v>
      </c>
      <c r="W133" s="572">
        <f>SUMIF('Breakdown depenses Juin''22'!H:H,'Rapport Financier 1'!A133,'Breakdown depenses Juin''22'!T:T)</f>
        <v>2500</v>
      </c>
      <c r="X133" s="572">
        <f t="shared" si="122"/>
        <v>2500</v>
      </c>
      <c r="Y133" s="572">
        <f>SUMIF('Breakdown depenses Juil''Sept''22'!H:H,'Rapport Financier 1'!A133,'Breakdown depenses Juil''Sept''22'!T:T)</f>
        <v>1500</v>
      </c>
      <c r="Z133" s="572">
        <f>SUMIF('Breakdown depenses Oct 2022'!H:H,'Rapport Financier 1'!A133,'Breakdown depenses Oct 2022'!T:T)</f>
        <v>0</v>
      </c>
      <c r="AA133" s="572">
        <f>SUMIF('Breakdown depenses Oct''Dec 2022'!I:I,'Rapport Financier 1'!A133,'Breakdown depenses Oct''Dec 2022'!R:R)</f>
        <v>3000</v>
      </c>
      <c r="AB133" s="572">
        <f t="shared" si="123"/>
        <v>3000</v>
      </c>
      <c r="AC133" s="572">
        <f>SUMIF('Breakdown depenses Jan''&amp;Mars''23'!I:I,'Rapport Financier 1'!A133,'Breakdown depenses Jan''&amp;Mars''23'!U:U)</f>
        <v>0</v>
      </c>
      <c r="AD133" s="572">
        <f>SUMIF('Breakdown depenses Avr''23'!I:I,'Rapport Financier 1'!A133,'Breakdown depenses Avr''23'!U:U)</f>
        <v>0</v>
      </c>
      <c r="AE133" s="572">
        <f>SUMIF('Breakdown depenses Mai''&amp;Jui''23'!I:I,'Rapport Financier 1'!A133,'Breakdown depenses Mai''&amp;Jui''23'!U:U)</f>
        <v>0</v>
      </c>
      <c r="AF133" s="572">
        <f t="shared" si="124"/>
        <v>7000</v>
      </c>
      <c r="AG133" s="572">
        <f t="shared" si="125"/>
        <v>-1000</v>
      </c>
      <c r="AH133" s="575">
        <f t="shared" si="130"/>
        <v>1.1666666666666667</v>
      </c>
      <c r="AI133" s="566">
        <f t="shared" si="126"/>
        <v>12000</v>
      </c>
      <c r="AJ133" s="572">
        <f t="shared" si="127"/>
        <v>12000</v>
      </c>
      <c r="AK133" s="572">
        <f t="shared" si="128"/>
        <v>0</v>
      </c>
      <c r="AL133" s="998">
        <f t="shared" si="129"/>
        <v>1</v>
      </c>
      <c r="AN133" s="1077">
        <f t="shared" si="83"/>
        <v>3000</v>
      </c>
    </row>
    <row r="134" spans="1:41">
      <c r="A134" s="482" t="s">
        <v>902</v>
      </c>
      <c r="B134" s="484" t="s">
        <v>751</v>
      </c>
      <c r="C134" s="484" t="s">
        <v>284</v>
      </c>
      <c r="D134" s="484" t="s">
        <v>201</v>
      </c>
      <c r="E134" s="514"/>
      <c r="F134" s="514"/>
      <c r="G134" s="514"/>
      <c r="H134" s="514"/>
      <c r="I134" s="566">
        <v>7200</v>
      </c>
      <c r="J134" s="883">
        <f>SUMIF('Breakdown depenses Oct''dec 20'!H:H,'Rapport Financier 1'!A134,'Breakdown depenses Oct''dec 20'!T:T)</f>
        <v>0</v>
      </c>
      <c r="K134" s="883">
        <f>SUMIF('Breakdown depenses Jan''Mar 21'!H:H,'Rapport Financier 1'!A134,'Breakdown depenses Jan''Mar 21'!T:T)</f>
        <v>1800</v>
      </c>
      <c r="L134" s="883">
        <f>(SUMIF('Breakdown depenses Avril-Juin'!H:H,'Rapport Financier 1'!A134,'Breakdown depenses Avril-Juin'!T:T))+(SUMIF('Breakdown VNG Dep Avr-Juin21'!A:A,'Rapport Financier 1'!A134,'Breakdown VNG Dep Avr-Juin21'!L:L))</f>
        <v>1800</v>
      </c>
      <c r="M134" s="883">
        <f>(SUMIF('Breakdown depenses Juil''Sept 21'!H:H,'Rapport Financier 1'!A134,'Breakdown depenses Juil''Sept 21'!T:T))</f>
        <v>0</v>
      </c>
      <c r="N134" s="957">
        <f>SUMIF('Breakdown depenses Oct''21'!H:H,'Rapport Financier 1'!A134,'Breakdown depenses Oct''21'!T:T)</f>
        <v>1800</v>
      </c>
      <c r="O134" s="958">
        <f>SUMIF('Breakdown depenses Nov''Déc''21'!H:H,A134,'Breakdown depenses Nov''Déc''21'!T:T)+SUMIF('VNG T5'!A:A,A134,'VNG T5'!N:N)</f>
        <v>600</v>
      </c>
      <c r="P134" s="902">
        <f t="shared" si="118"/>
        <v>2400</v>
      </c>
      <c r="Q134" s="572">
        <f t="shared" si="119"/>
        <v>6000</v>
      </c>
      <c r="R134" s="572">
        <f t="shared" si="120"/>
        <v>1200</v>
      </c>
      <c r="S134" s="575">
        <f t="shared" si="121"/>
        <v>0.83333333333333337</v>
      </c>
      <c r="T134" s="566">
        <v>7200</v>
      </c>
      <c r="U134" s="572">
        <f>SUMIF('Breakdown depenses Jan''Mar''22'!H:H,'Rapport Financier 1'!A134,'Breakdown depenses Jan''Mar''22'!T:T)</f>
        <v>0</v>
      </c>
      <c r="V134" s="572">
        <f>SUMIF('Breakdown depenses Avr-Mai''22'!H:H,'Rapport Financier 1'!A134,'Breakdown depenses Avr-Mai''22'!T:T)</f>
        <v>0</v>
      </c>
      <c r="W134" s="572">
        <f>SUMIF('Breakdown depenses Juin''22'!H:H,'Rapport Financier 1'!A134,'Breakdown depenses Juin''22'!T:T)</f>
        <v>3000</v>
      </c>
      <c r="X134" s="572">
        <f t="shared" si="122"/>
        <v>3000</v>
      </c>
      <c r="Y134" s="572">
        <f>SUMIF('Breakdown depenses Juil''Sept''22'!H:H,'Rapport Financier 1'!A134,'Breakdown depenses Juil''Sept''22'!T:T)</f>
        <v>1800</v>
      </c>
      <c r="Z134" s="572">
        <f>SUMIF('Breakdown depenses Oct 2022'!H:H,'Rapport Financier 1'!A134,'Breakdown depenses Oct 2022'!T:T)</f>
        <v>0</v>
      </c>
      <c r="AA134" s="572">
        <f>SUMIF('Breakdown depenses Oct''Dec 2022'!I:I,'Rapport Financier 1'!A134,'Breakdown depenses Oct''Dec 2022'!R:R)</f>
        <v>3600</v>
      </c>
      <c r="AB134" s="572">
        <f t="shared" si="123"/>
        <v>3600</v>
      </c>
      <c r="AC134" s="572">
        <f>SUMIF('Breakdown depenses Jan''&amp;Mars''23'!I:I,'Rapport Financier 1'!A134,'Breakdown depenses Jan''&amp;Mars''23'!U:U)</f>
        <v>0</v>
      </c>
      <c r="AD134" s="572">
        <f>SUMIF('Breakdown depenses Avr''23'!I:I,'Rapport Financier 1'!A134,'Breakdown depenses Avr''23'!U:U)</f>
        <v>0</v>
      </c>
      <c r="AE134" s="572">
        <f>SUMIF('Breakdown depenses Mai''&amp;Jui''23'!I:I,'Rapport Financier 1'!A134,'Breakdown depenses Mai''&amp;Jui''23'!U:U)</f>
        <v>0</v>
      </c>
      <c r="AF134" s="572">
        <f t="shared" si="124"/>
        <v>8400</v>
      </c>
      <c r="AG134" s="572">
        <f t="shared" si="125"/>
        <v>-1200</v>
      </c>
      <c r="AH134" s="575">
        <f t="shared" si="130"/>
        <v>1.1666666666666667</v>
      </c>
      <c r="AI134" s="566">
        <f t="shared" si="126"/>
        <v>14400</v>
      </c>
      <c r="AJ134" s="572">
        <f t="shared" si="127"/>
        <v>14400</v>
      </c>
      <c r="AK134" s="572">
        <f t="shared" si="128"/>
        <v>0</v>
      </c>
      <c r="AL134" s="998">
        <f t="shared" si="129"/>
        <v>1</v>
      </c>
      <c r="AN134" s="1077">
        <f t="shared" si="83"/>
        <v>3600</v>
      </c>
    </row>
    <row r="135" spans="1:41">
      <c r="A135" s="482"/>
      <c r="B135" s="484"/>
      <c r="C135" s="484"/>
      <c r="D135" s="484"/>
      <c r="E135" s="514"/>
      <c r="F135" s="514"/>
      <c r="G135" s="514"/>
      <c r="H135" s="514"/>
      <c r="I135" s="566">
        <v>0</v>
      </c>
      <c r="J135" s="883"/>
      <c r="K135" s="883"/>
      <c r="L135" s="883"/>
      <c r="M135" s="883"/>
      <c r="N135" s="957"/>
      <c r="O135" s="958"/>
      <c r="P135" s="902"/>
      <c r="Q135" s="572"/>
      <c r="R135" s="572"/>
      <c r="S135" s="575"/>
      <c r="T135" s="566"/>
      <c r="U135" s="547"/>
      <c r="V135" s="475"/>
      <c r="W135" s="475"/>
      <c r="X135" s="475"/>
      <c r="Y135" s="475"/>
      <c r="Z135" s="475"/>
      <c r="AA135" s="475"/>
      <c r="AB135" s="475"/>
      <c r="AC135" s="475"/>
      <c r="AD135" s="475"/>
      <c r="AE135" s="475"/>
      <c r="AF135" s="572"/>
      <c r="AG135" s="572"/>
      <c r="AH135" s="575"/>
      <c r="AI135" s="566">
        <f t="shared" si="126"/>
        <v>0</v>
      </c>
      <c r="AJ135" s="475"/>
      <c r="AK135" s="475"/>
      <c r="AL135" s="998"/>
      <c r="AM135" s="608">
        <f>SUM(AK121:AK134)</f>
        <v>4226.349413461895</v>
      </c>
      <c r="AN135" s="1077">
        <f t="shared" si="83"/>
        <v>0</v>
      </c>
      <c r="AO135" s="1138">
        <f>(SUM(AJ121:AJ134))/(SUM(AI121:AI134))</f>
        <v>0.96954680126748716</v>
      </c>
    </row>
    <row r="136" spans="1:41" s="490" customFormat="1">
      <c r="B136" s="485" t="s">
        <v>172</v>
      </c>
      <c r="C136" s="486"/>
      <c r="D136" s="488"/>
      <c r="E136" s="516"/>
      <c r="F136" s="516"/>
      <c r="G136" s="516"/>
      <c r="H136" s="516"/>
      <c r="I136" s="555">
        <f>SUM(I110:I135)</f>
        <v>102806.36756630526</v>
      </c>
      <c r="J136" s="555">
        <f t="shared" ref="J136:R136" si="131">SUM(J110:J135)</f>
        <v>1065.95</v>
      </c>
      <c r="K136" s="555">
        <f t="shared" si="131"/>
        <v>38035.79</v>
      </c>
      <c r="L136" s="555">
        <f t="shared" si="131"/>
        <v>22372.480000000003</v>
      </c>
      <c r="M136" s="555">
        <f>SUM(M110:M135)</f>
        <v>1282.3600000000001</v>
      </c>
      <c r="N136" s="967">
        <f t="shared" si="131"/>
        <v>25773.51</v>
      </c>
      <c r="O136" s="968">
        <f t="shared" si="131"/>
        <v>5446.7000000000007</v>
      </c>
      <c r="P136" s="555">
        <f t="shared" si="131"/>
        <v>31220.21</v>
      </c>
      <c r="Q136" s="555">
        <f t="shared" si="131"/>
        <v>93976.79</v>
      </c>
      <c r="R136" s="555">
        <f t="shared" si="131"/>
        <v>8829.5775663052664</v>
      </c>
      <c r="S136" s="582">
        <f t="shared" si="121"/>
        <v>0.91411448750379587</v>
      </c>
      <c r="T136" s="555">
        <f t="shared" ref="T136:AG136" si="132">SUM(T109:T134)</f>
        <v>97254.421847156627</v>
      </c>
      <c r="U136" s="555">
        <f t="shared" si="132"/>
        <v>1318.92</v>
      </c>
      <c r="V136" s="555">
        <f t="shared" si="132"/>
        <v>885.4899999999999</v>
      </c>
      <c r="W136" s="555">
        <f t="shared" si="132"/>
        <v>14745.36</v>
      </c>
      <c r="X136" s="555">
        <f t="shared" si="132"/>
        <v>15630.85</v>
      </c>
      <c r="Y136" s="555">
        <f t="shared" si="132"/>
        <v>14284.939999999999</v>
      </c>
      <c r="Z136" s="555">
        <f t="shared" si="132"/>
        <v>0</v>
      </c>
      <c r="AA136" s="555">
        <f t="shared" si="132"/>
        <v>29137.77</v>
      </c>
      <c r="AB136" s="555">
        <f t="shared" si="132"/>
        <v>29137.77</v>
      </c>
      <c r="AC136" s="555">
        <f t="shared" si="132"/>
        <v>5085.17</v>
      </c>
      <c r="AD136" s="555">
        <f t="shared" si="132"/>
        <v>4014</v>
      </c>
      <c r="AE136" s="555">
        <f t="shared" si="132"/>
        <v>31959</v>
      </c>
      <c r="AF136" s="555">
        <f>SUM(AF109:AF134)</f>
        <v>101430.65</v>
      </c>
      <c r="AG136" s="555">
        <f t="shared" si="132"/>
        <v>-4176.2281528433705</v>
      </c>
      <c r="AH136" s="582">
        <f>AF136/T136</f>
        <v>1.042941267589937</v>
      </c>
      <c r="AI136" s="555">
        <f>I136+T136</f>
        <v>200060.78941346187</v>
      </c>
      <c r="AJ136" s="555">
        <f>Q136+AF136</f>
        <v>195407.44</v>
      </c>
      <c r="AK136" s="555">
        <f>AI136-AJ136</f>
        <v>4653.3494134618668</v>
      </c>
      <c r="AL136" s="1015">
        <f>AJ136/AI136</f>
        <v>0.97674032264340971</v>
      </c>
      <c r="AM136" s="1026">
        <f>SUM(AM110:AM135)</f>
        <v>4653.349413461895</v>
      </c>
      <c r="AN136" s="1081">
        <f t="shared" si="83"/>
        <v>42890.289413461869</v>
      </c>
    </row>
    <row r="137" spans="1:41" ht="15.75" customHeight="1">
      <c r="B137" s="512" t="s">
        <v>956</v>
      </c>
      <c r="C137" s="513"/>
      <c r="D137" s="513"/>
      <c r="E137" s="513"/>
      <c r="F137" s="513"/>
      <c r="G137" s="513"/>
      <c r="H137" s="513"/>
      <c r="I137" s="549"/>
      <c r="J137" s="549"/>
      <c r="K137" s="549"/>
      <c r="L137" s="549"/>
      <c r="M137" s="549"/>
      <c r="N137" s="961"/>
      <c r="O137" s="962"/>
      <c r="P137" s="549"/>
      <c r="Q137" s="549"/>
      <c r="R137" s="549"/>
      <c r="S137" s="584"/>
      <c r="T137" s="549"/>
      <c r="U137" s="549"/>
      <c r="V137" s="549"/>
      <c r="W137" s="549"/>
      <c r="X137" s="549"/>
      <c r="Y137" s="549"/>
      <c r="Z137" s="549"/>
      <c r="AA137" s="549"/>
      <c r="AB137" s="549"/>
      <c r="AC137" s="549"/>
      <c r="AD137" s="549"/>
      <c r="AE137" s="549"/>
      <c r="AF137" s="549"/>
      <c r="AG137" s="549"/>
      <c r="AH137" s="584"/>
      <c r="AI137" s="549"/>
      <c r="AJ137" s="549"/>
      <c r="AK137" s="549"/>
      <c r="AL137" s="584"/>
      <c r="AN137" s="1077">
        <f t="shared" si="83"/>
        <v>0</v>
      </c>
    </row>
    <row r="138" spans="1:41">
      <c r="B138" s="910" t="s">
        <v>957</v>
      </c>
      <c r="C138" s="911"/>
      <c r="D138" s="911"/>
      <c r="E138" s="911"/>
      <c r="F138" s="911"/>
      <c r="G138" s="911"/>
      <c r="H138" s="911"/>
      <c r="I138" s="911"/>
      <c r="J138" s="911"/>
      <c r="K138" s="911"/>
      <c r="L138" s="911"/>
      <c r="M138" s="911"/>
      <c r="N138" s="911"/>
      <c r="O138" s="911"/>
      <c r="P138" s="911"/>
      <c r="Q138" s="911"/>
      <c r="R138" s="911"/>
      <c r="S138" s="911"/>
      <c r="T138" s="911"/>
      <c r="U138" s="911"/>
      <c r="V138" s="911"/>
      <c r="W138" s="911"/>
      <c r="X138" s="911"/>
      <c r="Y138" s="911"/>
      <c r="Z138" s="911"/>
      <c r="AA138" s="911"/>
      <c r="AB138" s="911"/>
      <c r="AC138" s="911"/>
      <c r="AD138" s="911"/>
      <c r="AE138" s="911"/>
      <c r="AF138" s="911"/>
      <c r="AG138" s="911"/>
      <c r="AH138" s="911"/>
      <c r="AI138" s="911"/>
      <c r="AJ138" s="911"/>
      <c r="AK138" s="911"/>
      <c r="AL138" s="911"/>
      <c r="AN138" s="1077">
        <f t="shared" si="83"/>
        <v>0</v>
      </c>
    </row>
    <row r="139" spans="1:41">
      <c r="A139" s="482" t="s">
        <v>903</v>
      </c>
      <c r="B139" s="484" t="s">
        <v>752</v>
      </c>
      <c r="C139" s="484" t="s">
        <v>294</v>
      </c>
      <c r="D139" s="484" t="s">
        <v>201</v>
      </c>
      <c r="E139" s="514"/>
      <c r="F139" s="514"/>
      <c r="G139" s="514"/>
      <c r="H139" s="514"/>
      <c r="I139" s="566">
        <v>14100</v>
      </c>
      <c r="J139" s="883">
        <f>SUMIF('Breakdown depenses Oct''dec 20'!H:H,'Rapport Financier 1'!A139,'Breakdown depenses Oct''dec 20'!T:T)</f>
        <v>0</v>
      </c>
      <c r="K139" s="883">
        <f>SUMIF('Breakdown depenses Jan''Mar 21'!H:H,'Rapport Financier 1'!A139,'Breakdown depenses Jan''Mar 21'!T:T)</f>
        <v>0</v>
      </c>
      <c r="L139" s="883">
        <f>(SUMIF('Breakdown depenses Avril-Juin'!H:H,'Rapport Financier 1'!A139,'Breakdown depenses Avril-Juin'!T:T))+(SUMIF('Breakdown VNG Dep Avr-Juin21'!A:A,'Rapport Financier 1'!A139,'Breakdown VNG Dep Avr-Juin21'!L:L))</f>
        <v>0</v>
      </c>
      <c r="M139" s="883">
        <f>(SUMIF('Breakdown depenses Juil''Sept 21'!H:H,'Rapport Financier 1'!A139,'Breakdown depenses Juil''Sept 21'!T:T))</f>
        <v>0</v>
      </c>
      <c r="N139" s="957">
        <f>SUMIF('Breakdown depenses Oct''21'!H:H,'Rapport Financier 1'!A139,'Breakdown depenses Oct''21'!T:T)</f>
        <v>0</v>
      </c>
      <c r="O139" s="958">
        <f>SUMIF('Breakdown depenses Nov''Déc''21'!H:H,A139,'Breakdown depenses Nov''Déc''21'!T:T)+SUMIF('VNG T5'!A:A,A139,'VNG T5'!N:N)</f>
        <v>12635</v>
      </c>
      <c r="P139" s="902">
        <f>SUM(N139:O139)</f>
        <v>12635</v>
      </c>
      <c r="Q139" s="572">
        <f>SUM(J139:M139)+P139</f>
        <v>12635</v>
      </c>
      <c r="R139" s="572">
        <f>I139-Q139</f>
        <v>1465</v>
      </c>
      <c r="S139" s="575">
        <f>Q139/I139</f>
        <v>0.89609929078014183</v>
      </c>
      <c r="T139" s="566">
        <v>0</v>
      </c>
      <c r="U139" s="572">
        <f>SUMIF('Breakdown depenses Jan''Mar''22'!H:H,'Rapport Financier 1'!A139,'Breakdown depenses Jan''Mar''22'!T:T)</f>
        <v>0</v>
      </c>
      <c r="V139" s="572">
        <f>SUMIF('Breakdown depenses Avr-Mai''22'!H:H,'Rapport Financier 1'!A139,'Breakdown depenses Avr-Mai''22'!T:T)</f>
        <v>0</v>
      </c>
      <c r="W139" s="572">
        <f>SUMIF('Breakdown depenses Juin''22'!H:H,'Rapport Financier 1'!A139,'Breakdown depenses Juin''22'!T:T)</f>
        <v>1500</v>
      </c>
      <c r="X139" s="572">
        <f t="shared" ref="X139:X141" si="133">V139+W139</f>
        <v>1500</v>
      </c>
      <c r="Y139" s="572">
        <f>SUMIF('Breakdown depenses Juil''Sept''22'!H:H,'Rapport Financier 1'!A139,'Breakdown depenses Juil''Sept''22'!T:T)</f>
        <v>0</v>
      </c>
      <c r="Z139" s="572">
        <f>SUMIF('Breakdown depenses Oct 2022'!H:H,'Rapport Financier 1'!A139,'Breakdown depenses Oct 2022'!T:T)</f>
        <v>0</v>
      </c>
      <c r="AA139" s="572">
        <f>SUMIF('Breakdown depenses Oct''Dec 2022'!I:I,'Rapport Financier 1'!A139,'Breakdown depenses Oct''Dec 2022'!R:R)</f>
        <v>0</v>
      </c>
      <c r="AB139" s="572">
        <f t="shared" ref="AB139:AB141" si="134">Z139+AA139</f>
        <v>0</v>
      </c>
      <c r="AC139" s="572">
        <f>SUMIF('Breakdown depenses Jan''&amp;Mars''23'!I:I,'Rapport Financier 1'!A139,'Breakdown depenses Jan''&amp;Mars''23'!U:U)</f>
        <v>0</v>
      </c>
      <c r="AD139" s="572">
        <f>SUMIF('Breakdown depenses Avr''23'!I:I,'Rapport Financier 1'!A139,'Breakdown depenses Avr''23'!U:U)</f>
        <v>0</v>
      </c>
      <c r="AE139" s="572">
        <f>SUMIF('Breakdown depenses Mai''&amp;Jui''23'!I:I,'Rapport Financier 1'!A139,'Breakdown depenses Mai''&amp;Jui''23'!U:U)</f>
        <v>0</v>
      </c>
      <c r="AF139" s="572">
        <f t="shared" ref="AF139:AF141" si="135">SUM(X139:Y139,AB139,AC139,U139)+AD139+AE139</f>
        <v>1500</v>
      </c>
      <c r="AG139" s="572">
        <f>T139-AF139</f>
        <v>-1500</v>
      </c>
      <c r="AH139" s="575"/>
      <c r="AI139" s="566">
        <f>I139+T139</f>
        <v>14100</v>
      </c>
      <c r="AJ139" s="572">
        <f>Q139+AF139</f>
        <v>14135</v>
      </c>
      <c r="AK139" s="572">
        <f>AI139-AJ139</f>
        <v>-35</v>
      </c>
      <c r="AL139" s="998">
        <f>AJ139/AI139</f>
        <v>1.002482269503546</v>
      </c>
      <c r="AN139" s="1077">
        <f t="shared" si="83"/>
        <v>-35</v>
      </c>
    </row>
    <row r="140" spans="1:41">
      <c r="A140" s="482" t="s">
        <v>904</v>
      </c>
      <c r="B140" s="484" t="s">
        <v>753</v>
      </c>
      <c r="C140" s="484" t="s">
        <v>294</v>
      </c>
      <c r="D140" s="484" t="s">
        <v>201</v>
      </c>
      <c r="E140" s="514"/>
      <c r="F140" s="514"/>
      <c r="G140" s="514"/>
      <c r="H140" s="514"/>
      <c r="I140" s="566">
        <v>0</v>
      </c>
      <c r="J140" s="883">
        <f>SUMIF('Breakdown depenses Oct''dec 20'!H:H,'Rapport Financier 1'!A140,'Breakdown depenses Oct''dec 20'!T:T)</f>
        <v>0</v>
      </c>
      <c r="K140" s="883">
        <f>SUMIF('Breakdown depenses Jan''Mar 21'!H:H,'Rapport Financier 1'!A140,'Breakdown depenses Jan''Mar 21'!T:T)</f>
        <v>0</v>
      </c>
      <c r="L140" s="883">
        <f>(SUMIF('Breakdown depenses Avril-Juin'!H:H,'Rapport Financier 1'!A140,'Breakdown depenses Avril-Juin'!T:T))+(SUMIF('Breakdown VNG Dep Avr-Juin21'!A:A,'Rapport Financier 1'!A140,'Breakdown VNG Dep Avr-Juin21'!L:L))</f>
        <v>0</v>
      </c>
      <c r="M140" s="883">
        <f>(SUMIF('Breakdown depenses Juil''Sept 21'!H:H,'Rapport Financier 1'!A140,'Breakdown depenses Juil''Sept 21'!T:T))</f>
        <v>0</v>
      </c>
      <c r="N140" s="957">
        <f>SUMIF('Breakdown depenses Oct''21'!H:H,'Rapport Financier 1'!A140,'Breakdown depenses Oct''21'!T:T)</f>
        <v>0</v>
      </c>
      <c r="O140" s="958">
        <f>SUMIF('Breakdown depenses Nov''Déc''21'!H:H,A140,'Breakdown depenses Nov''Déc''21'!T:T)+SUMIF('VNG T5'!A:A,A140,'VNG T5'!N:N)</f>
        <v>0</v>
      </c>
      <c r="P140" s="902">
        <f>SUM(N140:O140)</f>
        <v>0</v>
      </c>
      <c r="Q140" s="572">
        <f>SUM(J140:M140)+P140</f>
        <v>0</v>
      </c>
      <c r="R140" s="572">
        <f>I140-Q140</f>
        <v>0</v>
      </c>
      <c r="S140" s="575" t="e">
        <f>Q140/I140</f>
        <v>#DIV/0!</v>
      </c>
      <c r="T140" s="566">
        <v>22280</v>
      </c>
      <c r="U140" s="572">
        <f>SUMIF('Breakdown depenses Jan''Mar''22'!H:H,'Rapport Financier 1'!A140,'Breakdown depenses Jan''Mar''22'!T:T)</f>
        <v>0</v>
      </c>
      <c r="V140" s="572">
        <f>SUMIF('Breakdown depenses Avr-Mai''22'!H:H,'Rapport Financier 1'!A140,'Breakdown depenses Avr-Mai''22'!T:T)</f>
        <v>0</v>
      </c>
      <c r="W140" s="572">
        <f>SUMIF('Breakdown depenses Juin''22'!H:H,'Rapport Financier 1'!A140,'Breakdown depenses Juin''22'!T:T)</f>
        <v>5902</v>
      </c>
      <c r="X140" s="572">
        <f t="shared" si="133"/>
        <v>5902</v>
      </c>
      <c r="Y140" s="572">
        <f>SUMIF('Breakdown depenses Juil''Sept''22'!H:H,'Rapport Financier 1'!A140,'Breakdown depenses Juil''Sept''22'!T:T)</f>
        <v>0</v>
      </c>
      <c r="Z140" s="572">
        <f>SUMIF('Breakdown depenses Oct 2022'!H:H,'Rapport Financier 1'!A140,'Breakdown depenses Oct 2022'!T:T)</f>
        <v>0</v>
      </c>
      <c r="AA140" s="572">
        <f>SUMIF('Breakdown depenses Oct''Dec 2022'!I:I,'Rapport Financier 1'!A140,'Breakdown depenses Oct''Dec 2022'!R:R)</f>
        <v>9444</v>
      </c>
      <c r="AB140" s="572">
        <f t="shared" si="134"/>
        <v>9444</v>
      </c>
      <c r="AC140" s="572">
        <f>SUMIF('Breakdown depenses Jan''&amp;Mars''23'!I:I,'Rapport Financier 1'!A140,'Breakdown depenses Jan''&amp;Mars''23'!U:U)</f>
        <v>0</v>
      </c>
      <c r="AD140" s="572">
        <f>SUMIF('Breakdown depenses Avr''23'!I:I,'Rapport Financier 1'!A140,'Breakdown depenses Avr''23'!U:U)</f>
        <v>0</v>
      </c>
      <c r="AE140" s="572">
        <f>SUMIF('Breakdown depenses Mai''&amp;Jui''23'!I:I,'Rapport Financier 1'!A140,'Breakdown depenses Mai''&amp;Jui''23'!U:U)</f>
        <v>4915</v>
      </c>
      <c r="AF140" s="572">
        <f t="shared" si="135"/>
        <v>20261</v>
      </c>
      <c r="AG140" s="572">
        <f>T140-AF140</f>
        <v>2019</v>
      </c>
      <c r="AH140" s="575">
        <f>AF140/T140</f>
        <v>0.90938061041292639</v>
      </c>
      <c r="AI140" s="566">
        <f>I140+T140</f>
        <v>22280</v>
      </c>
      <c r="AJ140" s="572">
        <f>Q140+AF140</f>
        <v>20261</v>
      </c>
      <c r="AK140" s="572">
        <f>AI140-AJ140</f>
        <v>2019</v>
      </c>
      <c r="AL140" s="998">
        <f>AJ140/AI140</f>
        <v>0.90938061041292639</v>
      </c>
      <c r="AN140" s="1077">
        <f t="shared" si="83"/>
        <v>11463</v>
      </c>
    </row>
    <row r="141" spans="1:41">
      <c r="A141" s="482" t="s">
        <v>905</v>
      </c>
      <c r="B141" s="484" t="s">
        <v>754</v>
      </c>
      <c r="C141" s="484" t="s">
        <v>694</v>
      </c>
      <c r="D141" s="484" t="s">
        <v>201</v>
      </c>
      <c r="E141" s="514"/>
      <c r="F141" s="514"/>
      <c r="G141" s="514"/>
      <c r="H141" s="514"/>
      <c r="I141" s="566">
        <v>0</v>
      </c>
      <c r="J141" s="883">
        <f>SUMIF('Breakdown depenses Oct''dec 20'!H:H,'Rapport Financier 1'!A141,'Breakdown depenses Oct''dec 20'!T:T)</f>
        <v>0</v>
      </c>
      <c r="K141" s="883">
        <f>SUMIF('Breakdown depenses Jan''Mar 21'!H:H,'Rapport Financier 1'!A141,'Breakdown depenses Jan''Mar 21'!T:T)</f>
        <v>0</v>
      </c>
      <c r="L141" s="883">
        <f>(SUMIF('Breakdown depenses Avril-Juin'!H:H,'Rapport Financier 1'!A141,'Breakdown depenses Avril-Juin'!T:T))+(SUMIF('Breakdown VNG Dep Avr-Juin21'!A:A,'Rapport Financier 1'!A141,'Breakdown VNG Dep Avr-Juin21'!L:L))</f>
        <v>0</v>
      </c>
      <c r="M141" s="883">
        <f>(SUMIF('Breakdown depenses Juil''Sept 21'!H:H,'Rapport Financier 1'!A141,'Breakdown depenses Juil''Sept 21'!T:T))</f>
        <v>0</v>
      </c>
      <c r="N141" s="957">
        <f>SUMIF('Breakdown depenses Oct''21'!H:H,'Rapport Financier 1'!A141,'Breakdown depenses Oct''21'!T:T)</f>
        <v>0</v>
      </c>
      <c r="O141" s="958">
        <f>SUMIF('Breakdown depenses Nov''Déc''21'!H:H,A141,'Breakdown depenses Nov''Déc''21'!T:T)+SUMIF('VNG T5'!A:A,A141,'VNG T5'!N:N)</f>
        <v>0</v>
      </c>
      <c r="P141" s="902">
        <f>SUM(N141:O141)</f>
        <v>0</v>
      </c>
      <c r="Q141" s="572">
        <f>SUM(J141:M141)+P141</f>
        <v>0</v>
      </c>
      <c r="R141" s="572">
        <f>I141-Q141</f>
        <v>0</v>
      </c>
      <c r="S141" s="575" t="e">
        <f>Q141/I141</f>
        <v>#DIV/0!</v>
      </c>
      <c r="T141" s="566">
        <v>24000</v>
      </c>
      <c r="U141" s="572">
        <f>SUMIF('Breakdown depenses Jan''Mar''22'!H:H,'Rapport Financier 1'!A141,'Breakdown depenses Jan''Mar''22'!T:T)</f>
        <v>0</v>
      </c>
      <c r="V141" s="572">
        <f>SUMIF('Breakdown depenses Avr-Mai''22'!H:H,'Rapport Financier 1'!A141,'Breakdown depenses Avr-Mai''22'!T:T)</f>
        <v>0</v>
      </c>
      <c r="W141" s="572">
        <f>SUMIF('Breakdown depenses Juin''22'!H:H,'Rapport Financier 1'!A141,'Breakdown depenses Juin''22'!T:T)</f>
        <v>5306</v>
      </c>
      <c r="X141" s="572">
        <f t="shared" si="133"/>
        <v>5306</v>
      </c>
      <c r="Y141" s="572">
        <f>SUMIF('Breakdown depenses Juil''Sept''22'!H:H,'Rapport Financier 1'!A141,'Breakdown depenses Juil''Sept''22'!T:T)</f>
        <v>0</v>
      </c>
      <c r="Z141" s="572">
        <f>SUMIF('Breakdown depenses Oct 2022'!H:H,'Rapport Financier 1'!A141,'Breakdown depenses Oct 2022'!T:T)</f>
        <v>0</v>
      </c>
      <c r="AA141" s="572">
        <f>SUMIF('Breakdown depenses Oct''Dec 2022'!I:I,'Rapport Financier 1'!A141,'Breakdown depenses Oct''Dec 2022'!R:R)</f>
        <v>0</v>
      </c>
      <c r="AB141" s="572">
        <f t="shared" si="134"/>
        <v>0</v>
      </c>
      <c r="AC141" s="572">
        <f>SUMIF('Breakdown depenses Jan''&amp;Mars''23'!I:I,'Rapport Financier 1'!A141,'Breakdown depenses Jan''&amp;Mars''23'!U:U)</f>
        <v>6873</v>
      </c>
      <c r="AD141" s="572">
        <f>SUMIF('Breakdown depenses Avr''23'!I:I,'Rapport Financier 1'!A141,'Breakdown depenses Avr''23'!U:U)</f>
        <v>13835</v>
      </c>
      <c r="AE141" s="572">
        <f>SUMIF('Breakdown depenses Mai''&amp;Jui''23'!I:I,'Rapport Financier 1'!A141,'Breakdown depenses Mai''&amp;Jui''23'!U:U)</f>
        <v>0</v>
      </c>
      <c r="AF141" s="572">
        <f t="shared" si="135"/>
        <v>26014</v>
      </c>
      <c r="AG141" s="572">
        <f>T141-AF141</f>
        <v>-2014</v>
      </c>
      <c r="AH141" s="575">
        <f>AF141/T141</f>
        <v>1.0839166666666666</v>
      </c>
      <c r="AI141" s="566">
        <f>I141+T141</f>
        <v>24000</v>
      </c>
      <c r="AJ141" s="572">
        <f>Q141+AF141</f>
        <v>26014</v>
      </c>
      <c r="AK141" s="572">
        <f>AI141-AJ141</f>
        <v>-2014</v>
      </c>
      <c r="AL141" s="998">
        <f>AJ141/AI141</f>
        <v>1.0839166666666666</v>
      </c>
      <c r="AN141" s="1077">
        <f t="shared" si="83"/>
        <v>18694</v>
      </c>
    </row>
    <row r="142" spans="1:41">
      <c r="A142" s="482"/>
      <c r="B142" s="484"/>
      <c r="C142" s="484"/>
      <c r="D142" s="484"/>
      <c r="E142" s="514"/>
      <c r="F142" s="514"/>
      <c r="G142" s="514"/>
      <c r="H142" s="514"/>
      <c r="I142" s="566"/>
      <c r="J142" s="885">
        <f>SUMIF('Breakdown depenses Oct''dec 20'!H:H,'Rapport Financier 1'!A142,'Breakdown depenses Oct''dec 20'!T:T)</f>
        <v>0</v>
      </c>
      <c r="K142" s="886"/>
      <c r="L142" s="886"/>
      <c r="M142" s="886"/>
      <c r="N142" s="951"/>
      <c r="O142" s="952"/>
      <c r="P142" s="901"/>
      <c r="Q142" s="572">
        <f>SUM(J142:M142)+P142</f>
        <v>0</v>
      </c>
      <c r="R142" s="572">
        <f>I142-Q142</f>
        <v>0</v>
      </c>
      <c r="S142" s="575"/>
      <c r="T142" s="907"/>
      <c r="U142" s="907"/>
      <c r="V142" s="907"/>
      <c r="W142" s="907"/>
      <c r="X142" s="907"/>
      <c r="Y142" s="907"/>
      <c r="Z142" s="907"/>
      <c r="AA142" s="907"/>
      <c r="AB142" s="907"/>
      <c r="AC142" s="907"/>
      <c r="AD142" s="907"/>
      <c r="AE142" s="907"/>
      <c r="AF142" s="907"/>
      <c r="AG142" s="907"/>
      <c r="AH142" s="907"/>
      <c r="AI142" s="478"/>
      <c r="AL142" s="473"/>
      <c r="AM142" s="608">
        <f>SUM(AK139:AK141)</f>
        <v>-30</v>
      </c>
      <c r="AN142" s="1077">
        <f t="shared" ref="AN142:AN205" si="136">SUM(AA142,AC142,AD142,AK142)</f>
        <v>0</v>
      </c>
    </row>
    <row r="143" spans="1:41">
      <c r="B143" s="912" t="s">
        <v>958</v>
      </c>
      <c r="C143" s="913"/>
      <c r="D143" s="913"/>
      <c r="E143" s="913"/>
      <c r="F143" s="913"/>
      <c r="G143" s="913"/>
      <c r="H143" s="913"/>
      <c r="I143" s="913"/>
      <c r="J143" s="913"/>
      <c r="K143" s="913"/>
      <c r="L143" s="913"/>
      <c r="M143" s="913"/>
      <c r="N143" s="913"/>
      <c r="O143" s="913"/>
      <c r="P143" s="913"/>
      <c r="Q143" s="913"/>
      <c r="R143" s="913"/>
      <c r="S143" s="913"/>
      <c r="T143" s="913"/>
      <c r="U143" s="913"/>
      <c r="V143" s="913"/>
      <c r="W143" s="913"/>
      <c r="X143" s="913"/>
      <c r="Y143" s="913"/>
      <c r="Z143" s="913"/>
      <c r="AA143" s="913"/>
      <c r="AB143" s="913"/>
      <c r="AC143" s="913"/>
      <c r="AD143" s="913"/>
      <c r="AE143" s="913"/>
      <c r="AF143" s="913"/>
      <c r="AG143" s="913"/>
      <c r="AH143" s="913"/>
      <c r="AI143" s="913"/>
      <c r="AJ143" s="913"/>
      <c r="AK143" s="913"/>
      <c r="AL143" s="913"/>
      <c r="AN143" s="1077">
        <f t="shared" si="136"/>
        <v>0</v>
      </c>
    </row>
    <row r="144" spans="1:41">
      <c r="A144" s="482" t="s">
        <v>906</v>
      </c>
      <c r="B144" s="484" t="s">
        <v>755</v>
      </c>
      <c r="C144" s="484" t="s">
        <v>269</v>
      </c>
      <c r="D144" s="484" t="s">
        <v>201</v>
      </c>
      <c r="E144" s="514"/>
      <c r="F144" s="514"/>
      <c r="G144" s="514"/>
      <c r="H144" s="514"/>
      <c r="I144" s="566">
        <v>3747</v>
      </c>
      <c r="J144" s="883">
        <f>SUMIF('Breakdown depenses Oct''dec 20'!H:H,'Rapport Financier 1'!A144,'Breakdown depenses Oct''dec 20'!T:T)</f>
        <v>0</v>
      </c>
      <c r="K144" s="883">
        <f>SUMIF('Breakdown depenses Jan''Mar 21'!H:H,'Rapport Financier 1'!A144,'Breakdown depenses Jan''Mar 21'!T:T)</f>
        <v>1992.6000000000004</v>
      </c>
      <c r="L144" s="883">
        <f>(SUMIF('Breakdown depenses Avril-Juin'!H:H,'Rapport Financier 1'!A144,'Breakdown depenses Avril-Juin'!T:T))+(SUMIF('Breakdown VNG Dep Avr-Juin21'!A:A,'Rapport Financier 1'!A144,'Breakdown VNG Dep Avr-Juin21'!L:L))</f>
        <v>0</v>
      </c>
      <c r="M144" s="883">
        <f>(SUMIF('Breakdown depenses Juil''Sept 21'!H:H,'Rapport Financier 1'!A144,'Breakdown depenses Juil''Sept 21'!T:T))</f>
        <v>0</v>
      </c>
      <c r="N144" s="957">
        <f>SUMIF('Breakdown depenses Oct''21'!H:H,'Rapport Financier 1'!A144,'Breakdown depenses Oct''21'!T:T)</f>
        <v>0</v>
      </c>
      <c r="O144" s="958">
        <f>SUMIF('Breakdown depenses Nov''Déc''21'!H:H,A144,'Breakdown depenses Nov''Déc''21'!T:T)+SUMIF('VNG T5'!A:A,A144,'VNG T5'!N:N)</f>
        <v>0</v>
      </c>
      <c r="P144" s="902">
        <f t="shared" ref="P144:P150" si="137">SUM(N144:O144)</f>
        <v>0</v>
      </c>
      <c r="Q144" s="572">
        <f t="shared" ref="Q144:Q151" si="138">SUM(J144:M144)+P144</f>
        <v>1992.6000000000004</v>
      </c>
      <c r="R144" s="572">
        <f t="shared" ref="R144:R151" si="139">I144-Q144</f>
        <v>1754.3999999999996</v>
      </c>
      <c r="S144" s="575">
        <f t="shared" ref="S144:S149" si="140">Q144/I144</f>
        <v>0.53178542834267428</v>
      </c>
      <c r="T144" s="566">
        <v>0</v>
      </c>
      <c r="U144" s="572">
        <f>SUMIF('Breakdown depenses Jan''Mar''22'!H:H,'Rapport Financier 1'!A144,'Breakdown depenses Jan''Mar''22'!T:T)</f>
        <v>0</v>
      </c>
      <c r="V144" s="572">
        <f>SUMIF('Breakdown depenses Avr-Mai''22'!H:H,'Rapport Financier 1'!A144,'Breakdown depenses Avr-Mai''22'!T:T)</f>
        <v>0</v>
      </c>
      <c r="W144" s="572">
        <f>SUMIF('Breakdown depenses Juin''22'!H:H,'Rapport Financier 1'!A144,'Breakdown depenses Juin''22'!T:T)</f>
        <v>0</v>
      </c>
      <c r="X144" s="572">
        <f t="shared" ref="X144:X150" si="141">V144+W144</f>
        <v>0</v>
      </c>
      <c r="Y144" s="572">
        <f>SUMIF('Breakdown depenses Juil''Sept''22'!H:H,'Rapport Financier 1'!A144,'Breakdown depenses Juil''Sept''22'!T:T)</f>
        <v>0</v>
      </c>
      <c r="Z144" s="572">
        <f>SUMIF('Breakdown depenses Oct 2022'!H:H,'Rapport Financier 1'!A144,'Breakdown depenses Oct 2022'!T:T)</f>
        <v>200</v>
      </c>
      <c r="AA144" s="572">
        <f>SUMIF('Breakdown depenses Oct''Dec 2022'!I:I,'Rapport Financier 1'!A144,'Breakdown depenses Oct''Dec 2022'!R:R)</f>
        <v>1554</v>
      </c>
      <c r="AB144" s="572">
        <f t="shared" ref="AB144:AB151" si="142">Z144+AA144</f>
        <v>1754</v>
      </c>
      <c r="AC144" s="572">
        <f>SUMIF('Breakdown depenses Jan''&amp;Mars''23'!I:I,'Rapport Financier 1'!A144,'Breakdown depenses Jan''&amp;Mars''23'!U:U)</f>
        <v>0</v>
      </c>
      <c r="AD144" s="572">
        <f>SUMIF('Breakdown depenses Avr''23'!I:I,'Rapport Financier 1'!A144,'Breakdown depenses Avr''23'!U:U)</f>
        <v>0</v>
      </c>
      <c r="AE144" s="572">
        <f>SUMIF('Breakdown depenses Mai''&amp;Jui''23'!I:I,'Rapport Financier 1'!A144,'Breakdown depenses Mai''&amp;Jui''23'!U:U)</f>
        <v>0</v>
      </c>
      <c r="AF144" s="572">
        <f t="shared" ref="AF144:AF151" si="143">SUM(X144:Y144,AB144,AC144,U144)+AD144+AE144</f>
        <v>1754</v>
      </c>
      <c r="AG144" s="572">
        <f t="shared" ref="AG144:AG150" si="144">T144-AF144</f>
        <v>-1754</v>
      </c>
      <c r="AH144" s="575"/>
      <c r="AI144" s="566">
        <f t="shared" ref="AI144:AI151" si="145">I144+T144</f>
        <v>3747</v>
      </c>
      <c r="AJ144" s="572">
        <f t="shared" ref="AJ144:AJ151" si="146">Q144+AF144</f>
        <v>3746.6000000000004</v>
      </c>
      <c r="AK144" s="572">
        <f t="shared" ref="AK144:AK151" si="147">AI144-AJ144</f>
        <v>0.3999999999996362</v>
      </c>
      <c r="AL144" s="998">
        <f t="shared" ref="AL144:AL150" si="148">AJ144/AI144</f>
        <v>0.99989324793167877</v>
      </c>
      <c r="AN144" s="1077">
        <f t="shared" si="136"/>
        <v>1554.3999999999996</v>
      </c>
    </row>
    <row r="145" spans="1:40">
      <c r="A145" s="482" t="s">
        <v>907</v>
      </c>
      <c r="B145" s="484" t="s">
        <v>756</v>
      </c>
      <c r="C145" s="484" t="s">
        <v>269</v>
      </c>
      <c r="D145" s="484" t="s">
        <v>201</v>
      </c>
      <c r="E145" s="514"/>
      <c r="F145" s="514"/>
      <c r="G145" s="514"/>
      <c r="H145" s="514"/>
      <c r="I145" s="566">
        <v>3397</v>
      </c>
      <c r="J145" s="883">
        <f>SUMIF('Breakdown depenses Oct''dec 20'!H:H,'Rapport Financier 1'!A145,'Breakdown depenses Oct''dec 20'!T:T)</f>
        <v>0</v>
      </c>
      <c r="K145" s="883">
        <f>SUMIF('Breakdown depenses Jan''Mar 21'!H:H,'Rapport Financier 1'!A145,'Breakdown depenses Jan''Mar 21'!T:T)</f>
        <v>2757</v>
      </c>
      <c r="L145" s="883">
        <f>(SUMIF('Breakdown depenses Avril-Juin'!H:H,'Rapport Financier 1'!A145,'Breakdown depenses Avril-Juin'!T:T))+(SUMIF('Breakdown VNG Dep Avr-Juin21'!A:A,'Rapport Financier 1'!A145,'Breakdown VNG Dep Avr-Juin21'!L:L))</f>
        <v>640</v>
      </c>
      <c r="M145" s="883">
        <f>(SUMIF('Breakdown depenses Juil''Sept 21'!H:H,'Rapport Financier 1'!A145,'Breakdown depenses Juil''Sept 21'!T:T))</f>
        <v>0</v>
      </c>
      <c r="N145" s="957">
        <f>SUMIF('Breakdown depenses Oct''21'!H:H,'Rapport Financier 1'!A145,'Breakdown depenses Oct''21'!T:T)</f>
        <v>0</v>
      </c>
      <c r="O145" s="958">
        <f>SUMIF('Breakdown depenses Nov''Déc''21'!H:H,A145,'Breakdown depenses Nov''Déc''21'!T:T)+SUMIF('VNG T5'!A:A,A145,'VNG T5'!N:N)</f>
        <v>0</v>
      </c>
      <c r="P145" s="902">
        <f t="shared" si="137"/>
        <v>0</v>
      </c>
      <c r="Q145" s="572">
        <f t="shared" si="138"/>
        <v>3397</v>
      </c>
      <c r="R145" s="572">
        <f t="shared" si="139"/>
        <v>0</v>
      </c>
      <c r="S145" s="716">
        <f t="shared" si="140"/>
        <v>1</v>
      </c>
      <c r="T145" s="566">
        <v>0</v>
      </c>
      <c r="U145" s="572">
        <f>SUMIF('Breakdown depenses Jan''Mar''22'!H:H,'Rapport Financier 1'!A145,'Breakdown depenses Jan''Mar''22'!T:T)</f>
        <v>0</v>
      </c>
      <c r="V145" s="572">
        <f>SUMIF('Breakdown depenses Avr-Mai''22'!H:H,'Rapport Financier 1'!A145,'Breakdown depenses Avr-Mai''22'!T:T)</f>
        <v>0</v>
      </c>
      <c r="W145" s="572">
        <f>SUMIF('Breakdown depenses Juin''22'!H:H,'Rapport Financier 1'!A145,'Breakdown depenses Juin''22'!T:T)</f>
        <v>0</v>
      </c>
      <c r="X145" s="572">
        <f t="shared" si="141"/>
        <v>0</v>
      </c>
      <c r="Y145" s="572">
        <f>SUMIF('Breakdown depenses Juil''Sept''22'!H:H,'Rapport Financier 1'!A145,'Breakdown depenses Juil''Sept''22'!T:T)</f>
        <v>0</v>
      </c>
      <c r="Z145" s="572">
        <f>SUMIF('Breakdown depenses Oct 2022'!H:H,'Rapport Financier 1'!A145,'Breakdown depenses Oct 2022'!T:T)</f>
        <v>0</v>
      </c>
      <c r="AA145" s="572">
        <f>SUMIF('Breakdown depenses Oct''Dec 2022'!I:I,'Rapport Financier 1'!A145,'Breakdown depenses Oct''Dec 2022'!R:R)</f>
        <v>0</v>
      </c>
      <c r="AB145" s="572">
        <f t="shared" si="142"/>
        <v>0</v>
      </c>
      <c r="AC145" s="572">
        <f>SUMIF('Breakdown depenses Jan''&amp;Mars''23'!I:I,'Rapport Financier 1'!A145,'Breakdown depenses Jan''&amp;Mars''23'!U:U)</f>
        <v>0</v>
      </c>
      <c r="AD145" s="572">
        <f>SUMIF('Breakdown depenses Avr''23'!I:I,'Rapport Financier 1'!A145,'Breakdown depenses Avr''23'!U:U)</f>
        <v>0</v>
      </c>
      <c r="AE145" s="572">
        <f>SUMIF('Breakdown depenses Mai''&amp;Jui''23'!I:I,'Rapport Financier 1'!A145,'Breakdown depenses Mai''&amp;Jui''23'!U:U)</f>
        <v>0</v>
      </c>
      <c r="AF145" s="572">
        <f t="shared" si="143"/>
        <v>0</v>
      </c>
      <c r="AG145" s="572">
        <f t="shared" si="144"/>
        <v>0</v>
      </c>
      <c r="AH145" s="575"/>
      <c r="AI145" s="566">
        <f t="shared" si="145"/>
        <v>3397</v>
      </c>
      <c r="AJ145" s="572">
        <f t="shared" si="146"/>
        <v>3397</v>
      </c>
      <c r="AK145" s="572">
        <f t="shared" si="147"/>
        <v>0</v>
      </c>
      <c r="AL145" s="998">
        <f t="shared" si="148"/>
        <v>1</v>
      </c>
      <c r="AN145" s="1077">
        <f t="shared" si="136"/>
        <v>0</v>
      </c>
    </row>
    <row r="146" spans="1:40">
      <c r="A146" s="482" t="s">
        <v>945</v>
      </c>
      <c r="B146" s="484" t="s">
        <v>757</v>
      </c>
      <c r="C146" s="484" t="s">
        <v>269</v>
      </c>
      <c r="D146" s="484" t="s">
        <v>201</v>
      </c>
      <c r="E146" s="514"/>
      <c r="F146" s="514"/>
      <c r="G146" s="514"/>
      <c r="H146" s="514"/>
      <c r="I146" s="566">
        <v>0</v>
      </c>
      <c r="J146" s="883">
        <f>SUMIF('Breakdown depenses Oct''dec 20'!H:H,'Rapport Financier 1'!A146,'Breakdown depenses Oct''dec 20'!T:T)</f>
        <v>0</v>
      </c>
      <c r="K146" s="883">
        <f>SUMIF('Breakdown depenses Jan''Mar 21'!H:H,'Rapport Financier 1'!A146,'Breakdown depenses Jan''Mar 21'!T:T)</f>
        <v>0</v>
      </c>
      <c r="L146" s="883">
        <f>(SUMIF('Breakdown depenses Avril-Juin'!H:H,'Rapport Financier 1'!A146,'Breakdown depenses Avril-Juin'!T:T))+(SUMIF('Breakdown VNG Dep Avr-Juin21'!A:A,'Rapport Financier 1'!A146,'Breakdown VNG Dep Avr-Juin21'!L:L))</f>
        <v>0</v>
      </c>
      <c r="M146" s="883">
        <f>(SUMIF('Breakdown depenses Juil''Sept 21'!H:H,'Rapport Financier 1'!A146,'Breakdown depenses Juil''Sept 21'!T:T))</f>
        <v>0</v>
      </c>
      <c r="N146" s="957">
        <f>SUMIF('Breakdown depenses Oct''21'!H:H,'Rapport Financier 1'!A146,'Breakdown depenses Oct''21'!T:T)</f>
        <v>0</v>
      </c>
      <c r="O146" s="958">
        <f>SUMIF('Breakdown depenses Nov''Déc''21'!H:H,A146,'Breakdown depenses Nov''Déc''21'!T:T)+SUMIF('VNG T5'!A:A,A146,'VNG T5'!N:N)</f>
        <v>4203</v>
      </c>
      <c r="P146" s="902">
        <f t="shared" si="137"/>
        <v>4203</v>
      </c>
      <c r="Q146" s="572">
        <f t="shared" si="138"/>
        <v>4203</v>
      </c>
      <c r="R146" s="572">
        <f t="shared" si="139"/>
        <v>-4203</v>
      </c>
      <c r="S146" s="575"/>
      <c r="T146" s="566">
        <v>4203</v>
      </c>
      <c r="U146" s="572">
        <f>SUMIF('Breakdown depenses Jan''Mar''22'!H:H,'Rapport Financier 1'!A146,'Breakdown depenses Jan''Mar''22'!T:T)</f>
        <v>0</v>
      </c>
      <c r="V146" s="572">
        <f>SUMIF('Breakdown depenses Avr-Mai''22'!H:H,'Rapport Financier 1'!A146,'Breakdown depenses Avr-Mai''22'!T:T)</f>
        <v>0</v>
      </c>
      <c r="W146" s="572">
        <f>SUMIF('Breakdown depenses Juin''22'!H:H,'Rapport Financier 1'!A146,'Breakdown depenses Juin''22'!T:T)</f>
        <v>0</v>
      </c>
      <c r="X146" s="572">
        <f t="shared" si="141"/>
        <v>0</v>
      </c>
      <c r="Y146" s="572">
        <f>SUMIF('Breakdown depenses Juil''Sept''22'!H:H,'Rapport Financier 1'!A146,'Breakdown depenses Juil''Sept''22'!T:T)</f>
        <v>0</v>
      </c>
      <c r="Z146" s="572">
        <f>SUMIF('Breakdown depenses Oct 2022'!H:H,'Rapport Financier 1'!A146,'Breakdown depenses Oct 2022'!T:T)</f>
        <v>0</v>
      </c>
      <c r="AA146" s="572">
        <f>SUMIF('Breakdown depenses Oct''Dec 2022'!I:I,'Rapport Financier 1'!A146,'Breakdown depenses Oct''Dec 2022'!R:R)</f>
        <v>0</v>
      </c>
      <c r="AB146" s="572">
        <f t="shared" si="142"/>
        <v>0</v>
      </c>
      <c r="AC146" s="572">
        <f>SUMIF('Breakdown depenses Jan''&amp;Mars''23'!I:I,'Rapport Financier 1'!A146,'Breakdown depenses Jan''&amp;Mars''23'!U:U)</f>
        <v>0</v>
      </c>
      <c r="AD146" s="572">
        <f>SUMIF('Breakdown depenses Avr''23'!I:I,'Rapport Financier 1'!A146,'Breakdown depenses Avr''23'!U:U)</f>
        <v>0</v>
      </c>
      <c r="AE146" s="572">
        <f>SUMIF('Breakdown depenses Mai''&amp;Jui''23'!I:I,'Rapport Financier 1'!A146,'Breakdown depenses Mai''&amp;Jui''23'!U:U)</f>
        <v>0</v>
      </c>
      <c r="AF146" s="572">
        <f t="shared" si="143"/>
        <v>0</v>
      </c>
      <c r="AG146" s="572">
        <f t="shared" si="144"/>
        <v>4203</v>
      </c>
      <c r="AH146" s="575">
        <f t="shared" ref="AH146:AH150" si="149">AF146/T146</f>
        <v>0</v>
      </c>
      <c r="AI146" s="566">
        <f t="shared" si="145"/>
        <v>4203</v>
      </c>
      <c r="AJ146" s="572">
        <f t="shared" si="146"/>
        <v>4203</v>
      </c>
      <c r="AK146" s="572">
        <f t="shared" si="147"/>
        <v>0</v>
      </c>
      <c r="AL146" s="998">
        <f t="shared" si="148"/>
        <v>1</v>
      </c>
      <c r="AN146" s="1077">
        <f t="shared" si="136"/>
        <v>0</v>
      </c>
    </row>
    <row r="147" spans="1:40">
      <c r="A147" s="482" t="s">
        <v>908</v>
      </c>
      <c r="B147" s="484" t="s">
        <v>758</v>
      </c>
      <c r="C147" s="484" t="s">
        <v>269</v>
      </c>
      <c r="D147" s="484" t="s">
        <v>200</v>
      </c>
      <c r="E147" s="514"/>
      <c r="F147" s="514"/>
      <c r="G147" s="514"/>
      <c r="H147" s="514"/>
      <c r="I147" s="566">
        <v>5750</v>
      </c>
      <c r="J147" s="883">
        <f>SUMIF('Breakdown depenses Oct''dec 20'!H:H,'Rapport Financier 1'!A147,'Breakdown depenses Oct''dec 20'!T:T)</f>
        <v>0</v>
      </c>
      <c r="K147" s="883">
        <f>SUMIF('Breakdown depenses Jan''Mar 21'!H:H,'Rapport Financier 1'!A147,'Breakdown depenses Jan''Mar 21'!T:T)</f>
        <v>0</v>
      </c>
      <c r="L147" s="883">
        <f>(SUMIF('Breakdown depenses Avril-Juin'!H:H,'Rapport Financier 1'!A147,'Breakdown depenses Avril-Juin'!T:T))+(SUMIF('Breakdown VNG Dep Avr-Juin21'!A:A,'Rapport Financier 1'!A147,'Breakdown VNG Dep Avr-Juin21'!L:L))</f>
        <v>1787</v>
      </c>
      <c r="M147" s="883">
        <f>(SUMIF('Breakdown depenses Juil''Sept 21'!H:H,'Rapport Financier 1'!A147,'Breakdown depenses Juil''Sept 21'!T:T))</f>
        <v>2547</v>
      </c>
      <c r="N147" s="957">
        <f>SUMIF('Breakdown depenses Oct''21'!H:H,'Rapport Financier 1'!A147,'Breakdown depenses Oct''21'!T:T)</f>
        <v>0</v>
      </c>
      <c r="O147" s="958">
        <f>SUMIF('Breakdown depenses Nov''Déc''21'!H:H,A147,'Breakdown depenses Nov''Déc''21'!T:T)+SUMIF('VNG T5'!A:A,A147,'VNG T5'!N:N)</f>
        <v>906</v>
      </c>
      <c r="P147" s="902">
        <f t="shared" si="137"/>
        <v>906</v>
      </c>
      <c r="Q147" s="572">
        <f t="shared" si="138"/>
        <v>5240</v>
      </c>
      <c r="R147" s="572">
        <f t="shared" si="139"/>
        <v>510</v>
      </c>
      <c r="S147" s="716">
        <f t="shared" si="140"/>
        <v>0.91130434782608694</v>
      </c>
      <c r="T147" s="566">
        <v>12989</v>
      </c>
      <c r="U147" s="572">
        <f>SUMIF('Breakdown depenses Jan''Mar''22'!H:H,'Rapport Financier 1'!A147,'Breakdown depenses Jan''Mar''22'!T:T)</f>
        <v>1513</v>
      </c>
      <c r="V147" s="572">
        <f>SUMIF('Breakdown depenses Avr-Mai''22'!H:H,'Rapport Financier 1'!A147,'Breakdown depenses Avr-Mai''22'!T:T)</f>
        <v>3022</v>
      </c>
      <c r="W147" s="572">
        <f>SUMIF('Breakdown depenses Juin''22'!H:H,'Rapport Financier 1'!A147,'Breakdown depenses Juin''22'!T:T)</f>
        <v>4228</v>
      </c>
      <c r="X147" s="572">
        <f t="shared" si="141"/>
        <v>7250</v>
      </c>
      <c r="Y147" s="572">
        <f>SUMIF('Breakdown depenses Juil''Sept''22'!H:H,'Rapport Financier 1'!A147,'Breakdown depenses Juil''Sept''22'!T:T)</f>
        <v>-264</v>
      </c>
      <c r="Z147" s="572">
        <f>SUMIF('Breakdown depenses Oct 2022'!H:H,'Rapport Financier 1'!A147,'Breakdown depenses Oct 2022'!T:T)</f>
        <v>0</v>
      </c>
      <c r="AA147" s="572">
        <f>SUMIF('Breakdown depenses Oct''Dec 2022'!I:I,'Rapport Financier 1'!A147,'Breakdown depenses Oct''Dec 2022'!R:R)</f>
        <v>0</v>
      </c>
      <c r="AB147" s="572">
        <f t="shared" si="142"/>
        <v>0</v>
      </c>
      <c r="AC147" s="572">
        <f>SUMIF('Breakdown depenses Jan''&amp;Mars''23'!I:I,'Rapport Financier 1'!A147,'Breakdown depenses Jan''&amp;Mars''23'!U:U)</f>
        <v>0</v>
      </c>
      <c r="AD147" s="572">
        <f>SUMIF('Breakdown depenses Avr''23'!I:I,'Rapport Financier 1'!A147,'Breakdown depenses Avr''23'!U:U)</f>
        <v>0</v>
      </c>
      <c r="AE147" s="572">
        <f>SUMIF('Breakdown depenses Mai''&amp;Jui''23'!I:I,'Rapport Financier 1'!A147,'Breakdown depenses Mai''&amp;Jui''23'!U:U)</f>
        <v>6100</v>
      </c>
      <c r="AF147" s="572">
        <f t="shared" si="143"/>
        <v>14599</v>
      </c>
      <c r="AG147" s="572">
        <f t="shared" si="144"/>
        <v>-1610</v>
      </c>
      <c r="AH147" s="575">
        <f t="shared" si="149"/>
        <v>1.1239510354915698</v>
      </c>
      <c r="AI147" s="566">
        <f t="shared" si="145"/>
        <v>18739</v>
      </c>
      <c r="AJ147" s="572">
        <f t="shared" si="146"/>
        <v>19839</v>
      </c>
      <c r="AK147" s="572">
        <f t="shared" si="147"/>
        <v>-1100</v>
      </c>
      <c r="AL147" s="998">
        <f t="shared" si="148"/>
        <v>1.0587011046480601</v>
      </c>
      <c r="AN147" s="1077">
        <f t="shared" si="136"/>
        <v>-1100</v>
      </c>
    </row>
    <row r="148" spans="1:40">
      <c r="A148" s="473" t="s">
        <v>909</v>
      </c>
      <c r="B148" s="484" t="s">
        <v>759</v>
      </c>
      <c r="C148" s="484" t="s">
        <v>294</v>
      </c>
      <c r="D148" s="484" t="s">
        <v>201</v>
      </c>
      <c r="E148" s="514"/>
      <c r="F148" s="514"/>
      <c r="G148" s="514"/>
      <c r="H148" s="514"/>
      <c r="I148" s="566">
        <v>4365</v>
      </c>
      <c r="J148" s="883">
        <f>SUMIF('Breakdown depenses Oct''dec 20'!H:H,'Rapport Financier 1'!A148,'Breakdown depenses Oct''dec 20'!T:T)</f>
        <v>0</v>
      </c>
      <c r="K148" s="883">
        <f>SUMIF('Breakdown depenses Jan''Mar 21'!H:H,'Rapport Financier 1'!A148,'Breakdown depenses Jan''Mar 21'!T:T)</f>
        <v>0</v>
      </c>
      <c r="L148" s="883">
        <f>(SUMIF('Breakdown depenses Avril-Juin'!H:H,'Rapport Financier 1'!A148,'Breakdown depenses Avril-Juin'!T:T))+(SUMIF('Breakdown VNG Dep Avr-Juin21'!A:A,'Rapport Financier 1'!A148,'Breakdown VNG Dep Avr-Juin21'!L:L))</f>
        <v>0</v>
      </c>
      <c r="M148" s="883">
        <f>(SUMIF('Breakdown depenses Juil''Sept 21'!H:H,'Rapport Financier 1'!A148,'Breakdown depenses Juil''Sept 21'!T:T))</f>
        <v>0</v>
      </c>
      <c r="N148" s="957">
        <f>SUMIF('Breakdown depenses Oct''21'!H:H,'Rapport Financier 1'!A148,'Breakdown depenses Oct''21'!T:T)</f>
        <v>2365</v>
      </c>
      <c r="O148" s="958">
        <f>SUMIF('Breakdown depenses Nov''Déc''21'!H:H,A148,'Breakdown depenses Nov''Déc''21'!T:T)+SUMIF('VNG T5'!A:A,A148,'VNG T5'!N:N)</f>
        <v>2547</v>
      </c>
      <c r="P148" s="902">
        <f t="shared" si="137"/>
        <v>4912</v>
      </c>
      <c r="Q148" s="572">
        <f t="shared" si="138"/>
        <v>4912</v>
      </c>
      <c r="R148" s="572">
        <f t="shared" si="139"/>
        <v>-547</v>
      </c>
      <c r="S148" s="575">
        <f t="shared" si="140"/>
        <v>1.1253150057273769</v>
      </c>
      <c r="T148" s="566">
        <v>12300</v>
      </c>
      <c r="U148" s="572">
        <f>SUMIF('Breakdown depenses Jan''Mar''22'!H:H,'Rapport Financier 1'!A148,'Breakdown depenses Jan''Mar''22'!T:T)</f>
        <v>0</v>
      </c>
      <c r="V148" s="572">
        <f>SUMIF('Breakdown depenses Avr-Mai''22'!H:H,'Rapport Financier 1'!A148,'Breakdown depenses Avr-Mai''22'!T:T)</f>
        <v>0</v>
      </c>
      <c r="W148" s="572">
        <f>SUMIF('Breakdown depenses Juin''22'!H:H,'Rapport Financier 1'!A148,'Breakdown depenses Juin''22'!T:T)</f>
        <v>0</v>
      </c>
      <c r="X148" s="572">
        <f t="shared" si="141"/>
        <v>0</v>
      </c>
      <c r="Y148" s="572">
        <f>SUMIF('Breakdown depenses Juil''Sept''22'!H:H,'Rapport Financier 1'!A148,'Breakdown depenses Juil''Sept''22'!T:T)</f>
        <v>0</v>
      </c>
      <c r="Z148" s="572">
        <f>SUMIF('Breakdown depenses Oct 2022'!H:H,'Rapport Financier 1'!A148,'Breakdown depenses Oct 2022'!T:T)</f>
        <v>0</v>
      </c>
      <c r="AA148" s="572">
        <f>SUMIF('Breakdown depenses Oct''Dec 2022'!I:I,'Rapport Financier 1'!A148,'Breakdown depenses Oct''Dec 2022'!R:R)</f>
        <v>2747</v>
      </c>
      <c r="AB148" s="572">
        <f t="shared" si="142"/>
        <v>2747</v>
      </c>
      <c r="AC148" s="572">
        <f>SUMIF('Breakdown depenses Jan''&amp;Mars''23'!I:I,'Rapport Financier 1'!A148,'Breakdown depenses Jan''&amp;Mars''23'!U:U)</f>
        <v>0</v>
      </c>
      <c r="AD148" s="572">
        <f>SUMIF('Breakdown depenses Avr''23'!I:I,'Rapport Financier 1'!A148,'Breakdown depenses Avr''23'!U:U)</f>
        <v>5607</v>
      </c>
      <c r="AE148" s="572">
        <f>SUMIF('Breakdown depenses Mai''&amp;Jui''23'!I:I,'Rapport Financier 1'!A148,'Breakdown depenses Mai''&amp;Jui''23'!U:U)</f>
        <v>0</v>
      </c>
      <c r="AF148" s="572">
        <f t="shared" si="143"/>
        <v>8354</v>
      </c>
      <c r="AG148" s="572">
        <f t="shared" si="144"/>
        <v>3946</v>
      </c>
      <c r="AH148" s="575">
        <f t="shared" si="149"/>
        <v>0.67918699186991871</v>
      </c>
      <c r="AI148" s="566">
        <f t="shared" si="145"/>
        <v>16665</v>
      </c>
      <c r="AJ148" s="572">
        <f t="shared" si="146"/>
        <v>13266</v>
      </c>
      <c r="AK148" s="572">
        <f t="shared" si="147"/>
        <v>3399</v>
      </c>
      <c r="AL148" s="998">
        <f t="shared" si="148"/>
        <v>0.79603960396039608</v>
      </c>
      <c r="AN148" s="1077">
        <f t="shared" si="136"/>
        <v>11753</v>
      </c>
    </row>
    <row r="149" spans="1:40">
      <c r="A149" s="482" t="s">
        <v>910</v>
      </c>
      <c r="B149" s="484" t="s">
        <v>760</v>
      </c>
      <c r="C149" s="484" t="s">
        <v>269</v>
      </c>
      <c r="D149" s="484" t="s">
        <v>199</v>
      </c>
      <c r="E149" s="514"/>
      <c r="F149" s="514"/>
      <c r="G149" s="514"/>
      <c r="H149" s="514"/>
      <c r="I149" s="566">
        <v>19596</v>
      </c>
      <c r="J149" s="883">
        <f>SUMIF('Breakdown depenses Oct''dec 20'!H:H,'Rapport Financier 1'!A149,'Breakdown depenses Oct''dec 20'!T:T)</f>
        <v>0</v>
      </c>
      <c r="K149" s="883">
        <f>SUMIF('Breakdown depenses Jan''Mar 21'!H:H,'Rapport Financier 1'!A149,'Breakdown depenses Jan''Mar 21'!T:T)</f>
        <v>0</v>
      </c>
      <c r="L149" s="883">
        <f>(SUMIF('Breakdown depenses Avril-Juin'!H:H,'Rapport Financier 1'!A149,'Breakdown depenses Avril-Juin'!T:T))+(SUMIF('Breakdown VNG Dep Avr-Juin21'!A:A,'Rapport Financier 1'!A149,'Breakdown VNG Dep Avr-Juin21'!L:L))</f>
        <v>0</v>
      </c>
      <c r="M149" s="883">
        <f>(SUMIF('Breakdown depenses Juil''Sept 21'!H:H,'Rapport Financier 1'!A149,'Breakdown depenses Juil''Sept 21'!T:T))</f>
        <v>2759</v>
      </c>
      <c r="N149" s="957">
        <f>SUMIF('Breakdown depenses Oct''21'!H:H,'Rapport Financier 1'!A149,'Breakdown depenses Oct''21'!T:T)</f>
        <v>7055.7000000000007</v>
      </c>
      <c r="O149" s="958">
        <f>SUMIF('Breakdown depenses Nov''Déc''21'!H:H,A149,'Breakdown depenses Nov''Déc''21'!T:T)+SUMIF('VNG T5'!A:A,A149,'VNG T5'!N:N)</f>
        <v>1635</v>
      </c>
      <c r="P149" s="902">
        <f t="shared" si="137"/>
        <v>8690.7000000000007</v>
      </c>
      <c r="Q149" s="572">
        <f t="shared" si="138"/>
        <v>11449.7</v>
      </c>
      <c r="R149" s="572">
        <f t="shared" si="139"/>
        <v>8146.2999999999993</v>
      </c>
      <c r="S149" s="575">
        <f t="shared" si="140"/>
        <v>0.5842876097162687</v>
      </c>
      <c r="T149" s="566">
        <v>24115</v>
      </c>
      <c r="U149" s="572">
        <f>SUMIF('Breakdown depenses Jan''Mar''22'!H:H,'Rapport Financier 1'!A149,'Breakdown depenses Jan''Mar''22'!T:T)</f>
        <v>2954</v>
      </c>
      <c r="V149" s="572">
        <f>SUMIF('Breakdown depenses Avr-Mai''22'!H:H,'Rapport Financier 1'!A149,'Breakdown depenses Avr-Mai''22'!T:T)</f>
        <v>1250</v>
      </c>
      <c r="W149" s="572">
        <f>SUMIF('Breakdown depenses Juin''22'!H:H,'Rapport Financier 1'!A149,'Breakdown depenses Juin''22'!T:T)</f>
        <v>0</v>
      </c>
      <c r="X149" s="572">
        <f t="shared" si="141"/>
        <v>1250</v>
      </c>
      <c r="Y149" s="572">
        <f>SUMIF('Breakdown depenses Juil''Sept''22'!H:H,'Rapport Financier 1'!A149,'Breakdown depenses Juil''Sept''22'!T:T)</f>
        <v>7810.41</v>
      </c>
      <c r="Z149" s="572">
        <f>SUMIF('Breakdown depenses Oct 2022'!H:H,'Rapport Financier 1'!A149,'Breakdown depenses Oct 2022'!T:T)</f>
        <v>0</v>
      </c>
      <c r="AA149" s="572">
        <f>SUMIF('Breakdown depenses Oct''Dec 2022'!I:I,'Rapport Financier 1'!A149,'Breakdown depenses Oct''Dec 2022'!R:R)</f>
        <v>10173.450000000001</v>
      </c>
      <c r="AB149" s="572">
        <f t="shared" si="142"/>
        <v>10173.450000000001</v>
      </c>
      <c r="AC149" s="572">
        <f>SUMIF('Breakdown depenses Jan''&amp;Mars''23'!I:I,'Rapport Financier 1'!A149,'Breakdown depenses Jan''&amp;Mars''23'!U:U)</f>
        <v>10537</v>
      </c>
      <c r="AD149" s="572">
        <f>SUMIF('Breakdown depenses Avr''23'!I:I,'Rapport Financier 1'!A149,'Breakdown depenses Avr''23'!U:U)</f>
        <v>2117.19</v>
      </c>
      <c r="AE149" s="572">
        <f>SUMIF('Breakdown depenses Mai''&amp;Jui''23'!I:I,'Rapport Financier 1'!A149,'Breakdown depenses Mai''&amp;Jui''23'!U:U)</f>
        <v>1445.19</v>
      </c>
      <c r="AF149" s="572">
        <f t="shared" si="143"/>
        <v>36287.240000000005</v>
      </c>
      <c r="AG149" s="572">
        <f t="shared" si="144"/>
        <v>-12172.240000000005</v>
      </c>
      <c r="AH149" s="575">
        <f t="shared" si="149"/>
        <v>1.5047580344184119</v>
      </c>
      <c r="AI149" s="566">
        <f t="shared" si="145"/>
        <v>43711</v>
      </c>
      <c r="AJ149" s="572">
        <f t="shared" si="146"/>
        <v>47736.94</v>
      </c>
      <c r="AK149" s="572">
        <f t="shared" si="147"/>
        <v>-4025.9400000000023</v>
      </c>
      <c r="AL149" s="998">
        <f t="shared" si="148"/>
        <v>1.0921035894854842</v>
      </c>
      <c r="AN149" s="1077">
        <f t="shared" si="136"/>
        <v>18801.699999999997</v>
      </c>
    </row>
    <row r="150" spans="1:40">
      <c r="A150" s="482" t="s">
        <v>911</v>
      </c>
      <c r="B150" s="484" t="s">
        <v>761</v>
      </c>
      <c r="C150" s="484" t="s">
        <v>269</v>
      </c>
      <c r="D150" s="484" t="s">
        <v>201</v>
      </c>
      <c r="E150" s="514"/>
      <c r="F150" s="514"/>
      <c r="G150" s="514"/>
      <c r="H150" s="514"/>
      <c r="I150" s="566">
        <v>0</v>
      </c>
      <c r="J150" s="883">
        <f>SUMIF('Breakdown depenses Oct''dec 20'!H:H,'Rapport Financier 1'!A150,'Breakdown depenses Oct''dec 20'!T:T)</f>
        <v>0</v>
      </c>
      <c r="K150" s="883">
        <f>SUMIF('Breakdown depenses Jan''Mar 21'!H:H,'Rapport Financier 1'!A150,'Breakdown depenses Jan''Mar 21'!T:T)</f>
        <v>0</v>
      </c>
      <c r="L150" s="883">
        <f>(SUMIF('Breakdown depenses Avril-Juin'!H:H,'Rapport Financier 1'!A150,'Breakdown depenses Avril-Juin'!T:T))+(SUMIF('Breakdown VNG Dep Avr-Juin21'!A:A,'Rapport Financier 1'!A150,'Breakdown VNG Dep Avr-Juin21'!L:L))</f>
        <v>0</v>
      </c>
      <c r="M150" s="883">
        <f>(SUMIF('Breakdown depenses Juil''Sept 21'!H:H,'Rapport Financier 1'!A150,'Breakdown depenses Juil''Sept 21'!T:T))</f>
        <v>0</v>
      </c>
      <c r="N150" s="957">
        <f>SUMIF('Breakdown depenses Oct''21'!H:H,'Rapport Financier 1'!A150,'Breakdown depenses Oct''21'!T:T)</f>
        <v>0</v>
      </c>
      <c r="O150" s="958">
        <f>SUMIF('Breakdown depenses Nov''Déc''21'!H:H,A150,'Breakdown depenses Nov''Déc''21'!T:T)+SUMIF('VNG T5'!A:A,A150,'VNG T5'!N:N)</f>
        <v>0</v>
      </c>
      <c r="P150" s="902">
        <f t="shared" si="137"/>
        <v>0</v>
      </c>
      <c r="Q150" s="572">
        <f t="shared" si="138"/>
        <v>0</v>
      </c>
      <c r="R150" s="572">
        <f t="shared" si="139"/>
        <v>0</v>
      </c>
      <c r="S150" s="575"/>
      <c r="T150" s="566">
        <v>7540</v>
      </c>
      <c r="U150" s="572">
        <f>SUMIF('Breakdown depenses Jan''Mar''22'!H:H,'Rapport Financier 1'!A150,'Breakdown depenses Jan''Mar''22'!T:T)</f>
        <v>0</v>
      </c>
      <c r="V150" s="572">
        <f>SUMIF('Breakdown depenses Avr-Mai''22'!H:H,'Rapport Financier 1'!A150,'Breakdown depenses Avr-Mai''22'!T:T)</f>
        <v>0</v>
      </c>
      <c r="W150" s="572">
        <f>SUMIF('Breakdown depenses Juin''22'!H:H,'Rapport Financier 1'!A150,'Breakdown depenses Juin''22'!T:T)</f>
        <v>0</v>
      </c>
      <c r="X150" s="572">
        <f t="shared" si="141"/>
        <v>0</v>
      </c>
      <c r="Y150" s="572">
        <f>SUMIF('Breakdown depenses Juil''Sept''22'!H:H,'Rapport Financier 1'!A150,'Breakdown depenses Juil''Sept''22'!T:T)</f>
        <v>0</v>
      </c>
      <c r="Z150" s="572">
        <f>SUMIF('Breakdown depenses Oct 2022'!H:H,'Rapport Financier 1'!A150,'Breakdown depenses Oct 2022'!T:T)</f>
        <v>0</v>
      </c>
      <c r="AA150" s="572">
        <f>SUMIF('Breakdown depenses Oct''Dec 2022'!I:I,'Rapport Financier 1'!A150,'Breakdown depenses Oct''Dec 2022'!R:R)</f>
        <v>7540</v>
      </c>
      <c r="AB150" s="572">
        <f t="shared" si="142"/>
        <v>7540</v>
      </c>
      <c r="AC150" s="572">
        <f>SUMIF('Breakdown depenses Jan''&amp;Mars''23'!I:I,'Rapport Financier 1'!A150,'Breakdown depenses Jan''&amp;Mars''23'!U:U)</f>
        <v>0</v>
      </c>
      <c r="AD150" s="572">
        <f>SUMIF('Breakdown depenses Avr''23'!I:I,'Rapport Financier 1'!A150,'Breakdown depenses Avr''23'!U:U)</f>
        <v>0</v>
      </c>
      <c r="AE150" s="572">
        <f>SUMIF('Breakdown depenses Mai''&amp;Jui''23'!I:I,'Rapport Financier 1'!A150,'Breakdown depenses Mai''&amp;Jui''23'!U:U)</f>
        <v>0</v>
      </c>
      <c r="AF150" s="572">
        <f t="shared" si="143"/>
        <v>7540</v>
      </c>
      <c r="AG150" s="572">
        <f t="shared" si="144"/>
        <v>0</v>
      </c>
      <c r="AH150" s="575">
        <f t="shared" si="149"/>
        <v>1</v>
      </c>
      <c r="AI150" s="566">
        <f t="shared" si="145"/>
        <v>7540</v>
      </c>
      <c r="AJ150" s="572">
        <f t="shared" si="146"/>
        <v>7540</v>
      </c>
      <c r="AK150" s="572">
        <f t="shared" si="147"/>
        <v>0</v>
      </c>
      <c r="AL150" s="998">
        <f t="shared" si="148"/>
        <v>1</v>
      </c>
      <c r="AN150" s="1077">
        <f t="shared" si="136"/>
        <v>7540</v>
      </c>
    </row>
    <row r="151" spans="1:40">
      <c r="A151" s="482"/>
      <c r="B151" s="484"/>
      <c r="C151" s="484"/>
      <c r="D151" s="484"/>
      <c r="E151" s="514"/>
      <c r="F151" s="514"/>
      <c r="G151" s="514"/>
      <c r="H151" s="514"/>
      <c r="I151" s="566"/>
      <c r="J151" s="883"/>
      <c r="K151" s="883"/>
      <c r="L151" s="883"/>
      <c r="M151" s="883"/>
      <c r="N151" s="957"/>
      <c r="O151" s="958"/>
      <c r="P151" s="902"/>
      <c r="Q151" s="572">
        <f t="shared" si="138"/>
        <v>0</v>
      </c>
      <c r="R151" s="572">
        <f t="shared" si="139"/>
        <v>0</v>
      </c>
      <c r="S151" s="575"/>
      <c r="T151" s="566"/>
      <c r="U151" s="572"/>
      <c r="V151" s="572"/>
      <c r="W151" s="572"/>
      <c r="X151" s="572"/>
      <c r="Y151" s="572"/>
      <c r="Z151" s="572"/>
      <c r="AA151" s="572">
        <f>SUMIF('Breakdown depenses Oct''Dec 2022'!I:I,'Rapport Financier 1'!A151,'Breakdown depenses Oct''Dec 2022'!R:R)</f>
        <v>0</v>
      </c>
      <c r="AB151" s="572">
        <f t="shared" si="142"/>
        <v>0</v>
      </c>
      <c r="AC151" s="572">
        <f>SUMIF('Breakdown depenses Jan''&amp;Mars''23'!I:I,'Rapport Financier 1'!A151,'Breakdown depenses Jan''&amp;Mars''23'!U:U)</f>
        <v>0</v>
      </c>
      <c r="AD151" s="572">
        <f>SUMIF('Breakdown depenses Avr''23'!I:I,'Rapport Financier 1'!A151,'Breakdown depenses Avr''23'!U:U)</f>
        <v>0</v>
      </c>
      <c r="AE151" s="572">
        <f>SUMIF('Breakdown depenses Mai''&amp;Jui''23'!I:I,'Rapport Financier 1'!A151,'Breakdown depenses Mai''&amp;Jui''23'!U:U)</f>
        <v>0</v>
      </c>
      <c r="AF151" s="572">
        <f t="shared" si="143"/>
        <v>0</v>
      </c>
      <c r="AG151" s="572"/>
      <c r="AH151" s="575"/>
      <c r="AI151" s="566">
        <f t="shared" si="145"/>
        <v>0</v>
      </c>
      <c r="AJ151" s="572">
        <f t="shared" si="146"/>
        <v>0</v>
      </c>
      <c r="AK151" s="572">
        <f t="shared" si="147"/>
        <v>0</v>
      </c>
      <c r="AL151" s="998"/>
      <c r="AN151" s="1077">
        <f t="shared" si="136"/>
        <v>0</v>
      </c>
    </row>
    <row r="152" spans="1:40">
      <c r="B152" s="912" t="s">
        <v>959</v>
      </c>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913"/>
      <c r="AK152" s="913"/>
      <c r="AL152" s="913"/>
      <c r="AM152" s="608">
        <f>SUM(AK144:AK150)</f>
        <v>-1726.5400000000027</v>
      </c>
      <c r="AN152" s="1077">
        <f t="shared" si="136"/>
        <v>0</v>
      </c>
    </row>
    <row r="153" spans="1:40">
      <c r="A153" s="482" t="s">
        <v>912</v>
      </c>
      <c r="B153" s="484" t="s">
        <v>762</v>
      </c>
      <c r="C153" s="484" t="s">
        <v>694</v>
      </c>
      <c r="D153" s="484" t="s">
        <v>201</v>
      </c>
      <c r="E153" s="514"/>
      <c r="F153" s="514"/>
      <c r="G153" s="514"/>
      <c r="H153" s="514"/>
      <c r="I153" s="566">
        <v>0</v>
      </c>
      <c r="J153" s="883">
        <f>SUMIF('Breakdown depenses Oct''dec 20'!H:H,'Rapport Financier 1'!A153,'Breakdown depenses Oct''dec 20'!T:T)</f>
        <v>0</v>
      </c>
      <c r="K153" s="883">
        <f>SUMIF('Breakdown depenses Jan''Mar 21'!H:H,'Rapport Financier 1'!A153,'Breakdown depenses Jan''Mar 21'!T:T)</f>
        <v>0</v>
      </c>
      <c r="L153" s="883">
        <f>(SUMIF('Breakdown depenses Avril-Juin'!H:H,'Rapport Financier 1'!A153,'Breakdown depenses Avril-Juin'!T:T))+(SUMIF('Breakdown VNG Dep Avr-Juin21'!A:A,'Rapport Financier 1'!A153,'Breakdown VNG Dep Avr-Juin21'!L:L))</f>
        <v>0</v>
      </c>
      <c r="M153" s="883">
        <f>(SUMIF('Breakdown depenses Juil''Sept 21'!H:H,'Rapport Financier 1'!A153,'Breakdown depenses Juil''Sept 21'!T:T))</f>
        <v>0</v>
      </c>
      <c r="N153" s="957">
        <f>SUMIF('Breakdown depenses Oct''21'!H:H,'Rapport Financier 1'!A153,'Breakdown depenses Oct''21'!T:T)</f>
        <v>0</v>
      </c>
      <c r="O153" s="958">
        <f>SUMIF('Breakdown depenses Nov''Déc''21'!H:H,A153,'Breakdown depenses Nov''Déc''21'!T:T)+SUMIF('VNG T5'!A:A,A153,'VNG T5'!N:N)</f>
        <v>0</v>
      </c>
      <c r="P153" s="902">
        <f t="shared" ref="P153:P159" si="150">SUM(N153:O153)</f>
        <v>0</v>
      </c>
      <c r="Q153" s="572">
        <f t="shared" ref="Q153:Q160" si="151">SUM(J153:M153)+P153</f>
        <v>0</v>
      </c>
      <c r="R153" s="572">
        <f t="shared" ref="R153:R160" si="152">I153-Q153</f>
        <v>0</v>
      </c>
      <c r="S153" s="575" t="e">
        <f t="shared" ref="S153:S159" si="153">Q153/I153</f>
        <v>#DIV/0!</v>
      </c>
      <c r="T153" s="566">
        <v>0</v>
      </c>
      <c r="U153" s="572">
        <f>SUMIF('Breakdown depenses Jan''Mar''22'!H:H,'Rapport Financier 1'!A153,'Breakdown depenses Jan''Mar''22'!T:T)</f>
        <v>0</v>
      </c>
      <c r="V153" s="572">
        <f>SUMIF('Breakdown depenses Avr-Mai''22'!H:H,'Rapport Financier 1'!A153,'Breakdown depenses Avr-Mai''22'!T:T)</f>
        <v>0</v>
      </c>
      <c r="W153" s="572">
        <f>SUMIF('Breakdown depenses Juin''22'!H:H,'Rapport Financier 1'!A153,'Breakdown depenses Juin''22'!T:T)</f>
        <v>0</v>
      </c>
      <c r="X153" s="572">
        <f t="shared" ref="X153:X159" si="154">V153+W153</f>
        <v>0</v>
      </c>
      <c r="Y153" s="572">
        <f>SUMIF('Breakdown depenses Juil''Sept''22'!H:H,'Rapport Financier 1'!A153,'Breakdown depenses Juil''Sept''22'!T:T)</f>
        <v>0</v>
      </c>
      <c r="Z153" s="572">
        <f>SUMIF('Breakdown depenses Oct 2022'!H:H,'Rapport Financier 1'!A153,'Breakdown depenses Oct 2022'!T:T)</f>
        <v>0</v>
      </c>
      <c r="AA153" s="572">
        <f>SUMIF('Breakdown depenses Oct''Dec 2022'!I:I,'Rapport Financier 1'!A153,'Breakdown depenses Oct''Dec 2022'!R:R)</f>
        <v>0</v>
      </c>
      <c r="AB153" s="572">
        <f t="shared" ref="AB153:AB160" si="155">Z153+AA153</f>
        <v>0</v>
      </c>
      <c r="AC153" s="572">
        <f>SUMIF('Breakdown depenses Jan''&amp;Mars''23'!I:I,'Rapport Financier 1'!A153,'Breakdown depenses Jan''&amp;Mars''23'!U:U)</f>
        <v>0</v>
      </c>
      <c r="AD153" s="572">
        <f>SUMIF('Breakdown depenses Avr''23'!I:I,'Rapport Financier 1'!A153,'Breakdown depenses Avr''23'!U:U)</f>
        <v>0</v>
      </c>
      <c r="AE153" s="572">
        <f>SUMIF('Breakdown depenses Mai''&amp;Jui''23'!I:I,'Rapport Financier 1'!A153,'Breakdown depenses Mai''&amp;Jui''23'!U:U)</f>
        <v>0</v>
      </c>
      <c r="AF153" s="572">
        <f t="shared" ref="AF153:AF159" si="156">SUM(X153:Y153,AB153,AC153,U153)+AD153+AE153</f>
        <v>0</v>
      </c>
      <c r="AG153" s="572">
        <f t="shared" ref="AG153:AG159" si="157">T153-AF153</f>
        <v>0</v>
      </c>
      <c r="AH153" s="575"/>
      <c r="AI153" s="566">
        <f t="shared" ref="AI153:AI160" si="158">I153+T153</f>
        <v>0</v>
      </c>
      <c r="AJ153" s="572">
        <f t="shared" ref="AJ153:AJ159" si="159">Q153+AF153</f>
        <v>0</v>
      </c>
      <c r="AK153" s="572">
        <f t="shared" ref="AK153:AK158" si="160">AI153-AJ153</f>
        <v>0</v>
      </c>
      <c r="AL153" s="998"/>
      <c r="AN153" s="1077">
        <f t="shared" si="136"/>
        <v>0</v>
      </c>
    </row>
    <row r="154" spans="1:40">
      <c r="A154" s="482" t="s">
        <v>913</v>
      </c>
      <c r="B154" s="484" t="s">
        <v>763</v>
      </c>
      <c r="C154" s="484" t="s">
        <v>694</v>
      </c>
      <c r="D154" s="484" t="s">
        <v>201</v>
      </c>
      <c r="E154" s="514"/>
      <c r="F154" s="514"/>
      <c r="G154" s="514"/>
      <c r="H154" s="514"/>
      <c r="I154" s="566">
        <v>0</v>
      </c>
      <c r="J154" s="883">
        <f>SUMIF('Breakdown depenses Oct''dec 20'!H:H,'Rapport Financier 1'!A154,'Breakdown depenses Oct''dec 20'!T:T)</f>
        <v>0</v>
      </c>
      <c r="K154" s="883">
        <f>SUMIF('Breakdown depenses Jan''Mar 21'!H:H,'Rapport Financier 1'!A154,'Breakdown depenses Jan''Mar 21'!T:T)</f>
        <v>0</v>
      </c>
      <c r="L154" s="883">
        <f>(SUMIF('Breakdown depenses Avril-Juin'!H:H,'Rapport Financier 1'!A154,'Breakdown depenses Avril-Juin'!T:T))+(SUMIF('Breakdown VNG Dep Avr-Juin21'!A:A,'Rapport Financier 1'!A154,'Breakdown VNG Dep Avr-Juin21'!L:L))</f>
        <v>0</v>
      </c>
      <c r="M154" s="883">
        <f>(SUMIF('Breakdown depenses Juil''Sept 21'!H:H,'Rapport Financier 1'!A154,'Breakdown depenses Juil''Sept 21'!T:T))</f>
        <v>0</v>
      </c>
      <c r="N154" s="957">
        <f>SUMIF('Breakdown depenses Oct''21'!H:H,'Rapport Financier 1'!A154,'Breakdown depenses Oct''21'!T:T)</f>
        <v>0</v>
      </c>
      <c r="O154" s="958">
        <f>SUMIF('Breakdown depenses Nov''Déc''21'!H:H,A154,'Breakdown depenses Nov''Déc''21'!T:T)+SUMIF('VNG T5'!A:A,A154,'VNG T5'!N:N)</f>
        <v>0</v>
      </c>
      <c r="P154" s="902">
        <f t="shared" si="150"/>
        <v>0</v>
      </c>
      <c r="Q154" s="572">
        <f t="shared" si="151"/>
        <v>0</v>
      </c>
      <c r="R154" s="572">
        <f t="shared" si="152"/>
        <v>0</v>
      </c>
      <c r="S154" s="575" t="e">
        <f t="shared" si="153"/>
        <v>#DIV/0!</v>
      </c>
      <c r="T154" s="566">
        <v>24490</v>
      </c>
      <c r="U154" s="572">
        <f>SUMIF('Breakdown depenses Jan''Mar''22'!H:H,'Rapport Financier 1'!A154,'Breakdown depenses Jan''Mar''22'!T:T)</f>
        <v>0</v>
      </c>
      <c r="V154" s="572">
        <f>SUMIF('Breakdown depenses Avr-Mai''22'!H:H,'Rapport Financier 1'!A154,'Breakdown depenses Avr-Mai''22'!T:T)</f>
        <v>7475</v>
      </c>
      <c r="W154" s="572">
        <f>SUMIF('Breakdown depenses Juin''22'!H:H,'Rapport Financier 1'!A154,'Breakdown depenses Juin''22'!T:T)</f>
        <v>0</v>
      </c>
      <c r="X154" s="572">
        <f t="shared" si="154"/>
        <v>7475</v>
      </c>
      <c r="Y154" s="572">
        <f>SUMIF('Breakdown depenses Juil''Sept''22'!H:H,'Rapport Financier 1'!A154,'Breakdown depenses Juil''Sept''22'!T:T)</f>
        <v>0</v>
      </c>
      <c r="Z154" s="572">
        <f>SUMIF('Breakdown depenses Oct 2022'!H:H,'Rapport Financier 1'!A154,'Breakdown depenses Oct 2022'!T:T)</f>
        <v>0</v>
      </c>
      <c r="AA154" s="572">
        <f>SUMIF('Breakdown depenses Oct''Dec 2022'!I:I,'Rapport Financier 1'!A154,'Breakdown depenses Oct''Dec 2022'!R:R)</f>
        <v>16558</v>
      </c>
      <c r="AB154" s="572">
        <f t="shared" si="155"/>
        <v>16558</v>
      </c>
      <c r="AC154" s="572">
        <f>SUMIF('Breakdown depenses Jan''&amp;Mars''23'!I:I,'Rapport Financier 1'!A154,'Breakdown depenses Jan''&amp;Mars''23'!U:U)</f>
        <v>457</v>
      </c>
      <c r="AD154" s="572">
        <f>SUMIF('Breakdown depenses Avr''23'!I:I,'Rapport Financier 1'!A154,'Breakdown depenses Avr''23'!U:U)</f>
        <v>0</v>
      </c>
      <c r="AE154" s="572">
        <f>SUMIF('Breakdown depenses Mai''&amp;Jui''23'!I:I,'Rapport Financier 1'!A154,'Breakdown depenses Mai''&amp;Jui''23'!U:U)</f>
        <v>0</v>
      </c>
      <c r="AF154" s="572">
        <f t="shared" si="156"/>
        <v>24490</v>
      </c>
      <c r="AG154" s="572">
        <f t="shared" si="157"/>
        <v>0</v>
      </c>
      <c r="AH154" s="575">
        <f t="shared" ref="AH154:AH159" si="161">AF154/T154</f>
        <v>1</v>
      </c>
      <c r="AI154" s="566">
        <f t="shared" si="158"/>
        <v>24490</v>
      </c>
      <c r="AJ154" s="572">
        <f t="shared" si="159"/>
        <v>24490</v>
      </c>
      <c r="AK154" s="572">
        <f t="shared" si="160"/>
        <v>0</v>
      </c>
      <c r="AL154" s="998">
        <f t="shared" ref="AL154:AL159" si="162">AJ154/AI154</f>
        <v>1</v>
      </c>
      <c r="AN154" s="1077">
        <f t="shared" si="136"/>
        <v>17015</v>
      </c>
    </row>
    <row r="155" spans="1:40">
      <c r="A155" s="482" t="s">
        <v>914</v>
      </c>
      <c r="B155" s="484" t="s">
        <v>764</v>
      </c>
      <c r="C155" s="484" t="s">
        <v>694</v>
      </c>
      <c r="D155" s="484" t="s">
        <v>201</v>
      </c>
      <c r="E155" s="514"/>
      <c r="F155" s="514"/>
      <c r="G155" s="514"/>
      <c r="H155" s="514"/>
      <c r="I155" s="566">
        <v>5143</v>
      </c>
      <c r="J155" s="883">
        <f>SUMIF('Breakdown depenses Oct''dec 20'!H:H,'Rapport Financier 1'!A155,'Breakdown depenses Oct''dec 20'!T:T)</f>
        <v>0</v>
      </c>
      <c r="K155" s="883">
        <f>SUMIF('Breakdown depenses Jan''Mar 21'!H:H,'Rapport Financier 1'!A155,'Breakdown depenses Jan''Mar 21'!T:T)</f>
        <v>0</v>
      </c>
      <c r="L155" s="883">
        <f>(SUMIF('Breakdown depenses Avril-Juin'!H:H,'Rapport Financier 1'!A155,'Breakdown depenses Avril-Juin'!T:T))+(SUMIF('Breakdown VNG Dep Avr-Juin21'!A:A,'Rapport Financier 1'!A155,'Breakdown VNG Dep Avr-Juin21'!L:L))</f>
        <v>4503.87</v>
      </c>
      <c r="M155" s="883">
        <f>(SUMIF('Breakdown depenses Juil''Sept 21'!H:H,'Rapport Financier 1'!A155,'Breakdown depenses Juil''Sept 21'!T:T))</f>
        <v>0</v>
      </c>
      <c r="N155" s="957">
        <f>SUMIF('Breakdown depenses Oct''21'!H:H,'Rapport Financier 1'!A155,'Breakdown depenses Oct''21'!T:T)</f>
        <v>639</v>
      </c>
      <c r="O155" s="958">
        <f>SUMIF('Breakdown depenses Nov''Déc''21'!H:H,A155,'Breakdown depenses Nov''Déc''21'!T:T)+SUMIF('VNG T5'!A:A,A155,'VNG T5'!N:N)</f>
        <v>902.2</v>
      </c>
      <c r="P155" s="902">
        <f t="shared" si="150"/>
        <v>1541.2</v>
      </c>
      <c r="Q155" s="572">
        <f t="shared" si="151"/>
        <v>6045.07</v>
      </c>
      <c r="R155" s="572">
        <f t="shared" si="152"/>
        <v>-902.06999999999971</v>
      </c>
      <c r="S155" s="575">
        <f t="shared" si="153"/>
        <v>1.1753976278436709</v>
      </c>
      <c r="T155" s="566">
        <v>17653</v>
      </c>
      <c r="U155" s="572">
        <f>SUMIF('Breakdown depenses Jan''Mar''22'!H:H,'Rapport Financier 1'!A155,'Breakdown depenses Jan''Mar''22'!T:T)</f>
        <v>0</v>
      </c>
      <c r="V155" s="572">
        <f>SUMIF('Breakdown depenses Avr-Mai''22'!H:H,'Rapport Financier 1'!A155,'Breakdown depenses Avr-Mai''22'!T:T)</f>
        <v>0</v>
      </c>
      <c r="W155" s="572">
        <f>SUMIF('Breakdown depenses Juin''22'!H:H,'Rapport Financier 1'!A155,'Breakdown depenses Juin''22'!T:T)</f>
        <v>3931</v>
      </c>
      <c r="X155" s="572">
        <f t="shared" si="154"/>
        <v>3931</v>
      </c>
      <c r="Y155" s="572">
        <f>SUMIF('Breakdown depenses Juil''Sept''22'!H:H,'Rapport Financier 1'!A155,'Breakdown depenses Juil''Sept''22'!T:T)</f>
        <v>0</v>
      </c>
      <c r="Z155" s="572">
        <f>SUMIF('Breakdown depenses Oct 2022'!H:H,'Rapport Financier 1'!A155,'Breakdown depenses Oct 2022'!T:T)</f>
        <v>0</v>
      </c>
      <c r="AA155" s="572">
        <f>SUMIF('Breakdown depenses Oct''Dec 2022'!I:I,'Rapport Financier 1'!A155,'Breakdown depenses Oct''Dec 2022'!R:R)</f>
        <v>9291</v>
      </c>
      <c r="AB155" s="572">
        <f t="shared" si="155"/>
        <v>9291</v>
      </c>
      <c r="AC155" s="572">
        <f>SUMIF('Breakdown depenses Jan''&amp;Mars''23'!I:I,'Rapport Financier 1'!A155,'Breakdown depenses Jan''&amp;Mars''23'!U:U)</f>
        <v>3429</v>
      </c>
      <c r="AD155" s="572">
        <f>SUMIF('Breakdown depenses Avr''23'!I:I,'Rapport Financier 1'!A155,'Breakdown depenses Avr''23'!U:U)</f>
        <v>80</v>
      </c>
      <c r="AE155" s="572">
        <f>SUMIF('Breakdown depenses Mai''&amp;Jui''23'!I:I,'Rapport Financier 1'!A155,'Breakdown depenses Mai''&amp;Jui''23'!U:U)</f>
        <v>0</v>
      </c>
      <c r="AF155" s="572">
        <f t="shared" si="156"/>
        <v>16731</v>
      </c>
      <c r="AG155" s="572">
        <f t="shared" si="157"/>
        <v>922</v>
      </c>
      <c r="AH155" s="575">
        <f t="shared" si="161"/>
        <v>0.94777091712456807</v>
      </c>
      <c r="AI155" s="566">
        <f t="shared" si="158"/>
        <v>22796</v>
      </c>
      <c r="AJ155" s="572">
        <f t="shared" si="159"/>
        <v>22776.07</v>
      </c>
      <c r="AK155" s="572">
        <f t="shared" si="160"/>
        <v>19.930000000000291</v>
      </c>
      <c r="AL155" s="998">
        <f t="shared" si="162"/>
        <v>0.99912572381119491</v>
      </c>
      <c r="AN155" s="1077">
        <f t="shared" si="136"/>
        <v>12819.93</v>
      </c>
    </row>
    <row r="156" spans="1:40">
      <c r="A156" s="482" t="s">
        <v>915</v>
      </c>
      <c r="B156" s="484" t="s">
        <v>4662</v>
      </c>
      <c r="C156" s="484" t="s">
        <v>294</v>
      </c>
      <c r="D156" s="484" t="s">
        <v>201</v>
      </c>
      <c r="E156" s="514"/>
      <c r="F156" s="514"/>
      <c r="G156" s="514"/>
      <c r="H156" s="514"/>
      <c r="I156" s="566">
        <v>8000</v>
      </c>
      <c r="J156" s="883">
        <f>SUMIF('Breakdown depenses Oct''dec 20'!H:H,'Rapport Financier 1'!A156,'Breakdown depenses Oct''dec 20'!T:T)</f>
        <v>0</v>
      </c>
      <c r="K156" s="883">
        <f>SUMIF('Breakdown depenses Jan''Mar 21'!H:H,'Rapport Financier 1'!A156,'Breakdown depenses Jan''Mar 21'!T:T)</f>
        <v>0</v>
      </c>
      <c r="L156" s="883">
        <f>(SUMIF('Breakdown depenses Avril-Juin'!H:H,'Rapport Financier 1'!A156,'Breakdown depenses Avril-Juin'!T:T))+(SUMIF('Breakdown VNG Dep Avr-Juin21'!A:A,'Rapport Financier 1'!A156,'Breakdown VNG Dep Avr-Juin21'!L:L))</f>
        <v>8000</v>
      </c>
      <c r="M156" s="883">
        <f>(SUMIF('Breakdown depenses Juil''Sept 21'!H:H,'Rapport Financier 1'!A156,'Breakdown depenses Juil''Sept 21'!T:T))</f>
        <v>0</v>
      </c>
      <c r="N156" s="957">
        <f>SUMIF('Breakdown depenses Oct''21'!H:H,'Rapport Financier 1'!A156,'Breakdown depenses Oct''21'!T:T)</f>
        <v>0</v>
      </c>
      <c r="O156" s="958">
        <f>SUMIF('Breakdown depenses Nov''Déc''21'!H:H,A156,'Breakdown depenses Nov''Déc''21'!T:T)+SUMIF('VNG T5'!A:A,A156,'VNG T5'!N:N)</f>
        <v>0</v>
      </c>
      <c r="P156" s="902">
        <f>SUM(N156:O156)</f>
        <v>0</v>
      </c>
      <c r="Q156" s="572">
        <f>SUM(J156:M156)+P156</f>
        <v>8000</v>
      </c>
      <c r="R156" s="572">
        <f>I156-Q156</f>
        <v>0</v>
      </c>
      <c r="S156" s="575">
        <f>Q156/I156</f>
        <v>1</v>
      </c>
      <c r="T156" s="566">
        <v>15809</v>
      </c>
      <c r="U156" s="572">
        <f>SUMIF('Breakdown depenses Jan''Mar''22'!H:H,'Rapport Financier 1'!A156,'Breakdown depenses Jan''Mar''22'!T:T)</f>
        <v>0</v>
      </c>
      <c r="V156" s="572">
        <f>SUMIF('Breakdown depenses Avr-Mai''22'!H:H,'Rapport Financier 1'!A156,'Breakdown depenses Avr-Mai''22'!T:T)</f>
        <v>0</v>
      </c>
      <c r="W156" s="572">
        <f>SUMIF('Breakdown depenses Juin''22'!H:H,'Rapport Financier 1'!A156,'Breakdown depenses Juin''22'!T:T)</f>
        <v>0</v>
      </c>
      <c r="X156" s="572">
        <f t="shared" si="154"/>
        <v>0</v>
      </c>
      <c r="Y156" s="572">
        <f>SUMIF('Breakdown depenses Juil''Sept''22'!H:H,'Rapport Financier 1'!A156,'Breakdown depenses Juil''Sept''22'!T:T)</f>
        <v>0</v>
      </c>
      <c r="Z156" s="572">
        <f>SUMIF('Breakdown depenses Oct 2022'!H:H,'Rapport Financier 1'!A156,'Breakdown depenses Oct 2022'!T:T)</f>
        <v>0</v>
      </c>
      <c r="AA156" s="572">
        <f>SUMIF('Breakdown depenses Oct''Dec 2022'!I:I,'Rapport Financier 1'!A156,'Breakdown depenses Oct''Dec 2022'!R:R)</f>
        <v>9504</v>
      </c>
      <c r="AB156" s="572">
        <f t="shared" si="155"/>
        <v>9504</v>
      </c>
      <c r="AC156" s="572">
        <f>SUMIF('Breakdown depenses Jan''&amp;Mars''23'!I:I,'Rapport Financier 1'!A156,'Breakdown depenses Jan''&amp;Mars''23'!U:U)</f>
        <v>0</v>
      </c>
      <c r="AD156" s="572">
        <f>SUMIF('Breakdown depenses Avr''23'!I:I,'Rapport Financier 1'!A156,'Breakdown depenses Avr''23'!U:U)</f>
        <v>0</v>
      </c>
      <c r="AE156" s="572">
        <f>SUMIF('Breakdown depenses Mai''&amp;Jui''23'!I:I,'Rapport Financier 1'!A156,'Breakdown depenses Mai''&amp;Jui''23'!U:U)</f>
        <v>5405</v>
      </c>
      <c r="AF156" s="572">
        <f t="shared" si="156"/>
        <v>14909</v>
      </c>
      <c r="AG156" s="572">
        <f t="shared" si="157"/>
        <v>900</v>
      </c>
      <c r="AH156" s="575">
        <f t="shared" si="161"/>
        <v>0.94307040293503697</v>
      </c>
      <c r="AI156" s="566">
        <f t="shared" si="158"/>
        <v>23809</v>
      </c>
      <c r="AJ156" s="572">
        <f t="shared" si="159"/>
        <v>22909</v>
      </c>
      <c r="AK156" s="572">
        <f>AI156-AJ156</f>
        <v>900</v>
      </c>
      <c r="AL156" s="998">
        <f t="shared" si="162"/>
        <v>0.96219916838170438</v>
      </c>
      <c r="AN156" s="1077">
        <f t="shared" si="136"/>
        <v>10404</v>
      </c>
    </row>
    <row r="157" spans="1:40">
      <c r="A157" s="764" t="s">
        <v>3564</v>
      </c>
      <c r="B157" s="909" t="s">
        <v>3054</v>
      </c>
      <c r="C157" s="484" t="s">
        <v>269</v>
      </c>
      <c r="D157" s="484" t="s">
        <v>201</v>
      </c>
      <c r="E157" s="514"/>
      <c r="F157" s="514"/>
      <c r="G157" s="514"/>
      <c r="H157" s="514"/>
      <c r="I157" s="566">
        <v>0</v>
      </c>
      <c r="J157" s="883">
        <f>SUMIF('Breakdown depenses Oct''dec 20'!H:H,'Rapport Financier 1'!A157,'Breakdown depenses Oct''dec 20'!T:T)</f>
        <v>0</v>
      </c>
      <c r="K157" s="883">
        <f>SUMIF('Breakdown depenses Jan''Mar 21'!H:H,'Rapport Financier 1'!A157,'Breakdown depenses Jan''Mar 21'!T:T)</f>
        <v>0</v>
      </c>
      <c r="L157" s="883">
        <f>(SUMIF('Breakdown depenses Avril-Juin'!H:H,'Rapport Financier 1'!A157,'Breakdown depenses Avril-Juin'!T:T))+(SUMIF('Breakdown VNG Dep Avr-Juin21'!A:A,'Rapport Financier 1'!A157,'Breakdown VNG Dep Avr-Juin21'!L:L))</f>
        <v>0</v>
      </c>
      <c r="M157" s="883">
        <f>(SUMIF('Breakdown depenses Juil''Sept 21'!H:H,'Rapport Financier 1'!A157,'Breakdown depenses Juil''Sept 21'!T:T))</f>
        <v>0</v>
      </c>
      <c r="N157" s="957">
        <f>SUMIF('Breakdown depenses Oct''21'!H:H,'Rapport Financier 1'!A157,'Breakdown depenses Oct''21'!T:T)</f>
        <v>0</v>
      </c>
      <c r="O157" s="958">
        <f>SUMIF('Breakdown depenses Nov''Déc''21'!H:H,A157,'Breakdown depenses Nov''Déc''21'!T:T)+SUMIF('VNG T5'!A:A,A157,'VNG T5'!N:N)</f>
        <v>0</v>
      </c>
      <c r="P157" s="902">
        <f t="shared" si="150"/>
        <v>0</v>
      </c>
      <c r="Q157" s="572">
        <f t="shared" si="151"/>
        <v>0</v>
      </c>
      <c r="R157" s="572">
        <f t="shared" si="152"/>
        <v>0</v>
      </c>
      <c r="S157" s="575" t="e">
        <f t="shared" si="153"/>
        <v>#DIV/0!</v>
      </c>
      <c r="T157" s="566">
        <v>12066</v>
      </c>
      <c r="U157" s="572">
        <f>SUMIF('Breakdown depenses Jan''Mar''22'!H:H,'Rapport Financier 1'!A157,'Breakdown depenses Jan''Mar''22'!T:T)</f>
        <v>0</v>
      </c>
      <c r="V157" s="572">
        <f>SUMIF('Breakdown depenses Avr-Mai''22'!H:H,'Rapport Financier 1'!A157,'Breakdown depenses Avr-Mai''22'!T:T)</f>
        <v>0</v>
      </c>
      <c r="W157" s="572">
        <f>SUMIF('Breakdown depenses Juin''22'!H:H,'Rapport Financier 1'!A157,'Breakdown depenses Juin''22'!T:T)</f>
        <v>10510</v>
      </c>
      <c r="X157" s="572">
        <f t="shared" si="154"/>
        <v>10510</v>
      </c>
      <c r="Y157" s="572">
        <f>SUMIF('Breakdown depenses Juil''Sept''22'!H:H,'Rapport Financier 1'!A157,'Breakdown depenses Juil''Sept''22'!T:T)</f>
        <v>481</v>
      </c>
      <c r="Z157" s="572">
        <f>SUMIF('Breakdown depenses Oct 2022'!H:H,'Rapport Financier 1'!A157,'Breakdown depenses Oct 2022'!T:T)</f>
        <v>0</v>
      </c>
      <c r="AA157" s="572">
        <f>SUMIF('Breakdown depenses Oct''Dec 2022'!I:I,'Rapport Financier 1'!A157,'Breakdown depenses Oct''Dec 2022'!R:R)</f>
        <v>1075</v>
      </c>
      <c r="AB157" s="572">
        <f t="shared" si="155"/>
        <v>1075</v>
      </c>
      <c r="AC157" s="572">
        <f>SUMIF('Breakdown depenses Jan''&amp;Mars''23'!I:I,'Rapport Financier 1'!A157,'Breakdown depenses Jan''&amp;Mars''23'!U:U)</f>
        <v>0</v>
      </c>
      <c r="AD157" s="572">
        <f>SUMIF('Breakdown depenses Avr''23'!I:I,'Rapport Financier 1'!A157,'Breakdown depenses Avr''23'!U:U)</f>
        <v>0</v>
      </c>
      <c r="AE157" s="572">
        <f>SUMIF('Breakdown depenses Mai''&amp;Jui''23'!I:I,'Rapport Financier 1'!A157,'Breakdown depenses Mai''&amp;Jui''23'!U:U)</f>
        <v>0</v>
      </c>
      <c r="AF157" s="572">
        <f t="shared" si="156"/>
        <v>12066</v>
      </c>
      <c r="AG157" s="572">
        <f t="shared" si="157"/>
        <v>0</v>
      </c>
      <c r="AH157" s="575">
        <f t="shared" si="161"/>
        <v>1</v>
      </c>
      <c r="AI157" s="566">
        <f t="shared" si="158"/>
        <v>12066</v>
      </c>
      <c r="AJ157" s="572">
        <f t="shared" si="159"/>
        <v>12066</v>
      </c>
      <c r="AK157" s="572">
        <f t="shared" si="160"/>
        <v>0</v>
      </c>
      <c r="AL157" s="998">
        <f t="shared" si="162"/>
        <v>1</v>
      </c>
      <c r="AN157" s="1077">
        <f t="shared" si="136"/>
        <v>1075</v>
      </c>
    </row>
    <row r="158" spans="1:40">
      <c r="A158" s="482" t="s">
        <v>916</v>
      </c>
      <c r="B158" s="484" t="s">
        <v>766</v>
      </c>
      <c r="C158" s="484" t="s">
        <v>694</v>
      </c>
      <c r="D158" s="484" t="s">
        <v>201</v>
      </c>
      <c r="E158" s="514"/>
      <c r="F158" s="514"/>
      <c r="G158" s="514"/>
      <c r="H158" s="514"/>
      <c r="I158" s="566">
        <v>0</v>
      </c>
      <c r="J158" s="883">
        <f>SUMIF('Breakdown depenses Oct''dec 20'!H:H,'Rapport Financier 1'!A158,'Breakdown depenses Oct''dec 20'!T:T)</f>
        <v>0</v>
      </c>
      <c r="K158" s="883">
        <f>SUMIF('Breakdown depenses Jan''Mar 21'!H:H,'Rapport Financier 1'!A158,'Breakdown depenses Jan''Mar 21'!T:T)</f>
        <v>0</v>
      </c>
      <c r="L158" s="883">
        <f>(SUMIF('Breakdown depenses Avril-Juin'!H:H,'Rapport Financier 1'!A158,'Breakdown depenses Avril-Juin'!T:T))+(SUMIF('Breakdown VNG Dep Avr-Juin21'!A:A,'Rapport Financier 1'!A158,'Breakdown VNG Dep Avr-Juin21'!L:L))</f>
        <v>0</v>
      </c>
      <c r="M158" s="883">
        <f>(SUMIF('Breakdown depenses Juil''Sept 21'!H:H,'Rapport Financier 1'!A158,'Breakdown depenses Juil''Sept 21'!T:T))</f>
        <v>0</v>
      </c>
      <c r="N158" s="957">
        <f>SUMIF('Breakdown depenses Oct''21'!H:H,'Rapport Financier 1'!A158,'Breakdown depenses Oct''21'!T:T)</f>
        <v>0</v>
      </c>
      <c r="O158" s="958">
        <f>SUMIF('Breakdown depenses Nov''Déc''21'!H:H,A158,'Breakdown depenses Nov''Déc''21'!T:T)+SUMIF('VNG T5'!A:A,A158,'VNG T5'!N:N)</f>
        <v>0</v>
      </c>
      <c r="P158" s="902">
        <f t="shared" si="150"/>
        <v>0</v>
      </c>
      <c r="Q158" s="572">
        <f t="shared" si="151"/>
        <v>0</v>
      </c>
      <c r="R158" s="572">
        <f t="shared" si="152"/>
        <v>0</v>
      </c>
      <c r="S158" s="575" t="e">
        <f t="shared" si="153"/>
        <v>#DIV/0!</v>
      </c>
      <c r="T158" s="566">
        <v>9332</v>
      </c>
      <c r="U158" s="572">
        <f>SUMIF('Breakdown depenses Jan''Mar''22'!H:H,'Rapport Financier 1'!A158,'Breakdown depenses Jan''Mar''22'!T:T)</f>
        <v>0</v>
      </c>
      <c r="V158" s="572">
        <f>SUMIF('Breakdown depenses Avr-Mai''22'!H:H,'Rapport Financier 1'!A158,'Breakdown depenses Avr-Mai''22'!T:T)</f>
        <v>0</v>
      </c>
      <c r="W158" s="572">
        <f>SUMIF('Breakdown depenses Juin''22'!H:H,'Rapport Financier 1'!A158,'Breakdown depenses Juin''22'!T:T)</f>
        <v>1079</v>
      </c>
      <c r="X158" s="572">
        <f t="shared" si="154"/>
        <v>1079</v>
      </c>
      <c r="Y158" s="572">
        <f>SUMIF('Breakdown depenses Juil''Sept''22'!H:H,'Rapport Financier 1'!A158,'Breakdown depenses Juil''Sept''22'!T:T)</f>
        <v>0</v>
      </c>
      <c r="Z158" s="572">
        <f>SUMIF('Breakdown depenses Oct 2022'!H:H,'Rapport Financier 1'!A158,'Breakdown depenses Oct 2022'!T:T)</f>
        <v>0</v>
      </c>
      <c r="AA158" s="572">
        <f>SUMIF('Breakdown depenses Oct''Dec 2022'!I:I,'Rapport Financier 1'!A158,'Breakdown depenses Oct''Dec 2022'!R:R)</f>
        <v>784</v>
      </c>
      <c r="AB158" s="572">
        <f t="shared" si="155"/>
        <v>784</v>
      </c>
      <c r="AC158" s="572">
        <f>SUMIF('Breakdown depenses Jan''&amp;Mars''23'!I:I,'Rapport Financier 1'!A158,'Breakdown depenses Jan''&amp;Mars''23'!U:U)</f>
        <v>218</v>
      </c>
      <c r="AD158" s="572">
        <f>SUMIF('Breakdown depenses Avr''23'!I:I,'Rapport Financier 1'!A158,'Breakdown depenses Avr''23'!U:U)</f>
        <v>2723</v>
      </c>
      <c r="AE158" s="572">
        <f>SUMIF('Breakdown depenses Mai''&amp;Jui''23'!I:I,'Rapport Financier 1'!A158,'Breakdown depenses Mai''&amp;Jui''23'!U:U)</f>
        <v>4794</v>
      </c>
      <c r="AF158" s="572">
        <f t="shared" si="156"/>
        <v>9598</v>
      </c>
      <c r="AG158" s="572">
        <f t="shared" si="157"/>
        <v>-266</v>
      </c>
      <c r="AH158" s="575">
        <f t="shared" si="161"/>
        <v>1.0285040720102872</v>
      </c>
      <c r="AI158" s="566">
        <f t="shared" si="158"/>
        <v>9332</v>
      </c>
      <c r="AJ158" s="572">
        <f t="shared" si="159"/>
        <v>9598</v>
      </c>
      <c r="AK158" s="572">
        <f t="shared" si="160"/>
        <v>-266</v>
      </c>
      <c r="AL158" s="998">
        <f t="shared" si="162"/>
        <v>1.0285040720102872</v>
      </c>
      <c r="AN158" s="1077">
        <f t="shared" si="136"/>
        <v>3459</v>
      </c>
    </row>
    <row r="159" spans="1:40">
      <c r="A159" s="482" t="s">
        <v>917</v>
      </c>
      <c r="B159" s="484" t="s">
        <v>767</v>
      </c>
      <c r="C159" s="484" t="s">
        <v>294</v>
      </c>
      <c r="D159" s="484" t="s">
        <v>200</v>
      </c>
      <c r="E159" s="514"/>
      <c r="F159" s="514"/>
      <c r="G159" s="514"/>
      <c r="H159" s="514"/>
      <c r="I159" s="566">
        <v>5350</v>
      </c>
      <c r="J159" s="883">
        <f>SUMIF('Breakdown depenses Oct''dec 20'!H:H,'Rapport Financier 1'!A159,'Breakdown depenses Oct''dec 20'!T:T)</f>
        <v>0</v>
      </c>
      <c r="K159" s="883">
        <f>SUMIF('Breakdown depenses Jan''Mar 21'!H:H,'Rapport Financier 1'!A159,'Breakdown depenses Jan''Mar 21'!T:T)</f>
        <v>2000</v>
      </c>
      <c r="L159" s="883">
        <f>(SUMIF('Breakdown depenses Avril-Juin'!H:H,'Rapport Financier 1'!A159,'Breakdown depenses Avril-Juin'!T:T))+(SUMIF('Breakdown VNG Dep Avr-Juin21'!A:A,'Rapport Financier 1'!A159,'Breakdown VNG Dep Avr-Juin21'!L:L))</f>
        <v>0</v>
      </c>
      <c r="M159" s="883">
        <f>(SUMIF('Breakdown depenses Juil''Sept 21'!H:H,'Rapport Financier 1'!A159,'Breakdown depenses Juil''Sept 21'!T:T))</f>
        <v>0</v>
      </c>
      <c r="N159" s="957">
        <f>SUMIF('Breakdown depenses Oct''21'!H:H,'Rapport Financier 1'!A159,'Breakdown depenses Oct''21'!T:T)</f>
        <v>2000</v>
      </c>
      <c r="O159" s="958">
        <f>SUMIF('Breakdown depenses Nov''Déc''21'!H:H,A159,'Breakdown depenses Nov''Déc''21'!T:T)+SUMIF('VNG T5'!A:A,A159,'VNG T5'!N:N)</f>
        <v>2590</v>
      </c>
      <c r="P159" s="902">
        <f t="shared" si="150"/>
        <v>4590</v>
      </c>
      <c r="Q159" s="572">
        <f t="shared" si="151"/>
        <v>6590</v>
      </c>
      <c r="R159" s="572">
        <f t="shared" si="152"/>
        <v>-1240</v>
      </c>
      <c r="S159" s="575">
        <f t="shared" si="153"/>
        <v>1.2317757009345793</v>
      </c>
      <c r="T159" s="566">
        <v>10417</v>
      </c>
      <c r="U159" s="572">
        <f>SUMIF('Breakdown depenses Jan''Mar''22'!H:H,'Rapport Financier 1'!A159,'Breakdown depenses Jan''Mar''22'!T:T)</f>
        <v>0</v>
      </c>
      <c r="V159" s="572">
        <f>SUMIF('Breakdown depenses Avr-Mai''22'!H:H,'Rapport Financier 1'!A159,'Breakdown depenses Avr-Mai''22'!T:T)</f>
        <v>2437</v>
      </c>
      <c r="W159" s="572">
        <f>SUMIF('Breakdown depenses Juin''22'!H:H,'Rapport Financier 1'!A159,'Breakdown depenses Juin''22'!T:T)</f>
        <v>0</v>
      </c>
      <c r="X159" s="572">
        <f t="shared" si="154"/>
        <v>2437</v>
      </c>
      <c r="Y159" s="572">
        <f>SUMIF('Breakdown depenses Juil''Sept''22'!H:H,'Rapport Financier 1'!A159,'Breakdown depenses Juil''Sept''22'!T:T)</f>
        <v>0</v>
      </c>
      <c r="Z159" s="572">
        <f>SUMIF('Breakdown depenses Oct 2022'!H:H,'Rapport Financier 1'!A159,'Breakdown depenses Oct 2022'!T:T)</f>
        <v>0</v>
      </c>
      <c r="AA159" s="572">
        <f>SUMIF('Breakdown depenses Oct''Dec 2022'!I:I,'Rapport Financier 1'!A159,'Breakdown depenses Oct''Dec 2022'!R:R)</f>
        <v>4452</v>
      </c>
      <c r="AB159" s="572">
        <f t="shared" si="155"/>
        <v>4452</v>
      </c>
      <c r="AC159" s="572">
        <f>SUMIF('Breakdown depenses Jan''&amp;Mars''23'!I:I,'Rapport Financier 1'!A159,'Breakdown depenses Jan''&amp;Mars''23'!U:U)</f>
        <v>0</v>
      </c>
      <c r="AD159" s="572">
        <f>SUMIF('Breakdown depenses Avr''23'!I:I,'Rapport Financier 1'!A159,'Breakdown depenses Avr''23'!U:U)</f>
        <v>2290</v>
      </c>
      <c r="AE159" s="572">
        <f>SUMIF('Breakdown depenses Mai''&amp;Jui''23'!I:I,'Rapport Financier 1'!A159,'Breakdown depenses Mai''&amp;Jui''23'!U:U)</f>
        <v>0</v>
      </c>
      <c r="AF159" s="572">
        <f t="shared" si="156"/>
        <v>9179</v>
      </c>
      <c r="AG159" s="572">
        <f t="shared" si="157"/>
        <v>1238</v>
      </c>
      <c r="AH159" s="575">
        <f t="shared" si="161"/>
        <v>0.88115580301430352</v>
      </c>
      <c r="AI159" s="566">
        <f t="shared" si="158"/>
        <v>15767</v>
      </c>
      <c r="AJ159" s="572">
        <f t="shared" si="159"/>
        <v>15769</v>
      </c>
      <c r="AK159" s="572">
        <f>AI159-AJ159</f>
        <v>-2</v>
      </c>
      <c r="AL159" s="998">
        <f t="shared" si="162"/>
        <v>1.0001268472125324</v>
      </c>
      <c r="AN159" s="1077">
        <f t="shared" si="136"/>
        <v>6740</v>
      </c>
    </row>
    <row r="160" spans="1:40">
      <c r="A160" s="482"/>
      <c r="B160" s="484"/>
      <c r="C160" s="484"/>
      <c r="D160" s="484"/>
      <c r="E160" s="514"/>
      <c r="F160" s="514"/>
      <c r="G160" s="514"/>
      <c r="H160" s="514"/>
      <c r="I160" s="566"/>
      <c r="J160" s="883"/>
      <c r="K160" s="883"/>
      <c r="L160" s="883"/>
      <c r="M160" s="883"/>
      <c r="N160" s="957"/>
      <c r="O160" s="958"/>
      <c r="P160" s="902"/>
      <c r="Q160" s="572">
        <f t="shared" si="151"/>
        <v>0</v>
      </c>
      <c r="R160" s="572">
        <f t="shared" si="152"/>
        <v>0</v>
      </c>
      <c r="S160" s="575"/>
      <c r="T160" s="566"/>
      <c r="U160" s="572"/>
      <c r="V160" s="572"/>
      <c r="W160" s="572"/>
      <c r="X160" s="572"/>
      <c r="Y160" s="572"/>
      <c r="Z160" s="572"/>
      <c r="AA160" s="572"/>
      <c r="AB160" s="572">
        <f t="shared" si="155"/>
        <v>0</v>
      </c>
      <c r="AC160" s="572">
        <f>SUMIF('Breakdown depenses Jan''&amp;Mars''23'!I:I,'Rapport Financier 1'!A160,'Breakdown depenses Jan''&amp;Mars''23'!U:U)</f>
        <v>0</v>
      </c>
      <c r="AD160" s="572"/>
      <c r="AE160" s="572"/>
      <c r="AF160" s="572"/>
      <c r="AG160" s="572"/>
      <c r="AH160" s="575"/>
      <c r="AI160" s="566">
        <f t="shared" si="158"/>
        <v>0</v>
      </c>
      <c r="AJ160" s="572"/>
      <c r="AK160" s="572"/>
      <c r="AL160" s="998"/>
      <c r="AN160" s="1077">
        <f t="shared" si="136"/>
        <v>0</v>
      </c>
    </row>
    <row r="161" spans="1:40">
      <c r="B161" s="912" t="s">
        <v>960</v>
      </c>
      <c r="C161" s="913"/>
      <c r="D161" s="913"/>
      <c r="E161" s="913"/>
      <c r="F161" s="913"/>
      <c r="G161" s="913"/>
      <c r="H161" s="913"/>
      <c r="I161" s="913"/>
      <c r="J161" s="913"/>
      <c r="K161" s="913"/>
      <c r="L161" s="913"/>
      <c r="M161" s="913"/>
      <c r="N161" s="913"/>
      <c r="O161" s="913"/>
      <c r="P161" s="913"/>
      <c r="Q161" s="913"/>
      <c r="R161" s="913"/>
      <c r="S161" s="913"/>
      <c r="T161" s="913"/>
      <c r="U161" s="913"/>
      <c r="V161" s="913"/>
      <c r="W161" s="913"/>
      <c r="X161" s="913"/>
      <c r="Y161" s="913"/>
      <c r="Z161" s="913"/>
      <c r="AA161" s="913"/>
      <c r="AB161" s="913"/>
      <c r="AC161" s="913"/>
      <c r="AD161" s="913"/>
      <c r="AE161" s="913"/>
      <c r="AF161" s="913"/>
      <c r="AG161" s="913"/>
      <c r="AH161" s="913"/>
      <c r="AI161" s="913"/>
      <c r="AJ161" s="913"/>
      <c r="AK161" s="913"/>
      <c r="AL161" s="913"/>
      <c r="AM161" s="608">
        <f>SUM(AK153:AK159)</f>
        <v>651.93000000000029</v>
      </c>
      <c r="AN161" s="1077">
        <f t="shared" si="136"/>
        <v>0</v>
      </c>
    </row>
    <row r="162" spans="1:40">
      <c r="A162" s="482" t="s">
        <v>918</v>
      </c>
      <c r="B162" s="484" t="s">
        <v>364</v>
      </c>
      <c r="C162" s="484" t="s">
        <v>694</v>
      </c>
      <c r="D162" s="484" t="s">
        <v>201</v>
      </c>
      <c r="E162" s="514"/>
      <c r="F162" s="514"/>
      <c r="G162" s="514"/>
      <c r="H162" s="514"/>
      <c r="I162" s="566">
        <v>94</v>
      </c>
      <c r="J162" s="883">
        <f>SUMIF('Breakdown depenses Oct''dec 20'!H:H,'Rapport Financier 1'!A162,'Breakdown depenses Oct''dec 20'!T:T)</f>
        <v>0</v>
      </c>
      <c r="K162" s="883">
        <f>SUMIF('Breakdown depenses Jan''Mar 21'!H:H,'Rapport Financier 1'!A162,'Breakdown depenses Jan''Mar 21'!T:T)</f>
        <v>93.88</v>
      </c>
      <c r="L162" s="883">
        <f>(SUMIF('Breakdown depenses Avril-Juin'!H:H,'Rapport Financier 1'!A162,'Breakdown depenses Avril-Juin'!T:T))+(SUMIF('Breakdown VNG Dep Avr-Juin21'!A:A,'Rapport Financier 1'!A162,'Breakdown VNG Dep Avr-Juin21'!L:L))</f>
        <v>0</v>
      </c>
      <c r="M162" s="883">
        <f>(SUMIF('Breakdown depenses Juil''Sept 21'!H:H,'Rapport Financier 1'!A162,'Breakdown depenses Juil''Sept 21'!T:T))</f>
        <v>0</v>
      </c>
      <c r="N162" s="957">
        <f>SUMIF('Breakdown depenses Oct''21'!H:H,'Rapport Financier 1'!A162,'Breakdown depenses Oct''21'!T:T)</f>
        <v>0</v>
      </c>
      <c r="O162" s="958">
        <f>SUMIF('Breakdown depenses Nov''Déc''21'!H:H,A162,'Breakdown depenses Nov''Déc''21'!T:T)+SUMIF('VNG T5'!A:A,A162,'VNG T5'!N:N)</f>
        <v>0</v>
      </c>
      <c r="P162" s="902">
        <f t="shared" ref="P162:P175" si="163">SUM(N162:O162)</f>
        <v>0</v>
      </c>
      <c r="Q162" s="572">
        <f t="shared" ref="Q162:Q175" si="164">SUM(J162:M162)+P162</f>
        <v>93.88</v>
      </c>
      <c r="R162" s="572">
        <f t="shared" ref="R162:R176" si="165">I162-Q162</f>
        <v>0.12000000000000455</v>
      </c>
      <c r="S162" s="575">
        <f t="shared" ref="S162:S177" si="166">Q162/I162</f>
        <v>0.99872340425531914</v>
      </c>
      <c r="T162" s="566">
        <v>0</v>
      </c>
      <c r="U162" s="572">
        <f>SUMIF('Breakdown depenses Jan''Mar''22'!H:H,'Rapport Financier 1'!A162,'Breakdown depenses Jan''Mar''22'!T:T)</f>
        <v>0</v>
      </c>
      <c r="V162" s="572">
        <f>SUMIF('Breakdown depenses Avr-Mai''22'!H:H,'Rapport Financier 1'!A162,'Breakdown depenses Avr-Mai''22'!T:T)</f>
        <v>0</v>
      </c>
      <c r="W162" s="572">
        <f>SUMIF('Breakdown depenses Juin''22'!H:H,'Rapport Financier 1'!A162,'Breakdown depenses Juin''22'!T:T)</f>
        <v>0</v>
      </c>
      <c r="X162" s="572">
        <f t="shared" ref="X162:X175" si="167">V162+W162</f>
        <v>0</v>
      </c>
      <c r="Y162" s="572">
        <f>SUMIF('Breakdown depenses Juil''Sept''22'!H:H,'Rapport Financier 1'!A162,'Breakdown depenses Juil''Sept''22'!T:T)</f>
        <v>0</v>
      </c>
      <c r="Z162" s="572">
        <f>SUMIF('Breakdown depenses Oct 2022'!H:H,'Rapport Financier 1'!A162,'Breakdown depenses Oct 2022'!T:T)</f>
        <v>0</v>
      </c>
      <c r="AA162" s="572">
        <f>SUMIF('Breakdown depenses Oct''Dec 2022'!I:I,'Rapport Financier 1'!A162,'Breakdown depenses Oct''Dec 2022'!R:R)</f>
        <v>0</v>
      </c>
      <c r="AB162" s="572">
        <f t="shared" ref="AB162:AB175" si="168">Z162+AA162</f>
        <v>0</v>
      </c>
      <c r="AC162" s="572">
        <f>SUMIF('Breakdown depenses Jan''&amp;Mars''23'!I:I,'Rapport Financier 1'!A162,'Breakdown depenses Jan''&amp;Mars''23'!U:U)</f>
        <v>0</v>
      </c>
      <c r="AD162" s="572">
        <f>SUMIF('Breakdown depenses Avr''23'!I:I,'Rapport Financier 1'!A162,'Breakdown depenses Avr''23'!U:U)</f>
        <v>0</v>
      </c>
      <c r="AE162" s="572">
        <f>SUMIF('Breakdown depenses Mai''&amp;Jui''23'!I:I,'Rapport Financier 1'!A162,'Breakdown depenses Mai''&amp;Jui''23'!U:U)</f>
        <v>0</v>
      </c>
      <c r="AF162" s="572">
        <f t="shared" ref="AF162:AF175" si="169">SUM(X162:Y162,AB162,AC162,U162)+AD162+AE162</f>
        <v>0</v>
      </c>
      <c r="AG162" s="572">
        <f t="shared" ref="AG162:AG175" si="170">T162-AF162</f>
        <v>0</v>
      </c>
      <c r="AH162" s="575"/>
      <c r="AI162" s="566">
        <f t="shared" ref="AI162:AI175" si="171">I162+T162</f>
        <v>94</v>
      </c>
      <c r="AJ162" s="572">
        <f t="shared" ref="AJ162:AJ175" si="172">Q162+AF162</f>
        <v>93.88</v>
      </c>
      <c r="AK162" s="572">
        <f t="shared" ref="AK162:AK175" si="173">AI162-AJ162</f>
        <v>0.12000000000000455</v>
      </c>
      <c r="AL162" s="998">
        <f t="shared" ref="AL162:AL175" si="174">AJ162/AI162</f>
        <v>0.99872340425531914</v>
      </c>
      <c r="AN162" s="1077">
        <f t="shared" si="136"/>
        <v>0.12000000000000455</v>
      </c>
    </row>
    <row r="163" spans="1:40">
      <c r="A163" s="482" t="s">
        <v>919</v>
      </c>
      <c r="B163" s="484" t="s">
        <v>365</v>
      </c>
      <c r="C163" s="484" t="s">
        <v>294</v>
      </c>
      <c r="D163" s="484" t="s">
        <v>201</v>
      </c>
      <c r="E163" s="514"/>
      <c r="F163" s="514"/>
      <c r="G163" s="514"/>
      <c r="H163" s="514"/>
      <c r="I163" s="566">
        <v>0</v>
      </c>
      <c r="J163" s="883">
        <f>SUMIF('Breakdown depenses Oct''dec 20'!H:H,'Rapport Financier 1'!A163,'Breakdown depenses Oct''dec 20'!T:T)</f>
        <v>0</v>
      </c>
      <c r="K163" s="883">
        <f>SUMIF('Breakdown depenses Jan''Mar 21'!H:H,'Rapport Financier 1'!A163,'Breakdown depenses Jan''Mar 21'!T:T)</f>
        <v>0</v>
      </c>
      <c r="L163" s="883">
        <f>(SUMIF('Breakdown depenses Avril-Juin'!H:H,'Rapport Financier 1'!A163,'Breakdown depenses Avril-Juin'!T:T))+(SUMIF('Breakdown VNG Dep Avr-Juin21'!A:A,'Rapport Financier 1'!A163,'Breakdown VNG Dep Avr-Juin21'!L:L))</f>
        <v>0</v>
      </c>
      <c r="M163" s="883">
        <f>(SUMIF('Breakdown depenses Juil''Sept 21'!H:H,'Rapport Financier 1'!A163,'Breakdown depenses Juil''Sept 21'!T:T))</f>
        <v>0</v>
      </c>
      <c r="N163" s="957">
        <f>SUMIF('Breakdown depenses Oct''21'!H:H,'Rapport Financier 1'!A163,'Breakdown depenses Oct''21'!T:T)</f>
        <v>0</v>
      </c>
      <c r="O163" s="958">
        <f>SUMIF('Breakdown depenses Nov''Déc''21'!H:H,A163,'Breakdown depenses Nov''Déc''21'!T:T)+SUMIF('VNG T5'!A:A,A163,'VNG T5'!N:N)</f>
        <v>0</v>
      </c>
      <c r="P163" s="902">
        <f t="shared" si="163"/>
        <v>0</v>
      </c>
      <c r="Q163" s="572">
        <f t="shared" si="164"/>
        <v>0</v>
      </c>
      <c r="R163" s="572">
        <f t="shared" si="165"/>
        <v>0</v>
      </c>
      <c r="S163" s="575" t="e">
        <f t="shared" si="166"/>
        <v>#DIV/0!</v>
      </c>
      <c r="T163" s="566">
        <v>6230</v>
      </c>
      <c r="U163" s="572">
        <f>SUMIF('Breakdown depenses Jan''Mar''22'!H:H,'Rapport Financier 1'!A163,'Breakdown depenses Jan''Mar''22'!T:T)</f>
        <v>0</v>
      </c>
      <c r="V163" s="572">
        <f>SUMIF('Breakdown depenses Avr-Mai''22'!H:H,'Rapport Financier 1'!A163,'Breakdown depenses Avr-Mai''22'!T:T)</f>
        <v>0</v>
      </c>
      <c r="W163" s="572">
        <f>SUMIF('Breakdown depenses Juin''22'!H:H,'Rapport Financier 1'!A163,'Breakdown depenses Juin''22'!T:T)</f>
        <v>0</v>
      </c>
      <c r="X163" s="572">
        <f t="shared" si="167"/>
        <v>0</v>
      </c>
      <c r="Y163" s="572">
        <f>SUMIF('Breakdown depenses Juil''Sept''22'!H:H,'Rapport Financier 1'!A163,'Breakdown depenses Juil''Sept''22'!T:T)</f>
        <v>0</v>
      </c>
      <c r="Z163" s="572">
        <f>SUMIF('Breakdown depenses Oct 2022'!H:H,'Rapport Financier 1'!A163,'Breakdown depenses Oct 2022'!T:T)</f>
        <v>0</v>
      </c>
      <c r="AA163" s="572">
        <f>SUMIF('Breakdown depenses Oct''Dec 2022'!I:I,'Rapport Financier 1'!A163,'Breakdown depenses Oct''Dec 2022'!R:R)</f>
        <v>6230</v>
      </c>
      <c r="AB163" s="572">
        <f t="shared" si="168"/>
        <v>6230</v>
      </c>
      <c r="AC163" s="572">
        <f>SUMIF('Breakdown depenses Jan''&amp;Mars''23'!I:I,'Rapport Financier 1'!A163,'Breakdown depenses Jan''&amp;Mars''23'!U:U)</f>
        <v>0</v>
      </c>
      <c r="AD163" s="572">
        <f>SUMIF('Breakdown depenses Avr''23'!I:I,'Rapport Financier 1'!A163,'Breakdown depenses Avr''23'!U:U)</f>
        <v>0</v>
      </c>
      <c r="AE163" s="572">
        <f>SUMIF('Breakdown depenses Mai''&amp;Jui''23'!I:I,'Rapport Financier 1'!A163,'Breakdown depenses Mai''&amp;Jui''23'!U:U)</f>
        <v>0</v>
      </c>
      <c r="AF163" s="572">
        <f t="shared" si="169"/>
        <v>6230</v>
      </c>
      <c r="AG163" s="572">
        <f t="shared" si="170"/>
        <v>0</v>
      </c>
      <c r="AH163" s="575">
        <f t="shared" ref="AH163:AH175" si="175">AF163/T163</f>
        <v>1</v>
      </c>
      <c r="AI163" s="566">
        <f t="shared" si="171"/>
        <v>6230</v>
      </c>
      <c r="AJ163" s="572">
        <f t="shared" si="172"/>
        <v>6230</v>
      </c>
      <c r="AK163" s="572">
        <f t="shared" si="173"/>
        <v>0</v>
      </c>
      <c r="AL163" s="998">
        <f t="shared" si="174"/>
        <v>1</v>
      </c>
      <c r="AN163" s="1077">
        <f t="shared" si="136"/>
        <v>6230</v>
      </c>
    </row>
    <row r="164" spans="1:40">
      <c r="A164" s="482" t="s">
        <v>920</v>
      </c>
      <c r="B164" s="484" t="s">
        <v>366</v>
      </c>
      <c r="C164" s="484" t="s">
        <v>694</v>
      </c>
      <c r="D164" s="484" t="s">
        <v>201</v>
      </c>
      <c r="E164" s="514"/>
      <c r="F164" s="514"/>
      <c r="G164" s="514"/>
      <c r="H164" s="514"/>
      <c r="I164" s="566">
        <v>0</v>
      </c>
      <c r="J164" s="883">
        <f>SUMIF('Breakdown depenses Oct''dec 20'!H:H,'Rapport Financier 1'!A164,'Breakdown depenses Oct''dec 20'!T:T)</f>
        <v>0</v>
      </c>
      <c r="K164" s="883">
        <f>SUMIF('Breakdown depenses Jan''Mar 21'!H:H,'Rapport Financier 1'!A164,'Breakdown depenses Jan''Mar 21'!T:T)</f>
        <v>0</v>
      </c>
      <c r="L164" s="883">
        <f>(SUMIF('Breakdown depenses Avril-Juin'!H:H,'Rapport Financier 1'!A164,'Breakdown depenses Avril-Juin'!T:T))+(SUMIF('Breakdown VNG Dep Avr-Juin21'!A:A,'Rapport Financier 1'!A164,'Breakdown VNG Dep Avr-Juin21'!L:L))</f>
        <v>0</v>
      </c>
      <c r="M164" s="883">
        <f>(SUMIF('Breakdown depenses Juil''Sept 21'!H:H,'Rapport Financier 1'!A164,'Breakdown depenses Juil''Sept 21'!T:T))</f>
        <v>0</v>
      </c>
      <c r="N164" s="957">
        <f>SUMIF('Breakdown depenses Oct''21'!H:H,'Rapport Financier 1'!A164,'Breakdown depenses Oct''21'!T:T)</f>
        <v>0</v>
      </c>
      <c r="O164" s="958">
        <f>SUMIF('Breakdown depenses Nov''Déc''21'!H:H,A164,'Breakdown depenses Nov''Déc''21'!T:T)+SUMIF('VNG T5'!A:A,A164,'VNG T5'!N:N)</f>
        <v>0</v>
      </c>
      <c r="P164" s="902">
        <f t="shared" si="163"/>
        <v>0</v>
      </c>
      <c r="Q164" s="572">
        <f t="shared" si="164"/>
        <v>0</v>
      </c>
      <c r="R164" s="572">
        <f t="shared" si="165"/>
        <v>0</v>
      </c>
      <c r="S164" s="575" t="e">
        <f t="shared" si="166"/>
        <v>#DIV/0!</v>
      </c>
      <c r="T164" s="566">
        <v>0</v>
      </c>
      <c r="U164" s="572">
        <f>SUMIF('Breakdown depenses Jan''Mar''22'!H:H,'Rapport Financier 1'!A164,'Breakdown depenses Jan''Mar''22'!T:T)</f>
        <v>0</v>
      </c>
      <c r="V164" s="572">
        <f>SUMIF('Breakdown depenses Avr-Mai''22'!H:H,'Rapport Financier 1'!A164,'Breakdown depenses Avr-Mai''22'!T:T)</f>
        <v>0</v>
      </c>
      <c r="W164" s="572">
        <f>SUMIF('Breakdown depenses Juin''22'!H:H,'Rapport Financier 1'!A164,'Breakdown depenses Juin''22'!T:T)</f>
        <v>0</v>
      </c>
      <c r="X164" s="572">
        <f t="shared" si="167"/>
        <v>0</v>
      </c>
      <c r="Y164" s="572">
        <f>SUMIF('Breakdown depenses Juil''Sept''22'!H:H,'Rapport Financier 1'!A164,'Breakdown depenses Juil''Sept''22'!T:T)</f>
        <v>0</v>
      </c>
      <c r="Z164" s="572">
        <f>SUMIF('Breakdown depenses Oct 2022'!H:H,'Rapport Financier 1'!A164,'Breakdown depenses Oct 2022'!T:T)</f>
        <v>0</v>
      </c>
      <c r="AA164" s="572">
        <f>SUMIF('Breakdown depenses Oct''Dec 2022'!I:I,'Rapport Financier 1'!A164,'Breakdown depenses Oct''Dec 2022'!R:R)</f>
        <v>0</v>
      </c>
      <c r="AB164" s="572">
        <f t="shared" si="168"/>
        <v>0</v>
      </c>
      <c r="AC164" s="572">
        <f>SUMIF('Breakdown depenses Jan''&amp;Mars''23'!I:I,'Rapport Financier 1'!A164,'Breakdown depenses Jan''&amp;Mars''23'!U:U)</f>
        <v>0</v>
      </c>
      <c r="AD164" s="572">
        <f>SUMIF('Breakdown depenses Avr''23'!I:I,'Rapport Financier 1'!A164,'Breakdown depenses Avr''23'!U:U)</f>
        <v>0</v>
      </c>
      <c r="AE164" s="572">
        <f>SUMIF('Breakdown depenses Mai''&amp;Jui''23'!I:I,'Rapport Financier 1'!A164,'Breakdown depenses Mai''&amp;Jui''23'!U:U)</f>
        <v>0</v>
      </c>
      <c r="AF164" s="572">
        <f t="shared" si="169"/>
        <v>0</v>
      </c>
      <c r="AG164" s="572">
        <f t="shared" si="170"/>
        <v>0</v>
      </c>
      <c r="AH164" s="575"/>
      <c r="AI164" s="566">
        <f t="shared" si="171"/>
        <v>0</v>
      </c>
      <c r="AJ164" s="572">
        <f t="shared" si="172"/>
        <v>0</v>
      </c>
      <c r="AK164" s="572">
        <f t="shared" si="173"/>
        <v>0</v>
      </c>
      <c r="AL164" s="998">
        <v>0</v>
      </c>
      <c r="AN164" s="1077">
        <f t="shared" si="136"/>
        <v>0</v>
      </c>
    </row>
    <row r="165" spans="1:40">
      <c r="A165" s="482" t="s">
        <v>921</v>
      </c>
      <c r="B165" s="484" t="s">
        <v>367</v>
      </c>
      <c r="C165" s="484" t="s">
        <v>694</v>
      </c>
      <c r="D165" s="484" t="s">
        <v>201</v>
      </c>
      <c r="E165" s="514"/>
      <c r="F165" s="514"/>
      <c r="G165" s="514"/>
      <c r="H165" s="514"/>
      <c r="I165" s="566">
        <v>0</v>
      </c>
      <c r="J165" s="883">
        <f>SUMIF('Breakdown depenses Oct''dec 20'!H:H,'Rapport Financier 1'!A165,'Breakdown depenses Oct''dec 20'!T:T)</f>
        <v>0</v>
      </c>
      <c r="K165" s="883">
        <f>SUMIF('Breakdown depenses Jan''Mar 21'!H:H,'Rapport Financier 1'!A165,'Breakdown depenses Jan''Mar 21'!T:T)</f>
        <v>0</v>
      </c>
      <c r="L165" s="883">
        <f>(SUMIF('Breakdown depenses Avril-Juin'!H:H,'Rapport Financier 1'!A165,'Breakdown depenses Avril-Juin'!T:T))+(SUMIF('Breakdown VNG Dep Avr-Juin21'!A:A,'Rapport Financier 1'!A165,'Breakdown VNG Dep Avr-Juin21'!L:L))</f>
        <v>0</v>
      </c>
      <c r="M165" s="883">
        <f>(SUMIF('Breakdown depenses Juil''Sept 21'!H:H,'Rapport Financier 1'!A165,'Breakdown depenses Juil''Sept 21'!T:T))</f>
        <v>0</v>
      </c>
      <c r="N165" s="957">
        <f>SUMIF('Breakdown depenses Oct''21'!H:H,'Rapport Financier 1'!A165,'Breakdown depenses Oct''21'!T:T)</f>
        <v>0</v>
      </c>
      <c r="O165" s="958">
        <f>SUMIF('Breakdown depenses Nov''Déc''21'!H:H,A165,'Breakdown depenses Nov''Déc''21'!T:T)+SUMIF('VNG T5'!A:A,A165,'VNG T5'!N:N)</f>
        <v>0</v>
      </c>
      <c r="P165" s="902">
        <f t="shared" si="163"/>
        <v>0</v>
      </c>
      <c r="Q165" s="572">
        <f t="shared" si="164"/>
        <v>0</v>
      </c>
      <c r="R165" s="572">
        <f t="shared" si="165"/>
        <v>0</v>
      </c>
      <c r="S165" s="575" t="e">
        <f t="shared" si="166"/>
        <v>#DIV/0!</v>
      </c>
      <c r="T165" s="566">
        <v>0</v>
      </c>
      <c r="U165" s="572">
        <f>SUMIF('Breakdown depenses Jan''Mar''22'!H:H,'Rapport Financier 1'!A165,'Breakdown depenses Jan''Mar''22'!T:T)</f>
        <v>0</v>
      </c>
      <c r="V165" s="572">
        <f>SUMIF('Breakdown depenses Avr-Mai''22'!H:H,'Rapport Financier 1'!A165,'Breakdown depenses Avr-Mai''22'!T:T)</f>
        <v>0</v>
      </c>
      <c r="W165" s="572">
        <f>SUMIF('Breakdown depenses Juin''22'!H:H,'Rapport Financier 1'!A165,'Breakdown depenses Juin''22'!T:T)</f>
        <v>0</v>
      </c>
      <c r="X165" s="572">
        <f t="shared" si="167"/>
        <v>0</v>
      </c>
      <c r="Y165" s="572">
        <f>SUMIF('Breakdown depenses Juil''Sept''22'!H:H,'Rapport Financier 1'!A165,'Breakdown depenses Juil''Sept''22'!T:T)</f>
        <v>0</v>
      </c>
      <c r="Z165" s="572">
        <f>SUMIF('Breakdown depenses Oct 2022'!H:H,'Rapport Financier 1'!A165,'Breakdown depenses Oct 2022'!T:T)</f>
        <v>0</v>
      </c>
      <c r="AA165" s="572">
        <f>SUMIF('Breakdown depenses Oct''Dec 2022'!I:I,'Rapport Financier 1'!A165,'Breakdown depenses Oct''Dec 2022'!R:R)</f>
        <v>0</v>
      </c>
      <c r="AB165" s="572">
        <f t="shared" si="168"/>
        <v>0</v>
      </c>
      <c r="AC165" s="572">
        <f>SUMIF('Breakdown depenses Jan''&amp;Mars''23'!I:I,'Rapport Financier 1'!A165,'Breakdown depenses Jan''&amp;Mars''23'!U:U)</f>
        <v>0</v>
      </c>
      <c r="AD165" s="572">
        <f>SUMIF('Breakdown depenses Avr''23'!I:I,'Rapport Financier 1'!A165,'Breakdown depenses Avr''23'!U:U)</f>
        <v>0</v>
      </c>
      <c r="AE165" s="572">
        <f>SUMIF('Breakdown depenses Mai''&amp;Jui''23'!I:I,'Rapport Financier 1'!A165,'Breakdown depenses Mai''&amp;Jui''23'!U:U)</f>
        <v>0</v>
      </c>
      <c r="AF165" s="572">
        <f t="shared" si="169"/>
        <v>0</v>
      </c>
      <c r="AG165" s="572">
        <f t="shared" si="170"/>
        <v>0</v>
      </c>
      <c r="AH165" s="575"/>
      <c r="AI165" s="566">
        <f t="shared" si="171"/>
        <v>0</v>
      </c>
      <c r="AJ165" s="572">
        <f t="shared" si="172"/>
        <v>0</v>
      </c>
      <c r="AK165" s="572">
        <f t="shared" si="173"/>
        <v>0</v>
      </c>
      <c r="AL165" s="998">
        <v>0</v>
      </c>
      <c r="AN165" s="1077">
        <f t="shared" si="136"/>
        <v>0</v>
      </c>
    </row>
    <row r="166" spans="1:40">
      <c r="A166" s="482" t="s">
        <v>922</v>
      </c>
      <c r="B166" s="484" t="s">
        <v>368</v>
      </c>
      <c r="C166" s="484" t="s">
        <v>294</v>
      </c>
      <c r="D166" s="484" t="s">
        <v>200</v>
      </c>
      <c r="E166" s="514"/>
      <c r="F166" s="514"/>
      <c r="G166" s="514"/>
      <c r="H166" s="514"/>
      <c r="I166" s="566">
        <v>0</v>
      </c>
      <c r="J166" s="883">
        <f>SUMIF('Breakdown depenses Oct''dec 20'!H:H,'Rapport Financier 1'!A166,'Breakdown depenses Oct''dec 20'!T:T)</f>
        <v>0</v>
      </c>
      <c r="K166" s="883">
        <f>SUMIF('Breakdown depenses Jan''Mar 21'!H:H,'Rapport Financier 1'!A166,'Breakdown depenses Jan''Mar 21'!T:T)</f>
        <v>0</v>
      </c>
      <c r="L166" s="883">
        <f>(SUMIF('Breakdown depenses Avril-Juin'!H:H,'Rapport Financier 1'!A166,'Breakdown depenses Avril-Juin'!T:T))+(SUMIF('Breakdown VNG Dep Avr-Juin21'!A:A,'Rapport Financier 1'!A166,'Breakdown VNG Dep Avr-Juin21'!L:L))</f>
        <v>0</v>
      </c>
      <c r="M166" s="883">
        <f>(SUMIF('Breakdown depenses Juil''Sept 21'!H:H,'Rapport Financier 1'!A166,'Breakdown depenses Juil''Sept 21'!T:T))</f>
        <v>0</v>
      </c>
      <c r="N166" s="957">
        <f>SUMIF('Breakdown depenses Oct''21'!H:H,'Rapport Financier 1'!A166,'Breakdown depenses Oct''21'!T:T)</f>
        <v>0</v>
      </c>
      <c r="O166" s="958">
        <f>SUMIF('Breakdown depenses Nov''Déc''21'!H:H,A166,'Breakdown depenses Nov''Déc''21'!T:T)+SUMIF('VNG T5'!A:A,A166,'VNG T5'!N:N)</f>
        <v>0</v>
      </c>
      <c r="P166" s="902">
        <f t="shared" si="163"/>
        <v>0</v>
      </c>
      <c r="Q166" s="572">
        <f t="shared" si="164"/>
        <v>0</v>
      </c>
      <c r="R166" s="572">
        <f t="shared" si="165"/>
        <v>0</v>
      </c>
      <c r="S166" s="575" t="e">
        <f t="shared" si="166"/>
        <v>#DIV/0!</v>
      </c>
      <c r="T166" s="566">
        <v>0</v>
      </c>
      <c r="U166" s="572">
        <f>SUMIF('Breakdown depenses Jan''Mar''22'!H:H,'Rapport Financier 1'!A166,'Breakdown depenses Jan''Mar''22'!T:T)</f>
        <v>0</v>
      </c>
      <c r="V166" s="572">
        <f>SUMIF('Breakdown depenses Avr-Mai''22'!H:H,'Rapport Financier 1'!A166,'Breakdown depenses Avr-Mai''22'!T:T)</f>
        <v>0</v>
      </c>
      <c r="W166" s="572">
        <f>SUMIF('Breakdown depenses Juin''22'!H:H,'Rapport Financier 1'!A166,'Breakdown depenses Juin''22'!T:T)</f>
        <v>0</v>
      </c>
      <c r="X166" s="572">
        <f t="shared" si="167"/>
        <v>0</v>
      </c>
      <c r="Y166" s="572">
        <f>SUMIF('Breakdown depenses Juil''Sept''22'!H:H,'Rapport Financier 1'!A166,'Breakdown depenses Juil''Sept''22'!T:T)</f>
        <v>0</v>
      </c>
      <c r="Z166" s="572">
        <f>SUMIF('Breakdown depenses Oct 2022'!H:H,'Rapport Financier 1'!A166,'Breakdown depenses Oct 2022'!T:T)</f>
        <v>0</v>
      </c>
      <c r="AA166" s="572">
        <f>SUMIF('Breakdown depenses Oct''Dec 2022'!I:I,'Rapport Financier 1'!A166,'Breakdown depenses Oct''Dec 2022'!R:R)</f>
        <v>0</v>
      </c>
      <c r="AB166" s="572">
        <f t="shared" si="168"/>
        <v>0</v>
      </c>
      <c r="AC166" s="572">
        <f>SUMIF('Breakdown depenses Jan''&amp;Mars''23'!I:I,'Rapport Financier 1'!A166,'Breakdown depenses Jan''&amp;Mars''23'!U:U)</f>
        <v>0</v>
      </c>
      <c r="AD166" s="572">
        <f>SUMIF('Breakdown depenses Avr''23'!I:I,'Rapport Financier 1'!A166,'Breakdown depenses Avr''23'!U:U)</f>
        <v>0</v>
      </c>
      <c r="AE166" s="572">
        <f>SUMIF('Breakdown depenses Mai''&amp;Jui''23'!I:I,'Rapport Financier 1'!A166,'Breakdown depenses Mai''&amp;Jui''23'!U:U)</f>
        <v>0</v>
      </c>
      <c r="AF166" s="572">
        <f t="shared" si="169"/>
        <v>0</v>
      </c>
      <c r="AG166" s="572">
        <f t="shared" si="170"/>
        <v>0</v>
      </c>
      <c r="AH166" s="575"/>
      <c r="AI166" s="566">
        <f t="shared" si="171"/>
        <v>0</v>
      </c>
      <c r="AJ166" s="572">
        <f t="shared" si="172"/>
        <v>0</v>
      </c>
      <c r="AK166" s="572">
        <f t="shared" si="173"/>
        <v>0</v>
      </c>
      <c r="AL166" s="998"/>
      <c r="AN166" s="1077">
        <f t="shared" si="136"/>
        <v>0</v>
      </c>
    </row>
    <row r="167" spans="1:40">
      <c r="A167" s="482" t="s">
        <v>518</v>
      </c>
      <c r="B167" s="484" t="s">
        <v>696</v>
      </c>
      <c r="C167" s="484" t="s">
        <v>269</v>
      </c>
      <c r="D167" s="484" t="s">
        <v>196</v>
      </c>
      <c r="E167" s="514"/>
      <c r="F167" s="514"/>
      <c r="G167" s="514"/>
      <c r="H167" s="514"/>
      <c r="I167" s="566">
        <v>9275.1946702110745</v>
      </c>
      <c r="J167" s="883">
        <f>SUMIF('Breakdown depenses Oct''dec 20'!H:H,'Rapport Financier 1'!A167,'Breakdown depenses Oct''dec 20'!T:T)</f>
        <v>2115.4299999999998</v>
      </c>
      <c r="K167" s="883">
        <f>SUMIF('Breakdown depenses Jan''Mar 21'!H:H,'Rapport Financier 1'!A167,'Breakdown depenses Jan''Mar 21'!T:T)</f>
        <v>1189.5</v>
      </c>
      <c r="L167" s="883">
        <f>(SUMIF('Breakdown depenses Avril-Juin'!H:H,'Rapport Financier 1'!A167,'Breakdown depenses Avril-Juin'!T:T))+(SUMIF('Breakdown VNG Dep Avr-Juin21'!A:A,'Rapport Financier 1'!A167,'Breakdown VNG Dep Avr-Juin21'!L:L))</f>
        <v>2252.5</v>
      </c>
      <c r="M167" s="883">
        <f>(SUMIF('Breakdown depenses Juil''Sept 21'!H:H,'Rapport Financier 1'!A167,'Breakdown depenses Juil''Sept 21'!T:T))</f>
        <v>2231.7699999999995</v>
      </c>
      <c r="N167" s="957">
        <f>SUMIF('Breakdown depenses Oct''21'!H:H,'Rapport Financier 1'!A167,'Breakdown depenses Oct''21'!T:T)</f>
        <v>730.9</v>
      </c>
      <c r="O167" s="958">
        <f>SUMIF('Breakdown depenses Nov''Déc''21'!H:H,A167,'Breakdown depenses Nov''Déc''21'!T:T)+SUMIF('VNG T5'!A:A,A167,'VNG T5'!N:N)</f>
        <v>2219.83</v>
      </c>
      <c r="P167" s="902">
        <f t="shared" si="163"/>
        <v>2950.73</v>
      </c>
      <c r="Q167" s="572">
        <f t="shared" si="164"/>
        <v>10739.93</v>
      </c>
      <c r="R167" s="572">
        <f t="shared" si="165"/>
        <v>-1464.7353297889258</v>
      </c>
      <c r="S167" s="716">
        <f t="shared" si="166"/>
        <v>1.1579196320798724</v>
      </c>
      <c r="T167" s="566">
        <v>13773.487292905884</v>
      </c>
      <c r="U167" s="572">
        <f>SUMIF('Breakdown depenses Jan''Mar''22'!H:H,'Rapport Financier 1'!A167,'Breakdown depenses Jan''Mar''22'!T:T)</f>
        <v>2200.2800000000002</v>
      </c>
      <c r="V167" s="572">
        <f>SUMIF('Breakdown depenses Avr-Mai''22'!H:H,'Rapport Financier 1'!A167,'Breakdown depenses Avr-Mai''22'!T:T)</f>
        <v>1485.1999999999998</v>
      </c>
      <c r="W167" s="572">
        <f>SUMIF('Breakdown depenses Juin''22'!H:H,'Rapport Financier 1'!A167,'Breakdown depenses Juin''22'!T:T)</f>
        <v>744</v>
      </c>
      <c r="X167" s="572">
        <f t="shared" si="167"/>
        <v>2229.1999999999998</v>
      </c>
      <c r="Y167" s="572">
        <f>SUMIF('Breakdown depenses Juil''Sept''22'!H:H,'Rapport Financier 1'!A167,'Breakdown depenses Juil''Sept''22'!T:T)</f>
        <v>3202.15</v>
      </c>
      <c r="Z167" s="572">
        <f>SUMIF('Breakdown depenses Oct 2022'!H:H,'Rapport Financier 1'!A167,'Breakdown depenses Oct 2022'!T:T)</f>
        <v>0</v>
      </c>
      <c r="AA167" s="572">
        <f>SUMIF('Breakdown depenses Oct''Dec 2022'!I:I,'Rapport Financier 1'!A167,'Breakdown depenses Oct''Dec 2022'!R:R)</f>
        <v>3194.7</v>
      </c>
      <c r="AB167" s="572">
        <f t="shared" si="168"/>
        <v>3194.7</v>
      </c>
      <c r="AC167" s="572">
        <f>SUMIF('Breakdown depenses Jan''&amp;Mars''23'!I:I,'Rapport Financier 1'!A167,'Breakdown depenses Jan''&amp;Mars''23'!U:U)</f>
        <v>1482.51</v>
      </c>
      <c r="AD167" s="572">
        <f>SUMIF('Breakdown depenses Avr''23'!I:I,'Rapport Financier 1'!A167,'Breakdown depenses Avr''23'!U:U)</f>
        <v>0</v>
      </c>
      <c r="AE167" s="572">
        <f>SUMIF('Breakdown depenses Mai''&amp;Jui''23'!I:I,'Rapport Financier 1'!A167,'Breakdown depenses Mai''&amp;Jui''23'!U:U)</f>
        <v>0</v>
      </c>
      <c r="AF167" s="572">
        <f t="shared" si="169"/>
        <v>12308.84</v>
      </c>
      <c r="AG167" s="572">
        <f t="shared" si="170"/>
        <v>1464.6472929058837</v>
      </c>
      <c r="AH167" s="575">
        <f t="shared" si="175"/>
        <v>0.89366184018913941</v>
      </c>
      <c r="AI167" s="566">
        <f t="shared" si="171"/>
        <v>23048.681963116956</v>
      </c>
      <c r="AJ167" s="572">
        <f t="shared" si="172"/>
        <v>23048.77</v>
      </c>
      <c r="AK167" s="572">
        <f t="shared" si="173"/>
        <v>-8.8036883043969283E-2</v>
      </c>
      <c r="AL167" s="998">
        <f t="shared" si="174"/>
        <v>1.000003819605962</v>
      </c>
      <c r="AN167" s="1077">
        <f t="shared" si="136"/>
        <v>4677.1219631169561</v>
      </c>
    </row>
    <row r="168" spans="1:40">
      <c r="A168" s="482" t="s">
        <v>490</v>
      </c>
      <c r="B168" s="484" t="s">
        <v>697</v>
      </c>
      <c r="C168" s="484" t="s">
        <v>269</v>
      </c>
      <c r="D168" s="484" t="s">
        <v>201</v>
      </c>
      <c r="E168" s="514"/>
      <c r="F168" s="514"/>
      <c r="G168" s="514"/>
      <c r="H168" s="514"/>
      <c r="I168" s="566">
        <v>8531.677561445551</v>
      </c>
      <c r="J168" s="883">
        <f>SUMIF('Breakdown depenses Oct''dec 20'!H:H,'Rapport Financier 1'!A168,'Breakdown depenses Oct''dec 20'!T:T)</f>
        <v>1278.8000000000002</v>
      </c>
      <c r="K168" s="883">
        <f>SUMIF('Breakdown depenses Jan''Mar 21'!H:H,'Rapport Financier 1'!A168,'Breakdown depenses Jan''Mar 21'!T:T)</f>
        <v>1908.88</v>
      </c>
      <c r="L168" s="883">
        <f>(SUMIF('Breakdown depenses Avril-Juin'!H:H,'Rapport Financier 1'!A168,'Breakdown depenses Avril-Juin'!T:T))+(SUMIF('Breakdown VNG Dep Avr-Juin21'!A:A,'Rapport Financier 1'!A168,'Breakdown VNG Dep Avr-Juin21'!L:L))</f>
        <v>1904.8600000000001</v>
      </c>
      <c r="M168" s="883">
        <f>(SUMIF('Breakdown depenses Juil''Sept 21'!H:H,'Rapport Financier 1'!A168,'Breakdown depenses Juil''Sept 21'!T:T))</f>
        <v>2033.5900000000001</v>
      </c>
      <c r="N168" s="957">
        <f>SUMIF('Breakdown depenses Oct''21'!H:H,'Rapport Financier 1'!A168,'Breakdown depenses Oct''21'!T:T)</f>
        <v>638.6400000000001</v>
      </c>
      <c r="O168" s="958">
        <f>SUMIF('Breakdown depenses Nov''Déc''21'!H:H,A168,'Breakdown depenses Nov''Déc''21'!T:T)+SUMIF('VNG T5'!A:A,A168,'VNG T5'!N:N)</f>
        <v>4965.21</v>
      </c>
      <c r="P168" s="902">
        <f t="shared" si="163"/>
        <v>5603.85</v>
      </c>
      <c r="Q168" s="572">
        <f t="shared" si="164"/>
        <v>12729.980000000001</v>
      </c>
      <c r="R168" s="572">
        <f t="shared" si="165"/>
        <v>-4198.3024385544504</v>
      </c>
      <c r="S168" s="575">
        <f t="shared" si="166"/>
        <v>1.4920840489245022</v>
      </c>
      <c r="T168" s="566">
        <v>11888.677561445551</v>
      </c>
      <c r="U168" s="572">
        <f>SUMIF('Breakdown depenses Jan''Mar''22'!H:H,'Rapport Financier 1'!A168,'Breakdown depenses Jan''Mar''22'!T:T)</f>
        <v>1298.01</v>
      </c>
      <c r="V168" s="572">
        <f>SUMIF('Breakdown depenses Avr-Mai''22'!H:H,'Rapport Financier 1'!A168,'Breakdown depenses Avr-Mai''22'!T:T)</f>
        <v>1508.45</v>
      </c>
      <c r="W168" s="572">
        <f>SUMIF('Breakdown depenses Juin''22'!H:H,'Rapport Financier 1'!A168,'Breakdown depenses Juin''22'!T:T)</f>
        <v>781.86</v>
      </c>
      <c r="X168" s="572">
        <f t="shared" si="167"/>
        <v>2290.31</v>
      </c>
      <c r="Y168" s="572">
        <f>SUMIF('Breakdown depenses Juil''Sept''22'!H:H,'Rapport Financier 1'!A168,'Breakdown depenses Juil''Sept''22'!T:T)</f>
        <v>1953.53</v>
      </c>
      <c r="Z168" s="572">
        <f>SUMIF('Breakdown depenses Oct 2022'!H:H,'Rapport Financier 1'!A168,'Breakdown depenses Oct 2022'!T:T)</f>
        <v>0</v>
      </c>
      <c r="AA168" s="572">
        <f>SUMIF('Breakdown depenses Oct''Dec 2022'!I:I,'Rapport Financier 1'!A168,'Breakdown depenses Oct''Dec 2022'!R:R)</f>
        <v>2148.3000000000002</v>
      </c>
      <c r="AB168" s="572">
        <f t="shared" si="168"/>
        <v>2148.3000000000002</v>
      </c>
      <c r="AC168" s="572">
        <f>SUMIF('Breakdown depenses Jan''&amp;Mars''23'!I:I,'Rapport Financier 1'!A168,'Breakdown depenses Jan''&amp;Mars''23'!U:U)</f>
        <v>0</v>
      </c>
      <c r="AD168" s="572">
        <f>SUMIF('Breakdown depenses Avr''23'!I:I,'Rapport Financier 1'!A168,'Breakdown depenses Avr''23'!U:U)</f>
        <v>0</v>
      </c>
      <c r="AE168" s="572">
        <f>SUMIF('Breakdown depenses Mai''&amp;Jui''23'!I:I,'Rapport Financier 1'!A168,'Breakdown depenses Mai''&amp;Jui''23'!U:U)</f>
        <v>0</v>
      </c>
      <c r="AF168" s="572">
        <f t="shared" si="169"/>
        <v>7690.1500000000005</v>
      </c>
      <c r="AG168" s="572">
        <f t="shared" si="170"/>
        <v>4198.5275614455504</v>
      </c>
      <c r="AH168" s="575">
        <f t="shared" si="175"/>
        <v>0.64684654455923785</v>
      </c>
      <c r="AI168" s="566">
        <f t="shared" si="171"/>
        <v>20420.355122891102</v>
      </c>
      <c r="AJ168" s="572">
        <f t="shared" si="172"/>
        <v>20420.13</v>
      </c>
      <c r="AK168" s="572">
        <f t="shared" si="173"/>
        <v>0.22512289110090933</v>
      </c>
      <c r="AL168" s="998">
        <f t="shared" si="174"/>
        <v>0.99998897556434518</v>
      </c>
      <c r="AN168" s="1077">
        <f t="shared" si="136"/>
        <v>2148.5251228911011</v>
      </c>
    </row>
    <row r="169" spans="1:40">
      <c r="A169" s="482" t="s">
        <v>612</v>
      </c>
      <c r="B169" s="484" t="s">
        <v>698</v>
      </c>
      <c r="C169" s="484" t="s">
        <v>269</v>
      </c>
      <c r="D169" s="484" t="s">
        <v>201</v>
      </c>
      <c r="E169" s="514"/>
      <c r="F169" s="514"/>
      <c r="G169" s="514"/>
      <c r="H169" s="514"/>
      <c r="I169" s="566">
        <v>1709.5032684336652</v>
      </c>
      <c r="J169" s="883">
        <f>SUMIF('Breakdown depenses Oct''dec 20'!H:H,'Rapport Financier 1'!A169,'Breakdown depenses Oct''dec 20'!T:T)</f>
        <v>315.01</v>
      </c>
      <c r="K169" s="883">
        <f>SUMIF('Breakdown depenses Jan''Mar 21'!H:H,'Rapport Financier 1'!A169,'Breakdown depenses Jan''Mar 21'!T:T)</f>
        <v>572.67000000000007</v>
      </c>
      <c r="L169" s="883">
        <f>(SUMIF('Breakdown depenses Avril-Juin'!H:H,'Rapport Financier 1'!A169,'Breakdown depenses Avril-Juin'!T:T))+(SUMIF('Breakdown VNG Dep Avr-Juin21'!A:A,'Rapport Financier 1'!A169,'Breakdown VNG Dep Avr-Juin21'!L:L))</f>
        <v>572.07999999999993</v>
      </c>
      <c r="M169" s="883">
        <f>(SUMIF('Breakdown depenses Juil''Sept 21'!H:H,'Rapport Financier 1'!A169,'Breakdown depenses Juil''Sept 21'!T:T))</f>
        <v>382.40999999999997</v>
      </c>
      <c r="N169" s="957">
        <f>SUMIF('Breakdown depenses Oct''21'!H:H,'Rapport Financier 1'!A169,'Breakdown depenses Oct''21'!T:T)</f>
        <v>209.47</v>
      </c>
      <c r="O169" s="958">
        <f>SUMIF('Breakdown depenses Nov''Déc''21'!H:H,A169,'Breakdown depenses Nov''Déc''21'!T:T)+SUMIF('VNG T5'!A:A,A169,'VNG T5'!N:N)</f>
        <v>639.49</v>
      </c>
      <c r="P169" s="902">
        <f t="shared" si="163"/>
        <v>848.96</v>
      </c>
      <c r="Q169" s="572">
        <f t="shared" si="164"/>
        <v>2691.13</v>
      </c>
      <c r="R169" s="572">
        <f t="shared" si="165"/>
        <v>-981.62673156633491</v>
      </c>
      <c r="S169" s="575">
        <f t="shared" si="166"/>
        <v>1.5742175225355093</v>
      </c>
      <c r="T169" s="566">
        <v>2349.5032684336657</v>
      </c>
      <c r="U169" s="572">
        <f>SUMIF('Breakdown depenses Jan''Mar''22'!H:H,'Rapport Financier 1'!A169,'Breakdown depenses Jan''Mar''22'!T:T)</f>
        <v>585.88000000000011</v>
      </c>
      <c r="V169" s="572">
        <f>SUMIF('Breakdown depenses Avr-Mai''22'!H:H,'Rapport Financier 1'!A169,'Breakdown depenses Avr-Mai''22'!T:T)</f>
        <v>390.44</v>
      </c>
      <c r="W169" s="572">
        <f>SUMIF('Breakdown depenses Juin''22'!H:H,'Rapport Financier 1'!A169,'Breakdown depenses Juin''22'!T:T)</f>
        <v>195.57</v>
      </c>
      <c r="X169" s="572">
        <f t="shared" si="167"/>
        <v>586.01</v>
      </c>
      <c r="Y169" s="572">
        <f>SUMIF('Breakdown depenses Juil''Sept''22'!H:H,'Rapport Financier 1'!A169,'Breakdown depenses Juil''Sept''22'!T:T)</f>
        <v>195.57</v>
      </c>
      <c r="Z169" s="572">
        <f>SUMIF('Breakdown depenses Oct 2022'!H:H,'Rapport Financier 1'!A169,'Breakdown depenses Oct 2022'!T:T)</f>
        <v>0</v>
      </c>
      <c r="AA169" s="572">
        <f>SUMIF('Breakdown depenses Oct''Dec 2022'!I:I,'Rapport Financier 1'!A169,'Breakdown depenses Oct''Dec 2022'!R:R)</f>
        <v>0</v>
      </c>
      <c r="AB169" s="572">
        <f t="shared" si="168"/>
        <v>0</v>
      </c>
      <c r="AC169" s="572">
        <f>SUMIF('Breakdown depenses Jan''&amp;Mars''23'!I:I,'Rapport Financier 1'!A169,'Breakdown depenses Jan''&amp;Mars''23'!U:U)</f>
        <v>0</v>
      </c>
      <c r="AD169" s="572">
        <f>SUMIF('Breakdown depenses Avr''23'!I:I,'Rapport Financier 1'!A169,'Breakdown depenses Avr''23'!U:U)</f>
        <v>0</v>
      </c>
      <c r="AE169" s="572">
        <f>SUMIF('Breakdown depenses Mai''&amp;Jui''23'!I:I,'Rapport Financier 1'!A169,'Breakdown depenses Mai''&amp;Jui''23'!U:U)</f>
        <v>0</v>
      </c>
      <c r="AF169" s="572">
        <f t="shared" si="169"/>
        <v>1367.46</v>
      </c>
      <c r="AG169" s="572">
        <f t="shared" si="170"/>
        <v>982.04326843366562</v>
      </c>
      <c r="AH169" s="575">
        <f t="shared" si="175"/>
        <v>0.58202089708589311</v>
      </c>
      <c r="AI169" s="566">
        <f t="shared" si="171"/>
        <v>4059.0065368673309</v>
      </c>
      <c r="AJ169" s="572">
        <f t="shared" si="172"/>
        <v>4058.59</v>
      </c>
      <c r="AK169" s="572">
        <f t="shared" si="173"/>
        <v>0.41653686733070572</v>
      </c>
      <c r="AL169" s="998">
        <f t="shared" si="174"/>
        <v>0.99989737960174552</v>
      </c>
      <c r="AN169" s="1077">
        <f t="shared" si="136"/>
        <v>0.41653686733070572</v>
      </c>
    </row>
    <row r="170" spans="1:40">
      <c r="A170" s="482" t="s">
        <v>923</v>
      </c>
      <c r="B170" s="484" t="s">
        <v>714</v>
      </c>
      <c r="C170" s="484" t="s">
        <v>694</v>
      </c>
      <c r="D170" s="484" t="s">
        <v>201</v>
      </c>
      <c r="E170" s="514"/>
      <c r="F170" s="514"/>
      <c r="G170" s="514"/>
      <c r="H170" s="514"/>
      <c r="I170" s="566">
        <v>4793</v>
      </c>
      <c r="J170" s="883">
        <f>SUMIF('Breakdown depenses Oct''dec 20'!H:H,'Rapport Financier 1'!A170,'Breakdown depenses Oct''dec 20'!T:T)</f>
        <v>0</v>
      </c>
      <c r="K170" s="883">
        <f>SUMIF('Breakdown depenses Jan''Mar 21'!H:H,'Rapport Financier 1'!A170,'Breakdown depenses Jan''Mar 21'!T:T)</f>
        <v>0</v>
      </c>
      <c r="L170" s="883">
        <f>(SUMIF('Breakdown depenses Avril-Juin'!H:H,'Rapport Financier 1'!A170,'Breakdown depenses Avril-Juin'!T:T))+(SUMIF('Breakdown VNG Dep Avr-Juin21'!A:A,'Rapport Financier 1'!A170,'Breakdown VNG Dep Avr-Juin21'!L:L))</f>
        <v>0</v>
      </c>
      <c r="M170" s="883">
        <f>(SUMIF('Breakdown depenses Juil''Sept 21'!H:H,'Rapport Financier 1'!A170,'Breakdown depenses Juil''Sept 21'!T:T))</f>
        <v>0</v>
      </c>
      <c r="N170" s="957">
        <f>SUMIF('Breakdown depenses Oct''21'!H:H,'Rapport Financier 1'!A170,'Breakdown depenses Oct''21'!T:T)</f>
        <v>4793</v>
      </c>
      <c r="O170" s="958">
        <f>SUMIF('Breakdown depenses Nov''Déc''21'!H:H,A170,'Breakdown depenses Nov''Déc''21'!T:T)+SUMIF('VNG T5'!A:A,A170,'VNG T5'!N:N)</f>
        <v>0</v>
      </c>
      <c r="P170" s="902">
        <f t="shared" si="163"/>
        <v>4793</v>
      </c>
      <c r="Q170" s="572">
        <f t="shared" si="164"/>
        <v>4793</v>
      </c>
      <c r="R170" s="572">
        <f t="shared" si="165"/>
        <v>0</v>
      </c>
      <c r="S170" s="575">
        <f t="shared" si="166"/>
        <v>1</v>
      </c>
      <c r="T170" s="566">
        <v>10206</v>
      </c>
      <c r="U170" s="572">
        <f>SUMIF('Breakdown depenses Jan''Mar''22'!H:H,'Rapport Financier 1'!A170,'Breakdown depenses Jan''Mar''22'!T:T)</f>
        <v>0</v>
      </c>
      <c r="V170" s="572">
        <f>SUMIF('Breakdown depenses Avr-Mai''22'!H:H,'Rapport Financier 1'!A170,'Breakdown depenses Avr-Mai''22'!T:T)</f>
        <v>0</v>
      </c>
      <c r="W170" s="572">
        <f>SUMIF('Breakdown depenses Juin''22'!H:H,'Rapport Financier 1'!A170,'Breakdown depenses Juin''22'!T:T)</f>
        <v>0</v>
      </c>
      <c r="X170" s="572">
        <f t="shared" si="167"/>
        <v>0</v>
      </c>
      <c r="Y170" s="572">
        <f>SUMIF('Breakdown depenses Juil''Sept''22'!H:H,'Rapport Financier 1'!A170,'Breakdown depenses Juil''Sept''22'!T:T)</f>
        <v>0</v>
      </c>
      <c r="Z170" s="572">
        <f>SUMIF('Breakdown depenses Oct 2022'!H:H,'Rapport Financier 1'!A170,'Breakdown depenses Oct 2022'!T:T)</f>
        <v>0</v>
      </c>
      <c r="AA170" s="572">
        <f>SUMIF('Breakdown depenses Oct''Dec 2022'!I:I,'Rapport Financier 1'!A170,'Breakdown depenses Oct''Dec 2022'!R:R)</f>
        <v>0</v>
      </c>
      <c r="AB170" s="572">
        <f t="shared" si="168"/>
        <v>0</v>
      </c>
      <c r="AC170" s="572">
        <f>SUMIF('Breakdown depenses Jan''&amp;Mars''23'!I:I,'Rapport Financier 1'!A170,'Breakdown depenses Jan''&amp;Mars''23'!U:U)</f>
        <v>10205</v>
      </c>
      <c r="AD170" s="572">
        <f>SUMIF('Breakdown depenses Avr''23'!I:I,'Rapport Financier 1'!A170,'Breakdown depenses Avr''23'!U:U)</f>
        <v>0</v>
      </c>
      <c r="AE170" s="572">
        <f>SUMIF('Breakdown depenses Mai''&amp;Jui''23'!I:I,'Rapport Financier 1'!A170,'Breakdown depenses Mai''&amp;Jui''23'!U:U)</f>
        <v>0</v>
      </c>
      <c r="AF170" s="572">
        <f t="shared" si="169"/>
        <v>10205</v>
      </c>
      <c r="AG170" s="572">
        <f t="shared" si="170"/>
        <v>1</v>
      </c>
      <c r="AH170" s="575">
        <f t="shared" si="175"/>
        <v>0.99990201842053694</v>
      </c>
      <c r="AI170" s="566">
        <f t="shared" si="171"/>
        <v>14999</v>
      </c>
      <c r="AJ170" s="572">
        <f t="shared" si="172"/>
        <v>14998</v>
      </c>
      <c r="AK170" s="572">
        <f t="shared" si="173"/>
        <v>1</v>
      </c>
      <c r="AL170" s="998">
        <f t="shared" si="174"/>
        <v>0.99993332888859254</v>
      </c>
      <c r="AN170" s="1077">
        <f t="shared" si="136"/>
        <v>10206</v>
      </c>
    </row>
    <row r="171" spans="1:40">
      <c r="A171" s="482" t="s">
        <v>924</v>
      </c>
      <c r="B171" s="484" t="s">
        <v>700</v>
      </c>
      <c r="C171" s="484" t="s">
        <v>694</v>
      </c>
      <c r="D171" s="484" t="s">
        <v>201</v>
      </c>
      <c r="E171" s="514"/>
      <c r="F171" s="514"/>
      <c r="G171" s="514"/>
      <c r="H171" s="514"/>
      <c r="I171" s="566">
        <v>0</v>
      </c>
      <c r="J171" s="883">
        <f>SUMIF('Breakdown depenses Oct''dec 20'!H:H,'Rapport Financier 1'!A171,'Breakdown depenses Oct''dec 20'!T:T)</f>
        <v>0</v>
      </c>
      <c r="K171" s="883">
        <f>SUMIF('Breakdown depenses Jan''Mar 21'!H:H,'Rapport Financier 1'!A171,'Breakdown depenses Jan''Mar 21'!T:T)</f>
        <v>0</v>
      </c>
      <c r="L171" s="883">
        <f>(SUMIF('Breakdown depenses Avril-Juin'!H:H,'Rapport Financier 1'!A171,'Breakdown depenses Avril-Juin'!T:T))+(SUMIF('Breakdown VNG Dep Avr-Juin21'!A:A,'Rapport Financier 1'!A171,'Breakdown VNG Dep Avr-Juin21'!L:L))</f>
        <v>0</v>
      </c>
      <c r="M171" s="883">
        <f>(SUMIF('Breakdown depenses Juil''Sept 21'!H:H,'Rapport Financier 1'!A171,'Breakdown depenses Juil''Sept 21'!T:T))</f>
        <v>0</v>
      </c>
      <c r="N171" s="957">
        <f>SUMIF('Breakdown depenses Oct''21'!H:H,'Rapport Financier 1'!A171,'Breakdown depenses Oct''21'!T:T)</f>
        <v>0</v>
      </c>
      <c r="O171" s="958">
        <f>SUMIF('Breakdown depenses Nov''Déc''21'!H:H,A171,'Breakdown depenses Nov''Déc''21'!T:T)+SUMIF('VNG T5'!A:A,A171,'VNG T5'!N:N)</f>
        <v>0</v>
      </c>
      <c r="P171" s="902">
        <f t="shared" si="163"/>
        <v>0</v>
      </c>
      <c r="Q171" s="572">
        <f t="shared" si="164"/>
        <v>0</v>
      </c>
      <c r="R171" s="572">
        <f t="shared" si="165"/>
        <v>0</v>
      </c>
      <c r="S171" s="575" t="e">
        <f t="shared" si="166"/>
        <v>#DIV/0!</v>
      </c>
      <c r="T171" s="566">
        <v>15518</v>
      </c>
      <c r="U171" s="572">
        <f>SUMIF('Breakdown depenses Jan''Mar''22'!H:H,'Rapport Financier 1'!A171,'Breakdown depenses Jan''Mar''22'!T:T)</f>
        <v>0</v>
      </c>
      <c r="V171" s="572">
        <f>SUMIF('Breakdown depenses Avr-Mai''22'!H:H,'Rapport Financier 1'!A171,'Breakdown depenses Avr-Mai''22'!T:T)</f>
        <v>0</v>
      </c>
      <c r="W171" s="572">
        <f>SUMIF('Breakdown depenses Juin''22'!H:H,'Rapport Financier 1'!A171,'Breakdown depenses Juin''22'!T:T)</f>
        <v>7614</v>
      </c>
      <c r="X171" s="572">
        <f t="shared" si="167"/>
        <v>7614</v>
      </c>
      <c r="Y171" s="572">
        <f>SUMIF('Breakdown depenses Juil''Sept''22'!H:H,'Rapport Financier 1'!A171,'Breakdown depenses Juil''Sept''22'!T:T)</f>
        <v>0</v>
      </c>
      <c r="Z171" s="572">
        <f>SUMIF('Breakdown depenses Oct 2022'!H:H,'Rapport Financier 1'!A171,'Breakdown depenses Oct 2022'!T:T)</f>
        <v>0</v>
      </c>
      <c r="AA171" s="572">
        <f>SUMIF('Breakdown depenses Oct''Dec 2022'!I:I,'Rapport Financier 1'!A171,'Breakdown depenses Oct''Dec 2022'!R:R)</f>
        <v>2736</v>
      </c>
      <c r="AB171" s="572">
        <f t="shared" si="168"/>
        <v>2736</v>
      </c>
      <c r="AC171" s="572">
        <f>SUMIF('Breakdown depenses Jan''&amp;Mars''23'!I:I,'Rapport Financier 1'!A171,'Breakdown depenses Jan''&amp;Mars''23'!U:U)</f>
        <v>5168</v>
      </c>
      <c r="AD171" s="572">
        <f>SUMIF('Breakdown depenses Avr''23'!I:I,'Rapport Financier 1'!A171,'Breakdown depenses Avr''23'!U:U)</f>
        <v>0</v>
      </c>
      <c r="AE171" s="572">
        <f>SUMIF('Breakdown depenses Mai''&amp;Jui''23'!I:I,'Rapport Financier 1'!A171,'Breakdown depenses Mai''&amp;Jui''23'!U:U)</f>
        <v>0</v>
      </c>
      <c r="AF171" s="572">
        <f t="shared" si="169"/>
        <v>15518</v>
      </c>
      <c r="AG171" s="572">
        <f t="shared" si="170"/>
        <v>0</v>
      </c>
      <c r="AH171" s="575">
        <f t="shared" si="175"/>
        <v>1</v>
      </c>
      <c r="AI171" s="566">
        <f t="shared" si="171"/>
        <v>15518</v>
      </c>
      <c r="AJ171" s="572">
        <f t="shared" si="172"/>
        <v>15518</v>
      </c>
      <c r="AK171" s="572">
        <f t="shared" si="173"/>
        <v>0</v>
      </c>
      <c r="AL171" s="998">
        <f t="shared" si="174"/>
        <v>1</v>
      </c>
      <c r="AN171" s="1077">
        <f t="shared" si="136"/>
        <v>7904</v>
      </c>
    </row>
    <row r="172" spans="1:40">
      <c r="A172" s="482" t="s">
        <v>925</v>
      </c>
      <c r="B172" s="484" t="s">
        <v>715</v>
      </c>
      <c r="C172" s="484" t="s">
        <v>694</v>
      </c>
      <c r="D172" s="484" t="s">
        <v>201</v>
      </c>
      <c r="E172" s="514"/>
      <c r="F172" s="514"/>
      <c r="G172" s="514"/>
      <c r="H172" s="514"/>
      <c r="I172" s="566">
        <v>4482</v>
      </c>
      <c r="J172" s="883">
        <f>SUMIF('Breakdown depenses Oct''dec 20'!H:H,'Rapport Financier 1'!A172,'Breakdown depenses Oct''dec 20'!T:T)</f>
        <v>0</v>
      </c>
      <c r="K172" s="883">
        <f>SUMIF('Breakdown depenses Jan''Mar 21'!H:H,'Rapport Financier 1'!A172,'Breakdown depenses Jan''Mar 21'!T:T)</f>
        <v>0</v>
      </c>
      <c r="L172" s="883">
        <f>(SUMIF('Breakdown depenses Avril-Juin'!H:H,'Rapport Financier 1'!A172,'Breakdown depenses Avril-Juin'!T:T))+(SUMIF('Breakdown VNG Dep Avr-Juin21'!A:A,'Rapport Financier 1'!A172,'Breakdown VNG Dep Avr-Juin21'!L:L))</f>
        <v>4482.2300000000005</v>
      </c>
      <c r="M172" s="883">
        <f>(SUMIF('Breakdown depenses Juil''Sept 21'!H:H,'Rapport Financier 1'!A172,'Breakdown depenses Juil''Sept 21'!T:T))</f>
        <v>0</v>
      </c>
      <c r="N172" s="957">
        <f>SUMIF('Breakdown depenses Oct''21'!H:H,'Rapport Financier 1'!A172,'Breakdown depenses Oct''21'!T:T)</f>
        <v>0</v>
      </c>
      <c r="O172" s="958">
        <f>SUMIF('Breakdown depenses Nov''Déc''21'!H:H,A172,'Breakdown depenses Nov''Déc''21'!T:T)+SUMIF('VNG T5'!A:A,A172,'VNG T5'!N:N)</f>
        <v>750</v>
      </c>
      <c r="P172" s="902">
        <f t="shared" si="163"/>
        <v>750</v>
      </c>
      <c r="Q172" s="572">
        <f t="shared" si="164"/>
        <v>5232.2300000000005</v>
      </c>
      <c r="R172" s="572">
        <f t="shared" si="165"/>
        <v>-750.23000000000047</v>
      </c>
      <c r="S172" s="716">
        <f t="shared" si="166"/>
        <v>1.1673873270861224</v>
      </c>
      <c r="T172" s="566">
        <v>4179</v>
      </c>
      <c r="U172" s="572">
        <f>SUMIF('Breakdown depenses Jan''Mar''22'!H:H,'Rapport Financier 1'!A172,'Breakdown depenses Jan''Mar''22'!T:T)</f>
        <v>0</v>
      </c>
      <c r="V172" s="572">
        <f>SUMIF('Breakdown depenses Avr-Mai''22'!H:H,'Rapport Financier 1'!A172,'Breakdown depenses Avr-Mai''22'!T:T)</f>
        <v>3429</v>
      </c>
      <c r="W172" s="572">
        <f>SUMIF('Breakdown depenses Juin''22'!H:H,'Rapport Financier 1'!A172,'Breakdown depenses Juin''22'!T:T)</f>
        <v>0</v>
      </c>
      <c r="X172" s="572">
        <f t="shared" si="167"/>
        <v>3429</v>
      </c>
      <c r="Y172" s="572">
        <f>SUMIF('Breakdown depenses Juil''Sept''22'!H:H,'Rapport Financier 1'!A172,'Breakdown depenses Juil''Sept''22'!T:T)</f>
        <v>0</v>
      </c>
      <c r="Z172" s="572">
        <f>SUMIF('Breakdown depenses Oct 2022'!H:H,'Rapport Financier 1'!A172,'Breakdown depenses Oct 2022'!T:T)</f>
        <v>0</v>
      </c>
      <c r="AA172" s="572">
        <f>SUMIF('Breakdown depenses Oct''Dec 2022'!I:I,'Rapport Financier 1'!A172,'Breakdown depenses Oct''Dec 2022'!R:R)</f>
        <v>-2736</v>
      </c>
      <c r="AB172" s="572">
        <f t="shared" si="168"/>
        <v>-2736</v>
      </c>
      <c r="AC172" s="572">
        <f>SUMIF('Breakdown depenses Jan''&amp;Mars''23'!I:I,'Rapport Financier 1'!A172,'Breakdown depenses Jan''&amp;Mars''23'!U:U)</f>
        <v>0</v>
      </c>
      <c r="AD172" s="572">
        <f>SUMIF('Breakdown depenses Avr''23'!I:I,'Rapport Financier 1'!A172,'Breakdown depenses Avr''23'!U:U)</f>
        <v>3860</v>
      </c>
      <c r="AE172" s="572">
        <f>SUMIF('Breakdown depenses Mai''&amp;Jui''23'!I:I,'Rapport Financier 1'!A172,'Breakdown depenses Mai''&amp;Jui''23'!U:U)</f>
        <v>0</v>
      </c>
      <c r="AF172" s="572">
        <f t="shared" si="169"/>
        <v>4553</v>
      </c>
      <c r="AG172" s="572">
        <f t="shared" si="170"/>
        <v>-374</v>
      </c>
      <c r="AH172" s="575">
        <f t="shared" si="175"/>
        <v>1.0894950945202202</v>
      </c>
      <c r="AI172" s="566">
        <f t="shared" si="171"/>
        <v>8661</v>
      </c>
      <c r="AJ172" s="572">
        <f t="shared" si="172"/>
        <v>9785.23</v>
      </c>
      <c r="AK172" s="572">
        <f t="shared" si="173"/>
        <v>-1124.2299999999996</v>
      </c>
      <c r="AL172" s="998">
        <f t="shared" si="174"/>
        <v>1.1298037178154947</v>
      </c>
      <c r="AN172" s="1077">
        <f t="shared" si="136"/>
        <v>-0.22999999999956344</v>
      </c>
    </row>
    <row r="173" spans="1:40">
      <c r="A173" s="482" t="s">
        <v>819</v>
      </c>
      <c r="B173" s="484" t="s">
        <v>768</v>
      </c>
      <c r="C173" s="484" t="s">
        <v>294</v>
      </c>
      <c r="D173" s="484" t="s">
        <v>201</v>
      </c>
      <c r="E173" s="514"/>
      <c r="F173" s="514"/>
      <c r="G173" s="514"/>
      <c r="H173" s="514"/>
      <c r="I173" s="566">
        <v>9800</v>
      </c>
      <c r="J173" s="883">
        <f>SUMIF('Breakdown depenses Oct''dec 20'!H:H,'Rapport Financier 1'!A173,'Breakdown depenses Oct''dec 20'!T:T)</f>
        <v>0</v>
      </c>
      <c r="K173" s="883">
        <f>SUMIF('Breakdown depenses Jan''Mar 21'!H:H,'Rapport Financier 1'!A173,'Breakdown depenses Jan''Mar 21'!T:T)</f>
        <v>3500</v>
      </c>
      <c r="L173" s="883">
        <f>(SUMIF('Breakdown depenses Avril-Juin'!H:H,'Rapport Financier 1'!A173,'Breakdown depenses Avril-Juin'!T:T))+(SUMIF('Breakdown VNG Dep Avr-Juin21'!A:A,'Rapport Financier 1'!A173,'Breakdown VNG Dep Avr-Juin21'!L:L))</f>
        <v>2100</v>
      </c>
      <c r="M173" s="883">
        <f>(SUMIF('Breakdown depenses Juil''Sept 21'!H:H,'Rapport Financier 1'!A173,'Breakdown depenses Juil''Sept 21'!T:T))</f>
        <v>0</v>
      </c>
      <c r="N173" s="957">
        <f>SUMIF('Breakdown depenses Oct''21'!H:H,'Rapport Financier 1'!A173,'Breakdown depenses Oct''21'!T:T)</f>
        <v>4050</v>
      </c>
      <c r="O173" s="958">
        <f>SUMIF('Breakdown depenses Nov''Déc''21'!H:H,A173,'Breakdown depenses Nov''Déc''21'!T:T)+SUMIF('VNG T5'!A:A,A173,'VNG T5'!N:N)</f>
        <v>2100</v>
      </c>
      <c r="P173" s="902">
        <f t="shared" si="163"/>
        <v>6150</v>
      </c>
      <c r="Q173" s="572">
        <f t="shared" si="164"/>
        <v>11750</v>
      </c>
      <c r="R173" s="572">
        <f t="shared" si="165"/>
        <v>-1950</v>
      </c>
      <c r="S173" s="575">
        <f t="shared" si="166"/>
        <v>1.1989795918367347</v>
      </c>
      <c r="T173" s="566">
        <v>11200</v>
      </c>
      <c r="U173" s="572">
        <f>SUMIF('Breakdown depenses Jan''Mar''22'!H:H,'Rapport Financier 1'!A173,'Breakdown depenses Jan''Mar''22'!T:T)</f>
        <v>0</v>
      </c>
      <c r="V173" s="572">
        <f>SUMIF('Breakdown depenses Avr-Mai''22'!H:H,'Rapport Financier 1'!A173,'Breakdown depenses Avr-Mai''22'!T:T)</f>
        <v>2100</v>
      </c>
      <c r="W173" s="572">
        <f>SUMIF('Breakdown depenses Juin''22'!H:H,'Rapport Financier 1'!A173,'Breakdown depenses Juin''22'!T:T)</f>
        <v>2100</v>
      </c>
      <c r="X173" s="572">
        <f t="shared" si="167"/>
        <v>4200</v>
      </c>
      <c r="Y173" s="572">
        <f>SUMIF('Breakdown depenses Juil''Sept''22'!H:H,'Rapport Financier 1'!A173,'Breakdown depenses Juil''Sept''22'!T:T)</f>
        <v>0</v>
      </c>
      <c r="Z173" s="572">
        <f>SUMIF('Breakdown depenses Oct 2022'!H:H,'Rapport Financier 1'!A173,'Breakdown depenses Oct 2022'!T:T)</f>
        <v>0</v>
      </c>
      <c r="AA173" s="572">
        <f>SUMIF('Breakdown depenses Oct''Dec 2022'!I:I,'Rapport Financier 1'!A173,'Breakdown depenses Oct''Dec 2022'!R:R)</f>
        <v>4200</v>
      </c>
      <c r="AB173" s="572">
        <f t="shared" si="168"/>
        <v>4200</v>
      </c>
      <c r="AC173" s="572">
        <f>SUMIF('Breakdown depenses Jan''&amp;Mars''23'!I:I,'Rapport Financier 1'!A173,'Breakdown depenses Jan''&amp;Mars''23'!U:U)</f>
        <v>0</v>
      </c>
      <c r="AD173" s="572">
        <f>SUMIF('Breakdown depenses Avr''23'!I:I,'Rapport Financier 1'!A173,'Breakdown depenses Avr''23'!U:U)</f>
        <v>0</v>
      </c>
      <c r="AE173" s="572">
        <f>SUMIF('Breakdown depenses Mai''&amp;Jui''23'!I:I,'Rapport Financier 1'!A173,'Breakdown depenses Mai''&amp;Jui''23'!U:U)</f>
        <v>3500</v>
      </c>
      <c r="AF173" s="572">
        <f t="shared" si="169"/>
        <v>11900</v>
      </c>
      <c r="AG173" s="572">
        <f t="shared" si="170"/>
        <v>-700</v>
      </c>
      <c r="AH173" s="575">
        <f t="shared" si="175"/>
        <v>1.0625</v>
      </c>
      <c r="AI173" s="566">
        <f t="shared" si="171"/>
        <v>21000</v>
      </c>
      <c r="AJ173" s="572">
        <f t="shared" si="172"/>
        <v>23650</v>
      </c>
      <c r="AK173" s="572">
        <f t="shared" si="173"/>
        <v>-2650</v>
      </c>
      <c r="AL173" s="998">
        <f t="shared" si="174"/>
        <v>1.1261904761904762</v>
      </c>
      <c r="AN173" s="1077">
        <f t="shared" si="136"/>
        <v>1550</v>
      </c>
    </row>
    <row r="174" spans="1:40">
      <c r="A174" s="482" t="s">
        <v>820</v>
      </c>
      <c r="B174" s="484" t="s">
        <v>769</v>
      </c>
      <c r="C174" s="484" t="s">
        <v>294</v>
      </c>
      <c r="D174" s="484" t="s">
        <v>201</v>
      </c>
      <c r="E174" s="514"/>
      <c r="F174" s="514"/>
      <c r="G174" s="514"/>
      <c r="H174" s="514"/>
      <c r="I174" s="566">
        <v>9100</v>
      </c>
      <c r="J174" s="883">
        <f>SUMIF('Breakdown depenses Oct''dec 20'!H:H,'Rapport Financier 1'!A174,'Breakdown depenses Oct''dec 20'!T:T)</f>
        <v>0</v>
      </c>
      <c r="K174" s="883">
        <f>SUMIF('Breakdown depenses Jan''Mar 21'!H:H,'Rapport Financier 1'!A174,'Breakdown depenses Jan''Mar 21'!T:T)</f>
        <v>3250</v>
      </c>
      <c r="L174" s="883">
        <f>(SUMIF('Breakdown depenses Avril-Juin'!H:H,'Rapport Financier 1'!A174,'Breakdown depenses Avril-Juin'!T:T))+(SUMIF('Breakdown VNG Dep Avr-Juin21'!A:A,'Rapport Financier 1'!A174,'Breakdown VNG Dep Avr-Juin21'!L:L))</f>
        <v>1950</v>
      </c>
      <c r="M174" s="883">
        <f>(SUMIF('Breakdown depenses Juil''Sept 21'!H:H,'Rapport Financier 1'!A174,'Breakdown depenses Juil''Sept 21'!T:T))</f>
        <v>0</v>
      </c>
      <c r="N174" s="957">
        <f>SUMIF('Breakdown depenses Oct''21'!H:H,'Rapport Financier 1'!A174,'Breakdown depenses Oct''21'!T:T)</f>
        <v>0</v>
      </c>
      <c r="O174" s="958">
        <f>SUMIF('Breakdown depenses Nov''Déc''21'!H:H,A174,'Breakdown depenses Nov''Déc''21'!T:T)+SUMIF('VNG T5'!A:A,A174,'VNG T5'!N:N)</f>
        <v>1950</v>
      </c>
      <c r="P174" s="902">
        <f t="shared" si="163"/>
        <v>1950</v>
      </c>
      <c r="Q174" s="572">
        <f t="shared" si="164"/>
        <v>7150</v>
      </c>
      <c r="R174" s="572">
        <f t="shared" si="165"/>
        <v>1950</v>
      </c>
      <c r="S174" s="575">
        <f t="shared" si="166"/>
        <v>0.7857142857142857</v>
      </c>
      <c r="T174" s="566">
        <v>10400</v>
      </c>
      <c r="U174" s="572">
        <f>SUMIF('Breakdown depenses Jan''Mar''22'!H:H,'Rapport Financier 1'!A174,'Breakdown depenses Jan''Mar''22'!T:T)</f>
        <v>0</v>
      </c>
      <c r="V174" s="572">
        <f>SUMIF('Breakdown depenses Avr-Mai''22'!H:H,'Rapport Financier 1'!A174,'Breakdown depenses Avr-Mai''22'!T:T)</f>
        <v>1950</v>
      </c>
      <c r="W174" s="572">
        <f>SUMIF('Breakdown depenses Juin''22'!H:H,'Rapport Financier 1'!A174,'Breakdown depenses Juin''22'!T:T)</f>
        <v>1950</v>
      </c>
      <c r="X174" s="572">
        <f t="shared" si="167"/>
        <v>3900</v>
      </c>
      <c r="Y174" s="572">
        <f>SUMIF('Breakdown depenses Juil''Sept''22'!H:H,'Rapport Financier 1'!A174,'Breakdown depenses Juil''Sept''22'!T:T)</f>
        <v>0</v>
      </c>
      <c r="Z174" s="572">
        <f>SUMIF('Breakdown depenses Oct 2022'!H:H,'Rapport Financier 1'!A174,'Breakdown depenses Oct 2022'!T:T)</f>
        <v>0</v>
      </c>
      <c r="AA174" s="572">
        <f>SUMIF('Breakdown depenses Oct''Dec 2022'!I:I,'Rapport Financier 1'!A174,'Breakdown depenses Oct''Dec 2022'!R:R)</f>
        <v>3900</v>
      </c>
      <c r="AB174" s="572">
        <f t="shared" si="168"/>
        <v>3900</v>
      </c>
      <c r="AC174" s="572">
        <f>SUMIF('Breakdown depenses Jan''&amp;Mars''23'!I:I,'Rapport Financier 1'!A174,'Breakdown depenses Jan''&amp;Mars''23'!U:U)</f>
        <v>0</v>
      </c>
      <c r="AD174" s="572">
        <f>SUMIF('Breakdown depenses Avr''23'!I:I,'Rapport Financier 1'!A174,'Breakdown depenses Avr''23'!U:U)</f>
        <v>0</v>
      </c>
      <c r="AE174" s="572">
        <f>SUMIF('Breakdown depenses Mai''&amp;Jui''23'!I:I,'Rapport Financier 1'!A174,'Breakdown depenses Mai''&amp;Jui''23'!U:U)</f>
        <v>3250</v>
      </c>
      <c r="AF174" s="572">
        <f t="shared" si="169"/>
        <v>11050</v>
      </c>
      <c r="AG174" s="572">
        <f t="shared" si="170"/>
        <v>-650</v>
      </c>
      <c r="AH174" s="575">
        <f t="shared" si="175"/>
        <v>1.0625</v>
      </c>
      <c r="AI174" s="566">
        <f t="shared" si="171"/>
        <v>19500</v>
      </c>
      <c r="AJ174" s="572">
        <f t="shared" si="172"/>
        <v>18200</v>
      </c>
      <c r="AK174" s="572">
        <f t="shared" si="173"/>
        <v>1300</v>
      </c>
      <c r="AL174" s="998">
        <f t="shared" si="174"/>
        <v>0.93333333333333335</v>
      </c>
      <c r="AN174" s="1077">
        <f t="shared" si="136"/>
        <v>5200</v>
      </c>
    </row>
    <row r="175" spans="1:40">
      <c r="A175" s="482" t="s">
        <v>926</v>
      </c>
      <c r="B175" s="484" t="s">
        <v>716</v>
      </c>
      <c r="C175" s="484" t="s">
        <v>294</v>
      </c>
      <c r="D175" s="484" t="s">
        <v>201</v>
      </c>
      <c r="E175" s="514"/>
      <c r="F175" s="514"/>
      <c r="G175" s="514"/>
      <c r="H175" s="514"/>
      <c r="I175" s="566">
        <v>7200</v>
      </c>
      <c r="J175" s="883">
        <f>SUMIF('Breakdown depenses Oct''dec 20'!H:H,'Rapport Financier 1'!A175,'Breakdown depenses Oct''dec 20'!T:T)</f>
        <v>0</v>
      </c>
      <c r="K175" s="883">
        <f>SUMIF('Breakdown depenses Jan''Mar 21'!H:H,'Rapport Financier 1'!A175,'Breakdown depenses Jan''Mar 21'!T:T)</f>
        <v>1800</v>
      </c>
      <c r="L175" s="883">
        <f>(SUMIF('Breakdown depenses Avril-Juin'!H:H,'Rapport Financier 1'!A175,'Breakdown depenses Avril-Juin'!T:T))+(SUMIF('Breakdown VNG Dep Avr-Juin21'!A:A,'Rapport Financier 1'!A175,'Breakdown VNG Dep Avr-Juin21'!L:L))</f>
        <v>1800</v>
      </c>
      <c r="M175" s="883">
        <f>(SUMIF('Breakdown depenses Juil''Sept 21'!H:H,'Rapport Financier 1'!A175,'Breakdown depenses Juil''Sept 21'!T:T))</f>
        <v>0</v>
      </c>
      <c r="N175" s="957">
        <f>SUMIF('Breakdown depenses Oct''21'!H:H,'Rapport Financier 1'!A175,'Breakdown depenses Oct''21'!T:T)</f>
        <v>1800</v>
      </c>
      <c r="O175" s="958">
        <f>SUMIF('Breakdown depenses Nov''Déc''21'!H:H,A175,'Breakdown depenses Nov''Déc''21'!T:T)+SUMIF('VNG T5'!A:A,A175,'VNG T5'!N:N)</f>
        <v>1800</v>
      </c>
      <c r="P175" s="902">
        <f t="shared" si="163"/>
        <v>3600</v>
      </c>
      <c r="Q175" s="572">
        <f t="shared" si="164"/>
        <v>7200</v>
      </c>
      <c r="R175" s="572">
        <f t="shared" si="165"/>
        <v>0</v>
      </c>
      <c r="S175" s="575">
        <f t="shared" si="166"/>
        <v>1</v>
      </c>
      <c r="T175" s="566">
        <v>7200</v>
      </c>
      <c r="U175" s="572">
        <f>SUMIF('Breakdown depenses Jan''Mar''22'!H:H,'Rapport Financier 1'!A175,'Breakdown depenses Jan''Mar''22'!T:T)</f>
        <v>0</v>
      </c>
      <c r="V175" s="572">
        <f>SUMIF('Breakdown depenses Avr-Mai''22'!H:H,'Rapport Financier 1'!A175,'Breakdown depenses Avr-Mai''22'!T:T)</f>
        <v>1800</v>
      </c>
      <c r="W175" s="572">
        <f>SUMIF('Breakdown depenses Juin''22'!H:H,'Rapport Financier 1'!A175,'Breakdown depenses Juin''22'!T:T)</f>
        <v>1800</v>
      </c>
      <c r="X175" s="572">
        <f t="shared" si="167"/>
        <v>3600</v>
      </c>
      <c r="Y175" s="572">
        <f>SUMIF('Breakdown depenses Juil''Sept''22'!H:H,'Rapport Financier 1'!A175,'Breakdown depenses Juil''Sept''22'!T:T)</f>
        <v>0</v>
      </c>
      <c r="Z175" s="572">
        <f>SUMIF('Breakdown depenses Oct 2022'!H:H,'Rapport Financier 1'!A175,'Breakdown depenses Oct 2022'!T:T)</f>
        <v>0</v>
      </c>
      <c r="AA175" s="572">
        <f>SUMIF('Breakdown depenses Oct''Dec 2022'!I:I,'Rapport Financier 1'!A175,'Breakdown depenses Oct''Dec 2022'!R:R)</f>
        <v>3600</v>
      </c>
      <c r="AB175" s="572">
        <f t="shared" si="168"/>
        <v>3600</v>
      </c>
      <c r="AC175" s="572">
        <f>SUMIF('Breakdown depenses Jan''&amp;Mars''23'!I:I,'Rapport Financier 1'!A175,'Breakdown depenses Jan''&amp;Mars''23'!U:U)</f>
        <v>0</v>
      </c>
      <c r="AD175" s="572">
        <f>SUMIF('Breakdown depenses Avr''23'!I:I,'Rapport Financier 1'!A175,'Breakdown depenses Avr''23'!U:U)</f>
        <v>0</v>
      </c>
      <c r="AE175" s="572">
        <f>SUMIF('Breakdown depenses Mai''&amp;Jui''23'!I:I,'Rapport Financier 1'!A175,'Breakdown depenses Mai''&amp;Jui''23'!U:U)</f>
        <v>0</v>
      </c>
      <c r="AF175" s="572">
        <f t="shared" si="169"/>
        <v>7200</v>
      </c>
      <c r="AG175" s="572">
        <f t="shared" si="170"/>
        <v>0</v>
      </c>
      <c r="AH175" s="575">
        <f t="shared" si="175"/>
        <v>1</v>
      </c>
      <c r="AI175" s="566">
        <f t="shared" si="171"/>
        <v>14400</v>
      </c>
      <c r="AJ175" s="572">
        <f t="shared" si="172"/>
        <v>14400</v>
      </c>
      <c r="AK175" s="572">
        <f t="shared" si="173"/>
        <v>0</v>
      </c>
      <c r="AL175" s="998">
        <f t="shared" si="174"/>
        <v>1</v>
      </c>
      <c r="AN175" s="1077">
        <f t="shared" si="136"/>
        <v>3600</v>
      </c>
    </row>
    <row r="176" spans="1:40">
      <c r="A176" s="482"/>
      <c r="B176" s="534"/>
      <c r="C176" s="535"/>
      <c r="D176" s="535"/>
      <c r="E176" s="514"/>
      <c r="F176" s="514"/>
      <c r="G176" s="514"/>
      <c r="H176" s="514"/>
      <c r="I176" s="566"/>
      <c r="J176" s="547">
        <f>SUMIF('Breakdown depenses Oct''dec 20'!H:H,'Rapport Financier 1'!A176,'Breakdown depenses Oct''dec 20'!T:T)</f>
        <v>0</v>
      </c>
      <c r="K176" s="475"/>
      <c r="L176" s="475"/>
      <c r="M176" s="475"/>
      <c r="N176" s="951"/>
      <c r="O176" s="952"/>
      <c r="P176" s="901"/>
      <c r="Q176" s="572">
        <f>SUM(J176:N176)</f>
        <v>0</v>
      </c>
      <c r="R176" s="572">
        <f t="shared" si="165"/>
        <v>0</v>
      </c>
      <c r="S176" s="575"/>
      <c r="T176" s="478"/>
      <c r="U176" s="473"/>
      <c r="AH176" s="473"/>
      <c r="AI176" s="478"/>
      <c r="AL176" s="473"/>
      <c r="AM176" s="608">
        <f>SUM(AK162:AK175)</f>
        <v>-2472.556377124612</v>
      </c>
      <c r="AN176" s="1077">
        <f t="shared" si="136"/>
        <v>0</v>
      </c>
    </row>
    <row r="177" spans="1:84" s="490" customFormat="1">
      <c r="B177" s="485" t="s">
        <v>961</v>
      </c>
      <c r="C177" s="486"/>
      <c r="D177" s="488"/>
      <c r="E177" s="516"/>
      <c r="F177" s="516"/>
      <c r="G177" s="516"/>
      <c r="H177" s="516"/>
      <c r="I177" s="555">
        <f>SUM(I139:I175)</f>
        <v>124433.37550009029</v>
      </c>
      <c r="J177" s="555">
        <f t="shared" ref="J177:R177" si="176">SUM(J139:J175)</f>
        <v>3709.24</v>
      </c>
      <c r="K177" s="555">
        <f t="shared" si="176"/>
        <v>19064.53</v>
      </c>
      <c r="L177" s="555">
        <f t="shared" si="176"/>
        <v>29992.539999999997</v>
      </c>
      <c r="M177" s="555">
        <f t="shared" si="176"/>
        <v>9953.77</v>
      </c>
      <c r="N177" s="555">
        <f t="shared" si="176"/>
        <v>24281.71</v>
      </c>
      <c r="O177" s="555">
        <f t="shared" si="176"/>
        <v>39842.729999999996</v>
      </c>
      <c r="P177" s="555">
        <f t="shared" si="176"/>
        <v>64124.44</v>
      </c>
      <c r="Q177" s="555">
        <f t="shared" si="176"/>
        <v>126844.51999999999</v>
      </c>
      <c r="R177" s="555">
        <f t="shared" si="176"/>
        <v>-2411.144499909713</v>
      </c>
      <c r="S177" s="582">
        <f t="shared" si="166"/>
        <v>1.0193769918257016</v>
      </c>
      <c r="T177" s="555">
        <f>SUM(T138:T175)</f>
        <v>290138.66812278511</v>
      </c>
      <c r="U177" s="555">
        <f t="shared" ref="U177:AG177" si="177">SUM(U138:U175)</f>
        <v>8551.1700000000019</v>
      </c>
      <c r="V177" s="555">
        <f t="shared" si="177"/>
        <v>26847.09</v>
      </c>
      <c r="W177" s="555">
        <f t="shared" si="177"/>
        <v>47641.43</v>
      </c>
      <c r="X177" s="555">
        <f t="shared" si="177"/>
        <v>74488.51999999999</v>
      </c>
      <c r="Y177" s="555">
        <f t="shared" si="177"/>
        <v>13378.66</v>
      </c>
      <c r="Z177" s="555">
        <f t="shared" si="177"/>
        <v>200</v>
      </c>
      <c r="AA177" s="555">
        <f t="shared" si="177"/>
        <v>96395.45</v>
      </c>
      <c r="AB177" s="555">
        <f t="shared" si="177"/>
        <v>96595.45</v>
      </c>
      <c r="AC177" s="555">
        <f t="shared" si="177"/>
        <v>38369.509999999995</v>
      </c>
      <c r="AD177" s="555">
        <f t="shared" si="177"/>
        <v>30512.19</v>
      </c>
      <c r="AE177" s="555">
        <f t="shared" si="177"/>
        <v>29409.190000000002</v>
      </c>
      <c r="AF177" s="555">
        <f t="shared" si="177"/>
        <v>291304.68999999994</v>
      </c>
      <c r="AG177" s="555">
        <f t="shared" si="177"/>
        <v>-1166.0218772149055</v>
      </c>
      <c r="AH177" s="582">
        <f>AF177/T177</f>
        <v>1.0040188434198001</v>
      </c>
      <c r="AI177" s="555">
        <f>I177+T177</f>
        <v>414572.04362287541</v>
      </c>
      <c r="AJ177" s="555">
        <f>Q177+AF177</f>
        <v>418149.20999999996</v>
      </c>
      <c r="AK177" s="555">
        <f>AI177-AJ177</f>
        <v>-3577.1663771245512</v>
      </c>
      <c r="AL177" s="1015">
        <f>AJ177/AI177</f>
        <v>1.008628575978892</v>
      </c>
      <c r="AN177" s="1081">
        <f t="shared" si="136"/>
        <v>161699.98362287544</v>
      </c>
    </row>
    <row r="178" spans="1:84" ht="15.75" customHeight="1">
      <c r="B178" s="512" t="s">
        <v>770</v>
      </c>
      <c r="C178" s="513"/>
      <c r="D178" s="513"/>
      <c r="E178" s="513"/>
      <c r="F178" s="513"/>
      <c r="G178" s="513"/>
      <c r="H178" s="513"/>
      <c r="I178" s="549"/>
      <c r="J178" s="549"/>
      <c r="K178" s="549"/>
      <c r="L178" s="549"/>
      <c r="M178" s="549"/>
      <c r="N178" s="961"/>
      <c r="O178" s="962"/>
      <c r="P178" s="549"/>
      <c r="Q178" s="549"/>
      <c r="R178" s="549"/>
      <c r="S178" s="584"/>
      <c r="T178" s="549"/>
      <c r="U178" s="549"/>
      <c r="V178" s="549"/>
      <c r="W178" s="549"/>
      <c r="X178" s="549"/>
      <c r="Y178" s="549"/>
      <c r="Z178" s="549"/>
      <c r="AA178" s="549"/>
      <c r="AB178" s="549"/>
      <c r="AC178" s="549"/>
      <c r="AD178" s="549"/>
      <c r="AE178" s="549"/>
      <c r="AF178" s="549"/>
      <c r="AG178" s="549"/>
      <c r="AH178" s="584"/>
      <c r="AI178" s="549"/>
      <c r="AJ178" s="549"/>
      <c r="AK178" s="549">
        <f t="shared" ref="AK178:AK182" si="178">AI178-AJ178</f>
        <v>0</v>
      </c>
      <c r="AL178" s="584"/>
      <c r="AN178" s="1077">
        <f t="shared" si="136"/>
        <v>0</v>
      </c>
    </row>
    <row r="179" spans="1:84">
      <c r="A179" s="482" t="s">
        <v>532</v>
      </c>
      <c r="B179" s="484" t="s">
        <v>771</v>
      </c>
      <c r="C179" s="484" t="s">
        <v>269</v>
      </c>
      <c r="D179" s="484" t="s">
        <v>200</v>
      </c>
      <c r="E179" s="514"/>
      <c r="F179" s="514"/>
      <c r="G179" s="514"/>
      <c r="H179" s="514"/>
      <c r="I179" s="566">
        <v>13304.71155846669</v>
      </c>
      <c r="J179" s="883">
        <f>SUMIF('Breakdown depenses Oct''dec 20'!H:H,'Rapport Financier 1'!A179,'Breakdown depenses Oct''dec 20'!T:T)</f>
        <v>8701</v>
      </c>
      <c r="K179" s="883">
        <f>SUMIF('Breakdown depenses Jan''Mar 21'!H:H,'Rapport Financier 1'!A179,'Breakdown depenses Jan''Mar 21'!T:T)</f>
        <v>608</v>
      </c>
      <c r="L179" s="883">
        <f>(SUMIF('Breakdown depenses Avril-Juin'!H:H,'Rapport Financier 1'!A179,'Breakdown depenses Avril-Juin'!T:T))+(SUMIF('Breakdown VNG Dep Avr-Juin21'!A:A,'Rapport Financier 1'!A179,'Breakdown VNG Dep Avr-Juin21'!L:L))</f>
        <v>5251</v>
      </c>
      <c r="M179" s="883">
        <f>(SUMIF('Breakdown depenses Juil''Sept 21'!H:H,'Rapport Financier 1'!A179,'Breakdown depenses Juil''Sept 21'!T:T))</f>
        <v>428</v>
      </c>
      <c r="N179" s="957">
        <f>SUMIF('Breakdown depenses Oct''21'!H:H,'Rapport Financier 1'!A179,'Breakdown depenses Oct''21'!T:T)</f>
        <v>572</v>
      </c>
      <c r="O179" s="958">
        <f>SUMIF('Breakdown depenses Nov''Déc''21'!H:H,A179,'Breakdown depenses Nov''Déc''21'!T:T)+SUMIF('VNG T5'!A:A,A179,'VNG T5'!N:N)</f>
        <v>7112</v>
      </c>
      <c r="P179" s="902">
        <f>SUM(N179:O179)</f>
        <v>7684</v>
      </c>
      <c r="Q179" s="572">
        <f>SUM(J179:M179)+P179</f>
        <v>22672</v>
      </c>
      <c r="R179" s="572">
        <f>I179-Q179</f>
        <v>-9367.2884415333101</v>
      </c>
      <c r="S179" s="716">
        <f>Q179/I179</f>
        <v>1.7040579873054271</v>
      </c>
      <c r="T179" s="566">
        <v>11283</v>
      </c>
      <c r="U179" s="572">
        <f>SUMIF('Breakdown depenses Jan''Mar''22'!H:H,'Rapport Financier 1'!A179,'Breakdown depenses Jan''Mar''22'!T:T)</f>
        <v>795</v>
      </c>
      <c r="V179" s="572">
        <f>SUMIF('Breakdown depenses Avr-Mai''22'!H:H,'Rapport Financier 1'!A179,'Breakdown depenses Avr-Mai''22'!T:T)</f>
        <v>0</v>
      </c>
      <c r="W179" s="572">
        <f>SUMIF('Breakdown depenses Juin''22'!H:H,'Rapport Financier 1'!A179,'Breakdown depenses Juin''22'!T:T)</f>
        <v>1121</v>
      </c>
      <c r="X179" s="572">
        <f t="shared" ref="X179:X182" si="179">V179+W179</f>
        <v>1121</v>
      </c>
      <c r="Y179" s="572">
        <f>SUMIF('Breakdown depenses Juil''Sept''22'!H:H,'Rapport Financier 1'!A179,'Breakdown depenses Juil''Sept''22'!T:T)</f>
        <v>0</v>
      </c>
      <c r="Z179" s="572">
        <f>SUMIF('Breakdown depenses Oct 2022'!H:H,'Rapport Financier 1'!A179,'Breakdown depenses Oct 2022'!T:T)</f>
        <v>0</v>
      </c>
      <c r="AA179" s="572">
        <f>SUMIF('Breakdown depenses Oct''Dec 2022'!I:I,'Rapport Financier 1'!A179,'Breakdown depenses Oct''Dec 2022'!R:R)</f>
        <v>0</v>
      </c>
      <c r="AB179" s="572">
        <f t="shared" ref="AB179:AB182" si="180">Z179+AA179</f>
        <v>0</v>
      </c>
      <c r="AC179" s="572">
        <f>SUMIF('Breakdown depenses Jan''&amp;Mars''23'!I:I,'Rapport Financier 1'!A179,'Breakdown depenses Jan''&amp;Mars''23'!U:U)</f>
        <v>0</v>
      </c>
      <c r="AD179" s="572">
        <f>SUMIF('Breakdown depenses Avr''23'!I:I,'Rapport Financier 1'!A179,'Breakdown depenses Avr''23'!U:U)</f>
        <v>0</v>
      </c>
      <c r="AE179" s="572">
        <f>SUMIF('Breakdown depenses Mai''&amp;Jui''23'!I:I,'Rapport Financier 1'!A179,'Breakdown depenses Mai''&amp;Jui''23'!U:U)</f>
        <v>0</v>
      </c>
      <c r="AF179" s="572">
        <f t="shared" ref="AF179:AF182" si="181">SUM(X179:Y179,AB179,AC179,U179)+AD179+AE179</f>
        <v>1916</v>
      </c>
      <c r="AG179" s="572">
        <f>T179-AF179</f>
        <v>9367</v>
      </c>
      <c r="AH179" s="575">
        <f>AF179/T179</f>
        <v>0.16981299299831604</v>
      </c>
      <c r="AI179" s="566">
        <f>I179+T179</f>
        <v>24587.71155846669</v>
      </c>
      <c r="AJ179" s="572">
        <f>Q179+AF179</f>
        <v>24588</v>
      </c>
      <c r="AK179" s="572">
        <f t="shared" si="178"/>
        <v>-0.28844153331010602</v>
      </c>
      <c r="AL179" s="998">
        <f>AJ179/AI179</f>
        <v>1.0000117311256327</v>
      </c>
      <c r="AN179" s="1077">
        <f t="shared" si="136"/>
        <v>-0.28844153331010602</v>
      </c>
    </row>
    <row r="180" spans="1:84">
      <c r="A180" s="764" t="s">
        <v>3565</v>
      </c>
      <c r="B180" s="484" t="s">
        <v>3055</v>
      </c>
      <c r="C180" s="484" t="s">
        <v>269</v>
      </c>
      <c r="D180" s="484" t="s">
        <v>200</v>
      </c>
      <c r="E180" s="514"/>
      <c r="F180" s="514"/>
      <c r="G180" s="514"/>
      <c r="H180" s="514"/>
      <c r="I180" s="566">
        <v>0</v>
      </c>
      <c r="J180" s="883">
        <f>SUMIF('Breakdown depenses Oct''dec 20'!H:H,'Rapport Financier 1'!A180,'Breakdown depenses Oct''dec 20'!T:T)</f>
        <v>0</v>
      </c>
      <c r="K180" s="883">
        <f>SUMIF('Breakdown depenses Jan''Mar 21'!H:H,'Rapport Financier 1'!A180,'Breakdown depenses Jan''Mar 21'!T:T)</f>
        <v>0</v>
      </c>
      <c r="L180" s="883">
        <f>(SUMIF('Breakdown depenses Avril-Juin'!H:H,'Rapport Financier 1'!A180,'Breakdown depenses Avril-Juin'!T:T))+(SUMIF('Breakdown VNG Dep Avr-Juin21'!A:A,'Rapport Financier 1'!A180,'Breakdown VNG Dep Avr-Juin21'!L:L))</f>
        <v>0</v>
      </c>
      <c r="M180" s="883">
        <f>(SUMIF('Breakdown depenses Juil''Sept 21'!H:H,'Rapport Financier 1'!A180,'Breakdown depenses Juil''Sept 21'!T:T))</f>
        <v>0</v>
      </c>
      <c r="N180" s="957">
        <f>SUMIF('Breakdown depenses Oct''21'!H:H,'Rapport Financier 1'!A180,'Breakdown depenses Oct''21'!T:T)</f>
        <v>0</v>
      </c>
      <c r="O180" s="958">
        <f>SUMIF('Breakdown depenses Nov''Déc''21'!H:H,A180,'Breakdown depenses Nov''Déc''21'!T:T)+SUMIF('VNG T5'!A:A,A180,'VNG T5'!N:N)</f>
        <v>0</v>
      </c>
      <c r="P180" s="902">
        <f>SUM(N180:O180)</f>
        <v>0</v>
      </c>
      <c r="Q180" s="572">
        <f>SUM(J180:M180)+P180</f>
        <v>0</v>
      </c>
      <c r="R180" s="572">
        <f>I180-Q180</f>
        <v>0</v>
      </c>
      <c r="S180" s="716" t="e">
        <f>Q180/I180</f>
        <v>#DIV/0!</v>
      </c>
      <c r="T180" s="566">
        <v>8836</v>
      </c>
      <c r="U180" s="572">
        <f>SUMIF('Breakdown depenses Jan''Mar''22'!H:H,'Rapport Financier 1'!A180,'Breakdown depenses Jan''Mar''22'!T:T)</f>
        <v>0</v>
      </c>
      <c r="V180" s="572">
        <f>SUMIF('Breakdown depenses Avr-Mai''22'!H:H,'Rapport Financier 1'!A180,'Breakdown depenses Avr-Mai''22'!T:T)</f>
        <v>0</v>
      </c>
      <c r="W180" s="572">
        <f>SUMIF('Breakdown depenses Juin''22'!H:H,'Rapport Financier 1'!A180,'Breakdown depenses Juin''22'!T:T)</f>
        <v>0</v>
      </c>
      <c r="X180" s="572">
        <f t="shared" si="179"/>
        <v>0</v>
      </c>
      <c r="Y180" s="572">
        <f>SUMIF('Breakdown depenses Juil''Sept''22'!H:H,'Rapport Financier 1'!A180,'Breakdown depenses Juil''Sept''22'!T:T)</f>
        <v>0</v>
      </c>
      <c r="Z180" s="572">
        <f>SUMIF('Breakdown depenses Oct 2022'!H:H,'Rapport Financier 1'!A180,'Breakdown depenses Oct 2022'!T:T)</f>
        <v>0</v>
      </c>
      <c r="AA180" s="572">
        <f>SUMIF('Breakdown depenses Oct''Dec 2022'!I:I,'Rapport Financier 1'!A180,'Breakdown depenses Oct''Dec 2022'!R:R)</f>
        <v>0</v>
      </c>
      <c r="AB180" s="572">
        <f t="shared" si="180"/>
        <v>0</v>
      </c>
      <c r="AC180" s="572">
        <f>SUMIF('Breakdown depenses Jan''&amp;Mars''23'!I:I,'Rapport Financier 1'!A180,'Breakdown depenses Jan''&amp;Mars''23'!U:U)</f>
        <v>7936</v>
      </c>
      <c r="AD180" s="572">
        <f>SUMIF('Breakdown depenses Avr''23'!I:I,'Rapport Financier 1'!A180,'Breakdown depenses Avr''23'!U:U)</f>
        <v>0</v>
      </c>
      <c r="AE180" s="572">
        <f>SUMIF('Breakdown depenses Mai''&amp;Jui''23'!I:I,'Rapport Financier 1'!A180,'Breakdown depenses Mai''&amp;Jui''23'!U:U)</f>
        <v>1984</v>
      </c>
      <c r="AF180" s="572">
        <f t="shared" si="181"/>
        <v>9920</v>
      </c>
      <c r="AG180" s="572">
        <f>T180-AF180</f>
        <v>-1084</v>
      </c>
      <c r="AH180" s="575">
        <f>AF180/T180</f>
        <v>1.1226799456767769</v>
      </c>
      <c r="AI180" s="566">
        <f>I180+T180</f>
        <v>8836</v>
      </c>
      <c r="AJ180" s="572">
        <f>Q180+AF180</f>
        <v>9920</v>
      </c>
      <c r="AK180" s="572">
        <f t="shared" si="178"/>
        <v>-1084</v>
      </c>
      <c r="AL180" s="998">
        <f>AJ180/AI180</f>
        <v>1.1226799456767769</v>
      </c>
      <c r="AN180" s="1077">
        <f t="shared" si="136"/>
        <v>6852</v>
      </c>
    </row>
    <row r="181" spans="1:84">
      <c r="A181" s="764" t="s">
        <v>3566</v>
      </c>
      <c r="B181" s="484" t="s">
        <v>3056</v>
      </c>
      <c r="C181" s="484" t="s">
        <v>269</v>
      </c>
      <c r="D181" s="484" t="s">
        <v>200</v>
      </c>
      <c r="E181" s="514"/>
      <c r="F181" s="514"/>
      <c r="G181" s="514"/>
      <c r="H181" s="514"/>
      <c r="I181" s="566">
        <v>0</v>
      </c>
      <c r="J181" s="883">
        <f>SUMIF('Breakdown depenses Oct''dec 20'!H:H,'Rapport Financier 1'!A181,'Breakdown depenses Oct''dec 20'!T:T)</f>
        <v>0</v>
      </c>
      <c r="K181" s="883">
        <f>SUMIF('Breakdown depenses Jan''Mar 21'!H:H,'Rapport Financier 1'!A181,'Breakdown depenses Jan''Mar 21'!T:T)</f>
        <v>0</v>
      </c>
      <c r="L181" s="883">
        <f>(SUMIF('Breakdown depenses Avril-Juin'!H:H,'Rapport Financier 1'!A181,'Breakdown depenses Avril-Juin'!T:T))+(SUMIF('Breakdown VNG Dep Avr-Juin21'!A:A,'Rapport Financier 1'!A181,'Breakdown VNG Dep Avr-Juin21'!L:L))</f>
        <v>0</v>
      </c>
      <c r="M181" s="883">
        <f>(SUMIF('Breakdown depenses Juil''Sept 21'!H:H,'Rapport Financier 1'!A181,'Breakdown depenses Juil''Sept 21'!T:T))</f>
        <v>0</v>
      </c>
      <c r="N181" s="957">
        <f>SUMIF('Breakdown depenses Oct''21'!H:H,'Rapport Financier 1'!A181,'Breakdown depenses Oct''21'!T:T)</f>
        <v>0</v>
      </c>
      <c r="O181" s="958">
        <f>SUMIF('Breakdown depenses Nov''Déc''21'!H:H,A181,'Breakdown depenses Nov''Déc''21'!T:T)+SUMIF('VNG T5'!A:A,A181,'VNG T5'!N:N)</f>
        <v>0</v>
      </c>
      <c r="P181" s="902">
        <f>SUM(N181:O181)</f>
        <v>0</v>
      </c>
      <c r="Q181" s="572">
        <f>SUM(J181:M181)+P181</f>
        <v>0</v>
      </c>
      <c r="R181" s="572">
        <f>I181-Q181</f>
        <v>0</v>
      </c>
      <c r="S181" s="716" t="e">
        <f>Q181/I181</f>
        <v>#DIV/0!</v>
      </c>
      <c r="T181" s="566">
        <v>286</v>
      </c>
      <c r="U181" s="572">
        <f>SUMIF('Breakdown depenses Jan''Mar''22'!H:H,'Rapport Financier 1'!A181,'Breakdown depenses Jan''Mar''22'!T:T)</f>
        <v>0</v>
      </c>
      <c r="V181" s="572">
        <f>SUMIF('Breakdown depenses Avr-Mai''22'!H:H,'Rapport Financier 1'!A181,'Breakdown depenses Avr-Mai''22'!T:T)</f>
        <v>0</v>
      </c>
      <c r="W181" s="572">
        <f>SUMIF('Breakdown depenses Juin''22'!H:H,'Rapport Financier 1'!A181,'Breakdown depenses Juin''22'!T:T)</f>
        <v>0</v>
      </c>
      <c r="X181" s="572">
        <f t="shared" si="179"/>
        <v>0</v>
      </c>
      <c r="Y181" s="572">
        <f>SUMIF('Breakdown depenses Juil''Sept''22'!H:H,'Rapport Financier 1'!A181,'Breakdown depenses Juil''Sept''22'!T:T)</f>
        <v>285.75</v>
      </c>
      <c r="Z181" s="572">
        <f>SUMIF('Breakdown depenses Oct 2022'!H:H,'Rapport Financier 1'!A181,'Breakdown depenses Oct 2022'!T:T)</f>
        <v>0</v>
      </c>
      <c r="AA181" s="572">
        <f>SUMIF('Breakdown depenses Oct''Dec 2022'!I:I,'Rapport Financier 1'!A181,'Breakdown depenses Oct''Dec 2022'!R:R)</f>
        <v>0</v>
      </c>
      <c r="AB181" s="572">
        <f t="shared" si="180"/>
        <v>0</v>
      </c>
      <c r="AC181" s="572">
        <f>SUMIF('Breakdown depenses Jan''&amp;Mars''23'!I:I,'Rapport Financier 1'!A181,'Breakdown depenses Jan''&amp;Mars''23'!U:U)</f>
        <v>0</v>
      </c>
      <c r="AD181" s="572">
        <f>SUMIF('Breakdown depenses Avr''23'!I:I,'Rapport Financier 1'!A181,'Breakdown depenses Avr''23'!U:U)</f>
        <v>0</v>
      </c>
      <c r="AE181" s="572">
        <f>SUMIF('Breakdown depenses Mai''&amp;Jui''23'!I:I,'Rapport Financier 1'!A181,'Breakdown depenses Mai''&amp;Jui''23'!U:U)</f>
        <v>0</v>
      </c>
      <c r="AF181" s="572">
        <f t="shared" si="181"/>
        <v>285.75</v>
      </c>
      <c r="AG181" s="572">
        <f>T181-AF181</f>
        <v>0.25</v>
      </c>
      <c r="AH181" s="575">
        <f>AF181/T181</f>
        <v>0.99912587412587417</v>
      </c>
      <c r="AI181" s="566">
        <f>I181+T181</f>
        <v>286</v>
      </c>
      <c r="AJ181" s="572">
        <f>Q181+AF181</f>
        <v>285.75</v>
      </c>
      <c r="AK181" s="572">
        <f t="shared" si="178"/>
        <v>0.25</v>
      </c>
      <c r="AL181" s="998">
        <f>AJ181/AI181</f>
        <v>0.99912587412587417</v>
      </c>
      <c r="AN181" s="1077">
        <f t="shared" si="136"/>
        <v>0.25</v>
      </c>
    </row>
    <row r="182" spans="1:84">
      <c r="A182" s="764" t="s">
        <v>3567</v>
      </c>
      <c r="B182" s="909" t="s">
        <v>3057</v>
      </c>
      <c r="C182" s="484" t="s">
        <v>269</v>
      </c>
      <c r="D182" s="484" t="s">
        <v>200</v>
      </c>
      <c r="E182" s="514"/>
      <c r="F182" s="514"/>
      <c r="G182" s="514"/>
      <c r="H182" s="514"/>
      <c r="I182" s="566">
        <v>9000</v>
      </c>
      <c r="J182" s="883">
        <f>SUMIF('Breakdown depenses Oct''dec 20'!H:H,'Rapport Financier 1'!A182,'Breakdown depenses Oct''dec 20'!T:T)</f>
        <v>0</v>
      </c>
      <c r="K182" s="883">
        <f>SUMIF('Breakdown depenses Jan''Mar 21'!H:H,'Rapport Financier 1'!A182,'Breakdown depenses Jan''Mar 21'!T:T)</f>
        <v>0</v>
      </c>
      <c r="L182" s="883">
        <f>(SUMIF('Breakdown depenses Avril-Juin'!H:H,'Rapport Financier 1'!A182,'Breakdown depenses Avril-Juin'!T:T))+(SUMIF('Breakdown VNG Dep Avr-Juin21'!A:A,'Rapport Financier 1'!A182,'Breakdown VNG Dep Avr-Juin21'!L:L))</f>
        <v>0</v>
      </c>
      <c r="M182" s="883">
        <f>(SUMIF('Breakdown depenses Juil''Sept 21'!H:H,'Rapport Financier 1'!A182,'Breakdown depenses Juil''Sept 21'!T:T))</f>
        <v>0</v>
      </c>
      <c r="N182" s="957">
        <f>SUMIF('Breakdown depenses Oct''21'!H:H,'Rapport Financier 1'!A182,'Breakdown depenses Oct''21'!T:T)</f>
        <v>0</v>
      </c>
      <c r="O182" s="958">
        <f>SUMIF('Breakdown depenses Nov''Déc''21'!H:H,A182,'Breakdown depenses Nov''Déc''21'!T:T)+SUMIF('VNG T5'!A:A,A182,'VNG T5'!N:N)</f>
        <v>0</v>
      </c>
      <c r="P182" s="902">
        <f>SUM(N182:O182)</f>
        <v>0</v>
      </c>
      <c r="Q182" s="572">
        <f>SUM(J182:M182)+P182</f>
        <v>0</v>
      </c>
      <c r="R182" s="572">
        <f>I182-Q182</f>
        <v>9000</v>
      </c>
      <c r="S182" s="716">
        <f>Q182/I182</f>
        <v>0</v>
      </c>
      <c r="T182" s="566">
        <v>6401</v>
      </c>
      <c r="U182" s="572">
        <f>SUMIF('Breakdown depenses Jan''Mar''22'!H:H,'Rapport Financier 1'!A182,'Breakdown depenses Jan''Mar''22'!T:T)</f>
        <v>0</v>
      </c>
      <c r="V182" s="572">
        <f>SUMIF('Breakdown depenses Avr-Mai''22'!H:H,'Rapport Financier 1'!A182,'Breakdown depenses Avr-Mai''22'!T:T)</f>
        <v>0</v>
      </c>
      <c r="W182" s="572">
        <f>SUMIF('Breakdown depenses Juin''22'!H:H,'Rapport Financier 1'!A182,'Breakdown depenses Juin''22'!T:T)</f>
        <v>5545</v>
      </c>
      <c r="X182" s="572">
        <f t="shared" si="179"/>
        <v>5545</v>
      </c>
      <c r="Y182" s="572">
        <f>SUMIF('Breakdown depenses Juil''Sept''22'!H:H,'Rapport Financier 1'!A182,'Breakdown depenses Juil''Sept''22'!T:T)</f>
        <v>392</v>
      </c>
      <c r="Z182" s="572">
        <f>SUMIF('Breakdown depenses Oct 2022'!H:H,'Rapport Financier 1'!A182,'Breakdown depenses Oct 2022'!T:T)</f>
        <v>0</v>
      </c>
      <c r="AA182" s="572">
        <f>SUMIF('Breakdown depenses Oct''Dec 2022'!I:I,'Rapport Financier 1'!A182,'Breakdown depenses Oct''Dec 2022'!R:R)</f>
        <v>4400</v>
      </c>
      <c r="AB182" s="572">
        <f t="shared" si="180"/>
        <v>4400</v>
      </c>
      <c r="AC182" s="572">
        <f>SUMIF('Breakdown depenses Jan''&amp;Mars''23'!I:I,'Rapport Financier 1'!A182,'Breakdown depenses Jan''&amp;Mars''23'!U:U)</f>
        <v>5124</v>
      </c>
      <c r="AD182" s="572">
        <f>SUMIF('Breakdown depenses Avr''23'!I:I,'Rapport Financier 1'!A182,'Breakdown depenses Avr''23'!U:U)</f>
        <v>324</v>
      </c>
      <c r="AE182" s="572">
        <f>SUMIF('Breakdown depenses Mai''&amp;Jui''23'!I:I,'Rapport Financier 1'!A182,'Breakdown depenses Mai''&amp;Jui''23'!U:U)</f>
        <v>285</v>
      </c>
      <c r="AF182" s="572">
        <f t="shared" si="181"/>
        <v>16070</v>
      </c>
      <c r="AG182" s="572">
        <f>T182-AF182</f>
        <v>-9669</v>
      </c>
      <c r="AH182" s="575">
        <f>AF182/T182</f>
        <v>2.5105452273082332</v>
      </c>
      <c r="AI182" s="566">
        <f>I182+T182</f>
        <v>15401</v>
      </c>
      <c r="AJ182" s="572">
        <f>Q182+AF182</f>
        <v>16070</v>
      </c>
      <c r="AK182" s="572">
        <f t="shared" si="178"/>
        <v>-669</v>
      </c>
      <c r="AL182" s="998">
        <f t="shared" ref="AL182:AL184" si="182">AJ182/AI182</f>
        <v>1.0434387377443024</v>
      </c>
      <c r="AN182" s="1077">
        <f t="shared" si="136"/>
        <v>9179</v>
      </c>
    </row>
    <row r="183" spans="1:84">
      <c r="A183" s="482"/>
      <c r="B183" s="534"/>
      <c r="C183" s="535"/>
      <c r="D183" s="535"/>
      <c r="E183" s="514"/>
      <c r="F183" s="514"/>
      <c r="G183" s="514"/>
      <c r="H183" s="514"/>
      <c r="I183" s="566"/>
      <c r="J183" s="547"/>
      <c r="K183" s="475"/>
      <c r="L183" s="475"/>
      <c r="M183" s="475"/>
      <c r="N183" s="951"/>
      <c r="O183" s="952"/>
      <c r="P183" s="901"/>
      <c r="Q183" s="475"/>
      <c r="R183" s="475"/>
      <c r="S183" s="579"/>
      <c r="T183" s="566"/>
      <c r="U183" s="547"/>
      <c r="V183" s="475"/>
      <c r="W183" s="475"/>
      <c r="X183" s="475"/>
      <c r="Y183" s="475"/>
      <c r="Z183" s="475"/>
      <c r="AA183" s="475"/>
      <c r="AB183" s="475"/>
      <c r="AC183" s="475"/>
      <c r="AD183" s="475"/>
      <c r="AE183" s="475"/>
      <c r="AF183" s="475"/>
      <c r="AG183" s="475"/>
      <c r="AH183" s="579"/>
      <c r="AI183" s="566"/>
      <c r="AJ183" s="475"/>
      <c r="AK183" s="475"/>
      <c r="AL183" s="579"/>
      <c r="AM183" s="608">
        <f>SUM(AK179:AK182)</f>
        <v>-1753.0384415333101</v>
      </c>
      <c r="AN183" s="1077">
        <f t="shared" si="136"/>
        <v>0</v>
      </c>
    </row>
    <row r="184" spans="1:84" s="490" customFormat="1">
      <c r="B184" s="485" t="s">
        <v>962</v>
      </c>
      <c r="C184" s="486"/>
      <c r="D184" s="488"/>
      <c r="E184" s="516"/>
      <c r="F184" s="516"/>
      <c r="G184" s="516"/>
      <c r="H184" s="516"/>
      <c r="I184" s="555">
        <f>SUM(I179:I182)</f>
        <v>22304.71155846669</v>
      </c>
      <c r="J184" s="555">
        <f t="shared" ref="J184:R184" si="183">SUM(J179:J182)</f>
        <v>8701</v>
      </c>
      <c r="K184" s="555">
        <f t="shared" si="183"/>
        <v>608</v>
      </c>
      <c r="L184" s="555">
        <f t="shared" si="183"/>
        <v>5251</v>
      </c>
      <c r="M184" s="555">
        <f t="shared" si="183"/>
        <v>428</v>
      </c>
      <c r="N184" s="555">
        <f t="shared" si="183"/>
        <v>572</v>
      </c>
      <c r="O184" s="555">
        <f t="shared" si="183"/>
        <v>7112</v>
      </c>
      <c r="P184" s="555">
        <f t="shared" si="183"/>
        <v>7684</v>
      </c>
      <c r="Q184" s="555">
        <f t="shared" si="183"/>
        <v>22672</v>
      </c>
      <c r="R184" s="555">
        <f t="shared" si="183"/>
        <v>-367.28844153331011</v>
      </c>
      <c r="S184" s="582">
        <f>Q184/I184</f>
        <v>1.0164668545733284</v>
      </c>
      <c r="T184" s="555">
        <f>SUM(T179:T182)</f>
        <v>26806</v>
      </c>
      <c r="U184" s="555">
        <f t="shared" ref="U184:AG184" si="184">SUM(U179:U182)</f>
        <v>795</v>
      </c>
      <c r="V184" s="555">
        <f t="shared" si="184"/>
        <v>0</v>
      </c>
      <c r="W184" s="555">
        <f t="shared" si="184"/>
        <v>6666</v>
      </c>
      <c r="X184" s="555">
        <f t="shared" si="184"/>
        <v>6666</v>
      </c>
      <c r="Y184" s="555">
        <f t="shared" si="184"/>
        <v>677.75</v>
      </c>
      <c r="Z184" s="555">
        <f t="shared" si="184"/>
        <v>0</v>
      </c>
      <c r="AA184" s="555">
        <f t="shared" ref="AA184:AC184" si="185">SUM(AA179:AA182)</f>
        <v>4400</v>
      </c>
      <c r="AB184" s="555">
        <f t="shared" si="185"/>
        <v>4400</v>
      </c>
      <c r="AC184" s="555">
        <f t="shared" si="185"/>
        <v>13060</v>
      </c>
      <c r="AD184" s="555">
        <f t="shared" ref="AD184:AE184" si="186">SUM(AD179:AD182)</f>
        <v>324</v>
      </c>
      <c r="AE184" s="555">
        <f t="shared" si="186"/>
        <v>2269</v>
      </c>
      <c r="AF184" s="555">
        <f t="shared" si="184"/>
        <v>28191.75</v>
      </c>
      <c r="AG184" s="555">
        <f t="shared" si="184"/>
        <v>-1385.75</v>
      </c>
      <c r="AH184" s="582">
        <f>AF184/T184</f>
        <v>1.0516955159292696</v>
      </c>
      <c r="AI184" s="555">
        <f>I184+T184</f>
        <v>49110.71155846669</v>
      </c>
      <c r="AJ184" s="555">
        <f>SUM(AJ179:AJ182)</f>
        <v>50863.75</v>
      </c>
      <c r="AK184" s="555">
        <f>AI184-AJ184</f>
        <v>-1753.0384415333101</v>
      </c>
      <c r="AL184" s="1015">
        <f t="shared" si="182"/>
        <v>1.0356956432904929</v>
      </c>
      <c r="AN184" s="1081">
        <f t="shared" si="136"/>
        <v>16030.96155846669</v>
      </c>
    </row>
    <row r="185" spans="1:84" s="490" customFormat="1">
      <c r="B185" s="517" t="s">
        <v>173</v>
      </c>
      <c r="C185" s="518"/>
      <c r="D185" s="491"/>
      <c r="E185" s="516"/>
      <c r="F185" s="516"/>
      <c r="G185" s="516"/>
      <c r="H185" s="516"/>
      <c r="I185" s="555">
        <f t="shared" ref="I185:R185" si="187">SUM(I184,I177,I136,I106,I68,I29)</f>
        <v>645580.92312573339</v>
      </c>
      <c r="J185" s="555">
        <f t="shared" si="187"/>
        <v>27469.119999999999</v>
      </c>
      <c r="K185" s="555">
        <f t="shared" si="187"/>
        <v>130086.97</v>
      </c>
      <c r="L185" s="555">
        <f t="shared" si="187"/>
        <v>171813.23</v>
      </c>
      <c r="M185" s="555">
        <f t="shared" si="187"/>
        <v>48568.800000000003</v>
      </c>
      <c r="N185" s="967">
        <f t="shared" si="187"/>
        <v>144603.56000000003</v>
      </c>
      <c r="O185" s="968">
        <f t="shared" si="187"/>
        <v>147511.57999999999</v>
      </c>
      <c r="P185" s="555">
        <f t="shared" si="187"/>
        <v>292115.14</v>
      </c>
      <c r="Q185" s="555">
        <f t="shared" si="187"/>
        <v>670053.26</v>
      </c>
      <c r="R185" s="555">
        <f t="shared" si="187"/>
        <v>-24472.336874266613</v>
      </c>
      <c r="S185" s="582">
        <f>Q185/I185</f>
        <v>1.0379074659699949</v>
      </c>
      <c r="T185" s="555">
        <f>SUM(T184,T177,T136,T106,T68,T29)</f>
        <v>988990.62841855106</v>
      </c>
      <c r="U185" s="555">
        <f t="shared" ref="U185:AG185" si="188">SUM(U184,U177,U136,U106,U68,U29)</f>
        <v>43523.200000000004</v>
      </c>
      <c r="V185" s="555">
        <f t="shared" si="188"/>
        <v>128340.23999999999</v>
      </c>
      <c r="W185" s="555">
        <f t="shared" si="188"/>
        <v>112788.74000000002</v>
      </c>
      <c r="X185" s="555">
        <f t="shared" si="188"/>
        <v>241128.97999999998</v>
      </c>
      <c r="Y185" s="555">
        <f t="shared" si="188"/>
        <v>68555.42</v>
      </c>
      <c r="Z185" s="555">
        <f t="shared" si="188"/>
        <v>215</v>
      </c>
      <c r="AA185" s="555">
        <f t="shared" ref="AA185:AC185" si="189">SUM(AA184,AA177,AA136,AA106,AA68,AA29)</f>
        <v>270696.59999999998</v>
      </c>
      <c r="AB185" s="555">
        <f t="shared" si="189"/>
        <v>270911.59999999998</v>
      </c>
      <c r="AC185" s="555">
        <f t="shared" si="189"/>
        <v>109994.94999999998</v>
      </c>
      <c r="AD185" s="555">
        <f t="shared" ref="AD185:AE185" si="190">SUM(AD184,AD177,AD136,AD106,AD68,AD29)</f>
        <v>85026.93</v>
      </c>
      <c r="AE185" s="555">
        <f t="shared" si="190"/>
        <v>139218.21</v>
      </c>
      <c r="AF185" s="555">
        <f t="shared" si="188"/>
        <v>958359.29</v>
      </c>
      <c r="AG185" s="555">
        <f t="shared" si="188"/>
        <v>30631.338418550917</v>
      </c>
      <c r="AH185" s="582">
        <f>AF185/T185</f>
        <v>0.96902767575509574</v>
      </c>
      <c r="AI185" s="555">
        <f>I185+T185</f>
        <v>1634571.5515442844</v>
      </c>
      <c r="AJ185" s="555">
        <f>Q185+AF185</f>
        <v>1628412.55</v>
      </c>
      <c r="AK185" s="555">
        <f>AI185-AJ185</f>
        <v>6159.0015442844015</v>
      </c>
      <c r="AL185" s="1015">
        <f>AJ185/AI185</f>
        <v>0.99623203919188141</v>
      </c>
      <c r="AN185" s="1081">
        <f t="shared" si="136"/>
        <v>471877.48154428432</v>
      </c>
    </row>
    <row r="186" spans="1:84" s="490" customFormat="1">
      <c r="I186" s="556"/>
      <c r="J186" s="556"/>
      <c r="K186" s="556"/>
      <c r="L186" s="556"/>
      <c r="M186" s="556"/>
      <c r="N186" s="971"/>
      <c r="O186" s="972"/>
      <c r="P186" s="556"/>
      <c r="Q186" s="556"/>
      <c r="R186" s="556"/>
      <c r="S186" s="585"/>
      <c r="AN186" s="1081">
        <f t="shared" si="136"/>
        <v>0</v>
      </c>
    </row>
    <row r="187" spans="1:84" s="520" customFormat="1" ht="16.5" customHeight="1">
      <c r="A187" s="490"/>
      <c r="B187" s="652" t="s">
        <v>174</v>
      </c>
      <c r="C187" s="653"/>
      <c r="D187" s="519"/>
      <c r="E187" s="519"/>
      <c r="F187" s="519"/>
      <c r="G187" s="519"/>
      <c r="H187" s="519"/>
      <c r="I187" s="557"/>
      <c r="J187" s="557"/>
      <c r="K187" s="557"/>
      <c r="L187" s="557"/>
      <c r="M187" s="557"/>
      <c r="N187" s="973"/>
      <c r="O187" s="974"/>
      <c r="P187" s="903"/>
      <c r="Q187" s="557"/>
      <c r="R187" s="557"/>
      <c r="S187" s="586"/>
      <c r="T187" s="557"/>
      <c r="U187" s="557"/>
      <c r="V187" s="557"/>
      <c r="W187" s="557"/>
      <c r="X187" s="557"/>
      <c r="Y187" s="557"/>
      <c r="Z187" s="557"/>
      <c r="AA187" s="557"/>
      <c r="AB187" s="557"/>
      <c r="AC187" s="557"/>
      <c r="AD187" s="557"/>
      <c r="AE187" s="557"/>
      <c r="AF187" s="557"/>
      <c r="AG187" s="557"/>
      <c r="AH187" s="586"/>
      <c r="AI187" s="557"/>
      <c r="AJ187" s="557"/>
      <c r="AK187" s="557"/>
      <c r="AL187" s="586"/>
      <c r="AM187" s="1027"/>
      <c r="AN187" s="1082">
        <f t="shared" si="136"/>
        <v>0</v>
      </c>
      <c r="AO187" s="1027"/>
      <c r="AP187" s="1027"/>
      <c r="AQ187" s="519"/>
      <c r="AR187" s="519"/>
      <c r="AS187" s="519"/>
      <c r="AT187" s="519"/>
      <c r="AU187" s="519"/>
      <c r="AV187" s="519"/>
      <c r="AW187" s="519"/>
      <c r="AX187" s="519"/>
      <c r="AY187" s="519"/>
      <c r="AZ187" s="519"/>
      <c r="BA187" s="519"/>
      <c r="BB187" s="519"/>
      <c r="BC187" s="519"/>
      <c r="BD187" s="519"/>
      <c r="BE187" s="519"/>
      <c r="BF187" s="519"/>
      <c r="BG187" s="519"/>
      <c r="BH187" s="519"/>
      <c r="BI187" s="519"/>
      <c r="BJ187" s="519"/>
      <c r="BK187" s="519"/>
      <c r="BL187" s="519"/>
      <c r="BM187" s="519"/>
      <c r="BN187" s="519"/>
      <c r="BO187" s="519"/>
      <c r="BP187" s="519"/>
      <c r="BQ187" s="519"/>
      <c r="BR187" s="519"/>
      <c r="BS187" s="519"/>
      <c r="BT187" s="519"/>
      <c r="BU187" s="519"/>
      <c r="BV187" s="519"/>
      <c r="BW187" s="519"/>
      <c r="BX187" s="519"/>
      <c r="BY187" s="519"/>
      <c r="BZ187" s="519"/>
      <c r="CA187" s="519"/>
      <c r="CB187" s="519"/>
      <c r="CC187" s="519"/>
      <c r="CD187" s="519"/>
      <c r="CE187" s="519"/>
      <c r="CF187" s="519"/>
    </row>
    <row r="188" spans="1:84" s="523" customFormat="1" ht="12.75" customHeight="1">
      <c r="A188" s="490"/>
      <c r="B188" s="521" t="s">
        <v>175</v>
      </c>
      <c r="C188" s="522"/>
      <c r="D188" s="522"/>
      <c r="E188" s="522"/>
      <c r="F188" s="522"/>
      <c r="G188" s="522"/>
      <c r="H188" s="522"/>
      <c r="I188" s="558"/>
      <c r="J188" s="558"/>
      <c r="K188" s="558"/>
      <c r="L188" s="558"/>
      <c r="M188" s="558"/>
      <c r="N188" s="975"/>
      <c r="O188" s="976"/>
      <c r="P188" s="558"/>
      <c r="Q188" s="558"/>
      <c r="R188" s="558"/>
      <c r="S188" s="587"/>
      <c r="T188" s="558"/>
      <c r="U188" s="558"/>
      <c r="V188" s="558"/>
      <c r="W188" s="558"/>
      <c r="X188" s="558"/>
      <c r="Y188" s="558"/>
      <c r="Z188" s="558"/>
      <c r="AA188" s="558"/>
      <c r="AB188" s="558"/>
      <c r="AC188" s="558"/>
      <c r="AD188" s="558"/>
      <c r="AE188" s="558"/>
      <c r="AF188" s="558"/>
      <c r="AG188" s="558"/>
      <c r="AH188" s="587"/>
      <c r="AI188" s="558"/>
      <c r="AJ188" s="558"/>
      <c r="AK188" s="558"/>
      <c r="AL188" s="587"/>
      <c r="AM188" s="478"/>
      <c r="AN188" s="1078">
        <f t="shared" si="136"/>
        <v>0</v>
      </c>
      <c r="AO188" s="478"/>
      <c r="AP188" s="478"/>
      <c r="AQ188" s="478"/>
      <c r="AR188" s="478"/>
      <c r="AS188" s="478"/>
      <c r="AT188" s="478"/>
      <c r="AU188" s="478"/>
      <c r="AV188" s="478"/>
      <c r="AW188" s="478"/>
      <c r="AX188" s="478"/>
      <c r="AY188" s="478"/>
      <c r="AZ188" s="478"/>
      <c r="BA188" s="478"/>
      <c r="BB188" s="478"/>
      <c r="BC188" s="478"/>
      <c r="BD188" s="478"/>
      <c r="BE188" s="478"/>
      <c r="BF188" s="478"/>
      <c r="BG188" s="478"/>
      <c r="BH188" s="478"/>
      <c r="BI188" s="478"/>
      <c r="BJ188" s="478"/>
      <c r="BK188" s="478"/>
      <c r="BL188" s="478"/>
      <c r="BM188" s="478"/>
      <c r="BN188" s="478"/>
      <c r="BO188" s="478"/>
      <c r="BP188" s="478"/>
      <c r="BQ188" s="478"/>
      <c r="BR188" s="478"/>
      <c r="BS188" s="478"/>
      <c r="BT188" s="478"/>
      <c r="BU188" s="478"/>
      <c r="BV188" s="478"/>
      <c r="BW188" s="478"/>
      <c r="BX188" s="478"/>
      <c r="BY188" s="478"/>
      <c r="BZ188" s="478"/>
      <c r="CA188" s="478"/>
      <c r="CB188" s="478"/>
      <c r="CC188" s="478"/>
      <c r="CD188" s="478"/>
      <c r="CE188" s="478"/>
      <c r="CF188" s="478"/>
    </row>
    <row r="189" spans="1:84" s="478" customFormat="1">
      <c r="A189" s="536" t="s">
        <v>5107</v>
      </c>
      <c r="B189" s="537" t="s">
        <v>772</v>
      </c>
      <c r="C189" s="537" t="s">
        <v>269</v>
      </c>
      <c r="D189" s="537" t="s">
        <v>196</v>
      </c>
      <c r="E189" s="492"/>
      <c r="F189" s="492"/>
      <c r="G189" s="492"/>
      <c r="H189" s="492"/>
      <c r="I189" s="566">
        <v>0</v>
      </c>
      <c r="J189" s="572">
        <f>SUMIF('Breakdown depenses Oct''dec 20'!H:H,'Rapport Financier 1'!A189,'Breakdown depenses Oct''dec 20'!T:T)</f>
        <v>0</v>
      </c>
      <c r="K189" s="572">
        <f>SUMIF('Breakdown depenses Jan''Mar 21'!H:H,'Rapport Financier 1'!A189,'Breakdown depenses Jan''Mar 21'!T:T)</f>
        <v>0</v>
      </c>
      <c r="L189" s="572">
        <f>(SUMIF('Breakdown depenses Avril-Juin'!H:H,'Rapport Financier 1'!A189,'Breakdown depenses Avril-Juin'!T:T))+(SUMIF('Breakdown VNG Dep Avr-Juin21'!A:A,'Rapport Financier 1'!A189,'Breakdown VNG Dep Avr-Juin21'!L:L))</f>
        <v>0</v>
      </c>
      <c r="M189" s="572">
        <f>(SUMIF('Breakdown depenses Juil''Sept 21'!H:H,'Rapport Financier 1'!A189,'Breakdown depenses Juil''Sept 21'!T:T))</f>
        <v>0</v>
      </c>
      <c r="N189" s="957">
        <f>SUMIF('Breakdown depenses Oct''21'!H:H,'Rapport Financier 1'!A189,'Breakdown depenses Oct''21'!T:T)</f>
        <v>0</v>
      </c>
      <c r="O189" s="958">
        <f>SUMIF('Breakdown depenses Nov''Déc''21'!H:H,A189,'Breakdown depenses Nov''Déc''21'!T:T)+SUMIF('VNG T5'!A:A,A189,'VNG T5'!N:N)</f>
        <v>0</v>
      </c>
      <c r="P189" s="902">
        <f t="shared" ref="P189:P251" si="191">SUM(N189:O189)</f>
        <v>0</v>
      </c>
      <c r="Q189" s="572">
        <f t="shared" ref="Q189:Q213" si="192">SUM(J189:M189)+P189</f>
        <v>0</v>
      </c>
      <c r="R189" s="572">
        <f t="shared" ref="R189:R251" si="193">I189-Q189</f>
        <v>0</v>
      </c>
      <c r="S189" s="575" t="e">
        <f t="shared" ref="S189:S254" si="194">Q189/I189</f>
        <v>#DIV/0!</v>
      </c>
      <c r="T189" s="566">
        <v>358</v>
      </c>
      <c r="U189" s="572">
        <f>SUMIF('Breakdown depenses Jan''Mar''22'!H:H,'Rapport Financier 1'!A189,'Breakdown depenses Jan''Mar''22'!T:T)</f>
        <v>0</v>
      </c>
      <c r="V189" s="572">
        <f>SUMIF('Breakdown depenses Avr-Mai''22'!H:H,'Rapport Financier 1'!A189,'Breakdown depenses Avr-Mai''22'!T:T)</f>
        <v>0</v>
      </c>
      <c r="W189" s="572">
        <f>SUMIF('Breakdown depenses Juin''22'!H:H,'Rapport Financier 1'!A189,'Breakdown depenses Juin''22'!T:T)</f>
        <v>0</v>
      </c>
      <c r="X189" s="572">
        <f t="shared" ref="X189:X213" si="195">V189+W189</f>
        <v>0</v>
      </c>
      <c r="Y189" s="572">
        <f>SUMIF('Breakdown depenses Juil''Sept''22'!H:H,'Rapport Financier 1'!A189,'Breakdown depenses Juil''Sept''22'!T:T)</f>
        <v>0</v>
      </c>
      <c r="Z189" s="572">
        <f>SUMIF('Breakdown depenses Oct 2022'!H:H,'Rapport Financier 1'!A189,'Breakdown depenses Oct 2022'!T:T)</f>
        <v>0</v>
      </c>
      <c r="AA189" s="572">
        <f>SUMIF('Breakdown depenses Oct''Dec 2022'!I:I,'Rapport Financier 1'!A189,'Breakdown depenses Oct''Dec 2022'!R:R)</f>
        <v>358</v>
      </c>
      <c r="AB189" s="572">
        <f t="shared" ref="AB189:AB213" si="196">Z189+AA189</f>
        <v>358</v>
      </c>
      <c r="AC189" s="572">
        <f>SUMIF('Breakdown depenses Jan''&amp;Mars''23'!I:I,'Rapport Financier 1'!A189,'Breakdown depenses Jan''&amp;Mars''23'!U:U)</f>
        <v>0</v>
      </c>
      <c r="AD189" s="572">
        <f>SUMIF('Breakdown depenses Avr''23'!I:I,'Rapport Financier 1'!A189,'Breakdown depenses Avr''23'!U:U)</f>
        <v>0</v>
      </c>
      <c r="AE189" s="572">
        <f>SUMIF('Breakdown depenses Mai''&amp;Jui''23'!I:I,'Rapport Financier 1'!A189,'Breakdown depenses Mai''&amp;Jui''23'!U:U)</f>
        <v>0</v>
      </c>
      <c r="AF189" s="572">
        <f t="shared" ref="AF189:AF213" si="197">SUM(X189:Y189,AB189,AC189,U189)+AD189+AE189</f>
        <v>358</v>
      </c>
      <c r="AG189" s="572">
        <f t="shared" ref="AG189:AG213" si="198">T189-AF189</f>
        <v>0</v>
      </c>
      <c r="AH189" s="575">
        <f t="shared" ref="AH189:AH213" si="199">AF189/T189</f>
        <v>1</v>
      </c>
      <c r="AI189" s="566">
        <f t="shared" ref="AI189:AI213" si="200">I189+T189</f>
        <v>358</v>
      </c>
      <c r="AJ189" s="572">
        <f t="shared" ref="AJ189:AJ213" si="201">Q189+AF189</f>
        <v>358</v>
      </c>
      <c r="AK189" s="572">
        <f t="shared" ref="AK189:AK213" si="202">AI189-AJ189</f>
        <v>0</v>
      </c>
      <c r="AL189" s="998">
        <f t="shared" ref="AL189:AL213" si="203">AJ189/AI189</f>
        <v>1</v>
      </c>
      <c r="AN189" s="1078">
        <f t="shared" si="136"/>
        <v>358</v>
      </c>
    </row>
    <row r="190" spans="1:84" s="478" customFormat="1">
      <c r="A190" s="536" t="s">
        <v>3862</v>
      </c>
      <c r="B190" s="537" t="s">
        <v>773</v>
      </c>
      <c r="C190" s="537" t="s">
        <v>269</v>
      </c>
      <c r="D190" s="537" t="s">
        <v>196</v>
      </c>
      <c r="E190" s="492"/>
      <c r="F190" s="492"/>
      <c r="G190" s="492"/>
      <c r="H190" s="492"/>
      <c r="I190" s="566">
        <v>1116.5</v>
      </c>
      <c r="J190" s="572">
        <f>SUMIF('Breakdown depenses Oct''dec 20'!H:H,'Rapport Financier 1'!A190,'Breakdown depenses Oct''dec 20'!T:T)</f>
        <v>0</v>
      </c>
      <c r="K190" s="572">
        <f>SUMIF('Breakdown depenses Jan''Mar 21'!H:H,'Rapport Financier 1'!A190,'Breakdown depenses Jan''Mar 21'!T:T)</f>
        <v>0</v>
      </c>
      <c r="L190" s="572">
        <f>(SUMIF('Breakdown depenses Avril-Juin'!H:H,'Rapport Financier 1'!A190,'Breakdown depenses Avril-Juin'!T:T))+(SUMIF('Breakdown VNG Dep Avr-Juin21'!A:A,'Rapport Financier 1'!A190,'Breakdown VNG Dep Avr-Juin21'!L:L))</f>
        <v>0</v>
      </c>
      <c r="M190" s="572">
        <f>(SUMIF('Breakdown depenses Juil''Sept 21'!H:H,'Rapport Financier 1'!A190,'Breakdown depenses Juil''Sept 21'!T:T))</f>
        <v>0</v>
      </c>
      <c r="N190" s="957">
        <f>SUMIF('Breakdown depenses Oct''21'!H:H,'Rapport Financier 1'!A190,'Breakdown depenses Oct''21'!T:T)</f>
        <v>0</v>
      </c>
      <c r="O190" s="958">
        <f>SUMIF('Breakdown depenses Nov''Déc''21'!H:H,A190,'Breakdown depenses Nov''Déc''21'!T:T)+SUMIF('VNG T5'!A:A,A190,'VNG T5'!N:N)</f>
        <v>0</v>
      </c>
      <c r="P190" s="902">
        <f t="shared" si="191"/>
        <v>0</v>
      </c>
      <c r="Q190" s="572">
        <f t="shared" si="192"/>
        <v>0</v>
      </c>
      <c r="R190" s="572">
        <f t="shared" si="193"/>
        <v>1116.5</v>
      </c>
      <c r="S190" s="575">
        <f t="shared" si="194"/>
        <v>0</v>
      </c>
      <c r="T190" s="566">
        <v>1116.5</v>
      </c>
      <c r="U190" s="572">
        <f>SUMIF('Breakdown depenses Jan''Mar''22'!H:H,'Rapport Financier 1'!A190,'Breakdown depenses Jan''Mar''22'!T:T)</f>
        <v>0</v>
      </c>
      <c r="V190" s="572">
        <f>SUMIF('Breakdown depenses Avr-Mai''22'!H:H,'Rapport Financier 1'!A190,'Breakdown depenses Avr-Mai''22'!T:T)</f>
        <v>2233.2699999999995</v>
      </c>
      <c r="W190" s="572">
        <f>SUMIF('Breakdown depenses Juin''22'!H:H,'Rapport Financier 1'!A190,'Breakdown depenses Juin''22'!T:T)</f>
        <v>0</v>
      </c>
      <c r="X190" s="572">
        <f t="shared" si="195"/>
        <v>2233.2699999999995</v>
      </c>
      <c r="Y190" s="572">
        <f>SUMIF('Breakdown depenses Juil''Sept''22'!H:H,'Rapport Financier 1'!A190,'Breakdown depenses Juil''Sept''22'!T:T)</f>
        <v>0</v>
      </c>
      <c r="Z190" s="572">
        <f>SUMIF('Breakdown depenses Oct 2022'!H:H,'Rapport Financier 1'!A190,'Breakdown depenses Oct 2022'!T:T)</f>
        <v>0</v>
      </c>
      <c r="AA190" s="572">
        <f>SUMIF('Breakdown depenses Oct''Dec 2022'!I:I,'Rapport Financier 1'!A190,'Breakdown depenses Oct''Dec 2022'!R:R)</f>
        <v>0</v>
      </c>
      <c r="AB190" s="572">
        <f t="shared" si="196"/>
        <v>0</v>
      </c>
      <c r="AC190" s="572">
        <f>SUMIF('Breakdown depenses Jan''&amp;Mars''23'!I:I,'Rapport Financier 1'!A190,'Breakdown depenses Jan''&amp;Mars''23'!U:U)</f>
        <v>0</v>
      </c>
      <c r="AD190" s="572">
        <f>SUMIF('Breakdown depenses Avr''23'!I:I,'Rapport Financier 1'!A190,'Breakdown depenses Avr''23'!U:U)</f>
        <v>0</v>
      </c>
      <c r="AE190" s="572">
        <f>SUMIF('Breakdown depenses Mai''&amp;Jui''23'!I:I,'Rapport Financier 1'!A190,'Breakdown depenses Mai''&amp;Jui''23'!U:U)</f>
        <v>331.74</v>
      </c>
      <c r="AF190" s="572">
        <f t="shared" si="197"/>
        <v>2565.0099999999993</v>
      </c>
      <c r="AG190" s="572">
        <f t="shared" si="198"/>
        <v>-1448.5099999999993</v>
      </c>
      <c r="AH190" s="575">
        <f t="shared" si="199"/>
        <v>2.297366771159874</v>
      </c>
      <c r="AI190" s="566">
        <f t="shared" si="200"/>
        <v>2233</v>
      </c>
      <c r="AJ190" s="572">
        <f t="shared" si="201"/>
        <v>2565.0099999999993</v>
      </c>
      <c r="AK190" s="572">
        <f t="shared" si="202"/>
        <v>-332.00999999999931</v>
      </c>
      <c r="AL190" s="998">
        <f t="shared" si="203"/>
        <v>1.148683385579937</v>
      </c>
      <c r="AN190" s="1078">
        <f t="shared" si="136"/>
        <v>-332.00999999999931</v>
      </c>
    </row>
    <row r="191" spans="1:84" s="478" customFormat="1">
      <c r="A191" s="536" t="s">
        <v>524</v>
      </c>
      <c r="B191" s="537" t="s">
        <v>696</v>
      </c>
      <c r="C191" s="537" t="s">
        <v>269</v>
      </c>
      <c r="D191" s="537" t="s">
        <v>196</v>
      </c>
      <c r="E191" s="492"/>
      <c r="F191" s="492"/>
      <c r="G191" s="492"/>
      <c r="H191" s="492"/>
      <c r="I191" s="566">
        <v>21356.92178545734</v>
      </c>
      <c r="J191" s="572">
        <f>SUMIF('Breakdown depenses Oct''dec 20'!H:H,'Rapport Financier 1'!A191,'Breakdown depenses Oct''dec 20'!T:T)</f>
        <v>2861.75</v>
      </c>
      <c r="K191" s="572">
        <f>SUMIF('Breakdown depenses Jan''Mar 21'!H:H,'Rapport Financier 1'!A191,'Breakdown depenses Jan''Mar 21'!T:T)</f>
        <v>2612.5500000000002</v>
      </c>
      <c r="L191" s="572">
        <f>(SUMIF('Breakdown depenses Avril-Juin'!H:H,'Rapport Financier 1'!A191,'Breakdown depenses Avril-Juin'!T:T))+(SUMIF('Breakdown VNG Dep Avr-Juin21'!A:A,'Rapport Financier 1'!A191,'Breakdown VNG Dep Avr-Juin21'!L:L))</f>
        <v>3003.33</v>
      </c>
      <c r="M191" s="572">
        <f>(SUMIF('Breakdown depenses Juil''Sept 21'!H:H,'Rapport Financier 1'!A191,'Breakdown depenses Juil''Sept 21'!T:T))</f>
        <v>3757.1399999999994</v>
      </c>
      <c r="N191" s="957">
        <f>SUMIF('Breakdown depenses Oct''21'!H:H,'Rapport Financier 1'!A191,'Breakdown depenses Oct''21'!T:T)</f>
        <v>974.54000000000008</v>
      </c>
      <c r="O191" s="958">
        <f>SUMIF('Breakdown depenses Nov''Déc''21'!H:H,A191,'Breakdown depenses Nov''Déc''21'!T:T)+SUMIF('VNG T5'!A:A,A191,'VNG T5'!N:N)</f>
        <v>2959.7700000000004</v>
      </c>
      <c r="P191" s="902">
        <f t="shared" si="191"/>
        <v>3934.3100000000004</v>
      </c>
      <c r="Q191" s="572">
        <f t="shared" si="192"/>
        <v>16169.080000000002</v>
      </c>
      <c r="R191" s="572">
        <f t="shared" si="193"/>
        <v>5187.8417854573381</v>
      </c>
      <c r="S191" s="575">
        <f t="shared" si="194"/>
        <v>0.75708850565768715</v>
      </c>
      <c r="T191" s="566">
        <v>28283.363268907942</v>
      </c>
      <c r="U191" s="572">
        <f>SUMIF('Breakdown depenses Jan''Mar''22'!H:H,'Rapport Financier 1'!A191,'Breakdown depenses Jan''Mar''22'!T:T)</f>
        <v>4114.7800000000007</v>
      </c>
      <c r="V191" s="572">
        <f>SUMIF('Breakdown depenses Avr-Mai''22'!H:H,'Rapport Financier 1'!A191,'Breakdown depenses Avr-Mai''22'!T:T)</f>
        <v>2017.27</v>
      </c>
      <c r="W191" s="572">
        <f>SUMIF('Breakdown depenses Juin''22'!H:H,'Rapport Financier 1'!A191,'Breakdown depenses Juin''22'!T:T)</f>
        <v>992</v>
      </c>
      <c r="X191" s="572">
        <f t="shared" si="195"/>
        <v>3009.27</v>
      </c>
      <c r="Y191" s="572">
        <f>SUMIF('Breakdown depenses Juil''Sept''22'!H:H,'Rapport Financier 1'!A191,'Breakdown depenses Juil''Sept''22'!T:T)</f>
        <v>1981.2199999999998</v>
      </c>
      <c r="Z191" s="572">
        <f>SUMIF('Breakdown depenses Oct 2022'!H:H,'Rapport Financier 1'!A191,'Breakdown depenses Oct 2022'!T:T)</f>
        <v>0</v>
      </c>
      <c r="AA191" s="572">
        <f>SUMIF('Breakdown depenses Oct''Dec 2022'!I:I,'Rapport Financier 1'!A191,'Breakdown depenses Oct''Dec 2022'!R:R)</f>
        <v>4183.59</v>
      </c>
      <c r="AB191" s="572">
        <f t="shared" si="196"/>
        <v>4183.59</v>
      </c>
      <c r="AC191" s="572">
        <f>SUMIF('Breakdown depenses Jan''&amp;Mars''23'!I:I,'Rapport Financier 1'!A191,'Breakdown depenses Jan''&amp;Mars''23'!U:U)</f>
        <v>7111.3099999999995</v>
      </c>
      <c r="AD191" s="572">
        <f>SUMIF('Breakdown depenses Avr''23'!I:I,'Rapport Financier 1'!A191,'Breakdown depenses Avr''23'!U:U)</f>
        <v>5039.3500000000004</v>
      </c>
      <c r="AE191" s="572">
        <f>SUMIF('Breakdown depenses Mai''&amp;Jui''23'!I:I,'Rapport Financier 1'!A191,'Breakdown depenses Mai''&amp;Jui''23'!U:U)</f>
        <v>7533.9000000000005</v>
      </c>
      <c r="AF191" s="572">
        <f t="shared" si="197"/>
        <v>32973.42</v>
      </c>
      <c r="AG191" s="572">
        <f t="shared" si="198"/>
        <v>-4690.056731092056</v>
      </c>
      <c r="AH191" s="575">
        <f t="shared" si="199"/>
        <v>1.1658238691947878</v>
      </c>
      <c r="AI191" s="566">
        <f t="shared" si="200"/>
        <v>49640.285054365282</v>
      </c>
      <c r="AJ191" s="572">
        <f t="shared" si="201"/>
        <v>49142.5</v>
      </c>
      <c r="AK191" s="572">
        <f t="shared" si="202"/>
        <v>497.78505436528212</v>
      </c>
      <c r="AL191" s="998">
        <f t="shared" si="203"/>
        <v>0.98997215560264984</v>
      </c>
      <c r="AN191" s="1078">
        <f t="shared" si="136"/>
        <v>16832.035054365282</v>
      </c>
    </row>
    <row r="192" spans="1:84" s="478" customFormat="1">
      <c r="A192" s="536" t="s">
        <v>616</v>
      </c>
      <c r="B192" s="537" t="s">
        <v>698</v>
      </c>
      <c r="C192" s="537" t="s">
        <v>269</v>
      </c>
      <c r="D192" s="537" t="s">
        <v>196</v>
      </c>
      <c r="E192" s="492"/>
      <c r="F192" s="492"/>
      <c r="G192" s="492"/>
      <c r="H192" s="492"/>
      <c r="I192" s="566">
        <v>8887.1641265057824</v>
      </c>
      <c r="J192" s="572">
        <f>SUMIF('Breakdown depenses Oct''dec 20'!H:H,'Rapport Financier 1'!A192,'Breakdown depenses Oct''dec 20'!T:T)</f>
        <v>1090.02</v>
      </c>
      <c r="K192" s="572">
        <f>SUMIF('Breakdown depenses Jan''Mar 21'!H:H,'Rapport Financier 1'!A192,'Breakdown depenses Jan''Mar 21'!T:T)</f>
        <v>2628.9</v>
      </c>
      <c r="L192" s="572">
        <f>(SUMIF('Breakdown depenses Avril-Juin'!H:H,'Rapport Financier 1'!A192,'Breakdown depenses Avril-Juin'!T:T))+(SUMIF('Breakdown VNG Dep Avr-Juin21'!A:A,'Rapport Financier 1'!A192,'Breakdown VNG Dep Avr-Juin21'!L:L))</f>
        <v>1906.9</v>
      </c>
      <c r="M192" s="572">
        <f>(SUMIF('Breakdown depenses Juil''Sept 21'!H:H,'Rapport Financier 1'!A192,'Breakdown depenses Juil''Sept 21'!T:T))</f>
        <v>2100.61</v>
      </c>
      <c r="N192" s="957">
        <f>SUMIF('Breakdown depenses Oct''21'!H:H,'Rapport Financier 1'!A192,'Breakdown depenses Oct''21'!T:T)</f>
        <v>635.17000000000007</v>
      </c>
      <c r="O192" s="958">
        <f>SUMIF('Breakdown depenses Nov''Déc''21'!H:H,A192,'Breakdown depenses Nov''Déc''21'!T:T)+SUMIF('VNG T5'!A:A,A192,'VNG T5'!N:N)</f>
        <v>2131.65</v>
      </c>
      <c r="P192" s="902">
        <f t="shared" si="191"/>
        <v>2766.82</v>
      </c>
      <c r="Q192" s="572">
        <f t="shared" si="192"/>
        <v>10493.25</v>
      </c>
      <c r="R192" s="572">
        <f t="shared" si="193"/>
        <v>-1606.0858734942176</v>
      </c>
      <c r="S192" s="575">
        <f t="shared" si="194"/>
        <v>1.1807197268591114</v>
      </c>
      <c r="T192" s="566">
        <v>7003.6775614455501</v>
      </c>
      <c r="U192" s="572">
        <f>SUMIF('Breakdown depenses Jan''Mar''22'!H:H,'Rapport Financier 1'!A192,'Breakdown depenses Jan''Mar''22'!T:T)</f>
        <v>1952.9</v>
      </c>
      <c r="V192" s="572">
        <f>SUMIF('Breakdown depenses Avr-Mai''22'!H:H,'Rapport Financier 1'!A192,'Breakdown depenses Avr-Mai''22'!T:T)</f>
        <v>1301.46</v>
      </c>
      <c r="W192" s="572">
        <f>SUMIF('Breakdown depenses Juin''22'!H:H,'Rapport Financier 1'!A192,'Breakdown depenses Juin''22'!T:T)</f>
        <v>651.9</v>
      </c>
      <c r="X192" s="572">
        <f t="shared" si="195"/>
        <v>1953.3600000000001</v>
      </c>
      <c r="Y192" s="572">
        <f>SUMIF('Breakdown depenses Juil''Sept''22'!H:H,'Rapport Financier 1'!A192,'Breakdown depenses Juil''Sept''22'!T:T)</f>
        <v>1491.0600000000002</v>
      </c>
      <c r="Z192" s="572">
        <f>SUMIF('Breakdown depenses Oct 2022'!H:H,'Rapport Financier 1'!A192,'Breakdown depenses Oct 2022'!T:T)</f>
        <v>0</v>
      </c>
      <c r="AA192" s="572">
        <f>SUMIF('Breakdown depenses Oct''Dec 2022'!I:I,'Rapport Financier 1'!A192,'Breakdown depenses Oct''Dec 2022'!R:R)</f>
        <v>0</v>
      </c>
      <c r="AB192" s="572">
        <f t="shared" si="196"/>
        <v>0</v>
      </c>
      <c r="AC192" s="572">
        <f>SUMIF('Breakdown depenses Jan''&amp;Mars''23'!I:I,'Rapport Financier 1'!A192,'Breakdown depenses Jan''&amp;Mars''23'!U:U)</f>
        <v>0</v>
      </c>
      <c r="AD192" s="572">
        <f>SUMIF('Breakdown depenses Avr''23'!I:I,'Rapport Financier 1'!A192,'Breakdown depenses Avr''23'!U:U)</f>
        <v>0</v>
      </c>
      <c r="AE192" s="572">
        <f>SUMIF('Breakdown depenses Mai''&amp;Jui''23'!I:I,'Rapport Financier 1'!A192,'Breakdown depenses Mai''&amp;Jui''23'!U:U)</f>
        <v>0</v>
      </c>
      <c r="AF192" s="572">
        <f t="shared" si="197"/>
        <v>5397.32</v>
      </c>
      <c r="AG192" s="572">
        <f t="shared" si="198"/>
        <v>1606.3575614455503</v>
      </c>
      <c r="AH192" s="575">
        <f t="shared" si="199"/>
        <v>0.77064084584813464</v>
      </c>
      <c r="AI192" s="566">
        <f t="shared" si="200"/>
        <v>15890.841687951332</v>
      </c>
      <c r="AJ192" s="572">
        <f t="shared" si="201"/>
        <v>15890.57</v>
      </c>
      <c r="AK192" s="572">
        <f t="shared" si="202"/>
        <v>0.27168795133184176</v>
      </c>
      <c r="AL192" s="998">
        <f t="shared" si="203"/>
        <v>0.99998290285960512</v>
      </c>
      <c r="AN192" s="1078">
        <f t="shared" si="136"/>
        <v>0.27168795133184176</v>
      </c>
    </row>
    <row r="193" spans="1:40" s="478" customFormat="1">
      <c r="A193" s="536" t="s">
        <v>623</v>
      </c>
      <c r="B193" s="537" t="s">
        <v>774</v>
      </c>
      <c r="C193" s="537" t="s">
        <v>269</v>
      </c>
      <c r="D193" s="537" t="s">
        <v>196</v>
      </c>
      <c r="E193" s="492"/>
      <c r="F193" s="492"/>
      <c r="G193" s="492"/>
      <c r="H193" s="492"/>
      <c r="I193" s="566">
        <v>36168.810393833177</v>
      </c>
      <c r="J193" s="572">
        <f>SUMIF('Breakdown depenses Oct''dec 20'!H:H,'Rapport Financier 1'!A193,'Breakdown depenses Oct''dec 20'!T:T)</f>
        <v>11006.39</v>
      </c>
      <c r="K193" s="572">
        <f>SUMIF('Breakdown depenses Jan''Mar 21'!H:H,'Rapport Financier 1'!A193,'Breakdown depenses Jan''Mar 21'!T:T)</f>
        <v>3944.42</v>
      </c>
      <c r="L193" s="572">
        <f>(SUMIF('Breakdown depenses Avril-Juin'!H:H,'Rapport Financier 1'!A193,'Breakdown depenses Avril-Juin'!T:T))+(SUMIF('Breakdown VNG Dep Avr-Juin21'!A:A,'Rapport Financier 1'!A193,'Breakdown VNG Dep Avr-Juin21'!L:L))</f>
        <v>7697.42</v>
      </c>
      <c r="M193" s="572">
        <f>(SUMIF('Breakdown depenses Juil''Sept 21'!H:H,'Rapport Financier 1'!A193,'Breakdown depenses Juil''Sept 21'!T:T))</f>
        <v>7649.7</v>
      </c>
      <c r="N193" s="957">
        <f>SUMIF('Breakdown depenses Oct''21'!H:H,'Rapport Financier 1'!A193,'Breakdown depenses Oct''21'!T:T)</f>
        <v>2531.04</v>
      </c>
      <c r="O193" s="958">
        <f>SUMIF('Breakdown depenses Nov''Déc''21'!H:H,A193,'Breakdown depenses Nov''Déc''21'!T:T)+SUMIF('VNG T5'!A:A,A193,'VNG T5'!N:N)</f>
        <v>7067.68</v>
      </c>
      <c r="P193" s="902">
        <f t="shared" si="191"/>
        <v>9598.7200000000012</v>
      </c>
      <c r="Q193" s="572">
        <f t="shared" si="192"/>
        <v>39896.65</v>
      </c>
      <c r="R193" s="572">
        <f t="shared" si="193"/>
        <v>-3727.8396061668245</v>
      </c>
      <c r="S193" s="575">
        <f t="shared" si="194"/>
        <v>1.1030677969658196</v>
      </c>
      <c r="T193" s="566">
        <v>51819.081723803916</v>
      </c>
      <c r="U193" s="572">
        <f>SUMIF('Breakdown depenses Jan''Mar''22'!H:H,'Rapport Financier 1'!A193,'Breakdown depenses Jan''Mar''22'!T:T)</f>
        <v>7753.9199999999992</v>
      </c>
      <c r="V193" s="572">
        <f>SUMIF('Breakdown depenses Avr-Mai''22'!H:H,'Rapport Financier 1'!A193,'Breakdown depenses Avr-Mai''22'!T:T)</f>
        <v>5239.34</v>
      </c>
      <c r="W193" s="572">
        <f>SUMIF('Breakdown depenses Juin''22'!H:H,'Rapport Financier 1'!A193,'Breakdown depenses Juin''22'!T:T)</f>
        <v>2607.65</v>
      </c>
      <c r="X193" s="572">
        <f t="shared" si="195"/>
        <v>7846.99</v>
      </c>
      <c r="Y193" s="572">
        <f>SUMIF('Breakdown depenses Juil''Sept''22'!H:H,'Rapport Financier 1'!A193,'Breakdown depenses Juil''Sept''22'!T:T)</f>
        <v>8024.53</v>
      </c>
      <c r="Z193" s="572">
        <f>SUMIF('Breakdown depenses Oct 2022'!H:H,'Rapport Financier 1'!A193,'Breakdown depenses Oct 2022'!T:T)</f>
        <v>0</v>
      </c>
      <c r="AA193" s="572">
        <f>SUMIF('Breakdown depenses Oct''Dec 2022'!I:I,'Rapport Financier 1'!A193,'Breakdown depenses Oct''Dec 2022'!R:R)</f>
        <v>9550.869999999999</v>
      </c>
      <c r="AB193" s="572">
        <f t="shared" si="196"/>
        <v>9550.869999999999</v>
      </c>
      <c r="AC193" s="572">
        <f>SUMIF('Breakdown depenses Jan''&amp;Mars''23'!I:I,'Rapport Financier 1'!A193,'Breakdown depenses Jan''&amp;Mars''23'!U:U)</f>
        <v>8079.3600000000006</v>
      </c>
      <c r="AD193" s="572">
        <f>SUMIF('Breakdown depenses Avr''23'!I:I,'Rapport Financier 1'!A193,'Breakdown depenses Avr''23'!U:U)</f>
        <v>15</v>
      </c>
      <c r="AE193" s="572">
        <f>SUMIF('Breakdown depenses Mai''&amp;Jui''23'!I:I,'Rapport Financier 1'!A193,'Breakdown depenses Mai''&amp;Jui''23'!U:U)</f>
        <v>8647.32</v>
      </c>
      <c r="AF193" s="572">
        <f t="shared" si="197"/>
        <v>49917.99</v>
      </c>
      <c r="AG193" s="572">
        <f t="shared" si="198"/>
        <v>1901.0917238039183</v>
      </c>
      <c r="AH193" s="575">
        <f t="shared" si="199"/>
        <v>0.96331290210936671</v>
      </c>
      <c r="AI193" s="566">
        <f t="shared" si="200"/>
        <v>87987.892117637093</v>
      </c>
      <c r="AJ193" s="572">
        <f t="shared" si="201"/>
        <v>89814.64</v>
      </c>
      <c r="AK193" s="572">
        <f t="shared" si="202"/>
        <v>-1826.7478823629062</v>
      </c>
      <c r="AL193" s="998">
        <f t="shared" si="203"/>
        <v>1.0207613552091985</v>
      </c>
      <c r="AN193" s="1078">
        <f t="shared" si="136"/>
        <v>15818.482117637093</v>
      </c>
    </row>
    <row r="194" spans="1:40" s="478" customFormat="1">
      <c r="A194" s="536" t="s">
        <v>821</v>
      </c>
      <c r="B194" s="537" t="s">
        <v>775</v>
      </c>
      <c r="C194" s="537" t="s">
        <v>269</v>
      </c>
      <c r="D194" s="537" t="s">
        <v>196</v>
      </c>
      <c r="E194" s="492"/>
      <c r="F194" s="492"/>
      <c r="G194" s="492"/>
      <c r="H194" s="492"/>
      <c r="I194" s="566">
        <v>2600</v>
      </c>
      <c r="J194" s="572">
        <f>SUMIF('Breakdown depenses Oct''dec 20'!H:H,'Rapport Financier 1'!A194,'Breakdown depenses Oct''dec 20'!T:T)</f>
        <v>0</v>
      </c>
      <c r="K194" s="572">
        <f>SUMIF('Breakdown depenses Jan''Mar 21'!H:H,'Rapport Financier 1'!A194,'Breakdown depenses Jan''Mar 21'!T:T)</f>
        <v>0</v>
      </c>
      <c r="L194" s="572">
        <f>(SUMIF('Breakdown depenses Avril-Juin'!H:H,'Rapport Financier 1'!A194,'Breakdown depenses Avril-Juin'!T:T))+(SUMIF('Breakdown VNG Dep Avr-Juin21'!A:A,'Rapport Financier 1'!A194,'Breakdown VNG Dep Avr-Juin21'!L:L))</f>
        <v>0</v>
      </c>
      <c r="M194" s="572">
        <f>(SUMIF('Breakdown depenses Juil''Sept 21'!H:H,'Rapport Financier 1'!A194,'Breakdown depenses Juil''Sept 21'!T:T))</f>
        <v>0</v>
      </c>
      <c r="N194" s="957">
        <f>SUMIF('Breakdown depenses Oct''21'!H:H,'Rapport Financier 1'!A194,'Breakdown depenses Oct''21'!T:T)</f>
        <v>0</v>
      </c>
      <c r="O194" s="958">
        <f>SUMIF('Breakdown depenses Nov''Déc''21'!H:H,A194,'Breakdown depenses Nov''Déc''21'!T:T)+SUMIF('VNG T5'!A:A,A194,'VNG T5'!N:N)</f>
        <v>2410.54</v>
      </c>
      <c r="P194" s="902">
        <f t="shared" si="191"/>
        <v>2410.54</v>
      </c>
      <c r="Q194" s="572">
        <f t="shared" si="192"/>
        <v>2410.54</v>
      </c>
      <c r="R194" s="572">
        <f t="shared" si="193"/>
        <v>189.46000000000004</v>
      </c>
      <c r="S194" s="575">
        <f t="shared" si="194"/>
        <v>0.9271307692307692</v>
      </c>
      <c r="T194" s="566">
        <v>1620</v>
      </c>
      <c r="U194" s="572">
        <f>SUMIF('Breakdown depenses Jan''Mar''22'!H:H,'Rapport Financier 1'!A194,'Breakdown depenses Jan''Mar''22'!T:T)</f>
        <v>0</v>
      </c>
      <c r="V194" s="572">
        <f>SUMIF('Breakdown depenses Avr-Mai''22'!H:H,'Rapport Financier 1'!A194,'Breakdown depenses Avr-Mai''22'!T:T)</f>
        <v>261.76</v>
      </c>
      <c r="W194" s="572">
        <f>SUMIF('Breakdown depenses Juin''22'!H:H,'Rapport Financier 1'!A194,'Breakdown depenses Juin''22'!T:T)</f>
        <v>290.58999999999997</v>
      </c>
      <c r="X194" s="572">
        <f t="shared" si="195"/>
        <v>552.34999999999991</v>
      </c>
      <c r="Y194" s="572">
        <f>SUMIF('Breakdown depenses Juil''Sept''22'!H:H,'Rapport Financier 1'!A194,'Breakdown depenses Juil''Sept''22'!T:T)</f>
        <v>0</v>
      </c>
      <c r="Z194" s="572">
        <f>SUMIF('Breakdown depenses Oct 2022'!H:H,'Rapport Financier 1'!A194,'Breakdown depenses Oct 2022'!T:T)</f>
        <v>0</v>
      </c>
      <c r="AA194" s="572">
        <f>SUMIF('Breakdown depenses Oct''Dec 2022'!I:I,'Rapport Financier 1'!A194,'Breakdown depenses Oct''Dec 2022'!R:R)</f>
        <v>925.75</v>
      </c>
      <c r="AB194" s="572">
        <f t="shared" si="196"/>
        <v>925.75</v>
      </c>
      <c r="AC194" s="572">
        <f>SUMIF('Breakdown depenses Jan''&amp;Mars''23'!I:I,'Rapport Financier 1'!A194,'Breakdown depenses Jan''&amp;Mars''23'!U:U)</f>
        <v>664.71</v>
      </c>
      <c r="AD194" s="572">
        <f>SUMIF('Breakdown depenses Avr''23'!I:I,'Rapport Financier 1'!A194,'Breakdown depenses Avr''23'!U:U)</f>
        <v>420.32</v>
      </c>
      <c r="AE194" s="572">
        <f>SUMIF('Breakdown depenses Mai''&amp;Jui''23'!I:I,'Rapport Financier 1'!A194,'Breakdown depenses Mai''&amp;Jui''23'!U:U)</f>
        <v>0</v>
      </c>
      <c r="AF194" s="572">
        <f t="shared" si="197"/>
        <v>2563.13</v>
      </c>
      <c r="AG194" s="572">
        <f t="shared" si="198"/>
        <v>-943.13000000000011</v>
      </c>
      <c r="AH194" s="575">
        <f t="shared" si="199"/>
        <v>1.5821790123456791</v>
      </c>
      <c r="AI194" s="566">
        <f t="shared" si="200"/>
        <v>4220</v>
      </c>
      <c r="AJ194" s="572">
        <f t="shared" si="201"/>
        <v>4973.67</v>
      </c>
      <c r="AK194" s="572">
        <f t="shared" si="202"/>
        <v>-753.67000000000007</v>
      </c>
      <c r="AL194" s="998">
        <f t="shared" si="203"/>
        <v>1.1785947867298578</v>
      </c>
      <c r="AN194" s="1078">
        <f t="shared" si="136"/>
        <v>1257.1099999999999</v>
      </c>
    </row>
    <row r="195" spans="1:40" s="478" customFormat="1">
      <c r="A195" s="536" t="s">
        <v>434</v>
      </c>
      <c r="B195" s="537" t="s">
        <v>776</v>
      </c>
      <c r="C195" s="537" t="s">
        <v>269</v>
      </c>
      <c r="D195" s="537" t="s">
        <v>196</v>
      </c>
      <c r="E195" s="492"/>
      <c r="F195" s="492"/>
      <c r="G195" s="492"/>
      <c r="H195" s="492"/>
      <c r="I195" s="566">
        <v>12712.103615648775</v>
      </c>
      <c r="J195" s="572">
        <f>SUMIF('Breakdown depenses Oct''dec 20'!H:H,'Rapport Financier 1'!A195,'Breakdown depenses Oct''dec 20'!T:T)</f>
        <v>3064.8505712000006</v>
      </c>
      <c r="K195" s="572">
        <f>SUMIF('Breakdown depenses Jan''Mar 21'!H:H,'Rapport Financier 1'!A195,'Breakdown depenses Jan''Mar 21'!T:T)</f>
        <v>2514.61</v>
      </c>
      <c r="L195" s="572">
        <f>(SUMIF('Breakdown depenses Avril-Juin'!H:H,'Rapport Financier 1'!A195,'Breakdown depenses Avril-Juin'!T:T))+(SUMIF('Breakdown VNG Dep Avr-Juin21'!A:A,'Rapport Financier 1'!A195,'Breakdown VNG Dep Avr-Juin21'!L:L))</f>
        <v>2512.65</v>
      </c>
      <c r="M195" s="572">
        <f>(SUMIF('Breakdown depenses Juil''Sept 21'!H:H,'Rapport Financier 1'!A195,'Breakdown depenses Juil''Sept 21'!T:T))</f>
        <v>2514.61</v>
      </c>
      <c r="N195" s="957">
        <f>SUMIF('Breakdown depenses Oct''21'!H:H,'Rapport Financier 1'!A195,'Breakdown depenses Oct''21'!T:T)</f>
        <v>840.21999999999991</v>
      </c>
      <c r="O195" s="958">
        <f>SUMIF('Breakdown depenses Nov''Déc''21'!H:H,A195,'Breakdown depenses Nov''Déc''21'!T:T)+SUMIF('VNG T5'!A:A,A195,'VNG T5'!N:N)</f>
        <v>2589.19</v>
      </c>
      <c r="P195" s="902">
        <f t="shared" si="191"/>
        <v>3429.41</v>
      </c>
      <c r="Q195" s="572">
        <f t="shared" si="192"/>
        <v>14036.130571200001</v>
      </c>
      <c r="R195" s="572">
        <f t="shared" si="193"/>
        <v>-1324.0269555512259</v>
      </c>
      <c r="S195" s="575">
        <f t="shared" si="194"/>
        <v>1.1041548272090334</v>
      </c>
      <c r="T195" s="566">
        <v>14763.95773992945</v>
      </c>
      <c r="U195" s="572">
        <f>SUMIF('Breakdown depenses Jan''Mar''22'!H:H,'Rapport Financier 1'!A195,'Breakdown depenses Jan''Mar''22'!T:T)</f>
        <v>2495.71</v>
      </c>
      <c r="V195" s="572">
        <f>SUMIF('Breakdown depenses Avr-Mai''22'!H:H,'Rapport Financier 1'!A195,'Breakdown depenses Avr-Mai''22'!T:T)</f>
        <v>1855.05</v>
      </c>
      <c r="W195" s="572">
        <f>SUMIF('Breakdown depenses Juin''22'!H:H,'Rapport Financier 1'!A195,'Breakdown depenses Juin''22'!T:T)</f>
        <v>943.8</v>
      </c>
      <c r="X195" s="572">
        <f t="shared" si="195"/>
        <v>2798.85</v>
      </c>
      <c r="Y195" s="572">
        <f>SUMIF('Breakdown depenses Juil''Sept''22'!H:H,'Rapport Financier 1'!A195,'Breakdown depenses Juil''Sept''22'!T:T)</f>
        <v>2796.63</v>
      </c>
      <c r="Z195" s="572">
        <f>SUMIF('Breakdown depenses Oct 2022'!H:H,'Rapport Financier 1'!A195,'Breakdown depenses Oct 2022'!T:T)</f>
        <v>0</v>
      </c>
      <c r="AA195" s="572">
        <f>SUMIF('Breakdown depenses Oct''Dec 2022'!I:I,'Rapport Financier 1'!A195,'Breakdown depenses Oct''Dec 2022'!R:R)</f>
        <v>3637.34</v>
      </c>
      <c r="AB195" s="572">
        <f t="shared" si="196"/>
        <v>3637.34</v>
      </c>
      <c r="AC195" s="572">
        <f>SUMIF('Breakdown depenses Jan''&amp;Mars''23'!I:I,'Rapport Financier 1'!A195,'Breakdown depenses Jan''&amp;Mars''23'!U:U)</f>
        <v>2594.2399999999998</v>
      </c>
      <c r="AD195" s="572">
        <f>SUMIF('Breakdown depenses Avr''23'!I:I,'Rapport Financier 1'!A195,'Breakdown depenses Avr''23'!U:U)</f>
        <v>948.87</v>
      </c>
      <c r="AE195" s="572">
        <f>SUMIF('Breakdown depenses Mai''&amp;Jui''23'!I:I,'Rapport Financier 1'!A195,'Breakdown depenses Mai''&amp;Jui''23'!U:U)</f>
        <v>951.21</v>
      </c>
      <c r="AF195" s="572">
        <f t="shared" si="197"/>
        <v>16222.850000000002</v>
      </c>
      <c r="AG195" s="572">
        <f t="shared" si="198"/>
        <v>-1458.8922600705519</v>
      </c>
      <c r="AH195" s="575">
        <f t="shared" si="199"/>
        <v>1.0988144429677515</v>
      </c>
      <c r="AI195" s="566">
        <f t="shared" si="200"/>
        <v>27476.061355578226</v>
      </c>
      <c r="AJ195" s="572">
        <f t="shared" si="201"/>
        <v>30258.980571200002</v>
      </c>
      <c r="AK195" s="572">
        <f t="shared" si="202"/>
        <v>-2782.9192156217759</v>
      </c>
      <c r="AL195" s="998">
        <f t="shared" si="203"/>
        <v>1.1012852307907948</v>
      </c>
      <c r="AN195" s="1078">
        <f t="shared" si="136"/>
        <v>4397.5307843782239</v>
      </c>
    </row>
    <row r="196" spans="1:40" s="478" customFormat="1">
      <c r="A196" s="536" t="s">
        <v>675</v>
      </c>
      <c r="B196" s="537" t="s">
        <v>777</v>
      </c>
      <c r="C196" s="537" t="s">
        <v>269</v>
      </c>
      <c r="D196" s="537" t="s">
        <v>196</v>
      </c>
      <c r="E196" s="492"/>
      <c r="F196" s="492"/>
      <c r="G196" s="492"/>
      <c r="H196" s="492"/>
      <c r="I196" s="566">
        <v>9689.9867187971922</v>
      </c>
      <c r="J196" s="572">
        <f>SUMIF('Breakdown depenses Oct''dec 20'!H:H,'Rapport Financier 1'!A196,'Breakdown depenses Oct''dec 20'!T:T)</f>
        <v>4214.7292847999997</v>
      </c>
      <c r="K196" s="572">
        <f>SUMIF('Breakdown depenses Jan''Mar 21'!H:H,'Rapport Financier 1'!A196,'Breakdown depenses Jan''Mar 21'!T:T)</f>
        <v>2083.04</v>
      </c>
      <c r="L196" s="572">
        <f>(SUMIF('Breakdown depenses Avril-Juin'!H:H,'Rapport Financier 1'!A196,'Breakdown depenses Avril-Juin'!T:T))+(SUMIF('Breakdown VNG Dep Avr-Juin21'!A:A,'Rapport Financier 1'!A196,'Breakdown VNG Dep Avr-Juin21'!L:L))</f>
        <v>2194.0600000000004</v>
      </c>
      <c r="M196" s="572">
        <f>(SUMIF('Breakdown depenses Juil''Sept 21'!H:H,'Rapport Financier 1'!A196,'Breakdown depenses Juil''Sept 21'!T:T))</f>
        <v>2186.92</v>
      </c>
      <c r="N196" s="957">
        <f>SUMIF('Breakdown depenses Oct''21'!H:H,'Rapport Financier 1'!A196,'Breakdown depenses Oct''21'!T:T)</f>
        <v>735.34999999999991</v>
      </c>
      <c r="O196" s="958">
        <f>SUMIF('Breakdown depenses Nov''Déc''21'!H:H,A196,'Breakdown depenses Nov''Déc''21'!T:T)+SUMIF('VNG T5'!A:A,A196,'VNG T5'!N:N)</f>
        <v>2187.7399999999998</v>
      </c>
      <c r="P196" s="902">
        <f t="shared" si="191"/>
        <v>2923.0899999999997</v>
      </c>
      <c r="Q196" s="572">
        <f t="shared" si="192"/>
        <v>13601.8392848</v>
      </c>
      <c r="R196" s="572">
        <f t="shared" si="193"/>
        <v>-3911.8525660028081</v>
      </c>
      <c r="S196" s="716">
        <f t="shared" si="194"/>
        <v>1.403700508527465</v>
      </c>
      <c r="T196" s="566">
        <v>16007.370312550824</v>
      </c>
      <c r="U196" s="572">
        <f>SUMIF('Breakdown depenses Jan''Mar''22'!H:H,'Rapport Financier 1'!A196,'Breakdown depenses Jan''Mar''22'!T:T)</f>
        <v>2272.5899999999997</v>
      </c>
      <c r="V196" s="572">
        <f>SUMIF('Breakdown depenses Avr-Mai''22'!H:H,'Rapport Financier 1'!A196,'Breakdown depenses Avr-Mai''22'!T:T)</f>
        <v>1497.24</v>
      </c>
      <c r="W196" s="572">
        <f>SUMIF('Breakdown depenses Juin''22'!H:H,'Rapport Financier 1'!A196,'Breakdown depenses Juin''22'!T:T)</f>
        <v>750.57</v>
      </c>
      <c r="X196" s="572">
        <f t="shared" si="195"/>
        <v>2247.81</v>
      </c>
      <c r="Y196" s="572">
        <f>SUMIF('Breakdown depenses Juil''Sept''22'!H:H,'Rapport Financier 1'!A196,'Breakdown depenses Juil''Sept''22'!T:T)</f>
        <v>2241.89</v>
      </c>
      <c r="Z196" s="572">
        <f>SUMIF('Breakdown depenses Oct 2022'!H:H,'Rapport Financier 1'!A196,'Breakdown depenses Oct 2022'!T:T)</f>
        <v>0</v>
      </c>
      <c r="AA196" s="572">
        <f>SUMIF('Breakdown depenses Oct''Dec 2022'!I:I,'Rapport Financier 1'!A196,'Breakdown depenses Oct''Dec 2022'!R:R)</f>
        <v>3628.42</v>
      </c>
      <c r="AB196" s="572">
        <f t="shared" si="196"/>
        <v>3628.42</v>
      </c>
      <c r="AC196" s="572">
        <f>SUMIF('Breakdown depenses Jan''&amp;Mars''23'!I:I,'Rapport Financier 1'!A196,'Breakdown depenses Jan''&amp;Mars''23'!U:U)</f>
        <v>2946.52</v>
      </c>
      <c r="AD196" s="572">
        <f>SUMIF('Breakdown depenses Avr''23'!I:I,'Rapport Financier 1'!A196,'Breakdown depenses Avr''23'!U:U)</f>
        <v>0</v>
      </c>
      <c r="AE196" s="572">
        <f>SUMIF('Breakdown depenses Mai''&amp;Jui''23'!I:I,'Rapport Financier 1'!A196,'Breakdown depenses Mai''&amp;Jui''23'!U:U)</f>
        <v>573.86</v>
      </c>
      <c r="AF196" s="572">
        <f t="shared" si="197"/>
        <v>13911.09</v>
      </c>
      <c r="AG196" s="572">
        <f t="shared" si="198"/>
        <v>2096.2803125508235</v>
      </c>
      <c r="AH196" s="575">
        <f t="shared" si="199"/>
        <v>0.86904280518161048</v>
      </c>
      <c r="AI196" s="566">
        <f t="shared" si="200"/>
        <v>25697.357031348016</v>
      </c>
      <c r="AJ196" s="572">
        <f t="shared" si="201"/>
        <v>27512.9292848</v>
      </c>
      <c r="AK196" s="572">
        <f t="shared" si="202"/>
        <v>-1815.5722534519846</v>
      </c>
      <c r="AL196" s="998">
        <f t="shared" si="203"/>
        <v>1.0706521005735019</v>
      </c>
      <c r="AN196" s="1078">
        <f t="shared" si="136"/>
        <v>4759.3677465480159</v>
      </c>
    </row>
    <row r="197" spans="1:40" s="478" customFormat="1">
      <c r="A197" s="536" t="s">
        <v>453</v>
      </c>
      <c r="B197" s="537" t="s">
        <v>778</v>
      </c>
      <c r="C197" s="537" t="s">
        <v>269</v>
      </c>
      <c r="D197" s="537" t="s">
        <v>196</v>
      </c>
      <c r="E197" s="492"/>
      <c r="F197" s="492"/>
      <c r="G197" s="492"/>
      <c r="H197" s="492"/>
      <c r="I197" s="566">
        <v>21765.19956717435</v>
      </c>
      <c r="J197" s="572">
        <f>SUMIF('Breakdown depenses Oct''dec 20'!H:H,'Rapport Financier 1'!A197,'Breakdown depenses Oct''dec 20'!T:T)</f>
        <v>320</v>
      </c>
      <c r="K197" s="572">
        <f>SUMIF('Breakdown depenses Jan''Mar 21'!H:H,'Rapport Financier 1'!A197,'Breakdown depenses Jan''Mar 21'!T:T)</f>
        <v>3339.13</v>
      </c>
      <c r="L197" s="572">
        <f>(SUMIF('Breakdown depenses Avril-Juin'!H:H,'Rapport Financier 1'!A197,'Breakdown depenses Avril-Juin'!T:T))+(SUMIF('Breakdown VNG Dep Avr-Juin21'!A:A,'Rapport Financier 1'!A197,'Breakdown VNG Dep Avr-Juin21'!L:L))</f>
        <v>3973.84</v>
      </c>
      <c r="M197" s="572">
        <f>(SUMIF('Breakdown depenses Juil''Sept 21'!H:H,'Rapport Financier 1'!A197,'Breakdown depenses Juil''Sept 21'!T:T))</f>
        <v>4797.2700000000004</v>
      </c>
      <c r="N197" s="957">
        <f>SUMIF('Breakdown depenses Oct''21'!H:H,'Rapport Financier 1'!A197,'Breakdown depenses Oct''21'!T:T)</f>
        <v>1274.1600000000001</v>
      </c>
      <c r="O197" s="958">
        <f>SUMIF('Breakdown depenses Nov''Déc''21'!H:H,A197,'Breakdown depenses Nov''Déc''21'!T:T)+SUMIF('VNG T5'!A:A,A197,'VNG T5'!N:N)</f>
        <v>6191.06</v>
      </c>
      <c r="P197" s="902">
        <f t="shared" si="191"/>
        <v>7465.22</v>
      </c>
      <c r="Q197" s="572">
        <f t="shared" si="192"/>
        <v>19895.460000000003</v>
      </c>
      <c r="R197" s="572">
        <f t="shared" si="193"/>
        <v>1869.739567174347</v>
      </c>
      <c r="S197" s="575">
        <f t="shared" si="194"/>
        <v>0.91409499548103224</v>
      </c>
      <c r="T197" s="566">
        <v>28904.122477626021</v>
      </c>
      <c r="U197" s="572">
        <f>SUMIF('Breakdown depenses Jan''Mar''22'!H:H,'Rapport Financier 1'!A197,'Breakdown depenses Jan''Mar''22'!T:T)</f>
        <v>4114.1500000000005</v>
      </c>
      <c r="V197" s="572">
        <f>SUMIF('Breakdown depenses Avr-Mai''22'!H:H,'Rapport Financier 1'!A197,'Breakdown depenses Avr-Mai''22'!T:T)</f>
        <v>2733.06</v>
      </c>
      <c r="W197" s="572">
        <f>SUMIF('Breakdown depenses Juin''22'!H:H,'Rapport Financier 1'!A197,'Breakdown depenses Juin''22'!T:T)</f>
        <v>1319.1</v>
      </c>
      <c r="X197" s="572">
        <f t="shared" si="195"/>
        <v>4052.16</v>
      </c>
      <c r="Y197" s="572">
        <f>SUMIF('Breakdown depenses Juil''Sept''22'!H:H,'Rapport Financier 1'!A197,'Breakdown depenses Juil''Sept''22'!T:T)</f>
        <v>5800.34</v>
      </c>
      <c r="Z197" s="572">
        <f>SUMIF('Breakdown depenses Oct 2022'!H:H,'Rapport Financier 1'!A197,'Breakdown depenses Oct 2022'!T:T)</f>
        <v>0</v>
      </c>
      <c r="AA197" s="572">
        <f>SUMIF('Breakdown depenses Oct''Dec 2022'!I:I,'Rapport Financier 1'!A197,'Breakdown depenses Oct''Dec 2022'!R:R)</f>
        <v>8155.1100000000006</v>
      </c>
      <c r="AB197" s="572">
        <f t="shared" si="196"/>
        <v>8155.1100000000006</v>
      </c>
      <c r="AC197" s="572">
        <f>SUMIF('Breakdown depenses Jan''&amp;Mars''23'!I:I,'Rapport Financier 1'!A197,'Breakdown depenses Jan''&amp;Mars''23'!U:U)</f>
        <v>4408.2700000000004</v>
      </c>
      <c r="AD197" s="572">
        <f>SUMIF('Breakdown depenses Avr''23'!I:I,'Rapport Financier 1'!A197,'Breakdown depenses Avr''23'!U:U)</f>
        <v>1351.68</v>
      </c>
      <c r="AE197" s="572">
        <f>SUMIF('Breakdown depenses Mai''&amp;Jui''23'!I:I,'Rapport Financier 1'!A197,'Breakdown depenses Mai''&amp;Jui''23'!U:U)</f>
        <v>2853.74</v>
      </c>
      <c r="AF197" s="572">
        <f t="shared" si="197"/>
        <v>30735.450000000004</v>
      </c>
      <c r="AG197" s="572">
        <f t="shared" si="198"/>
        <v>-1831.3275223739838</v>
      </c>
      <c r="AH197" s="575">
        <f t="shared" si="199"/>
        <v>1.0633586964555513</v>
      </c>
      <c r="AI197" s="566">
        <f t="shared" si="200"/>
        <v>50669.32204480037</v>
      </c>
      <c r="AJ197" s="572">
        <f t="shared" si="201"/>
        <v>50630.91</v>
      </c>
      <c r="AK197" s="572">
        <f t="shared" si="202"/>
        <v>38.412044800366857</v>
      </c>
      <c r="AL197" s="998">
        <f t="shared" si="203"/>
        <v>0.99924190726754936</v>
      </c>
      <c r="AN197" s="1078">
        <f t="shared" si="136"/>
        <v>13953.472044800368</v>
      </c>
    </row>
    <row r="198" spans="1:40" s="478" customFormat="1">
      <c r="A198" s="536" t="s">
        <v>822</v>
      </c>
      <c r="B198" s="537" t="s">
        <v>779</v>
      </c>
      <c r="C198" s="537" t="s">
        <v>694</v>
      </c>
      <c r="D198" s="537" t="s">
        <v>196</v>
      </c>
      <c r="E198" s="492"/>
      <c r="F198" s="492"/>
      <c r="G198" s="492"/>
      <c r="H198" s="492"/>
      <c r="I198" s="566">
        <v>29994</v>
      </c>
      <c r="J198" s="572">
        <f>SUMIF('Breakdown depenses Oct''dec 20'!H:H,'Rapport Financier 1'!A198,'Breakdown depenses Oct''dec 20'!T:T)</f>
        <v>0</v>
      </c>
      <c r="K198" s="572">
        <f>SUMIF('Breakdown depenses Jan''Mar 21'!H:H,'Rapport Financier 1'!A198,'Breakdown depenses Jan''Mar 21'!T:T)</f>
        <v>8397.7099999999991</v>
      </c>
      <c r="L198" s="572">
        <f>(SUMIF('Breakdown depenses Avril-Juin'!H:H,'Rapport Financier 1'!A198,'Breakdown depenses Avril-Juin'!T:T))+(SUMIF('Breakdown VNG Dep Avr-Juin21'!A:A,'Rapport Financier 1'!A198,'Breakdown VNG Dep Avr-Juin21'!L:L))</f>
        <v>7174.71</v>
      </c>
      <c r="M198" s="572">
        <f>(SUMIF('Breakdown depenses Juil''Sept 21'!H:H,'Rapport Financier 1'!A198,'Breakdown depenses Juil''Sept 21'!T:T))</f>
        <v>0</v>
      </c>
      <c r="N198" s="957">
        <f>SUMIF('Breakdown depenses Oct''21'!H:H,'Rapport Financier 1'!A198,'Breakdown depenses Oct''21'!T:T)</f>
        <v>7211</v>
      </c>
      <c r="O198" s="958">
        <f>SUMIF('Breakdown depenses Nov''Déc''21'!H:H,A198,'Breakdown depenses Nov''Déc''21'!T:T)+SUMIF('VNG T5'!A:A,A198,'VNG T5'!N:N)</f>
        <v>6911.35</v>
      </c>
      <c r="P198" s="902">
        <f t="shared" si="191"/>
        <v>14122.35</v>
      </c>
      <c r="Q198" s="572">
        <f t="shared" si="192"/>
        <v>29694.769999999997</v>
      </c>
      <c r="R198" s="572">
        <f t="shared" si="193"/>
        <v>299.2300000000032</v>
      </c>
      <c r="S198" s="716">
        <f t="shared" si="194"/>
        <v>0.99002367140094671</v>
      </c>
      <c r="T198" s="566">
        <v>42270</v>
      </c>
      <c r="U198" s="572">
        <f>SUMIF('Breakdown depenses Jan''Mar''22'!H:H,'Rapport Financier 1'!A198,'Breakdown depenses Jan''Mar''22'!T:T)</f>
        <v>0</v>
      </c>
      <c r="V198" s="572">
        <f>SUMIF('Breakdown depenses Avr-Mai''22'!H:H,'Rapport Financier 1'!A198,'Breakdown depenses Avr-Mai''22'!T:T)</f>
        <v>6753</v>
      </c>
      <c r="W198" s="572">
        <f>SUMIF('Breakdown depenses Juin''22'!H:H,'Rapport Financier 1'!A198,'Breakdown depenses Juin''22'!T:T)</f>
        <v>6924</v>
      </c>
      <c r="X198" s="572">
        <f t="shared" si="195"/>
        <v>13677</v>
      </c>
      <c r="Y198" s="572">
        <f>SUMIF('Breakdown depenses Juil''Sept''22'!H:H,'Rapport Financier 1'!A198,'Breakdown depenses Juil''Sept''22'!T:T)</f>
        <v>0</v>
      </c>
      <c r="Z198" s="572">
        <f>SUMIF('Breakdown depenses Oct 2022'!H:H,'Rapport Financier 1'!A198,'Breakdown depenses Oct 2022'!T:T)</f>
        <v>0</v>
      </c>
      <c r="AA198" s="572">
        <f>SUMIF('Breakdown depenses Oct''Dec 2022'!I:I,'Rapport Financier 1'!A198,'Breakdown depenses Oct''Dec 2022'!R:R)</f>
        <v>9190</v>
      </c>
      <c r="AB198" s="572">
        <f t="shared" si="196"/>
        <v>9190</v>
      </c>
      <c r="AC198" s="572">
        <f>SUMIF('Breakdown depenses Jan''&amp;Mars''23'!I:I,'Rapport Financier 1'!A198,'Breakdown depenses Jan''&amp;Mars''23'!U:U)</f>
        <v>6497</v>
      </c>
      <c r="AD198" s="572">
        <f>SUMIF('Breakdown depenses Avr''23'!I:I,'Rapport Financier 1'!A198,'Breakdown depenses Avr''23'!U:U)</f>
        <v>7114</v>
      </c>
      <c r="AE198" s="572">
        <f>SUMIF('Breakdown depenses Mai''&amp;Jui''23'!I:I,'Rapport Financier 1'!A198,'Breakdown depenses Mai''&amp;Jui''23'!U:U)</f>
        <v>5705</v>
      </c>
      <c r="AF198" s="572">
        <f t="shared" si="197"/>
        <v>42183</v>
      </c>
      <c r="AG198" s="572">
        <f t="shared" si="198"/>
        <v>87</v>
      </c>
      <c r="AH198" s="575">
        <f t="shared" si="199"/>
        <v>0.99794180269694821</v>
      </c>
      <c r="AI198" s="566">
        <f t="shared" si="200"/>
        <v>72264</v>
      </c>
      <c r="AJ198" s="572">
        <f t="shared" si="201"/>
        <v>71877.76999999999</v>
      </c>
      <c r="AK198" s="572">
        <f t="shared" si="202"/>
        <v>386.23000000001048</v>
      </c>
      <c r="AL198" s="998">
        <f t="shared" si="203"/>
        <v>0.99465529170818101</v>
      </c>
      <c r="AN198" s="1078">
        <f t="shared" si="136"/>
        <v>23187.23000000001</v>
      </c>
    </row>
    <row r="199" spans="1:40" s="478" customFormat="1">
      <c r="A199" s="536" t="s">
        <v>823</v>
      </c>
      <c r="B199" s="537" t="s">
        <v>780</v>
      </c>
      <c r="C199" s="537" t="s">
        <v>694</v>
      </c>
      <c r="D199" s="537" t="s">
        <v>196</v>
      </c>
      <c r="E199" s="492"/>
      <c r="F199" s="492"/>
      <c r="G199" s="492"/>
      <c r="H199" s="492"/>
      <c r="I199" s="566">
        <v>16500</v>
      </c>
      <c r="J199" s="572">
        <f>SUMIF('Breakdown depenses Oct''dec 20'!H:H,'Rapport Financier 1'!A199,'Breakdown depenses Oct''dec 20'!T:T)</f>
        <v>0</v>
      </c>
      <c r="K199" s="572">
        <f>SUMIF('Breakdown depenses Jan''Mar 21'!H:H,'Rapport Financier 1'!A199,'Breakdown depenses Jan''Mar 21'!T:T)</f>
        <v>7837.5</v>
      </c>
      <c r="L199" s="572">
        <f>(SUMIF('Breakdown depenses Avril-Juin'!H:H,'Rapport Financier 1'!A199,'Breakdown depenses Avril-Juin'!T:T))+(SUMIF('Breakdown VNG Dep Avr-Juin21'!A:A,'Rapport Financier 1'!A199,'Breakdown VNG Dep Avr-Juin21'!L:L))</f>
        <v>4812.5</v>
      </c>
      <c r="M199" s="572">
        <f>(SUMIF('Breakdown depenses Juil''Sept 21'!H:H,'Rapport Financier 1'!A199,'Breakdown depenses Juil''Sept 21'!T:T))</f>
        <v>0</v>
      </c>
      <c r="N199" s="957">
        <f>SUMIF('Breakdown depenses Oct''21'!H:H,'Rapport Financier 1'!A199,'Breakdown depenses Oct''21'!T:T)</f>
        <v>2613</v>
      </c>
      <c r="O199" s="958">
        <f>SUMIF('Breakdown depenses Nov''Déc''21'!H:H,A199,'Breakdown depenses Nov''Déc''21'!T:T)+SUMIF('VNG T5'!A:A,A199,'VNG T5'!N:N)</f>
        <v>3575</v>
      </c>
      <c r="P199" s="902">
        <f t="shared" si="191"/>
        <v>6188</v>
      </c>
      <c r="Q199" s="572">
        <f t="shared" si="192"/>
        <v>18838</v>
      </c>
      <c r="R199" s="572">
        <f t="shared" si="193"/>
        <v>-2338</v>
      </c>
      <c r="S199" s="716">
        <f t="shared" si="194"/>
        <v>1.1416969696969697</v>
      </c>
      <c r="T199" s="566">
        <v>22137</v>
      </c>
      <c r="U199" s="572">
        <f>SUMIF('Breakdown depenses Jan''Mar''22'!H:H,'Rapport Financier 1'!A199,'Breakdown depenses Jan''Mar''22'!T:T)</f>
        <v>0</v>
      </c>
      <c r="V199" s="572">
        <f>SUMIF('Breakdown depenses Avr-Mai''22'!H:H,'Rapport Financier 1'!A199,'Breakdown depenses Avr-Mai''22'!T:T)</f>
        <v>6875</v>
      </c>
      <c r="W199" s="572">
        <f>SUMIF('Breakdown depenses Juin''22'!H:H,'Rapport Financier 1'!A199,'Breakdown depenses Juin''22'!T:T)</f>
        <v>7425</v>
      </c>
      <c r="X199" s="572">
        <f t="shared" si="195"/>
        <v>14300</v>
      </c>
      <c r="Y199" s="572">
        <f>SUMIF('Breakdown depenses Juil''Sept''22'!H:H,'Rapport Financier 1'!A199,'Breakdown depenses Juil''Sept''22'!T:T)</f>
        <v>0</v>
      </c>
      <c r="Z199" s="572">
        <f>SUMIF('Breakdown depenses Oct 2022'!H:H,'Rapport Financier 1'!A199,'Breakdown depenses Oct 2022'!T:T)</f>
        <v>0</v>
      </c>
      <c r="AA199" s="572">
        <f>SUMIF('Breakdown depenses Oct''Dec 2022'!I:I,'Rapport Financier 1'!A199,'Breakdown depenses Oct''Dec 2022'!R:R)</f>
        <v>0</v>
      </c>
      <c r="AB199" s="572">
        <f t="shared" si="196"/>
        <v>0</v>
      </c>
      <c r="AC199" s="572">
        <f>SUMIF('Breakdown depenses Jan''&amp;Mars''23'!I:I,'Rapport Financier 1'!A199,'Breakdown depenses Jan''&amp;Mars''23'!U:U)</f>
        <v>5500</v>
      </c>
      <c r="AD199" s="572">
        <f>SUMIF('Breakdown depenses Avr''23'!I:I,'Rapport Financier 1'!A199,'Breakdown depenses Avr''23'!U:U)</f>
        <v>0</v>
      </c>
      <c r="AE199" s="572">
        <f>SUMIF('Breakdown depenses Mai''&amp;Jui''23'!I:I,'Rapport Financier 1'!A199,'Breakdown depenses Mai''&amp;Jui''23'!U:U)</f>
        <v>0</v>
      </c>
      <c r="AF199" s="572">
        <f t="shared" si="197"/>
        <v>19800</v>
      </c>
      <c r="AG199" s="572">
        <f t="shared" si="198"/>
        <v>2337</v>
      </c>
      <c r="AH199" s="575">
        <f t="shared" si="199"/>
        <v>0.8944301395853097</v>
      </c>
      <c r="AI199" s="566">
        <f t="shared" si="200"/>
        <v>38637</v>
      </c>
      <c r="AJ199" s="572">
        <f t="shared" si="201"/>
        <v>38638</v>
      </c>
      <c r="AK199" s="572">
        <f t="shared" si="202"/>
        <v>-1</v>
      </c>
      <c r="AL199" s="998">
        <f t="shared" si="203"/>
        <v>1.0000258819266505</v>
      </c>
      <c r="AN199" s="1078">
        <f t="shared" si="136"/>
        <v>5499</v>
      </c>
    </row>
    <row r="200" spans="1:40" s="478" customFormat="1">
      <c r="A200" s="536" t="s">
        <v>824</v>
      </c>
      <c r="B200" s="537" t="s">
        <v>781</v>
      </c>
      <c r="C200" s="537" t="s">
        <v>694</v>
      </c>
      <c r="D200" s="537" t="s">
        <v>196</v>
      </c>
      <c r="E200" s="492"/>
      <c r="F200" s="492"/>
      <c r="G200" s="492"/>
      <c r="H200" s="492"/>
      <c r="I200" s="566">
        <v>13500</v>
      </c>
      <c r="J200" s="572">
        <f>SUMIF('Breakdown depenses Oct''dec 20'!H:H,'Rapport Financier 1'!A200,'Breakdown depenses Oct''dec 20'!T:T)</f>
        <v>0</v>
      </c>
      <c r="K200" s="572">
        <f>SUMIF('Breakdown depenses Jan''Mar 21'!H:H,'Rapport Financier 1'!A200,'Breakdown depenses Jan''Mar 21'!T:T)</f>
        <v>6300</v>
      </c>
      <c r="L200" s="572">
        <f>(SUMIF('Breakdown depenses Avril-Juin'!H:H,'Rapport Financier 1'!A200,'Breakdown depenses Avril-Juin'!T:T))+(SUMIF('Breakdown VNG Dep Avr-Juin21'!A:A,'Rapport Financier 1'!A200,'Breakdown VNG Dep Avr-Juin21'!L:L))</f>
        <v>2700</v>
      </c>
      <c r="M200" s="572">
        <f>(SUMIF('Breakdown depenses Juil''Sept 21'!H:H,'Rapport Financier 1'!A200,'Breakdown depenses Juil''Sept 21'!T:T))</f>
        <v>0</v>
      </c>
      <c r="N200" s="957">
        <f>SUMIF('Breakdown depenses Oct''21'!H:H,'Rapport Financier 1'!A200,'Breakdown depenses Oct''21'!T:T)</f>
        <v>2700</v>
      </c>
      <c r="O200" s="958">
        <f>SUMIF('Breakdown depenses Nov''Déc''21'!H:H,A200,'Breakdown depenses Nov''Déc''21'!T:T)+SUMIF('VNG T5'!A:A,A200,'VNG T5'!N:N)</f>
        <v>4050</v>
      </c>
      <c r="P200" s="902">
        <f t="shared" si="191"/>
        <v>6750</v>
      </c>
      <c r="Q200" s="572">
        <f t="shared" si="192"/>
        <v>15750</v>
      </c>
      <c r="R200" s="572">
        <f t="shared" si="193"/>
        <v>-2250</v>
      </c>
      <c r="S200" s="575">
        <f t="shared" si="194"/>
        <v>1.1666666666666667</v>
      </c>
      <c r="T200" s="566">
        <v>18900</v>
      </c>
      <c r="U200" s="572">
        <f>SUMIF('Breakdown depenses Jan''Mar''22'!H:H,'Rapport Financier 1'!A200,'Breakdown depenses Jan''Mar''22'!T:T)</f>
        <v>0</v>
      </c>
      <c r="V200" s="572">
        <f>SUMIF('Breakdown depenses Avr-Mai''22'!H:H,'Rapport Financier 1'!A200,'Breakdown depenses Avr-Mai''22'!T:T)</f>
        <v>0</v>
      </c>
      <c r="W200" s="572">
        <f>SUMIF('Breakdown depenses Juin''22'!H:H,'Rapport Financier 1'!A200,'Breakdown depenses Juin''22'!T:T)</f>
        <v>0</v>
      </c>
      <c r="X200" s="572">
        <f t="shared" si="195"/>
        <v>0</v>
      </c>
      <c r="Y200" s="572">
        <f>SUMIF('Breakdown depenses Juil''Sept''22'!H:H,'Rapport Financier 1'!A200,'Breakdown depenses Juil''Sept''22'!T:T)</f>
        <v>0</v>
      </c>
      <c r="Z200" s="572">
        <f>SUMIF('Breakdown depenses Oct 2022'!H:H,'Rapport Financier 1'!A200,'Breakdown depenses Oct 2022'!T:T)</f>
        <v>0</v>
      </c>
      <c r="AA200" s="572">
        <f>SUMIF('Breakdown depenses Oct''Dec 2022'!I:I,'Rapport Financier 1'!A200,'Breakdown depenses Oct''Dec 2022'!R:R)</f>
        <v>4275</v>
      </c>
      <c r="AB200" s="572">
        <f t="shared" si="196"/>
        <v>4275</v>
      </c>
      <c r="AC200" s="572">
        <f>SUMIF('Breakdown depenses Jan''&amp;Mars''23'!I:I,'Rapport Financier 1'!A200,'Breakdown depenses Jan''&amp;Mars''23'!U:U)</f>
        <v>2475</v>
      </c>
      <c r="AD200" s="572">
        <f>SUMIF('Breakdown depenses Avr''23'!I:I,'Rapport Financier 1'!A200,'Breakdown depenses Avr''23'!U:U)</f>
        <v>4950</v>
      </c>
      <c r="AE200" s="572">
        <f>SUMIF('Breakdown depenses Mai''&amp;Jui''23'!I:I,'Rapport Financier 1'!A200,'Breakdown depenses Mai''&amp;Jui''23'!U:U)</f>
        <v>0</v>
      </c>
      <c r="AF200" s="572">
        <f t="shared" si="197"/>
        <v>11700</v>
      </c>
      <c r="AG200" s="572">
        <f t="shared" si="198"/>
        <v>7200</v>
      </c>
      <c r="AH200" s="575">
        <f t="shared" si="199"/>
        <v>0.61904761904761907</v>
      </c>
      <c r="AI200" s="566">
        <f t="shared" si="200"/>
        <v>32400</v>
      </c>
      <c r="AJ200" s="572">
        <f t="shared" si="201"/>
        <v>27450</v>
      </c>
      <c r="AK200" s="572">
        <f t="shared" si="202"/>
        <v>4950</v>
      </c>
      <c r="AL200" s="998">
        <f t="shared" si="203"/>
        <v>0.84722222222222221</v>
      </c>
      <c r="AN200" s="1078">
        <f t="shared" si="136"/>
        <v>16650</v>
      </c>
    </row>
    <row r="201" spans="1:40" s="478" customFormat="1">
      <c r="A201" s="536" t="s">
        <v>927</v>
      </c>
      <c r="B201" s="537" t="s">
        <v>778</v>
      </c>
      <c r="C201" s="537" t="s">
        <v>694</v>
      </c>
      <c r="D201" s="537" t="s">
        <v>196</v>
      </c>
      <c r="E201" s="492"/>
      <c r="F201" s="492"/>
      <c r="G201" s="492"/>
      <c r="H201" s="492"/>
      <c r="I201" s="566">
        <v>10</v>
      </c>
      <c r="J201" s="572">
        <f>SUMIF('Breakdown depenses Oct''dec 20'!H:H,'Rapport Financier 1'!A201,'Breakdown depenses Oct''dec 20'!T:T)</f>
        <v>0</v>
      </c>
      <c r="K201" s="572">
        <f>SUMIF('Breakdown depenses Jan''Mar 21'!H:H,'Rapport Financier 1'!A201,'Breakdown depenses Jan''Mar 21'!T:T)</f>
        <v>0</v>
      </c>
      <c r="L201" s="572">
        <f>(SUMIF('Breakdown depenses Avril-Juin'!H:H,'Rapport Financier 1'!A201,'Breakdown depenses Avril-Juin'!T:T))+(SUMIF('Breakdown VNG Dep Avr-Juin21'!A:A,'Rapport Financier 1'!A201,'Breakdown VNG Dep Avr-Juin21'!L:L))</f>
        <v>10</v>
      </c>
      <c r="M201" s="572">
        <f>(SUMIF('Breakdown depenses Juil''Sept 21'!H:H,'Rapport Financier 1'!A201,'Breakdown depenses Juil''Sept 21'!T:T))</f>
        <v>0</v>
      </c>
      <c r="N201" s="957">
        <f>SUMIF('Breakdown depenses Oct''21'!H:H,'Rapport Financier 1'!A201,'Breakdown depenses Oct''21'!T:T)</f>
        <v>0</v>
      </c>
      <c r="O201" s="958">
        <f>SUMIF('Breakdown depenses Nov''Déc''21'!H:H,A201,'Breakdown depenses Nov''Déc''21'!T:T)+SUMIF('VNG T5'!A:A,A201,'VNG T5'!N:N)</f>
        <v>0</v>
      </c>
      <c r="P201" s="902">
        <f t="shared" si="191"/>
        <v>0</v>
      </c>
      <c r="Q201" s="572">
        <f t="shared" si="192"/>
        <v>10</v>
      </c>
      <c r="R201" s="572">
        <f t="shared" si="193"/>
        <v>0</v>
      </c>
      <c r="S201" s="575">
        <f t="shared" si="194"/>
        <v>1</v>
      </c>
      <c r="T201" s="566">
        <v>0</v>
      </c>
      <c r="U201" s="572">
        <f>SUMIF('Breakdown depenses Jan''Mar''22'!H:H,'Rapport Financier 1'!A201,'Breakdown depenses Jan''Mar''22'!T:T)</f>
        <v>0</v>
      </c>
      <c r="V201" s="572">
        <f>SUMIF('Breakdown depenses Avr-Mai''22'!H:H,'Rapport Financier 1'!A201,'Breakdown depenses Avr-Mai''22'!T:T)</f>
        <v>0</v>
      </c>
      <c r="W201" s="572">
        <f>SUMIF('Breakdown depenses Juin''22'!H:H,'Rapport Financier 1'!A201,'Breakdown depenses Juin''22'!T:T)</f>
        <v>0</v>
      </c>
      <c r="X201" s="572">
        <f t="shared" si="195"/>
        <v>0</v>
      </c>
      <c r="Y201" s="572">
        <f>SUMIF('Breakdown depenses Juil''Sept''22'!H:H,'Rapport Financier 1'!A201,'Breakdown depenses Juil''Sept''22'!T:T)</f>
        <v>0</v>
      </c>
      <c r="Z201" s="572">
        <f>SUMIF('Breakdown depenses Oct 2022'!H:H,'Rapport Financier 1'!A201,'Breakdown depenses Oct 2022'!T:T)</f>
        <v>0</v>
      </c>
      <c r="AA201" s="572">
        <f>SUMIF('Breakdown depenses Oct''Dec 2022'!I:I,'Rapport Financier 1'!A201,'Breakdown depenses Oct''Dec 2022'!R:R)</f>
        <v>0</v>
      </c>
      <c r="AB201" s="572">
        <f t="shared" si="196"/>
        <v>0</v>
      </c>
      <c r="AC201" s="572">
        <f>SUMIF('Breakdown depenses Jan''&amp;Mars''23'!I:I,'Rapport Financier 1'!A201,'Breakdown depenses Jan''&amp;Mars''23'!U:U)</f>
        <v>0</v>
      </c>
      <c r="AD201" s="572">
        <f>SUMIF('Breakdown depenses Avr''23'!I:I,'Rapport Financier 1'!A201,'Breakdown depenses Avr''23'!U:U)</f>
        <v>0</v>
      </c>
      <c r="AE201" s="572">
        <f>SUMIF('Breakdown depenses Mai''&amp;Jui''23'!I:I,'Rapport Financier 1'!A201,'Breakdown depenses Mai''&amp;Jui''23'!U:U)</f>
        <v>0</v>
      </c>
      <c r="AF201" s="572">
        <f t="shared" si="197"/>
        <v>0</v>
      </c>
      <c r="AG201" s="572">
        <f t="shared" si="198"/>
        <v>0</v>
      </c>
      <c r="AH201" s="575"/>
      <c r="AI201" s="566">
        <f t="shared" si="200"/>
        <v>10</v>
      </c>
      <c r="AJ201" s="572">
        <f t="shared" si="201"/>
        <v>10</v>
      </c>
      <c r="AK201" s="572">
        <f t="shared" si="202"/>
        <v>0</v>
      </c>
      <c r="AL201" s="998">
        <f t="shared" si="203"/>
        <v>1</v>
      </c>
      <c r="AN201" s="1078">
        <f t="shared" si="136"/>
        <v>0</v>
      </c>
    </row>
    <row r="202" spans="1:40" s="478" customFormat="1">
      <c r="A202" s="536" t="s">
        <v>928</v>
      </c>
      <c r="B202" s="537" t="s">
        <v>782</v>
      </c>
      <c r="C202" s="537" t="s">
        <v>294</v>
      </c>
      <c r="D202" s="537" t="s">
        <v>196</v>
      </c>
      <c r="E202" s="492"/>
      <c r="F202" s="492"/>
      <c r="G202" s="492"/>
      <c r="H202" s="492"/>
      <c r="I202" s="566">
        <v>10200</v>
      </c>
      <c r="J202" s="572">
        <f>SUMIF('Breakdown depenses Oct''dec 20'!H:H,'Rapport Financier 1'!A202,'Breakdown depenses Oct''dec 20'!T:T)</f>
        <v>0</v>
      </c>
      <c r="K202" s="572">
        <f>SUMIF('Breakdown depenses Jan''Mar 21'!H:H,'Rapport Financier 1'!A202,'Breakdown depenses Jan''Mar 21'!T:T)</f>
        <v>2550</v>
      </c>
      <c r="L202" s="572">
        <f>(SUMIF('Breakdown depenses Avril-Juin'!H:H,'Rapport Financier 1'!A202,'Breakdown depenses Avril-Juin'!T:T))+(SUMIF('Breakdown VNG Dep Avr-Juin21'!A:A,'Rapport Financier 1'!A202,'Breakdown VNG Dep Avr-Juin21'!L:L))</f>
        <v>2550</v>
      </c>
      <c r="M202" s="572">
        <f>(SUMIF('Breakdown depenses Juil''Sept 21'!H:H,'Rapport Financier 1'!A202,'Breakdown depenses Juil''Sept 21'!T:T))</f>
        <v>0</v>
      </c>
      <c r="N202" s="957">
        <f>SUMIF('Breakdown depenses Oct''21'!H:H,'Rapport Financier 1'!A202,'Breakdown depenses Oct''21'!T:T)</f>
        <v>2550</v>
      </c>
      <c r="O202" s="958">
        <f>SUMIF('Breakdown depenses Nov''Déc''21'!H:H,A202,'Breakdown depenses Nov''Déc''21'!T:T)+SUMIF('VNG T5'!A:A,A202,'VNG T5'!N:N)</f>
        <v>2550</v>
      </c>
      <c r="P202" s="902">
        <f t="shared" si="191"/>
        <v>5100</v>
      </c>
      <c r="Q202" s="572">
        <f t="shared" si="192"/>
        <v>10200</v>
      </c>
      <c r="R202" s="572">
        <f t="shared" si="193"/>
        <v>0</v>
      </c>
      <c r="S202" s="575">
        <f t="shared" si="194"/>
        <v>1</v>
      </c>
      <c r="T202" s="566">
        <v>11900</v>
      </c>
      <c r="U202" s="572">
        <f>SUMIF('Breakdown depenses Jan''Mar''22'!H:H,'Rapport Financier 1'!A202,'Breakdown depenses Jan''Mar''22'!T:T)</f>
        <v>0</v>
      </c>
      <c r="V202" s="572">
        <f>SUMIF('Breakdown depenses Avr-Mai''22'!H:H,'Rapport Financier 1'!A202,'Breakdown depenses Avr-Mai''22'!T:T)</f>
        <v>2550</v>
      </c>
      <c r="W202" s="572">
        <f>SUMIF('Breakdown depenses Juin''22'!H:H,'Rapport Financier 1'!A202,'Breakdown depenses Juin''22'!T:T)</f>
        <v>2550</v>
      </c>
      <c r="X202" s="572">
        <f t="shared" si="195"/>
        <v>5100</v>
      </c>
      <c r="Y202" s="572">
        <f>SUMIF('Breakdown depenses Juil''Sept''22'!H:H,'Rapport Financier 1'!A202,'Breakdown depenses Juil''Sept''22'!T:T)</f>
        <v>0</v>
      </c>
      <c r="Z202" s="572">
        <f>SUMIF('Breakdown depenses Oct 2022'!H:H,'Rapport Financier 1'!A202,'Breakdown depenses Oct 2022'!T:T)</f>
        <v>0</v>
      </c>
      <c r="AA202" s="572">
        <f>SUMIF('Breakdown depenses Oct''Dec 2022'!I:I,'Rapport Financier 1'!A202,'Breakdown depenses Oct''Dec 2022'!R:R)</f>
        <v>4879</v>
      </c>
      <c r="AB202" s="572">
        <f t="shared" si="196"/>
        <v>4879</v>
      </c>
      <c r="AC202" s="572">
        <f>SUMIF('Breakdown depenses Jan''&amp;Mars''23'!I:I,'Rapport Financier 1'!A202,'Breakdown depenses Jan''&amp;Mars''23'!U:U)</f>
        <v>0</v>
      </c>
      <c r="AD202" s="572">
        <f>SUMIF('Breakdown depenses Avr''23'!I:I,'Rapport Financier 1'!A202,'Breakdown depenses Avr''23'!U:U)</f>
        <v>0</v>
      </c>
      <c r="AE202" s="572">
        <f>SUMIF('Breakdown depenses Mai''&amp;Jui''23'!I:I,'Rapport Financier 1'!A202,'Breakdown depenses Mai''&amp;Jui''23'!U:U)</f>
        <v>1700</v>
      </c>
      <c r="AF202" s="572">
        <f t="shared" si="197"/>
        <v>11679</v>
      </c>
      <c r="AG202" s="572">
        <f t="shared" si="198"/>
        <v>221</v>
      </c>
      <c r="AH202" s="575">
        <f t="shared" si="199"/>
        <v>0.98142857142857143</v>
      </c>
      <c r="AI202" s="566">
        <f t="shared" si="200"/>
        <v>22100</v>
      </c>
      <c r="AJ202" s="572">
        <f t="shared" si="201"/>
        <v>21879</v>
      </c>
      <c r="AK202" s="572">
        <f t="shared" si="202"/>
        <v>221</v>
      </c>
      <c r="AL202" s="998">
        <f t="shared" si="203"/>
        <v>0.99</v>
      </c>
      <c r="AN202" s="1078">
        <f t="shared" si="136"/>
        <v>5100</v>
      </c>
    </row>
    <row r="203" spans="1:40" s="478" customFormat="1">
      <c r="A203" s="536" t="s">
        <v>929</v>
      </c>
      <c r="B203" s="537" t="s">
        <v>783</v>
      </c>
      <c r="C203" s="537" t="s">
        <v>294</v>
      </c>
      <c r="D203" s="537" t="s">
        <v>196</v>
      </c>
      <c r="E203" s="492"/>
      <c r="F203" s="492"/>
      <c r="G203" s="492"/>
      <c r="H203" s="492"/>
      <c r="I203" s="566">
        <v>4800</v>
      </c>
      <c r="J203" s="572">
        <f>SUMIF('Breakdown depenses Oct''dec 20'!H:H,'Rapport Financier 1'!A203,'Breakdown depenses Oct''dec 20'!T:T)</f>
        <v>0</v>
      </c>
      <c r="K203" s="572">
        <f>SUMIF('Breakdown depenses Jan''Mar 21'!H:H,'Rapport Financier 1'!A203,'Breakdown depenses Jan''Mar 21'!T:T)</f>
        <v>1200</v>
      </c>
      <c r="L203" s="572">
        <f>(SUMIF('Breakdown depenses Avril-Juin'!H:H,'Rapport Financier 1'!A203,'Breakdown depenses Avril-Juin'!T:T))+(SUMIF('Breakdown VNG Dep Avr-Juin21'!A:A,'Rapport Financier 1'!A203,'Breakdown VNG Dep Avr-Juin21'!L:L))</f>
        <v>1200</v>
      </c>
      <c r="M203" s="572">
        <f>(SUMIF('Breakdown depenses Juil''Sept 21'!H:H,'Rapport Financier 1'!A203,'Breakdown depenses Juil''Sept 21'!T:T))</f>
        <v>0</v>
      </c>
      <c r="N203" s="957">
        <f>SUMIF('Breakdown depenses Oct''21'!H:H,'Rapport Financier 1'!A203,'Breakdown depenses Oct''21'!T:T)</f>
        <v>1200</v>
      </c>
      <c r="O203" s="958">
        <f>SUMIF('Breakdown depenses Nov''Déc''21'!H:H,A203,'Breakdown depenses Nov''Déc''21'!T:T)+SUMIF('VNG T5'!A:A,A203,'VNG T5'!N:N)</f>
        <v>1200</v>
      </c>
      <c r="P203" s="902">
        <f t="shared" si="191"/>
        <v>2400</v>
      </c>
      <c r="Q203" s="572">
        <f t="shared" si="192"/>
        <v>4800</v>
      </c>
      <c r="R203" s="572">
        <f t="shared" si="193"/>
        <v>0</v>
      </c>
      <c r="S203" s="575">
        <f t="shared" si="194"/>
        <v>1</v>
      </c>
      <c r="T203" s="566">
        <v>4800</v>
      </c>
      <c r="U203" s="572">
        <f>SUMIF('Breakdown depenses Jan''Mar''22'!H:H,'Rapport Financier 1'!A203,'Breakdown depenses Jan''Mar''22'!T:T)</f>
        <v>0</v>
      </c>
      <c r="V203" s="572">
        <f>SUMIF('Breakdown depenses Avr-Mai''22'!H:H,'Rapport Financier 1'!A203,'Breakdown depenses Avr-Mai''22'!T:T)</f>
        <v>1200</v>
      </c>
      <c r="W203" s="572">
        <f>SUMIF('Breakdown depenses Juin''22'!H:H,'Rapport Financier 1'!A203,'Breakdown depenses Juin''22'!T:T)</f>
        <v>1200</v>
      </c>
      <c r="X203" s="572">
        <f t="shared" si="195"/>
        <v>2400</v>
      </c>
      <c r="Y203" s="572">
        <f>SUMIF('Breakdown depenses Juil''Sept''22'!H:H,'Rapport Financier 1'!A203,'Breakdown depenses Juil''Sept''22'!T:T)</f>
        <v>0</v>
      </c>
      <c r="Z203" s="572">
        <f>SUMIF('Breakdown depenses Oct 2022'!H:H,'Rapport Financier 1'!A203,'Breakdown depenses Oct 2022'!T:T)</f>
        <v>0</v>
      </c>
      <c r="AA203" s="572">
        <f>SUMIF('Breakdown depenses Oct''Dec 2022'!I:I,'Rapport Financier 1'!A203,'Breakdown depenses Oct''Dec 2022'!R:R)</f>
        <v>2400</v>
      </c>
      <c r="AB203" s="572">
        <f t="shared" si="196"/>
        <v>2400</v>
      </c>
      <c r="AC203" s="572">
        <f>SUMIF('Breakdown depenses Jan''&amp;Mars''23'!I:I,'Rapport Financier 1'!A203,'Breakdown depenses Jan''&amp;Mars''23'!U:U)</f>
        <v>0</v>
      </c>
      <c r="AD203" s="572">
        <f>SUMIF('Breakdown depenses Avr''23'!I:I,'Rapport Financier 1'!A203,'Breakdown depenses Avr''23'!U:U)</f>
        <v>0</v>
      </c>
      <c r="AE203" s="572">
        <f>SUMIF('Breakdown depenses Mai''&amp;Jui''23'!I:I,'Rapport Financier 1'!A203,'Breakdown depenses Mai''&amp;Jui''23'!U:U)</f>
        <v>0</v>
      </c>
      <c r="AF203" s="572">
        <f t="shared" si="197"/>
        <v>4800</v>
      </c>
      <c r="AG203" s="572">
        <f t="shared" si="198"/>
        <v>0</v>
      </c>
      <c r="AH203" s="575">
        <f t="shared" si="199"/>
        <v>1</v>
      </c>
      <c r="AI203" s="566">
        <f t="shared" si="200"/>
        <v>9600</v>
      </c>
      <c r="AJ203" s="572">
        <f t="shared" si="201"/>
        <v>9600</v>
      </c>
      <c r="AK203" s="572">
        <f t="shared" si="202"/>
        <v>0</v>
      </c>
      <c r="AL203" s="998">
        <f t="shared" si="203"/>
        <v>1</v>
      </c>
      <c r="AN203" s="1078">
        <f t="shared" si="136"/>
        <v>2400</v>
      </c>
    </row>
    <row r="204" spans="1:40" s="478" customFormat="1">
      <c r="A204" s="536" t="s">
        <v>930</v>
      </c>
      <c r="B204" s="537" t="s">
        <v>784</v>
      </c>
      <c r="C204" s="537" t="s">
        <v>294</v>
      </c>
      <c r="D204" s="537" t="s">
        <v>196</v>
      </c>
      <c r="E204" s="492"/>
      <c r="F204" s="492"/>
      <c r="G204" s="492"/>
      <c r="H204" s="492"/>
      <c r="I204" s="566">
        <v>3600</v>
      </c>
      <c r="J204" s="572">
        <f>SUMIF('Breakdown depenses Oct''dec 20'!H:H,'Rapport Financier 1'!A204,'Breakdown depenses Oct''dec 20'!T:T)</f>
        <v>0</v>
      </c>
      <c r="K204" s="572">
        <f>SUMIF('Breakdown depenses Jan''Mar 21'!H:H,'Rapport Financier 1'!A204,'Breakdown depenses Jan''Mar 21'!T:T)</f>
        <v>900</v>
      </c>
      <c r="L204" s="572">
        <f>(SUMIF('Breakdown depenses Avril-Juin'!H:H,'Rapport Financier 1'!A204,'Breakdown depenses Avril-Juin'!T:T))+(SUMIF('Breakdown VNG Dep Avr-Juin21'!A:A,'Rapport Financier 1'!A204,'Breakdown VNG Dep Avr-Juin21'!L:L))</f>
        <v>900</v>
      </c>
      <c r="M204" s="572">
        <f>(SUMIF('Breakdown depenses Juil''Sept 21'!H:H,'Rapport Financier 1'!A204,'Breakdown depenses Juil''Sept 21'!T:T))</f>
        <v>0</v>
      </c>
      <c r="N204" s="957">
        <f>SUMIF('Breakdown depenses Oct''21'!H:H,'Rapport Financier 1'!A204,'Breakdown depenses Oct''21'!T:T)</f>
        <v>900</v>
      </c>
      <c r="O204" s="958">
        <f>SUMIF('Breakdown depenses Nov''Déc''21'!H:H,A204,'Breakdown depenses Nov''Déc''21'!T:T)+SUMIF('VNG T5'!A:A,A204,'VNG T5'!N:N)</f>
        <v>900</v>
      </c>
      <c r="P204" s="902">
        <f t="shared" si="191"/>
        <v>1800</v>
      </c>
      <c r="Q204" s="572">
        <f t="shared" si="192"/>
        <v>3600</v>
      </c>
      <c r="R204" s="572">
        <f t="shared" si="193"/>
        <v>0</v>
      </c>
      <c r="S204" s="575">
        <f t="shared" si="194"/>
        <v>1</v>
      </c>
      <c r="T204" s="566">
        <v>3600</v>
      </c>
      <c r="U204" s="572">
        <f>SUMIF('Breakdown depenses Jan''Mar''22'!H:H,'Rapport Financier 1'!A204,'Breakdown depenses Jan''Mar''22'!T:T)</f>
        <v>0</v>
      </c>
      <c r="V204" s="572">
        <f>SUMIF('Breakdown depenses Avr-Mai''22'!H:H,'Rapport Financier 1'!A204,'Breakdown depenses Avr-Mai''22'!T:T)</f>
        <v>900</v>
      </c>
      <c r="W204" s="572">
        <f>SUMIF('Breakdown depenses Juin''22'!H:H,'Rapport Financier 1'!A204,'Breakdown depenses Juin''22'!T:T)</f>
        <v>900</v>
      </c>
      <c r="X204" s="572">
        <f t="shared" si="195"/>
        <v>1800</v>
      </c>
      <c r="Y204" s="572">
        <f>SUMIF('Breakdown depenses Juil''Sept''22'!H:H,'Rapport Financier 1'!A204,'Breakdown depenses Juil''Sept''22'!T:T)</f>
        <v>0</v>
      </c>
      <c r="Z204" s="572">
        <f>SUMIF('Breakdown depenses Oct 2022'!H:H,'Rapport Financier 1'!A204,'Breakdown depenses Oct 2022'!T:T)</f>
        <v>0</v>
      </c>
      <c r="AA204" s="572">
        <f>SUMIF('Breakdown depenses Oct''Dec 2022'!I:I,'Rapport Financier 1'!A204,'Breakdown depenses Oct''Dec 2022'!R:R)</f>
        <v>1800</v>
      </c>
      <c r="AB204" s="572">
        <f t="shared" si="196"/>
        <v>1800</v>
      </c>
      <c r="AC204" s="572">
        <f>SUMIF('Breakdown depenses Jan''&amp;Mars''23'!I:I,'Rapport Financier 1'!A204,'Breakdown depenses Jan''&amp;Mars''23'!U:U)</f>
        <v>0</v>
      </c>
      <c r="AD204" s="572">
        <f>SUMIF('Breakdown depenses Avr''23'!I:I,'Rapport Financier 1'!A204,'Breakdown depenses Avr''23'!U:U)</f>
        <v>0</v>
      </c>
      <c r="AE204" s="572">
        <f>SUMIF('Breakdown depenses Mai''&amp;Jui''23'!I:I,'Rapport Financier 1'!A204,'Breakdown depenses Mai''&amp;Jui''23'!U:U)</f>
        <v>0</v>
      </c>
      <c r="AF204" s="572">
        <f t="shared" si="197"/>
        <v>3600</v>
      </c>
      <c r="AG204" s="572">
        <f t="shared" si="198"/>
        <v>0</v>
      </c>
      <c r="AH204" s="575">
        <f t="shared" si="199"/>
        <v>1</v>
      </c>
      <c r="AI204" s="566">
        <f t="shared" si="200"/>
        <v>7200</v>
      </c>
      <c r="AJ204" s="572">
        <f t="shared" si="201"/>
        <v>7200</v>
      </c>
      <c r="AK204" s="572">
        <f t="shared" si="202"/>
        <v>0</v>
      </c>
      <c r="AL204" s="998">
        <f t="shared" si="203"/>
        <v>1</v>
      </c>
      <c r="AN204" s="1078">
        <f t="shared" si="136"/>
        <v>1800</v>
      </c>
    </row>
    <row r="205" spans="1:40" s="478" customFormat="1">
      <c r="A205" s="536" t="s">
        <v>931</v>
      </c>
      <c r="B205" s="537" t="s">
        <v>778</v>
      </c>
      <c r="C205" s="537" t="s">
        <v>294</v>
      </c>
      <c r="D205" s="537" t="s">
        <v>196</v>
      </c>
      <c r="E205" s="492"/>
      <c r="F205" s="492"/>
      <c r="G205" s="492"/>
      <c r="H205" s="492"/>
      <c r="I205" s="566">
        <v>3600</v>
      </c>
      <c r="J205" s="572">
        <f>SUMIF('Breakdown depenses Oct''dec 20'!H:H,'Rapport Financier 1'!A205,'Breakdown depenses Oct''dec 20'!T:T)</f>
        <v>0</v>
      </c>
      <c r="K205" s="572">
        <f>SUMIF('Breakdown depenses Jan''Mar 21'!H:H,'Rapport Financier 1'!A205,'Breakdown depenses Jan''Mar 21'!T:T)</f>
        <v>900</v>
      </c>
      <c r="L205" s="572">
        <f>(SUMIF('Breakdown depenses Avril-Juin'!H:H,'Rapport Financier 1'!A205,'Breakdown depenses Avril-Juin'!T:T))+(SUMIF('Breakdown VNG Dep Avr-Juin21'!A:A,'Rapport Financier 1'!A205,'Breakdown VNG Dep Avr-Juin21'!L:L))</f>
        <v>900</v>
      </c>
      <c r="M205" s="572">
        <f>(SUMIF('Breakdown depenses Juil''Sept 21'!H:H,'Rapport Financier 1'!A205,'Breakdown depenses Juil''Sept 21'!T:T))</f>
        <v>0</v>
      </c>
      <c r="N205" s="957">
        <f>SUMIF('Breakdown depenses Oct''21'!H:H,'Rapport Financier 1'!A205,'Breakdown depenses Oct''21'!T:T)</f>
        <v>900</v>
      </c>
      <c r="O205" s="958">
        <f>SUMIF('Breakdown depenses Nov''Déc''21'!H:H,A205,'Breakdown depenses Nov''Déc''21'!T:T)+SUMIF('VNG T5'!A:A,A205,'VNG T5'!N:N)</f>
        <v>900</v>
      </c>
      <c r="P205" s="902">
        <f t="shared" si="191"/>
        <v>1800</v>
      </c>
      <c r="Q205" s="572">
        <f t="shared" si="192"/>
        <v>3600</v>
      </c>
      <c r="R205" s="572">
        <f t="shared" si="193"/>
        <v>0</v>
      </c>
      <c r="S205" s="575">
        <f t="shared" si="194"/>
        <v>1</v>
      </c>
      <c r="T205" s="566">
        <v>4200</v>
      </c>
      <c r="U205" s="572">
        <f>SUMIF('Breakdown depenses Jan''Mar''22'!H:H,'Rapport Financier 1'!A205,'Breakdown depenses Jan''Mar''22'!T:T)</f>
        <v>0</v>
      </c>
      <c r="V205" s="572">
        <f>SUMIF('Breakdown depenses Avr-Mai''22'!H:H,'Rapport Financier 1'!A205,'Breakdown depenses Avr-Mai''22'!T:T)</f>
        <v>900</v>
      </c>
      <c r="W205" s="572">
        <f>SUMIF('Breakdown depenses Juin''22'!H:H,'Rapport Financier 1'!A205,'Breakdown depenses Juin''22'!T:T)</f>
        <v>900</v>
      </c>
      <c r="X205" s="572">
        <f t="shared" si="195"/>
        <v>1800</v>
      </c>
      <c r="Y205" s="572">
        <f>SUMIF('Breakdown depenses Juil''Sept''22'!H:H,'Rapport Financier 1'!A205,'Breakdown depenses Juil''Sept''22'!T:T)</f>
        <v>0</v>
      </c>
      <c r="Z205" s="572">
        <f>SUMIF('Breakdown depenses Oct 2022'!H:H,'Rapport Financier 1'!A205,'Breakdown depenses Oct 2022'!T:T)</f>
        <v>0</v>
      </c>
      <c r="AA205" s="572">
        <f>SUMIF('Breakdown depenses Oct''Dec 2022'!I:I,'Rapport Financier 1'!A205,'Breakdown depenses Oct''Dec 2022'!R:R)</f>
        <v>1800</v>
      </c>
      <c r="AB205" s="572">
        <f t="shared" si="196"/>
        <v>1800</v>
      </c>
      <c r="AC205" s="572">
        <f>SUMIF('Breakdown depenses Jan''&amp;Mars''23'!I:I,'Rapport Financier 1'!A205,'Breakdown depenses Jan''&amp;Mars''23'!U:U)</f>
        <v>0</v>
      </c>
      <c r="AD205" s="572">
        <f>SUMIF('Breakdown depenses Avr''23'!I:I,'Rapport Financier 1'!A205,'Breakdown depenses Avr''23'!U:U)</f>
        <v>0</v>
      </c>
      <c r="AE205" s="572">
        <f>SUMIF('Breakdown depenses Mai''&amp;Jui''23'!I:I,'Rapport Financier 1'!A205,'Breakdown depenses Mai''&amp;Jui''23'!U:U)</f>
        <v>600</v>
      </c>
      <c r="AF205" s="572">
        <f t="shared" si="197"/>
        <v>4200</v>
      </c>
      <c r="AG205" s="572">
        <f t="shared" si="198"/>
        <v>0</v>
      </c>
      <c r="AH205" s="575">
        <f t="shared" si="199"/>
        <v>1</v>
      </c>
      <c r="AI205" s="566">
        <f t="shared" si="200"/>
        <v>7800</v>
      </c>
      <c r="AJ205" s="572">
        <f t="shared" si="201"/>
        <v>7800</v>
      </c>
      <c r="AK205" s="572">
        <f t="shared" si="202"/>
        <v>0</v>
      </c>
      <c r="AL205" s="998">
        <f t="shared" si="203"/>
        <v>1</v>
      </c>
      <c r="AN205" s="1078">
        <f t="shared" si="136"/>
        <v>1800</v>
      </c>
    </row>
    <row r="206" spans="1:40" s="478" customFormat="1">
      <c r="A206" s="536" t="s">
        <v>932</v>
      </c>
      <c r="B206" s="537" t="s">
        <v>785</v>
      </c>
      <c r="C206" s="537" t="s">
        <v>284</v>
      </c>
      <c r="D206" s="537" t="s">
        <v>196</v>
      </c>
      <c r="E206" s="492"/>
      <c r="F206" s="492"/>
      <c r="G206" s="492"/>
      <c r="H206" s="492"/>
      <c r="I206" s="566">
        <v>7200</v>
      </c>
      <c r="J206" s="572">
        <f>SUMIF('Breakdown depenses Oct''dec 20'!H:H,'Rapport Financier 1'!A206,'Breakdown depenses Oct''dec 20'!T:T)</f>
        <v>0</v>
      </c>
      <c r="K206" s="572">
        <f>SUMIF('Breakdown depenses Jan''Mar 21'!H:H,'Rapport Financier 1'!A206,'Breakdown depenses Jan''Mar 21'!T:T)</f>
        <v>1800</v>
      </c>
      <c r="L206" s="572">
        <f>(SUMIF('Breakdown depenses Avril-Juin'!H:H,'Rapport Financier 1'!A206,'Breakdown depenses Avril-Juin'!T:T))+(SUMIF('Breakdown VNG Dep Avr-Juin21'!A:A,'Rapport Financier 1'!A206,'Breakdown VNG Dep Avr-Juin21'!L:L))</f>
        <v>1800</v>
      </c>
      <c r="M206" s="572">
        <f>(SUMIF('Breakdown depenses Juil''Sept 21'!H:H,'Rapport Financier 1'!A206,'Breakdown depenses Juil''Sept 21'!T:T))</f>
        <v>0</v>
      </c>
      <c r="N206" s="957">
        <f>SUMIF('Breakdown depenses Oct''21'!H:H,'Rapport Financier 1'!A206,'Breakdown depenses Oct''21'!T:T)</f>
        <v>1800</v>
      </c>
      <c r="O206" s="958">
        <f>SUMIF('Breakdown depenses Nov''Déc''21'!H:H,A206,'Breakdown depenses Nov''Déc''21'!T:T)+SUMIF('VNG T5'!A:A,A206,'VNG T5'!N:N)</f>
        <v>600</v>
      </c>
      <c r="P206" s="902">
        <f t="shared" si="191"/>
        <v>2400</v>
      </c>
      <c r="Q206" s="572">
        <f t="shared" si="192"/>
        <v>6000</v>
      </c>
      <c r="R206" s="572">
        <f t="shared" si="193"/>
        <v>1200</v>
      </c>
      <c r="S206" s="575">
        <f t="shared" si="194"/>
        <v>0.83333333333333337</v>
      </c>
      <c r="T206" s="566">
        <v>6000</v>
      </c>
      <c r="U206" s="572">
        <f>SUMIF('Breakdown depenses Jan''Mar''22'!H:H,'Rapport Financier 1'!A206,'Breakdown depenses Jan''Mar''22'!T:T)</f>
        <v>0</v>
      </c>
      <c r="V206" s="572">
        <f>SUMIF('Breakdown depenses Avr-Mai''22'!H:H,'Rapport Financier 1'!A206,'Breakdown depenses Avr-Mai''22'!T:T)</f>
        <v>0</v>
      </c>
      <c r="W206" s="572">
        <f>SUMIF('Breakdown depenses Juin''22'!H:H,'Rapport Financier 1'!A206,'Breakdown depenses Juin''22'!T:T)</f>
        <v>3000</v>
      </c>
      <c r="X206" s="572">
        <f t="shared" si="195"/>
        <v>3000</v>
      </c>
      <c r="Y206" s="572">
        <f>SUMIF('Breakdown depenses Juil''Sept''22'!H:H,'Rapport Financier 1'!A206,'Breakdown depenses Juil''Sept''22'!T:T)</f>
        <v>1800</v>
      </c>
      <c r="Z206" s="572">
        <f>SUMIF('Breakdown depenses Oct 2022'!H:H,'Rapport Financier 1'!A206,'Breakdown depenses Oct 2022'!T:T)</f>
        <v>0</v>
      </c>
      <c r="AA206" s="572">
        <f>SUMIF('Breakdown depenses Oct''Dec 2022'!I:I,'Rapport Financier 1'!A206,'Breakdown depenses Oct''Dec 2022'!R:R)</f>
        <v>1200</v>
      </c>
      <c r="AB206" s="572">
        <f t="shared" si="196"/>
        <v>1200</v>
      </c>
      <c r="AC206" s="572">
        <f>SUMIF('Breakdown depenses Jan''&amp;Mars''23'!I:I,'Rapport Financier 1'!A206,'Breakdown depenses Jan''&amp;Mars''23'!U:U)</f>
        <v>0</v>
      </c>
      <c r="AD206" s="572">
        <f>SUMIF('Breakdown depenses Avr''23'!I:I,'Rapport Financier 1'!A206,'Breakdown depenses Avr''23'!U:U)</f>
        <v>0</v>
      </c>
      <c r="AE206" s="572">
        <f>SUMIF('Breakdown depenses Mai''&amp;Jui''23'!I:I,'Rapport Financier 1'!A206,'Breakdown depenses Mai''&amp;Jui''23'!U:U)</f>
        <v>1200</v>
      </c>
      <c r="AF206" s="572">
        <f t="shared" si="197"/>
        <v>7200</v>
      </c>
      <c r="AG206" s="572">
        <f t="shared" si="198"/>
        <v>-1200</v>
      </c>
      <c r="AH206" s="575">
        <f t="shared" si="199"/>
        <v>1.2</v>
      </c>
      <c r="AI206" s="566">
        <f t="shared" si="200"/>
        <v>13200</v>
      </c>
      <c r="AJ206" s="572">
        <f t="shared" si="201"/>
        <v>13200</v>
      </c>
      <c r="AK206" s="572">
        <f t="shared" si="202"/>
        <v>0</v>
      </c>
      <c r="AL206" s="998">
        <f t="shared" si="203"/>
        <v>1</v>
      </c>
      <c r="AN206" s="1078">
        <f t="shared" ref="AN206:AN256" si="204">SUM(AA206,AC206,AD206,AK206)</f>
        <v>1200</v>
      </c>
    </row>
    <row r="207" spans="1:40" s="478" customFormat="1">
      <c r="A207" s="536" t="s">
        <v>933</v>
      </c>
      <c r="B207" s="537" t="s">
        <v>786</v>
      </c>
      <c r="C207" s="537" t="s">
        <v>272</v>
      </c>
      <c r="D207" s="537" t="s">
        <v>196</v>
      </c>
      <c r="E207" s="492"/>
      <c r="F207" s="492"/>
      <c r="G207" s="492"/>
      <c r="H207" s="492"/>
      <c r="I207" s="566">
        <v>3600</v>
      </c>
      <c r="J207" s="572">
        <f>SUMIF('Breakdown depenses Oct''dec 20'!H:H,'Rapport Financier 1'!A207,'Breakdown depenses Oct''dec 20'!T:T)</f>
        <v>0</v>
      </c>
      <c r="K207" s="572">
        <f>SUMIF('Breakdown depenses Jan''Mar 21'!H:H,'Rapport Financier 1'!A207,'Breakdown depenses Jan''Mar 21'!T:T)</f>
        <v>0</v>
      </c>
      <c r="L207" s="572">
        <f>(SUMIF('Breakdown depenses Avril-Juin'!H:H,'Rapport Financier 1'!A207,'Breakdown depenses Avril-Juin'!T:T))+(SUMIF('Breakdown VNG Dep Avr-Juin21'!A:A,'Rapport Financier 1'!A207,'Breakdown VNG Dep Avr-Juin21'!L:L))</f>
        <v>1800</v>
      </c>
      <c r="M207" s="572">
        <f>(SUMIF('Breakdown depenses Juil''Sept 21'!H:H,'Rapport Financier 1'!A207,'Breakdown depenses Juil''Sept 21'!T:T))</f>
        <v>0</v>
      </c>
      <c r="N207" s="957">
        <f>SUMIF('Breakdown depenses Oct''21'!H:H,'Rapport Financier 1'!A207,'Breakdown depenses Oct''21'!T:T)</f>
        <v>900</v>
      </c>
      <c r="O207" s="958">
        <f>SUMIF('Breakdown depenses Nov''Déc''21'!H:H,A207,'Breakdown depenses Nov''Déc''21'!T:T)+SUMIF('VNG T5'!A:A,A207,'VNG T5'!N:N)</f>
        <v>900</v>
      </c>
      <c r="P207" s="902">
        <f t="shared" si="191"/>
        <v>1800</v>
      </c>
      <c r="Q207" s="572">
        <f t="shared" si="192"/>
        <v>3600</v>
      </c>
      <c r="R207" s="572">
        <f t="shared" si="193"/>
        <v>0</v>
      </c>
      <c r="S207" s="575">
        <f t="shared" si="194"/>
        <v>1</v>
      </c>
      <c r="T207" s="566">
        <v>3600</v>
      </c>
      <c r="U207" s="572">
        <f>SUMIF('Breakdown depenses Jan''Mar''22'!H:H,'Rapport Financier 1'!A207,'Breakdown depenses Jan''Mar''22'!T:T)</f>
        <v>0</v>
      </c>
      <c r="V207" s="572">
        <f>SUMIF('Breakdown depenses Avr-Mai''22'!H:H,'Rapport Financier 1'!A207,'Breakdown depenses Avr-Mai''22'!T:T)</f>
        <v>900</v>
      </c>
      <c r="W207" s="572">
        <f>SUMIF('Breakdown depenses Juin''22'!H:H,'Rapport Financier 1'!A207,'Breakdown depenses Juin''22'!T:T)</f>
        <v>300</v>
      </c>
      <c r="X207" s="572">
        <f t="shared" si="195"/>
        <v>1200</v>
      </c>
      <c r="Y207" s="572">
        <f>SUMIF('Breakdown depenses Juil''Sept''22'!H:H,'Rapport Financier 1'!A207,'Breakdown depenses Juil''Sept''22'!T:T)</f>
        <v>900</v>
      </c>
      <c r="Z207" s="572">
        <f>SUMIF('Breakdown depenses Oct 2022'!H:H,'Rapport Financier 1'!A207,'Breakdown depenses Oct 2022'!T:T)</f>
        <v>0</v>
      </c>
      <c r="AA207" s="572">
        <f>SUMIF('Breakdown depenses Oct''Dec 2022'!I:I,'Rapport Financier 1'!A207,'Breakdown depenses Oct''Dec 2022'!R:R)</f>
        <v>1500</v>
      </c>
      <c r="AB207" s="572">
        <f t="shared" si="196"/>
        <v>1500</v>
      </c>
      <c r="AC207" s="572">
        <f>SUMIF('Breakdown depenses Jan''&amp;Mars''23'!I:I,'Rapport Financier 1'!A207,'Breakdown depenses Jan''&amp;Mars''23'!U:U)</f>
        <v>0</v>
      </c>
      <c r="AD207" s="572">
        <f>SUMIF('Breakdown depenses Avr''23'!I:I,'Rapport Financier 1'!A207,'Breakdown depenses Avr''23'!U:U)</f>
        <v>0</v>
      </c>
      <c r="AE207" s="572">
        <f>SUMIF('Breakdown depenses Mai''&amp;Jui''23'!I:I,'Rapport Financier 1'!A207,'Breakdown depenses Mai''&amp;Jui''23'!U:U)</f>
        <v>0</v>
      </c>
      <c r="AF207" s="572">
        <f t="shared" si="197"/>
        <v>3600</v>
      </c>
      <c r="AG207" s="572">
        <f t="shared" si="198"/>
        <v>0</v>
      </c>
      <c r="AH207" s="575">
        <f t="shared" si="199"/>
        <v>1</v>
      </c>
      <c r="AI207" s="566">
        <f t="shared" si="200"/>
        <v>7200</v>
      </c>
      <c r="AJ207" s="572">
        <f t="shared" si="201"/>
        <v>7200</v>
      </c>
      <c r="AK207" s="572">
        <f t="shared" si="202"/>
        <v>0</v>
      </c>
      <c r="AL207" s="998">
        <f t="shared" si="203"/>
        <v>1</v>
      </c>
      <c r="AN207" s="1078">
        <f t="shared" si="204"/>
        <v>1500</v>
      </c>
    </row>
    <row r="208" spans="1:40" s="478" customFormat="1">
      <c r="A208" s="536" t="s">
        <v>934</v>
      </c>
      <c r="B208" s="537" t="s">
        <v>787</v>
      </c>
      <c r="C208" s="537" t="s">
        <v>272</v>
      </c>
      <c r="D208" s="537" t="s">
        <v>199</v>
      </c>
      <c r="E208" s="492"/>
      <c r="F208" s="492"/>
      <c r="G208" s="492"/>
      <c r="H208" s="492"/>
      <c r="I208" s="566">
        <v>3943</v>
      </c>
      <c r="J208" s="572">
        <f>SUMIF('Breakdown depenses Oct''dec 20'!H:H,'Rapport Financier 1'!A208,'Breakdown depenses Oct''dec 20'!T:T)</f>
        <v>0</v>
      </c>
      <c r="K208" s="572">
        <f>SUMIF('Breakdown depenses Jan''Mar 21'!H:H,'Rapport Financier 1'!A208,'Breakdown depenses Jan''Mar 21'!T:T)</f>
        <v>93.69</v>
      </c>
      <c r="L208" s="572">
        <f>(SUMIF('Breakdown depenses Avril-Juin'!H:H,'Rapport Financier 1'!A208,'Breakdown depenses Avril-Juin'!T:T))+(SUMIF('Breakdown VNG Dep Avr-Juin21'!A:A,'Rapport Financier 1'!A208,'Breakdown VNG Dep Avr-Juin21'!L:L))</f>
        <v>1870</v>
      </c>
      <c r="M208" s="572">
        <f>(SUMIF('Breakdown depenses Juil''Sept 21'!H:H,'Rapport Financier 1'!A208,'Breakdown depenses Juil''Sept 21'!T:T))</f>
        <v>0</v>
      </c>
      <c r="N208" s="957">
        <f>SUMIF('Breakdown depenses Oct''21'!H:H,'Rapport Financier 1'!A208,'Breakdown depenses Oct''21'!T:T)</f>
        <v>980</v>
      </c>
      <c r="O208" s="958">
        <f>SUMIF('Breakdown depenses Nov''Déc''21'!H:H,A208,'Breakdown depenses Nov''Déc''21'!T:T)+SUMIF('VNG T5'!A:A,A208,'VNG T5'!N:N)</f>
        <v>901</v>
      </c>
      <c r="P208" s="902">
        <f t="shared" si="191"/>
        <v>1881</v>
      </c>
      <c r="Q208" s="572">
        <f t="shared" si="192"/>
        <v>3844.69</v>
      </c>
      <c r="R208" s="572">
        <f t="shared" si="193"/>
        <v>98.309999999999945</v>
      </c>
      <c r="S208" s="575">
        <f t="shared" si="194"/>
        <v>0.97506720770986555</v>
      </c>
      <c r="T208" s="566">
        <v>5057</v>
      </c>
      <c r="U208" s="572">
        <f>SUMIF('Breakdown depenses Jan''Mar''22'!H:H,'Rapport Financier 1'!A208,'Breakdown depenses Jan''Mar''22'!T:T)</f>
        <v>0</v>
      </c>
      <c r="V208" s="572">
        <f>SUMIF('Breakdown depenses Avr-Mai''22'!H:H,'Rapport Financier 1'!A208,'Breakdown depenses Avr-Mai''22'!T:T)</f>
        <v>719</v>
      </c>
      <c r="W208" s="572">
        <f>SUMIF('Breakdown depenses Juin''22'!H:H,'Rapport Financier 1'!A208,'Breakdown depenses Juin''22'!T:T)</f>
        <v>471</v>
      </c>
      <c r="X208" s="572">
        <f t="shared" si="195"/>
        <v>1190</v>
      </c>
      <c r="Y208" s="572">
        <f>SUMIF('Breakdown depenses Juil''Sept''22'!H:H,'Rapport Financier 1'!A208,'Breakdown depenses Juil''Sept''22'!T:T)</f>
        <v>928</v>
      </c>
      <c r="Z208" s="572">
        <f>SUMIF('Breakdown depenses Oct 2022'!H:H,'Rapport Financier 1'!A208,'Breakdown depenses Oct 2022'!T:T)</f>
        <v>0</v>
      </c>
      <c r="AA208" s="572">
        <f>SUMIF('Breakdown depenses Oct''Dec 2022'!I:I,'Rapport Financier 1'!A208,'Breakdown depenses Oct''Dec 2022'!R:R)</f>
        <v>2666</v>
      </c>
      <c r="AB208" s="572">
        <f t="shared" si="196"/>
        <v>2666</v>
      </c>
      <c r="AC208" s="572">
        <f>SUMIF('Breakdown depenses Jan''&amp;Mars''23'!I:I,'Rapport Financier 1'!A208,'Breakdown depenses Jan''&amp;Mars''23'!U:U)</f>
        <v>0</v>
      </c>
      <c r="AD208" s="572">
        <f>SUMIF('Breakdown depenses Avr''23'!I:I,'Rapport Financier 1'!A208,'Breakdown depenses Avr''23'!U:U)</f>
        <v>0</v>
      </c>
      <c r="AE208" s="572">
        <f>SUMIF('Breakdown depenses Mai''&amp;Jui''23'!I:I,'Rapport Financier 1'!A208,'Breakdown depenses Mai''&amp;Jui''23'!U:U)</f>
        <v>121</v>
      </c>
      <c r="AF208" s="572">
        <f t="shared" si="197"/>
        <v>4905</v>
      </c>
      <c r="AG208" s="572">
        <f t="shared" si="198"/>
        <v>152</v>
      </c>
      <c r="AH208" s="575">
        <f t="shared" si="199"/>
        <v>0.96994265374728095</v>
      </c>
      <c r="AI208" s="566">
        <f t="shared" si="200"/>
        <v>9000</v>
      </c>
      <c r="AJ208" s="572">
        <f t="shared" si="201"/>
        <v>8749.69</v>
      </c>
      <c r="AK208" s="572">
        <f t="shared" si="202"/>
        <v>250.30999999999949</v>
      </c>
      <c r="AL208" s="998">
        <f t="shared" si="203"/>
        <v>0.97218777777777787</v>
      </c>
      <c r="AN208" s="1078">
        <f t="shared" si="204"/>
        <v>2916.3099999999995</v>
      </c>
    </row>
    <row r="209" spans="1:84" s="478" customFormat="1">
      <c r="A209" s="536" t="s">
        <v>935</v>
      </c>
      <c r="B209" s="537" t="s">
        <v>788</v>
      </c>
      <c r="C209" s="537" t="s">
        <v>272</v>
      </c>
      <c r="D209" s="537" t="s">
        <v>196</v>
      </c>
      <c r="E209" s="492"/>
      <c r="F209" s="492"/>
      <c r="G209" s="492"/>
      <c r="H209" s="492"/>
      <c r="I209" s="566">
        <v>1800</v>
      </c>
      <c r="J209" s="572">
        <f>SUMIF('Breakdown depenses Oct''dec 20'!H:H,'Rapport Financier 1'!A209,'Breakdown depenses Oct''dec 20'!T:T)</f>
        <v>0</v>
      </c>
      <c r="K209" s="572">
        <f>SUMIF('Breakdown depenses Jan''Mar 21'!H:H,'Rapport Financier 1'!A209,'Breakdown depenses Jan''Mar 21'!T:T)</f>
        <v>0</v>
      </c>
      <c r="L209" s="572">
        <f>(SUMIF('Breakdown depenses Avril-Juin'!H:H,'Rapport Financier 1'!A209,'Breakdown depenses Avril-Juin'!T:T))+(SUMIF('Breakdown VNG Dep Avr-Juin21'!A:A,'Rapport Financier 1'!A209,'Breakdown VNG Dep Avr-Juin21'!L:L))</f>
        <v>900</v>
      </c>
      <c r="M209" s="572">
        <f>(SUMIF('Breakdown depenses Juil''Sept 21'!H:H,'Rapport Financier 1'!A209,'Breakdown depenses Juil''Sept 21'!T:T))</f>
        <v>0</v>
      </c>
      <c r="N209" s="957">
        <f>SUMIF('Breakdown depenses Oct''21'!H:H,'Rapport Financier 1'!A209,'Breakdown depenses Oct''21'!T:T)</f>
        <v>450</v>
      </c>
      <c r="O209" s="958">
        <f>SUMIF('Breakdown depenses Nov''Déc''21'!H:H,A209,'Breakdown depenses Nov''Déc''21'!T:T)+SUMIF('VNG T5'!A:A,A209,'VNG T5'!N:N)</f>
        <v>450</v>
      </c>
      <c r="P209" s="902">
        <f t="shared" si="191"/>
        <v>900</v>
      </c>
      <c r="Q209" s="572">
        <f t="shared" si="192"/>
        <v>1800</v>
      </c>
      <c r="R209" s="572">
        <f t="shared" si="193"/>
        <v>0</v>
      </c>
      <c r="S209" s="716">
        <f t="shared" si="194"/>
        <v>1</v>
      </c>
      <c r="T209" s="566">
        <v>1800</v>
      </c>
      <c r="U209" s="572">
        <f>SUMIF('Breakdown depenses Jan''Mar''22'!H:H,'Rapport Financier 1'!A209,'Breakdown depenses Jan''Mar''22'!T:T)</f>
        <v>0</v>
      </c>
      <c r="V209" s="572">
        <f>SUMIF('Breakdown depenses Avr-Mai''22'!H:H,'Rapport Financier 1'!A209,'Breakdown depenses Avr-Mai''22'!T:T)</f>
        <v>450</v>
      </c>
      <c r="W209" s="572">
        <f>SUMIF('Breakdown depenses Juin''22'!H:H,'Rapport Financier 1'!A209,'Breakdown depenses Juin''22'!T:T)</f>
        <v>150</v>
      </c>
      <c r="X209" s="572">
        <f t="shared" si="195"/>
        <v>600</v>
      </c>
      <c r="Y209" s="572">
        <f>SUMIF('Breakdown depenses Juil''Sept''22'!H:H,'Rapport Financier 1'!A209,'Breakdown depenses Juil''Sept''22'!T:T)</f>
        <v>450</v>
      </c>
      <c r="Z209" s="572">
        <f>SUMIF('Breakdown depenses Oct 2022'!H:H,'Rapport Financier 1'!A209,'Breakdown depenses Oct 2022'!T:T)</f>
        <v>0</v>
      </c>
      <c r="AA209" s="572">
        <f>SUMIF('Breakdown depenses Oct''Dec 2022'!I:I,'Rapport Financier 1'!A209,'Breakdown depenses Oct''Dec 2022'!R:R)</f>
        <v>750</v>
      </c>
      <c r="AB209" s="572">
        <f t="shared" si="196"/>
        <v>750</v>
      </c>
      <c r="AC209" s="572">
        <f>SUMIF('Breakdown depenses Jan''&amp;Mars''23'!I:I,'Rapport Financier 1'!A209,'Breakdown depenses Jan''&amp;Mars''23'!U:U)</f>
        <v>0</v>
      </c>
      <c r="AD209" s="572">
        <f>SUMIF('Breakdown depenses Avr''23'!I:I,'Rapport Financier 1'!A209,'Breakdown depenses Avr''23'!U:U)</f>
        <v>0</v>
      </c>
      <c r="AE209" s="572">
        <f>SUMIF('Breakdown depenses Mai''&amp;Jui''23'!I:I,'Rapport Financier 1'!A209,'Breakdown depenses Mai''&amp;Jui''23'!U:U)</f>
        <v>0</v>
      </c>
      <c r="AF209" s="572">
        <f t="shared" si="197"/>
        <v>1800</v>
      </c>
      <c r="AG209" s="572">
        <f t="shared" si="198"/>
        <v>0</v>
      </c>
      <c r="AH209" s="575">
        <f t="shared" si="199"/>
        <v>1</v>
      </c>
      <c r="AI209" s="566">
        <f t="shared" si="200"/>
        <v>3600</v>
      </c>
      <c r="AJ209" s="572">
        <f t="shared" si="201"/>
        <v>3600</v>
      </c>
      <c r="AK209" s="572">
        <f t="shared" si="202"/>
        <v>0</v>
      </c>
      <c r="AL209" s="998">
        <f t="shared" si="203"/>
        <v>1</v>
      </c>
      <c r="AN209" s="1078">
        <f t="shared" si="204"/>
        <v>750</v>
      </c>
    </row>
    <row r="210" spans="1:84" s="478" customFormat="1">
      <c r="A210" s="536" t="s">
        <v>936</v>
      </c>
      <c r="B210" s="537" t="s">
        <v>784</v>
      </c>
      <c r="C210" s="537" t="s">
        <v>272</v>
      </c>
      <c r="D210" s="537" t="s">
        <v>196</v>
      </c>
      <c r="E210" s="492"/>
      <c r="F210" s="492"/>
      <c r="G210" s="492"/>
      <c r="H210" s="492"/>
      <c r="I210" s="566">
        <v>1800</v>
      </c>
      <c r="J210" s="572">
        <f>SUMIF('Breakdown depenses Oct''dec 20'!H:H,'Rapport Financier 1'!A210,'Breakdown depenses Oct''dec 20'!T:T)</f>
        <v>0</v>
      </c>
      <c r="K210" s="572">
        <f>SUMIF('Breakdown depenses Jan''Mar 21'!H:H,'Rapport Financier 1'!A210,'Breakdown depenses Jan''Mar 21'!T:T)</f>
        <v>0</v>
      </c>
      <c r="L210" s="572">
        <f>(SUMIF('Breakdown depenses Avril-Juin'!H:H,'Rapport Financier 1'!A210,'Breakdown depenses Avril-Juin'!T:T))+(SUMIF('Breakdown VNG Dep Avr-Juin21'!A:A,'Rapport Financier 1'!A210,'Breakdown VNG Dep Avr-Juin21'!L:L))</f>
        <v>900</v>
      </c>
      <c r="M210" s="572">
        <f>(SUMIF('Breakdown depenses Juil''Sept 21'!H:H,'Rapport Financier 1'!A210,'Breakdown depenses Juil''Sept 21'!T:T))</f>
        <v>0</v>
      </c>
      <c r="N210" s="957">
        <f>SUMIF('Breakdown depenses Oct''21'!H:H,'Rapport Financier 1'!A210,'Breakdown depenses Oct''21'!T:T)</f>
        <v>450</v>
      </c>
      <c r="O210" s="958">
        <f>SUMIF('Breakdown depenses Nov''Déc''21'!H:H,A210,'Breakdown depenses Nov''Déc''21'!T:T)+SUMIF('VNG T5'!A:A,A210,'VNG T5'!N:N)</f>
        <v>450</v>
      </c>
      <c r="P210" s="902">
        <f t="shared" si="191"/>
        <v>900</v>
      </c>
      <c r="Q210" s="572">
        <f t="shared" si="192"/>
        <v>1800</v>
      </c>
      <c r="R210" s="572">
        <f t="shared" si="193"/>
        <v>0</v>
      </c>
      <c r="S210" s="716">
        <f t="shared" si="194"/>
        <v>1</v>
      </c>
      <c r="T210" s="566">
        <v>1800</v>
      </c>
      <c r="U210" s="572">
        <f>SUMIF('Breakdown depenses Jan''Mar''22'!H:H,'Rapport Financier 1'!A210,'Breakdown depenses Jan''Mar''22'!T:T)</f>
        <v>0</v>
      </c>
      <c r="V210" s="572">
        <f>SUMIF('Breakdown depenses Avr-Mai''22'!H:H,'Rapport Financier 1'!A210,'Breakdown depenses Avr-Mai''22'!T:T)</f>
        <v>450</v>
      </c>
      <c r="W210" s="572">
        <f>SUMIF('Breakdown depenses Juin''22'!H:H,'Rapport Financier 1'!A210,'Breakdown depenses Juin''22'!T:T)</f>
        <v>150</v>
      </c>
      <c r="X210" s="572">
        <f t="shared" si="195"/>
        <v>600</v>
      </c>
      <c r="Y210" s="572">
        <f>SUMIF('Breakdown depenses Juil''Sept''22'!H:H,'Rapport Financier 1'!A210,'Breakdown depenses Juil''Sept''22'!T:T)</f>
        <v>450</v>
      </c>
      <c r="Z210" s="572">
        <f>SUMIF('Breakdown depenses Oct 2022'!H:H,'Rapport Financier 1'!A210,'Breakdown depenses Oct 2022'!T:T)</f>
        <v>0</v>
      </c>
      <c r="AA210" s="572">
        <f>SUMIF('Breakdown depenses Oct''Dec 2022'!I:I,'Rapport Financier 1'!A210,'Breakdown depenses Oct''Dec 2022'!R:R)</f>
        <v>750</v>
      </c>
      <c r="AB210" s="572">
        <f t="shared" si="196"/>
        <v>750</v>
      </c>
      <c r="AC210" s="572">
        <f>SUMIF('Breakdown depenses Jan''&amp;Mars''23'!I:I,'Rapport Financier 1'!A210,'Breakdown depenses Jan''&amp;Mars''23'!U:U)</f>
        <v>0</v>
      </c>
      <c r="AD210" s="572">
        <f>SUMIF('Breakdown depenses Avr''23'!I:I,'Rapport Financier 1'!A210,'Breakdown depenses Avr''23'!U:U)</f>
        <v>0</v>
      </c>
      <c r="AE210" s="572">
        <f>SUMIF('Breakdown depenses Mai''&amp;Jui''23'!I:I,'Rapport Financier 1'!A210,'Breakdown depenses Mai''&amp;Jui''23'!U:U)</f>
        <v>0</v>
      </c>
      <c r="AF210" s="572">
        <f t="shared" si="197"/>
        <v>1800</v>
      </c>
      <c r="AG210" s="572">
        <f t="shared" si="198"/>
        <v>0</v>
      </c>
      <c r="AH210" s="575">
        <f t="shared" si="199"/>
        <v>1</v>
      </c>
      <c r="AI210" s="566">
        <f t="shared" si="200"/>
        <v>3600</v>
      </c>
      <c r="AJ210" s="572">
        <f t="shared" si="201"/>
        <v>3600</v>
      </c>
      <c r="AK210" s="572">
        <f t="shared" si="202"/>
        <v>0</v>
      </c>
      <c r="AL210" s="998">
        <f t="shared" si="203"/>
        <v>1</v>
      </c>
      <c r="AN210" s="1078">
        <f t="shared" si="204"/>
        <v>750</v>
      </c>
    </row>
    <row r="211" spans="1:84" s="478" customFormat="1">
      <c r="A211" s="536" t="s">
        <v>937</v>
      </c>
      <c r="B211" s="537" t="s">
        <v>789</v>
      </c>
      <c r="C211" s="537" t="s">
        <v>272</v>
      </c>
      <c r="D211" s="537" t="s">
        <v>196</v>
      </c>
      <c r="E211" s="492"/>
      <c r="F211" s="492"/>
      <c r="G211" s="492"/>
      <c r="H211" s="492"/>
      <c r="I211" s="566">
        <v>1200</v>
      </c>
      <c r="J211" s="572">
        <f>SUMIF('Breakdown depenses Oct''dec 20'!H:H,'Rapport Financier 1'!A211,'Breakdown depenses Oct''dec 20'!T:T)</f>
        <v>0</v>
      </c>
      <c r="K211" s="572">
        <f>SUMIF('Breakdown depenses Jan''Mar 21'!H:H,'Rapport Financier 1'!A211,'Breakdown depenses Jan''Mar 21'!T:T)</f>
        <v>0</v>
      </c>
      <c r="L211" s="572">
        <f>(SUMIF('Breakdown depenses Avril-Juin'!H:H,'Rapport Financier 1'!A211,'Breakdown depenses Avril-Juin'!T:T))+(SUMIF('Breakdown VNG Dep Avr-Juin21'!A:A,'Rapport Financier 1'!A211,'Breakdown VNG Dep Avr-Juin21'!L:L))</f>
        <v>600</v>
      </c>
      <c r="M211" s="572">
        <f>(SUMIF('Breakdown depenses Juil''Sept 21'!H:H,'Rapport Financier 1'!A211,'Breakdown depenses Juil''Sept 21'!T:T))</f>
        <v>0</v>
      </c>
      <c r="N211" s="957">
        <f>SUMIF('Breakdown depenses Oct''21'!H:H,'Rapport Financier 1'!A211,'Breakdown depenses Oct''21'!T:T)</f>
        <v>300</v>
      </c>
      <c r="O211" s="958">
        <f>SUMIF('Breakdown depenses Nov''Déc''21'!H:H,A211,'Breakdown depenses Nov''Déc''21'!T:T)+SUMIF('VNG T5'!A:A,A211,'VNG T5'!N:N)</f>
        <v>300</v>
      </c>
      <c r="P211" s="902">
        <f t="shared" si="191"/>
        <v>600</v>
      </c>
      <c r="Q211" s="572">
        <f t="shared" si="192"/>
        <v>1200</v>
      </c>
      <c r="R211" s="572">
        <f t="shared" si="193"/>
        <v>0</v>
      </c>
      <c r="S211" s="575">
        <f t="shared" si="194"/>
        <v>1</v>
      </c>
      <c r="T211" s="566">
        <v>1200</v>
      </c>
      <c r="U211" s="572">
        <f>SUMIF('Breakdown depenses Jan''Mar''22'!H:H,'Rapport Financier 1'!A211,'Breakdown depenses Jan''Mar''22'!T:T)</f>
        <v>0</v>
      </c>
      <c r="V211" s="572">
        <f>SUMIF('Breakdown depenses Avr-Mai''22'!H:H,'Rapport Financier 1'!A211,'Breakdown depenses Avr-Mai''22'!T:T)</f>
        <v>300</v>
      </c>
      <c r="W211" s="572">
        <f>SUMIF('Breakdown depenses Juin''22'!H:H,'Rapport Financier 1'!A211,'Breakdown depenses Juin''22'!T:T)</f>
        <v>100</v>
      </c>
      <c r="X211" s="572">
        <f t="shared" si="195"/>
        <v>400</v>
      </c>
      <c r="Y211" s="572">
        <f>SUMIF('Breakdown depenses Juil''Sept''22'!H:H,'Rapport Financier 1'!A211,'Breakdown depenses Juil''Sept''22'!T:T)</f>
        <v>300</v>
      </c>
      <c r="Z211" s="572">
        <f>SUMIF('Breakdown depenses Oct 2022'!H:H,'Rapport Financier 1'!A211,'Breakdown depenses Oct 2022'!T:T)</f>
        <v>0</v>
      </c>
      <c r="AA211" s="572">
        <f>SUMIF('Breakdown depenses Oct''Dec 2022'!I:I,'Rapport Financier 1'!A211,'Breakdown depenses Oct''Dec 2022'!R:R)</f>
        <v>500</v>
      </c>
      <c r="AB211" s="572">
        <f t="shared" si="196"/>
        <v>500</v>
      </c>
      <c r="AC211" s="572">
        <f>SUMIF('Breakdown depenses Jan''&amp;Mars''23'!I:I,'Rapport Financier 1'!A211,'Breakdown depenses Jan''&amp;Mars''23'!U:U)</f>
        <v>0</v>
      </c>
      <c r="AD211" s="572">
        <f>SUMIF('Breakdown depenses Avr''23'!I:I,'Rapport Financier 1'!A211,'Breakdown depenses Avr''23'!U:U)</f>
        <v>0</v>
      </c>
      <c r="AE211" s="572">
        <f>SUMIF('Breakdown depenses Mai''&amp;Jui''23'!I:I,'Rapport Financier 1'!A211,'Breakdown depenses Mai''&amp;Jui''23'!U:U)</f>
        <v>0</v>
      </c>
      <c r="AF211" s="572">
        <f t="shared" si="197"/>
        <v>1200</v>
      </c>
      <c r="AG211" s="572">
        <f t="shared" si="198"/>
        <v>0</v>
      </c>
      <c r="AH211" s="575">
        <f t="shared" si="199"/>
        <v>1</v>
      </c>
      <c r="AI211" s="566">
        <f t="shared" si="200"/>
        <v>2400</v>
      </c>
      <c r="AJ211" s="572">
        <f t="shared" si="201"/>
        <v>2400</v>
      </c>
      <c r="AK211" s="572">
        <f t="shared" si="202"/>
        <v>0</v>
      </c>
      <c r="AL211" s="998">
        <f t="shared" si="203"/>
        <v>1</v>
      </c>
      <c r="AN211" s="1078">
        <f t="shared" si="204"/>
        <v>500</v>
      </c>
    </row>
    <row r="212" spans="1:84" s="478" customFormat="1">
      <c r="A212" s="536" t="s">
        <v>938</v>
      </c>
      <c r="B212" s="537" t="s">
        <v>790</v>
      </c>
      <c r="C212" s="537" t="s">
        <v>272</v>
      </c>
      <c r="D212" s="537" t="s">
        <v>196</v>
      </c>
      <c r="E212" s="492"/>
      <c r="F212" s="492"/>
      <c r="G212" s="492"/>
      <c r="H212" s="492"/>
      <c r="I212" s="566">
        <v>7200</v>
      </c>
      <c r="J212" s="572">
        <f>SUMIF('Breakdown depenses Oct''dec 20'!H:H,'Rapport Financier 1'!A212,'Breakdown depenses Oct''dec 20'!T:T)</f>
        <v>0</v>
      </c>
      <c r="K212" s="572">
        <f>SUMIF('Breakdown depenses Jan''Mar 21'!H:H,'Rapport Financier 1'!A212,'Breakdown depenses Jan''Mar 21'!T:T)</f>
        <v>0</v>
      </c>
      <c r="L212" s="572">
        <f>(SUMIF('Breakdown depenses Avril-Juin'!H:H,'Rapport Financier 1'!A212,'Breakdown depenses Avril-Juin'!T:T))+(SUMIF('Breakdown VNG Dep Avr-Juin21'!A:A,'Rapport Financier 1'!A212,'Breakdown VNG Dep Avr-Juin21'!L:L))</f>
        <v>3600</v>
      </c>
      <c r="M212" s="572">
        <f>(SUMIF('Breakdown depenses Juil''Sept 21'!H:H,'Rapport Financier 1'!A212,'Breakdown depenses Juil''Sept 21'!T:T))</f>
        <v>0</v>
      </c>
      <c r="N212" s="957">
        <f>SUMIF('Breakdown depenses Oct''21'!H:H,'Rapport Financier 1'!A212,'Breakdown depenses Oct''21'!T:T)</f>
        <v>1800</v>
      </c>
      <c r="O212" s="958">
        <f>SUMIF('Breakdown depenses Nov''Déc''21'!H:H,A212,'Breakdown depenses Nov''Déc''21'!T:T)+SUMIF('VNG T5'!A:A,A212,'VNG T5'!N:N)</f>
        <v>1800</v>
      </c>
      <c r="P212" s="902">
        <f t="shared" si="191"/>
        <v>3600</v>
      </c>
      <c r="Q212" s="572">
        <f t="shared" si="192"/>
        <v>7200</v>
      </c>
      <c r="R212" s="572">
        <f t="shared" si="193"/>
        <v>0</v>
      </c>
      <c r="S212" s="716">
        <f t="shared" si="194"/>
        <v>1</v>
      </c>
      <c r="T212" s="566">
        <v>6000</v>
      </c>
      <c r="U212" s="572">
        <f>SUMIF('Breakdown depenses Jan''Mar''22'!H:H,'Rapport Financier 1'!A212,'Breakdown depenses Jan''Mar''22'!T:T)</f>
        <v>0</v>
      </c>
      <c r="V212" s="572">
        <f>SUMIF('Breakdown depenses Avr-Mai''22'!H:H,'Rapport Financier 1'!A212,'Breakdown depenses Avr-Mai''22'!T:T)</f>
        <v>1500</v>
      </c>
      <c r="W212" s="572">
        <f>SUMIF('Breakdown depenses Juin''22'!H:H,'Rapport Financier 1'!A212,'Breakdown depenses Juin''22'!T:T)</f>
        <v>500</v>
      </c>
      <c r="X212" s="572">
        <f t="shared" si="195"/>
        <v>2000</v>
      </c>
      <c r="Y212" s="572">
        <f>SUMIF('Breakdown depenses Juil''Sept''22'!H:H,'Rapport Financier 1'!A212,'Breakdown depenses Juil''Sept''22'!T:T)</f>
        <v>1500</v>
      </c>
      <c r="Z212" s="572">
        <f>SUMIF('Breakdown depenses Oct 2022'!H:H,'Rapport Financier 1'!A212,'Breakdown depenses Oct 2022'!T:T)</f>
        <v>0</v>
      </c>
      <c r="AA212" s="572">
        <f>SUMIF('Breakdown depenses Oct''Dec 2022'!I:I,'Rapport Financier 1'!A212,'Breakdown depenses Oct''Dec 2022'!R:R)</f>
        <v>2500</v>
      </c>
      <c r="AB212" s="572">
        <f t="shared" si="196"/>
        <v>2500</v>
      </c>
      <c r="AC212" s="572">
        <f>SUMIF('Breakdown depenses Jan''&amp;Mars''23'!I:I,'Rapport Financier 1'!A212,'Breakdown depenses Jan''&amp;Mars''23'!U:U)</f>
        <v>0</v>
      </c>
      <c r="AD212" s="572">
        <f>SUMIF('Breakdown depenses Avr''23'!I:I,'Rapport Financier 1'!A212,'Breakdown depenses Avr''23'!U:U)</f>
        <v>0</v>
      </c>
      <c r="AE212" s="572">
        <f>SUMIF('Breakdown depenses Mai''&amp;Jui''23'!I:I,'Rapport Financier 1'!A212,'Breakdown depenses Mai''&amp;Jui''23'!U:U)</f>
        <v>0</v>
      </c>
      <c r="AF212" s="572">
        <f t="shared" si="197"/>
        <v>6000</v>
      </c>
      <c r="AG212" s="572">
        <f t="shared" si="198"/>
        <v>0</v>
      </c>
      <c r="AH212" s="575">
        <f t="shared" si="199"/>
        <v>1</v>
      </c>
      <c r="AI212" s="566">
        <f t="shared" si="200"/>
        <v>13200</v>
      </c>
      <c r="AJ212" s="572">
        <f t="shared" si="201"/>
        <v>13200</v>
      </c>
      <c r="AK212" s="572">
        <f t="shared" si="202"/>
        <v>0</v>
      </c>
      <c r="AL212" s="998">
        <f t="shared" si="203"/>
        <v>1</v>
      </c>
      <c r="AN212" s="1078">
        <f t="shared" si="204"/>
        <v>2500</v>
      </c>
    </row>
    <row r="213" spans="1:84" s="478" customFormat="1">
      <c r="A213" s="536" t="s">
        <v>939</v>
      </c>
      <c r="B213" s="537" t="s">
        <v>791</v>
      </c>
      <c r="C213" s="537" t="s">
        <v>272</v>
      </c>
      <c r="D213" s="537" t="s">
        <v>196</v>
      </c>
      <c r="E213" s="492"/>
      <c r="F213" s="492"/>
      <c r="G213" s="492"/>
      <c r="H213" s="492"/>
      <c r="I213" s="566">
        <v>600</v>
      </c>
      <c r="J213" s="572">
        <f>SUMIF('Breakdown depenses Oct''dec 20'!H:H,'Rapport Financier 1'!A213,'Breakdown depenses Oct''dec 20'!T:T)</f>
        <v>0</v>
      </c>
      <c r="K213" s="572">
        <f>SUMIF('Breakdown depenses Jan''Mar 21'!H:H,'Rapport Financier 1'!A213,'Breakdown depenses Jan''Mar 21'!T:T)</f>
        <v>0</v>
      </c>
      <c r="L213" s="572">
        <f>(SUMIF('Breakdown depenses Avril-Juin'!H:H,'Rapport Financier 1'!A213,'Breakdown depenses Avril-Juin'!T:T))+(SUMIF('Breakdown VNG Dep Avr-Juin21'!A:A,'Rapport Financier 1'!A213,'Breakdown VNG Dep Avr-Juin21'!L:L))</f>
        <v>300</v>
      </c>
      <c r="M213" s="572">
        <f>(SUMIF('Breakdown depenses Juil''Sept 21'!H:H,'Rapport Financier 1'!A213,'Breakdown depenses Juil''Sept 21'!T:T))</f>
        <v>0</v>
      </c>
      <c r="N213" s="957">
        <f>SUMIF('Breakdown depenses Oct''21'!H:H,'Rapport Financier 1'!A213,'Breakdown depenses Oct''21'!T:T)</f>
        <v>150</v>
      </c>
      <c r="O213" s="958">
        <f>SUMIF('Breakdown depenses Nov''Déc''21'!H:H,A213,'Breakdown depenses Nov''Déc''21'!T:T)+SUMIF('VNG T5'!A:A,A213,'VNG T5'!N:N)</f>
        <v>150</v>
      </c>
      <c r="P213" s="902">
        <f t="shared" si="191"/>
        <v>300</v>
      </c>
      <c r="Q213" s="572">
        <f t="shared" si="192"/>
        <v>600</v>
      </c>
      <c r="R213" s="572">
        <f t="shared" si="193"/>
        <v>0</v>
      </c>
      <c r="S213" s="575">
        <f t="shared" si="194"/>
        <v>1</v>
      </c>
      <c r="T213" s="566">
        <v>600</v>
      </c>
      <c r="U213" s="572">
        <f>SUMIF('Breakdown depenses Jan''Mar''22'!H:H,'Rapport Financier 1'!A213,'Breakdown depenses Jan''Mar''22'!T:T)</f>
        <v>0</v>
      </c>
      <c r="V213" s="572">
        <f>SUMIF('Breakdown depenses Avr-Mai''22'!H:H,'Rapport Financier 1'!A213,'Breakdown depenses Avr-Mai''22'!T:T)</f>
        <v>150</v>
      </c>
      <c r="W213" s="572">
        <f>SUMIF('Breakdown depenses Juin''22'!H:H,'Rapport Financier 1'!A213,'Breakdown depenses Juin''22'!T:T)</f>
        <v>50</v>
      </c>
      <c r="X213" s="572">
        <f t="shared" si="195"/>
        <v>200</v>
      </c>
      <c r="Y213" s="572">
        <f>SUMIF('Breakdown depenses Juil''Sept''22'!H:H,'Rapport Financier 1'!A213,'Breakdown depenses Juil''Sept''22'!T:T)</f>
        <v>150</v>
      </c>
      <c r="Z213" s="572">
        <f>SUMIF('Breakdown depenses Oct 2022'!H:H,'Rapport Financier 1'!A213,'Breakdown depenses Oct 2022'!T:T)</f>
        <v>0</v>
      </c>
      <c r="AA213" s="572">
        <f>SUMIF('Breakdown depenses Oct''Dec 2022'!I:I,'Rapport Financier 1'!A213,'Breakdown depenses Oct''Dec 2022'!R:R)</f>
        <v>250</v>
      </c>
      <c r="AB213" s="572">
        <f t="shared" si="196"/>
        <v>250</v>
      </c>
      <c r="AC213" s="572">
        <f>SUMIF('Breakdown depenses Jan''&amp;Mars''23'!I:I,'Rapport Financier 1'!A213,'Breakdown depenses Jan''&amp;Mars''23'!U:U)</f>
        <v>0</v>
      </c>
      <c r="AD213" s="572">
        <f>SUMIF('Breakdown depenses Avr''23'!I:I,'Rapport Financier 1'!A213,'Breakdown depenses Avr''23'!U:U)</f>
        <v>0</v>
      </c>
      <c r="AE213" s="572">
        <f>SUMIF('Breakdown depenses Mai''&amp;Jui''23'!I:I,'Rapport Financier 1'!A213,'Breakdown depenses Mai''&amp;Jui''23'!U:U)</f>
        <v>0</v>
      </c>
      <c r="AF213" s="572">
        <f t="shared" si="197"/>
        <v>600</v>
      </c>
      <c r="AG213" s="572">
        <f t="shared" si="198"/>
        <v>0</v>
      </c>
      <c r="AH213" s="575">
        <f t="shared" si="199"/>
        <v>1</v>
      </c>
      <c r="AI213" s="566">
        <f t="shared" si="200"/>
        <v>1200</v>
      </c>
      <c r="AJ213" s="572">
        <f t="shared" si="201"/>
        <v>1200</v>
      </c>
      <c r="AK213" s="572">
        <f t="shared" si="202"/>
        <v>0</v>
      </c>
      <c r="AL213" s="998">
        <f t="shared" si="203"/>
        <v>1</v>
      </c>
      <c r="AN213" s="1078">
        <f t="shared" si="204"/>
        <v>250</v>
      </c>
    </row>
    <row r="214" spans="1:84" s="552" customFormat="1" ht="15.6" customHeight="1">
      <c r="AM214" s="1022">
        <f>SUM(AK189:AK213)</f>
        <v>-1167.9105643196754</v>
      </c>
      <c r="AN214" s="1083">
        <f t="shared" si="204"/>
        <v>0</v>
      </c>
      <c r="AO214" s="1022"/>
      <c r="AP214" s="1022"/>
      <c r="AQ214" s="1022"/>
      <c r="AR214" s="1022"/>
      <c r="AS214" s="1022"/>
      <c r="AT214" s="1022"/>
      <c r="AU214" s="1022"/>
      <c r="AV214" s="1022"/>
      <c r="AW214" s="1022"/>
      <c r="AX214" s="1022"/>
      <c r="AY214" s="1022"/>
      <c r="AZ214" s="1022"/>
      <c r="BA214" s="1022"/>
      <c r="BB214" s="1022"/>
      <c r="BC214" s="1022"/>
      <c r="BD214" s="1022"/>
      <c r="BE214" s="1022"/>
      <c r="BF214" s="1022"/>
      <c r="BG214" s="1022"/>
      <c r="BH214" s="1022"/>
      <c r="BI214" s="1022"/>
      <c r="BJ214" s="1022"/>
      <c r="BK214" s="1022"/>
      <c r="BL214" s="1022"/>
      <c r="BM214" s="1022"/>
      <c r="BN214" s="1022"/>
      <c r="BO214" s="1022"/>
      <c r="BP214" s="1022"/>
      <c r="BQ214" s="1022"/>
      <c r="BR214" s="1022"/>
      <c r="BS214" s="1022"/>
      <c r="BT214" s="1022"/>
      <c r="BU214" s="1022"/>
      <c r="BV214" s="1022"/>
      <c r="BW214" s="1022"/>
      <c r="BX214" s="1022"/>
      <c r="BY214" s="1022"/>
      <c r="BZ214" s="1022"/>
      <c r="CA214" s="1022"/>
      <c r="CB214" s="1022"/>
      <c r="CC214" s="1022"/>
      <c r="CD214" s="1022"/>
      <c r="CE214" s="1022"/>
      <c r="CF214" s="1022"/>
    </row>
    <row r="215" spans="1:84" s="478" customFormat="1">
      <c r="B215" s="493" t="s">
        <v>176</v>
      </c>
      <c r="C215" s="494"/>
      <c r="D215" s="494"/>
      <c r="E215" s="494"/>
      <c r="F215" s="494"/>
      <c r="G215" s="494"/>
      <c r="H215" s="494"/>
      <c r="I215" s="560"/>
      <c r="J215" s="560"/>
      <c r="K215" s="560"/>
      <c r="L215" s="560"/>
      <c r="M215" s="560"/>
      <c r="N215" s="977">
        <f>SUMIF('Breakdown depenses Oct''21'!H:H,'Rapport Financier 1'!A215,'Breakdown depenses Oct''21'!T:T)</f>
        <v>0</v>
      </c>
      <c r="O215" s="978">
        <f>SUMIF('Breakdown depenses Nov''Déc''21'!H:H,A215,'Breakdown depenses Nov''Déc''21'!T:T)+SUMIF('VNG T5'!A:A,A215,'VNG T5'!N:N)</f>
        <v>0</v>
      </c>
      <c r="P215" s="560">
        <f t="shared" si="191"/>
        <v>0</v>
      </c>
      <c r="Q215" s="560"/>
      <c r="R215" s="560"/>
      <c r="S215" s="587"/>
      <c r="T215" s="560"/>
      <c r="U215" s="560"/>
      <c r="V215" s="560"/>
      <c r="W215" s="560"/>
      <c r="X215" s="560"/>
      <c r="Y215" s="560"/>
      <c r="Z215" s="560"/>
      <c r="AA215" s="560"/>
      <c r="AB215" s="560"/>
      <c r="AC215" s="560"/>
      <c r="AD215" s="560"/>
      <c r="AE215" s="560"/>
      <c r="AF215" s="560"/>
      <c r="AG215" s="560"/>
      <c r="AH215" s="587"/>
      <c r="AI215" s="560"/>
      <c r="AJ215" s="560"/>
      <c r="AK215" s="560"/>
      <c r="AL215" s="587"/>
      <c r="AN215" s="1078">
        <f t="shared" si="204"/>
        <v>0</v>
      </c>
    </row>
    <row r="216" spans="1:84" s="478" customFormat="1">
      <c r="AN216" s="1078">
        <f t="shared" si="204"/>
        <v>0</v>
      </c>
    </row>
    <row r="217" spans="1:84" s="478" customFormat="1">
      <c r="B217" s="493" t="s">
        <v>177</v>
      </c>
      <c r="C217" s="494"/>
      <c r="D217" s="494"/>
      <c r="E217" s="494"/>
      <c r="F217" s="494"/>
      <c r="G217" s="494"/>
      <c r="H217" s="494"/>
      <c r="I217" s="560"/>
      <c r="J217" s="560"/>
      <c r="K217" s="560"/>
      <c r="L217" s="560"/>
      <c r="M217" s="560"/>
      <c r="N217" s="977">
        <f>SUMIF('Breakdown depenses Oct''21'!H:H,'Rapport Financier 1'!A217,'Breakdown depenses Oct''21'!T:T)</f>
        <v>0</v>
      </c>
      <c r="O217" s="978">
        <f>SUMIF('Breakdown depenses Nov''Déc''21'!H:H,A217,'Breakdown depenses Nov''Déc''21'!T:T)+SUMIF('VNG T5'!A:A,A217,'VNG T5'!N:N)</f>
        <v>0</v>
      </c>
      <c r="P217" s="560">
        <f t="shared" si="191"/>
        <v>0</v>
      </c>
      <c r="Q217" s="560"/>
      <c r="R217" s="560"/>
      <c r="S217" s="587"/>
      <c r="T217" s="560"/>
      <c r="U217" s="560"/>
      <c r="V217" s="560"/>
      <c r="W217" s="560"/>
      <c r="X217" s="560"/>
      <c r="Y217" s="560"/>
      <c r="Z217" s="560"/>
      <c r="AA217" s="560"/>
      <c r="AB217" s="560"/>
      <c r="AC217" s="560"/>
      <c r="AD217" s="560"/>
      <c r="AE217" s="560"/>
      <c r="AF217" s="560"/>
      <c r="AG217" s="560"/>
      <c r="AH217" s="587"/>
      <c r="AI217" s="560"/>
      <c r="AJ217" s="560"/>
      <c r="AK217" s="560"/>
      <c r="AL217" s="587"/>
      <c r="AN217" s="1078">
        <f t="shared" si="204"/>
        <v>0</v>
      </c>
    </row>
    <row r="218" spans="1:84">
      <c r="A218" s="482" t="s">
        <v>825</v>
      </c>
      <c r="B218" s="538" t="s">
        <v>826</v>
      </c>
      <c r="C218" s="537" t="s">
        <v>294</v>
      </c>
      <c r="D218" s="539" t="s">
        <v>198</v>
      </c>
      <c r="E218" s="539"/>
      <c r="F218" s="539"/>
      <c r="G218" s="539"/>
      <c r="H218" s="539"/>
      <c r="I218" s="559">
        <v>750</v>
      </c>
      <c r="J218" s="572">
        <f>SUMIF('Breakdown depenses Oct''dec 20'!H:H,'Rapport Financier 1'!A218,'Breakdown depenses Oct''dec 20'!T:T)</f>
        <v>0</v>
      </c>
      <c r="K218" s="572">
        <f>SUMIF('Breakdown depenses Jan''Mar 21'!H:H,'Rapport Financier 1'!A218,'Breakdown depenses Jan''Mar 21'!T:T)</f>
        <v>750</v>
      </c>
      <c r="L218" s="572">
        <f>(SUMIF('Breakdown depenses Avril-Juin'!H:H,'Rapport Financier 1'!A218,'Breakdown depenses Avril-Juin'!T:T))+(SUMIF('Breakdown VNG Dep Avr-Juin21'!A:A,'Rapport Financier 1'!A218,'Breakdown VNG Dep Avr-Juin21'!L:L))</f>
        <v>0</v>
      </c>
      <c r="M218" s="572">
        <f>(SUMIF('Breakdown depenses Juil''Sept 21'!H:H,'Rapport Financier 1'!A218,'Breakdown depenses Juil''Sept 21'!T:T))</f>
        <v>0</v>
      </c>
      <c r="N218" s="957">
        <f>SUMIF('Breakdown depenses Oct''21'!H:H,'Rapport Financier 1'!A218,'Breakdown depenses Oct''21'!T:T)</f>
        <v>0</v>
      </c>
      <c r="O218" s="958">
        <f>SUMIF('Breakdown depenses Nov''Déc''21'!H:H,A218,'Breakdown depenses Nov''Déc''21'!T:T)+SUMIF('VNG T5'!A:A,A218,'VNG T5'!N:N)</f>
        <v>0</v>
      </c>
      <c r="P218" s="902">
        <f t="shared" si="191"/>
        <v>0</v>
      </c>
      <c r="Q218" s="572">
        <f t="shared" ref="Q218:Q224" si="205">SUM(J218:M218)+P218</f>
        <v>750</v>
      </c>
      <c r="R218" s="572">
        <f t="shared" si="193"/>
        <v>0</v>
      </c>
      <c r="S218" s="575">
        <f t="shared" si="194"/>
        <v>1</v>
      </c>
      <c r="T218" s="559">
        <v>0</v>
      </c>
      <c r="U218" s="572">
        <f>SUMIF('Breakdown depenses Jan''Mar''22'!H:H,'Rapport Financier 1'!A218,'Breakdown depenses Jan''Mar''22'!T:T)</f>
        <v>0</v>
      </c>
      <c r="V218" s="572">
        <f>SUMIF('Breakdown depenses Avr-Mai''22'!H:H,'Rapport Financier 1'!A218,'Breakdown depenses Avr-Mai''22'!T:T)</f>
        <v>0</v>
      </c>
      <c r="W218" s="572">
        <f>SUMIF('Breakdown depenses Juin''22'!H:H,'Rapport Financier 1'!A218,'Breakdown depenses Juin''22'!T:T)</f>
        <v>0</v>
      </c>
      <c r="X218" s="572">
        <f t="shared" ref="X218:X224" si="206">V218+W218</f>
        <v>0</v>
      </c>
      <c r="Y218" s="572">
        <f>SUMIF('Breakdown depenses Juil''Sept''22'!H:H,'Rapport Financier 1'!A218,'Breakdown depenses Juil''Sept''22'!T:T)</f>
        <v>0</v>
      </c>
      <c r="Z218" s="572">
        <f>SUMIF('Breakdown depenses Oct 2022'!H:H,'Rapport Financier 1'!A218,'Breakdown depenses Oct 2022'!T:T)</f>
        <v>0</v>
      </c>
      <c r="AA218" s="572">
        <f>SUMIF('Breakdown depenses Oct''Dec 2022'!I:I,'Rapport Financier 1'!A218,'Breakdown depenses Oct''Dec 2022'!R:R)</f>
        <v>0</v>
      </c>
      <c r="AB218" s="572">
        <f t="shared" ref="AB218:AB224" si="207">Z218+AA218</f>
        <v>0</v>
      </c>
      <c r="AC218" s="572">
        <f>SUMIF('Breakdown depenses Jan''&amp;Mars''23'!I:I,'Rapport Financier 1'!A218,'Breakdown depenses Jan''&amp;Mars''23'!U:U)</f>
        <v>0</v>
      </c>
      <c r="AD218" s="572">
        <f>SUMIF('Breakdown depenses Avr''23'!I:I,'Rapport Financier 1'!A218,'Breakdown depenses Avr''23'!U:U)</f>
        <v>0</v>
      </c>
      <c r="AE218" s="572">
        <f>SUMIF('Breakdown depenses Mai''&amp;Jui''23'!I:I,'Rapport Financier 1'!A218,'Breakdown depenses Mai''&amp;Jui''23'!U:U)</f>
        <v>0</v>
      </c>
      <c r="AF218" s="572">
        <f t="shared" ref="AF218:AF224" si="208">SUM(X218:Y218,AB218,AC218,U218)+AD218+AE218</f>
        <v>0</v>
      </c>
      <c r="AG218" s="572">
        <f t="shared" ref="AG218:AG224" si="209">T218-AF218</f>
        <v>0</v>
      </c>
      <c r="AH218" s="575">
        <v>0</v>
      </c>
      <c r="AI218" s="566">
        <f t="shared" ref="AI218:AI224" si="210">I218+T218</f>
        <v>750</v>
      </c>
      <c r="AJ218" s="572">
        <f t="shared" ref="AJ218:AJ224" si="211">Q218+AF218</f>
        <v>750</v>
      </c>
      <c r="AK218" s="572">
        <f t="shared" ref="AK218:AK224" si="212">AI218-AJ218</f>
        <v>0</v>
      </c>
      <c r="AL218" s="998">
        <f t="shared" ref="AL218:AL224" si="213">AJ218/AI218</f>
        <v>1</v>
      </c>
      <c r="AN218" s="1077">
        <f t="shared" si="204"/>
        <v>0</v>
      </c>
    </row>
    <row r="219" spans="1:84" s="478" customFormat="1">
      <c r="A219" s="482" t="s">
        <v>827</v>
      </c>
      <c r="B219" s="538" t="s">
        <v>828</v>
      </c>
      <c r="C219" s="537" t="s">
        <v>272</v>
      </c>
      <c r="D219" s="539" t="s">
        <v>198</v>
      </c>
      <c r="E219" s="539"/>
      <c r="F219" s="539"/>
      <c r="G219" s="539"/>
      <c r="H219" s="539"/>
      <c r="I219" s="559">
        <v>750</v>
      </c>
      <c r="J219" s="572">
        <f>SUMIF('Breakdown depenses Oct''dec 20'!H:H,'Rapport Financier 1'!A219,'Breakdown depenses Oct''dec 20'!T:T)</f>
        <v>0</v>
      </c>
      <c r="K219" s="572">
        <f>SUMIF('Breakdown depenses Jan''Mar 21'!H:H,'Rapport Financier 1'!A219,'Breakdown depenses Jan''Mar 21'!T:T)</f>
        <v>750</v>
      </c>
      <c r="L219" s="572">
        <f>(SUMIF('Breakdown depenses Avril-Juin'!H:H,'Rapport Financier 1'!A219,'Breakdown depenses Avril-Juin'!T:T))+(SUMIF('Breakdown VNG Dep Avr-Juin21'!A:A,'Rapport Financier 1'!A219,'Breakdown VNG Dep Avr-Juin21'!L:L))</f>
        <v>0</v>
      </c>
      <c r="M219" s="572">
        <f>(SUMIF('Breakdown depenses Juil''Sept 21'!H:H,'Rapport Financier 1'!A219,'Breakdown depenses Juil''Sept 21'!T:T))</f>
        <v>0</v>
      </c>
      <c r="N219" s="957">
        <f>SUMIF('Breakdown depenses Oct''21'!H:H,'Rapport Financier 1'!A219,'Breakdown depenses Oct''21'!T:T)</f>
        <v>0</v>
      </c>
      <c r="O219" s="958">
        <f>SUMIF('Breakdown depenses Nov''Déc''21'!H:H,A219,'Breakdown depenses Nov''Déc''21'!T:T)+SUMIF('VNG T5'!A:A,A219,'VNG T5'!N:N)</f>
        <v>0</v>
      </c>
      <c r="P219" s="902">
        <f t="shared" si="191"/>
        <v>0</v>
      </c>
      <c r="Q219" s="572">
        <f t="shared" si="205"/>
        <v>750</v>
      </c>
      <c r="R219" s="572">
        <f t="shared" si="193"/>
        <v>0</v>
      </c>
      <c r="S219" s="575">
        <f t="shared" si="194"/>
        <v>1</v>
      </c>
      <c r="T219" s="559">
        <v>1500</v>
      </c>
      <c r="U219" s="572">
        <f>SUMIF('Breakdown depenses Jan''Mar''22'!H:H,'Rapport Financier 1'!A219,'Breakdown depenses Jan''Mar''22'!T:T)</f>
        <v>0</v>
      </c>
      <c r="V219" s="572">
        <f>SUMIF('Breakdown depenses Avr-Mai''22'!H:H,'Rapport Financier 1'!A219,'Breakdown depenses Avr-Mai''22'!T:T)</f>
        <v>0</v>
      </c>
      <c r="W219" s="572">
        <f>SUMIF('Breakdown depenses Juin''22'!H:H,'Rapport Financier 1'!A219,'Breakdown depenses Juin''22'!T:T)</f>
        <v>0</v>
      </c>
      <c r="X219" s="572">
        <f t="shared" si="206"/>
        <v>0</v>
      </c>
      <c r="Y219" s="572">
        <f>SUMIF('Breakdown depenses Juil''Sept''22'!H:H,'Rapport Financier 1'!A219,'Breakdown depenses Juil''Sept''22'!T:T)</f>
        <v>1000</v>
      </c>
      <c r="Z219" s="572">
        <f>SUMIF('Breakdown depenses Oct 2022'!H:H,'Rapport Financier 1'!A219,'Breakdown depenses Oct 2022'!T:T)</f>
        <v>0</v>
      </c>
      <c r="AA219" s="572">
        <f>SUMIF('Breakdown depenses Oct''Dec 2022'!I:I,'Rapport Financier 1'!A219,'Breakdown depenses Oct''Dec 2022'!R:R)</f>
        <v>426</v>
      </c>
      <c r="AB219" s="572">
        <f t="shared" si="207"/>
        <v>426</v>
      </c>
      <c r="AC219" s="572">
        <f>SUMIF('Breakdown depenses Jan''&amp;Mars''23'!I:I,'Rapport Financier 1'!A219,'Breakdown depenses Jan''&amp;Mars''23'!U:U)</f>
        <v>0</v>
      </c>
      <c r="AD219" s="572">
        <f>SUMIF('Breakdown depenses Avr''23'!I:I,'Rapport Financier 1'!A219,'Breakdown depenses Avr''23'!U:U)</f>
        <v>0</v>
      </c>
      <c r="AE219" s="572">
        <f>SUMIF('Breakdown depenses Mai''&amp;Jui''23'!I:I,'Rapport Financier 1'!A219,'Breakdown depenses Mai''&amp;Jui''23'!U:U)</f>
        <v>0</v>
      </c>
      <c r="AF219" s="572">
        <f t="shared" si="208"/>
        <v>1426</v>
      </c>
      <c r="AG219" s="572">
        <f t="shared" si="209"/>
        <v>74</v>
      </c>
      <c r="AH219" s="575">
        <f t="shared" ref="AH219" si="214">AF219/T219</f>
        <v>0.95066666666666666</v>
      </c>
      <c r="AI219" s="566">
        <f t="shared" si="210"/>
        <v>2250</v>
      </c>
      <c r="AJ219" s="572">
        <f t="shared" si="211"/>
        <v>2176</v>
      </c>
      <c r="AK219" s="572">
        <f t="shared" si="212"/>
        <v>74</v>
      </c>
      <c r="AL219" s="998">
        <f t="shared" si="213"/>
        <v>0.96711111111111114</v>
      </c>
      <c r="AN219" s="1078">
        <f t="shared" si="204"/>
        <v>500</v>
      </c>
    </row>
    <row r="220" spans="1:84" s="478" customFormat="1">
      <c r="A220" s="482" t="s">
        <v>829</v>
      </c>
      <c r="B220" s="538" t="s">
        <v>830</v>
      </c>
      <c r="C220" s="537" t="s">
        <v>284</v>
      </c>
      <c r="D220" s="539" t="s">
        <v>198</v>
      </c>
      <c r="E220" s="539"/>
      <c r="F220" s="539"/>
      <c r="G220" s="539"/>
      <c r="H220" s="539"/>
      <c r="I220" s="559">
        <v>750</v>
      </c>
      <c r="J220" s="572">
        <f>SUMIF('Breakdown depenses Oct''dec 20'!H:H,'Rapport Financier 1'!A220,'Breakdown depenses Oct''dec 20'!T:T)</f>
        <v>0</v>
      </c>
      <c r="K220" s="572">
        <f>SUMIF('Breakdown depenses Jan''Mar 21'!H:H,'Rapport Financier 1'!A220,'Breakdown depenses Jan''Mar 21'!T:T)</f>
        <v>750</v>
      </c>
      <c r="L220" s="572">
        <f>(SUMIF('Breakdown depenses Avril-Juin'!H:H,'Rapport Financier 1'!A220,'Breakdown depenses Avril-Juin'!T:T))+(SUMIF('Breakdown VNG Dep Avr-Juin21'!A:A,'Rapport Financier 1'!A220,'Breakdown VNG Dep Avr-Juin21'!L:L))</f>
        <v>0</v>
      </c>
      <c r="M220" s="572">
        <f>(SUMIF('Breakdown depenses Juil''Sept 21'!H:H,'Rapport Financier 1'!A220,'Breakdown depenses Juil''Sept 21'!T:T))</f>
        <v>0</v>
      </c>
      <c r="N220" s="957">
        <f>SUMIF('Breakdown depenses Oct''21'!H:H,'Rapport Financier 1'!A220,'Breakdown depenses Oct''21'!T:T)</f>
        <v>0</v>
      </c>
      <c r="O220" s="958">
        <f>SUMIF('Breakdown depenses Nov''Déc''21'!H:H,A220,'Breakdown depenses Nov''Déc''21'!T:T)+SUMIF('VNG T5'!A:A,A220,'VNG T5'!N:N)</f>
        <v>0</v>
      </c>
      <c r="P220" s="902">
        <f t="shared" si="191"/>
        <v>0</v>
      </c>
      <c r="Q220" s="572">
        <f t="shared" si="205"/>
        <v>750</v>
      </c>
      <c r="R220" s="572">
        <f t="shared" si="193"/>
        <v>0</v>
      </c>
      <c r="S220" s="575">
        <f t="shared" si="194"/>
        <v>1</v>
      </c>
      <c r="T220" s="559">
        <v>0</v>
      </c>
      <c r="U220" s="572">
        <f>SUMIF('Breakdown depenses Jan''Mar''22'!H:H,'Rapport Financier 1'!A220,'Breakdown depenses Jan''Mar''22'!T:T)</f>
        <v>0</v>
      </c>
      <c r="V220" s="572">
        <f>SUMIF('Breakdown depenses Avr-Mai''22'!H:H,'Rapport Financier 1'!A220,'Breakdown depenses Avr-Mai''22'!T:T)</f>
        <v>0</v>
      </c>
      <c r="W220" s="572">
        <f>SUMIF('Breakdown depenses Juin''22'!H:H,'Rapport Financier 1'!A220,'Breakdown depenses Juin''22'!T:T)</f>
        <v>0</v>
      </c>
      <c r="X220" s="572">
        <f t="shared" si="206"/>
        <v>0</v>
      </c>
      <c r="Y220" s="572">
        <f>SUMIF('Breakdown depenses Juil''Sept''22'!H:H,'Rapport Financier 1'!A220,'Breakdown depenses Juil''Sept''22'!T:T)</f>
        <v>0</v>
      </c>
      <c r="Z220" s="572">
        <f>SUMIF('Breakdown depenses Oct 2022'!H:H,'Rapport Financier 1'!A220,'Breakdown depenses Oct 2022'!T:T)</f>
        <v>0</v>
      </c>
      <c r="AA220" s="572">
        <f>SUMIF('Breakdown depenses Oct''Dec 2022'!I:I,'Rapport Financier 1'!A220,'Breakdown depenses Oct''Dec 2022'!R:R)</f>
        <v>0</v>
      </c>
      <c r="AB220" s="572">
        <f t="shared" si="207"/>
        <v>0</v>
      </c>
      <c r="AC220" s="572">
        <f>SUMIF('Breakdown depenses Jan''&amp;Mars''23'!I:I,'Rapport Financier 1'!A220,'Breakdown depenses Jan''&amp;Mars''23'!U:U)</f>
        <v>0</v>
      </c>
      <c r="AD220" s="572">
        <f>SUMIF('Breakdown depenses Avr''23'!I:I,'Rapport Financier 1'!A220,'Breakdown depenses Avr''23'!U:U)</f>
        <v>0</v>
      </c>
      <c r="AE220" s="572">
        <f>SUMIF('Breakdown depenses Mai''&amp;Jui''23'!I:I,'Rapport Financier 1'!A220,'Breakdown depenses Mai''&amp;Jui''23'!U:U)</f>
        <v>0</v>
      </c>
      <c r="AF220" s="572">
        <f t="shared" si="208"/>
        <v>0</v>
      </c>
      <c r="AG220" s="572">
        <f t="shared" si="209"/>
        <v>0</v>
      </c>
      <c r="AH220" s="575">
        <v>0</v>
      </c>
      <c r="AI220" s="566">
        <f t="shared" si="210"/>
        <v>750</v>
      </c>
      <c r="AJ220" s="572">
        <f t="shared" si="211"/>
        <v>750</v>
      </c>
      <c r="AK220" s="572">
        <f t="shared" si="212"/>
        <v>0</v>
      </c>
      <c r="AL220" s="998">
        <f t="shared" si="213"/>
        <v>1</v>
      </c>
      <c r="AN220" s="1078">
        <f t="shared" si="204"/>
        <v>0</v>
      </c>
    </row>
    <row r="221" spans="1:84" s="478" customFormat="1">
      <c r="A221" s="482" t="s">
        <v>831</v>
      </c>
      <c r="B221" s="538" t="s">
        <v>832</v>
      </c>
      <c r="C221" s="537" t="s">
        <v>694</v>
      </c>
      <c r="D221" s="539" t="s">
        <v>198</v>
      </c>
      <c r="E221" s="539"/>
      <c r="F221" s="539"/>
      <c r="G221" s="539"/>
      <c r="H221" s="539"/>
      <c r="I221" s="559">
        <v>300</v>
      </c>
      <c r="J221" s="572">
        <f>SUMIF('Breakdown depenses Oct''dec 20'!H:H,'Rapport Financier 1'!A221,'Breakdown depenses Oct''dec 20'!T:T)</f>
        <v>0</v>
      </c>
      <c r="K221" s="572">
        <f>SUMIF('Breakdown depenses Jan''Mar 21'!H:H,'Rapport Financier 1'!A221,'Breakdown depenses Jan''Mar 21'!T:T)</f>
        <v>0</v>
      </c>
      <c r="L221" s="572">
        <f>(SUMIF('Breakdown depenses Avril-Juin'!H:H,'Rapport Financier 1'!A221,'Breakdown depenses Avril-Juin'!T:T))+(SUMIF('Breakdown VNG Dep Avr-Juin21'!A:A,'Rapport Financier 1'!A221,'Breakdown VNG Dep Avr-Juin21'!L:L))</f>
        <v>0</v>
      </c>
      <c r="M221" s="572">
        <f>(SUMIF('Breakdown depenses Juil''Sept 21'!H:H,'Rapport Financier 1'!A221,'Breakdown depenses Juil''Sept 21'!T:T))</f>
        <v>0</v>
      </c>
      <c r="N221" s="957">
        <f>SUMIF('Breakdown depenses Oct''21'!H:H,'Rapport Financier 1'!A221,'Breakdown depenses Oct''21'!T:T)</f>
        <v>300</v>
      </c>
      <c r="O221" s="958">
        <f>SUMIF('Breakdown depenses Nov''Déc''21'!H:H,A221,'Breakdown depenses Nov''Déc''21'!T:T)+SUMIF('VNG T5'!A:A,A221,'VNG T5'!N:N)</f>
        <v>0</v>
      </c>
      <c r="P221" s="902">
        <f t="shared" si="191"/>
        <v>300</v>
      </c>
      <c r="Q221" s="572">
        <f t="shared" si="205"/>
        <v>300</v>
      </c>
      <c r="R221" s="572">
        <f t="shared" si="193"/>
        <v>0</v>
      </c>
      <c r="S221" s="575">
        <f t="shared" si="194"/>
        <v>1</v>
      </c>
      <c r="T221" s="559">
        <v>0</v>
      </c>
      <c r="U221" s="572">
        <f>SUMIF('Breakdown depenses Jan''Mar''22'!H:H,'Rapport Financier 1'!A221,'Breakdown depenses Jan''Mar''22'!T:T)</f>
        <v>0</v>
      </c>
      <c r="V221" s="572">
        <f>SUMIF('Breakdown depenses Avr-Mai''22'!H:H,'Rapport Financier 1'!A221,'Breakdown depenses Avr-Mai''22'!T:T)</f>
        <v>0</v>
      </c>
      <c r="W221" s="572">
        <f>SUMIF('Breakdown depenses Juin''22'!H:H,'Rapport Financier 1'!A221,'Breakdown depenses Juin''22'!T:T)</f>
        <v>0</v>
      </c>
      <c r="X221" s="572">
        <f t="shared" si="206"/>
        <v>0</v>
      </c>
      <c r="Y221" s="572">
        <f>SUMIF('Breakdown depenses Juil''Sept''22'!H:H,'Rapport Financier 1'!A221,'Breakdown depenses Juil''Sept''22'!T:T)</f>
        <v>0</v>
      </c>
      <c r="Z221" s="572">
        <f>SUMIF('Breakdown depenses Oct 2022'!H:H,'Rapport Financier 1'!A221,'Breakdown depenses Oct 2022'!T:T)</f>
        <v>0</v>
      </c>
      <c r="AA221" s="572">
        <f>SUMIF('Breakdown depenses Oct''Dec 2022'!I:I,'Rapport Financier 1'!A221,'Breakdown depenses Oct''Dec 2022'!R:R)</f>
        <v>0</v>
      </c>
      <c r="AB221" s="572">
        <f t="shared" si="207"/>
        <v>0</v>
      </c>
      <c r="AC221" s="572">
        <f>SUMIF('Breakdown depenses Jan''&amp;Mars''23'!I:I,'Rapport Financier 1'!A221,'Breakdown depenses Jan''&amp;Mars''23'!U:U)</f>
        <v>0</v>
      </c>
      <c r="AD221" s="572">
        <f>SUMIF('Breakdown depenses Avr''23'!I:I,'Rapport Financier 1'!A221,'Breakdown depenses Avr''23'!U:U)</f>
        <v>0</v>
      </c>
      <c r="AE221" s="572">
        <f>SUMIF('Breakdown depenses Mai''&amp;Jui''23'!I:I,'Rapport Financier 1'!A221,'Breakdown depenses Mai''&amp;Jui''23'!U:U)</f>
        <v>0</v>
      </c>
      <c r="AF221" s="572">
        <f t="shared" si="208"/>
        <v>0</v>
      </c>
      <c r="AG221" s="572">
        <f t="shared" si="209"/>
        <v>0</v>
      </c>
      <c r="AH221" s="575">
        <v>0</v>
      </c>
      <c r="AI221" s="566">
        <f t="shared" si="210"/>
        <v>300</v>
      </c>
      <c r="AJ221" s="572">
        <f t="shared" si="211"/>
        <v>300</v>
      </c>
      <c r="AK221" s="572">
        <f t="shared" si="212"/>
        <v>0</v>
      </c>
      <c r="AL221" s="998">
        <f t="shared" si="213"/>
        <v>1</v>
      </c>
      <c r="AN221" s="1078">
        <f t="shared" si="204"/>
        <v>0</v>
      </c>
    </row>
    <row r="222" spans="1:84" s="478" customFormat="1">
      <c r="A222" s="482" t="s">
        <v>833</v>
      </c>
      <c r="B222" s="538" t="s">
        <v>834</v>
      </c>
      <c r="C222" s="537" t="s">
        <v>694</v>
      </c>
      <c r="D222" s="539" t="s">
        <v>198</v>
      </c>
      <c r="E222" s="539"/>
      <c r="F222" s="539"/>
      <c r="G222" s="539"/>
      <c r="H222" s="539"/>
      <c r="I222" s="559">
        <v>1550</v>
      </c>
      <c r="J222" s="572">
        <f>SUMIF('Breakdown depenses Oct''dec 20'!H:H,'Rapport Financier 1'!A222,'Breakdown depenses Oct''dec 20'!T:T)</f>
        <v>0</v>
      </c>
      <c r="K222" s="572">
        <f>SUMIF('Breakdown depenses Jan''Mar 21'!H:H,'Rapport Financier 1'!A222,'Breakdown depenses Jan''Mar 21'!T:T)</f>
        <v>1550</v>
      </c>
      <c r="L222" s="572">
        <f>(SUMIF('Breakdown depenses Avril-Juin'!H:H,'Rapport Financier 1'!A222,'Breakdown depenses Avril-Juin'!T:T))+(SUMIF('Breakdown VNG Dep Avr-Juin21'!A:A,'Rapport Financier 1'!A222,'Breakdown VNG Dep Avr-Juin21'!L:L))</f>
        <v>0</v>
      </c>
      <c r="M222" s="572">
        <f>(SUMIF('Breakdown depenses Juil''Sept 21'!H:H,'Rapport Financier 1'!A222,'Breakdown depenses Juil''Sept 21'!T:T))</f>
        <v>0</v>
      </c>
      <c r="N222" s="957">
        <f>SUMIF('Breakdown depenses Oct''21'!H:H,'Rapport Financier 1'!A222,'Breakdown depenses Oct''21'!T:T)</f>
        <v>0</v>
      </c>
      <c r="O222" s="958">
        <f>SUMIF('Breakdown depenses Nov''Déc''21'!H:H,A222,'Breakdown depenses Nov''Déc''21'!T:T)+SUMIF('VNG T5'!A:A,A222,'VNG T5'!N:N)</f>
        <v>0</v>
      </c>
      <c r="P222" s="902">
        <f t="shared" si="191"/>
        <v>0</v>
      </c>
      <c r="Q222" s="572">
        <f t="shared" si="205"/>
        <v>1550</v>
      </c>
      <c r="R222" s="572">
        <f t="shared" si="193"/>
        <v>0</v>
      </c>
      <c r="S222" s="575">
        <f t="shared" si="194"/>
        <v>1</v>
      </c>
      <c r="T222" s="559">
        <v>0</v>
      </c>
      <c r="U222" s="572">
        <f>SUMIF('Breakdown depenses Jan''Mar''22'!H:H,'Rapport Financier 1'!A222,'Breakdown depenses Jan''Mar''22'!T:T)</f>
        <v>0</v>
      </c>
      <c r="V222" s="572">
        <f>SUMIF('Breakdown depenses Avr-Mai''22'!H:H,'Rapport Financier 1'!A222,'Breakdown depenses Avr-Mai''22'!T:T)</f>
        <v>0</v>
      </c>
      <c r="W222" s="572">
        <f>SUMIF('Breakdown depenses Juin''22'!H:H,'Rapport Financier 1'!A222,'Breakdown depenses Juin''22'!T:T)</f>
        <v>0</v>
      </c>
      <c r="X222" s="572">
        <f t="shared" si="206"/>
        <v>0</v>
      </c>
      <c r="Y222" s="572">
        <f>SUMIF('Breakdown depenses Juil''Sept''22'!H:H,'Rapport Financier 1'!A222,'Breakdown depenses Juil''Sept''22'!T:T)</f>
        <v>0</v>
      </c>
      <c r="Z222" s="572">
        <f>SUMIF('Breakdown depenses Oct 2022'!H:H,'Rapport Financier 1'!A222,'Breakdown depenses Oct 2022'!T:T)</f>
        <v>0</v>
      </c>
      <c r="AA222" s="572">
        <f>SUMIF('Breakdown depenses Oct''Dec 2022'!I:I,'Rapport Financier 1'!A222,'Breakdown depenses Oct''Dec 2022'!R:R)</f>
        <v>0</v>
      </c>
      <c r="AB222" s="572">
        <f t="shared" si="207"/>
        <v>0</v>
      </c>
      <c r="AC222" s="572">
        <f>SUMIF('Breakdown depenses Jan''&amp;Mars''23'!I:I,'Rapport Financier 1'!A222,'Breakdown depenses Jan''&amp;Mars''23'!U:U)</f>
        <v>0</v>
      </c>
      <c r="AD222" s="572">
        <f>SUMIF('Breakdown depenses Avr''23'!I:I,'Rapport Financier 1'!A222,'Breakdown depenses Avr''23'!U:U)</f>
        <v>0</v>
      </c>
      <c r="AE222" s="572">
        <f>SUMIF('Breakdown depenses Mai''&amp;Jui''23'!I:I,'Rapport Financier 1'!A222,'Breakdown depenses Mai''&amp;Jui''23'!U:U)</f>
        <v>0</v>
      </c>
      <c r="AF222" s="572">
        <f t="shared" si="208"/>
        <v>0</v>
      </c>
      <c r="AG222" s="572">
        <f t="shared" si="209"/>
        <v>0</v>
      </c>
      <c r="AH222" s="575">
        <v>0</v>
      </c>
      <c r="AI222" s="566">
        <f t="shared" si="210"/>
        <v>1550</v>
      </c>
      <c r="AJ222" s="572">
        <f t="shared" si="211"/>
        <v>1550</v>
      </c>
      <c r="AK222" s="572">
        <f t="shared" si="212"/>
        <v>0</v>
      </c>
      <c r="AL222" s="998">
        <f t="shared" si="213"/>
        <v>1</v>
      </c>
      <c r="AN222" s="1078">
        <f t="shared" si="204"/>
        <v>0</v>
      </c>
    </row>
    <row r="223" spans="1:84" s="478" customFormat="1">
      <c r="A223" s="482" t="s">
        <v>586</v>
      </c>
      <c r="B223" s="538" t="s">
        <v>587</v>
      </c>
      <c r="C223" s="537" t="s">
        <v>269</v>
      </c>
      <c r="D223" s="539" t="s">
        <v>198</v>
      </c>
      <c r="E223" s="539"/>
      <c r="F223" s="539"/>
      <c r="G223" s="539"/>
      <c r="H223" s="539"/>
      <c r="I223" s="559">
        <v>9110</v>
      </c>
      <c r="J223" s="572">
        <f>SUMIF('Breakdown depenses Oct''dec 20'!H:H,'Rapport Financier 1'!A223,'Breakdown depenses Oct''dec 20'!T:T)</f>
        <v>8095</v>
      </c>
      <c r="K223" s="572">
        <f>SUMIF('Breakdown depenses Jan''Mar 21'!H:H,'Rapport Financier 1'!A223,'Breakdown depenses Jan''Mar 21'!T:T)</f>
        <v>565</v>
      </c>
      <c r="L223" s="572">
        <f>(SUMIF('Breakdown depenses Avril-Juin'!H:H,'Rapport Financier 1'!A223,'Breakdown depenses Avril-Juin'!T:T))+(SUMIF('Breakdown VNG Dep Avr-Juin21'!A:A,'Rapport Financier 1'!A223,'Breakdown VNG Dep Avr-Juin21'!L:L))</f>
        <v>450</v>
      </c>
      <c r="M223" s="572">
        <f>(SUMIF('Breakdown depenses Juil''Sept 21'!H:H,'Rapport Financier 1'!A223,'Breakdown depenses Juil''Sept 21'!T:T))</f>
        <v>0</v>
      </c>
      <c r="N223" s="957">
        <f>SUMIF('Breakdown depenses Oct''21'!H:H,'Rapport Financier 1'!A223,'Breakdown depenses Oct''21'!T:T)</f>
        <v>0</v>
      </c>
      <c r="O223" s="958">
        <f>SUMIF('Breakdown depenses Nov''Déc''21'!H:H,A223,'Breakdown depenses Nov''Déc''21'!T:T)+SUMIF('VNG T5'!A:A,A223,'VNG T5'!N:N)</f>
        <v>0</v>
      </c>
      <c r="P223" s="902">
        <f t="shared" si="191"/>
        <v>0</v>
      </c>
      <c r="Q223" s="572">
        <f t="shared" si="205"/>
        <v>9110</v>
      </c>
      <c r="R223" s="572">
        <f t="shared" si="193"/>
        <v>0</v>
      </c>
      <c r="S223" s="716">
        <f t="shared" si="194"/>
        <v>1</v>
      </c>
      <c r="T223" s="559">
        <v>0</v>
      </c>
      <c r="U223" s="572">
        <f>SUMIF('Breakdown depenses Jan''Mar''22'!H:H,'Rapport Financier 1'!A223,'Breakdown depenses Jan''Mar''22'!T:T)</f>
        <v>0</v>
      </c>
      <c r="V223" s="572">
        <f>SUMIF('Breakdown depenses Avr-Mai''22'!H:H,'Rapport Financier 1'!A223,'Breakdown depenses Avr-Mai''22'!T:T)</f>
        <v>0</v>
      </c>
      <c r="W223" s="572">
        <f>SUMIF('Breakdown depenses Juin''22'!H:H,'Rapport Financier 1'!A223,'Breakdown depenses Juin''22'!T:T)</f>
        <v>0</v>
      </c>
      <c r="X223" s="572">
        <f t="shared" si="206"/>
        <v>0</v>
      </c>
      <c r="Y223" s="572">
        <f>SUMIF('Breakdown depenses Juil''Sept''22'!H:H,'Rapport Financier 1'!A223,'Breakdown depenses Juil''Sept''22'!T:T)</f>
        <v>0</v>
      </c>
      <c r="Z223" s="572">
        <f>SUMIF('Breakdown depenses Oct 2022'!H:H,'Rapport Financier 1'!A223,'Breakdown depenses Oct 2022'!T:T)</f>
        <v>0</v>
      </c>
      <c r="AA223" s="572">
        <f>SUMIF('Breakdown depenses Oct''Dec 2022'!I:I,'Rapport Financier 1'!A223,'Breakdown depenses Oct''Dec 2022'!R:R)</f>
        <v>0</v>
      </c>
      <c r="AB223" s="572">
        <f t="shared" si="207"/>
        <v>0</v>
      </c>
      <c r="AC223" s="572">
        <f>SUMIF('Breakdown depenses Jan''&amp;Mars''23'!I:I,'Rapport Financier 1'!A223,'Breakdown depenses Jan''&amp;Mars''23'!U:U)</f>
        <v>0</v>
      </c>
      <c r="AD223" s="572">
        <f>SUMIF('Breakdown depenses Avr''23'!I:I,'Rapport Financier 1'!A223,'Breakdown depenses Avr''23'!U:U)</f>
        <v>0</v>
      </c>
      <c r="AE223" s="572">
        <f>SUMIF('Breakdown depenses Mai''&amp;Jui''23'!I:I,'Rapport Financier 1'!A223,'Breakdown depenses Mai''&amp;Jui''23'!U:U)</f>
        <v>0</v>
      </c>
      <c r="AF223" s="572">
        <f t="shared" si="208"/>
        <v>0</v>
      </c>
      <c r="AG223" s="572">
        <f t="shared" si="209"/>
        <v>0</v>
      </c>
      <c r="AH223" s="575">
        <v>0</v>
      </c>
      <c r="AI223" s="566">
        <f t="shared" si="210"/>
        <v>9110</v>
      </c>
      <c r="AJ223" s="572">
        <f t="shared" si="211"/>
        <v>9110</v>
      </c>
      <c r="AK223" s="572">
        <f t="shared" si="212"/>
        <v>0</v>
      </c>
      <c r="AL223" s="998">
        <f t="shared" si="213"/>
        <v>1</v>
      </c>
      <c r="AN223" s="1078">
        <f t="shared" si="204"/>
        <v>0</v>
      </c>
    </row>
    <row r="224" spans="1:84" s="478" customFormat="1">
      <c r="A224" s="482" t="s">
        <v>835</v>
      </c>
      <c r="B224" s="538" t="s">
        <v>836</v>
      </c>
      <c r="C224" s="537" t="s">
        <v>269</v>
      </c>
      <c r="D224" s="539" t="s">
        <v>198</v>
      </c>
      <c r="E224" s="539"/>
      <c r="F224" s="539"/>
      <c r="G224" s="539"/>
      <c r="H224" s="539"/>
      <c r="I224" s="559">
        <v>1500</v>
      </c>
      <c r="J224" s="572">
        <f>SUMIF('Breakdown depenses Oct''dec 20'!H:H,'Rapport Financier 1'!A224,'Breakdown depenses Oct''dec 20'!T:T)</f>
        <v>0</v>
      </c>
      <c r="K224" s="572">
        <f>SUMIF('Breakdown depenses Jan''Mar 21'!H:H,'Rapport Financier 1'!A224,'Breakdown depenses Jan''Mar 21'!T:T)</f>
        <v>1500</v>
      </c>
      <c r="L224" s="572">
        <f>(SUMIF('Breakdown depenses Avril-Juin'!H:H,'Rapport Financier 1'!A224,'Breakdown depenses Avril-Juin'!T:T))+(SUMIF('Breakdown VNG Dep Avr-Juin21'!A:A,'Rapport Financier 1'!A224,'Breakdown VNG Dep Avr-Juin21'!L:L))</f>
        <v>0</v>
      </c>
      <c r="M224" s="572">
        <f>(SUMIF('Breakdown depenses Juil''Sept 21'!H:H,'Rapport Financier 1'!A224,'Breakdown depenses Juil''Sept 21'!T:T))</f>
        <v>0</v>
      </c>
      <c r="N224" s="957">
        <f>SUMIF('Breakdown depenses Oct''21'!H:H,'Rapport Financier 1'!A224,'Breakdown depenses Oct''21'!T:T)</f>
        <v>0</v>
      </c>
      <c r="O224" s="958">
        <f>SUMIF('Breakdown depenses Nov''Déc''21'!H:H,A224,'Breakdown depenses Nov''Déc''21'!T:T)+SUMIF('VNG T5'!A:A,A224,'VNG T5'!N:N)</f>
        <v>0</v>
      </c>
      <c r="P224" s="902">
        <f t="shared" si="191"/>
        <v>0</v>
      </c>
      <c r="Q224" s="572">
        <f t="shared" si="205"/>
        <v>1500</v>
      </c>
      <c r="R224" s="572">
        <f t="shared" si="193"/>
        <v>0</v>
      </c>
      <c r="S224" s="575">
        <f t="shared" si="194"/>
        <v>1</v>
      </c>
      <c r="T224" s="559">
        <v>0</v>
      </c>
      <c r="U224" s="572">
        <f>SUMIF('Breakdown depenses Jan''Mar''22'!H:H,'Rapport Financier 1'!A224,'Breakdown depenses Jan''Mar''22'!T:T)</f>
        <v>0</v>
      </c>
      <c r="V224" s="572">
        <f>SUMIF('Breakdown depenses Avr-Mai''22'!H:H,'Rapport Financier 1'!A224,'Breakdown depenses Avr-Mai''22'!T:T)</f>
        <v>0</v>
      </c>
      <c r="W224" s="572">
        <f>SUMIF('Breakdown depenses Juin''22'!H:H,'Rapport Financier 1'!A224,'Breakdown depenses Juin''22'!T:T)</f>
        <v>0</v>
      </c>
      <c r="X224" s="572">
        <f t="shared" si="206"/>
        <v>0</v>
      </c>
      <c r="Y224" s="572">
        <f>SUMIF('Breakdown depenses Juil''Sept''22'!H:H,'Rapport Financier 1'!A224,'Breakdown depenses Juil''Sept''22'!T:T)</f>
        <v>0</v>
      </c>
      <c r="Z224" s="572">
        <f>SUMIF('Breakdown depenses Oct 2022'!H:H,'Rapport Financier 1'!A224,'Breakdown depenses Oct 2022'!T:T)</f>
        <v>0</v>
      </c>
      <c r="AA224" s="572">
        <f>SUMIF('Breakdown depenses Oct''Dec 2022'!I:I,'Rapport Financier 1'!A224,'Breakdown depenses Oct''Dec 2022'!R:R)</f>
        <v>0</v>
      </c>
      <c r="AB224" s="572">
        <f t="shared" si="207"/>
        <v>0</v>
      </c>
      <c r="AC224" s="572">
        <f>SUMIF('Breakdown depenses Jan''&amp;Mars''23'!I:I,'Rapport Financier 1'!A224,'Breakdown depenses Jan''&amp;Mars''23'!U:U)</f>
        <v>0</v>
      </c>
      <c r="AD224" s="572">
        <f>SUMIF('Breakdown depenses Avr''23'!I:I,'Rapport Financier 1'!A224,'Breakdown depenses Avr''23'!U:U)</f>
        <v>0</v>
      </c>
      <c r="AE224" s="572">
        <f>SUMIF('Breakdown depenses Mai''&amp;Jui''23'!I:I,'Rapport Financier 1'!A224,'Breakdown depenses Mai''&amp;Jui''23'!U:U)</f>
        <v>0</v>
      </c>
      <c r="AF224" s="572">
        <f t="shared" si="208"/>
        <v>0</v>
      </c>
      <c r="AG224" s="572">
        <f t="shared" si="209"/>
        <v>0</v>
      </c>
      <c r="AH224" s="575">
        <v>0</v>
      </c>
      <c r="AI224" s="566">
        <f t="shared" si="210"/>
        <v>1500</v>
      </c>
      <c r="AJ224" s="572">
        <f t="shared" si="211"/>
        <v>1500</v>
      </c>
      <c r="AK224" s="572">
        <f t="shared" si="212"/>
        <v>0</v>
      </c>
      <c r="AL224" s="998">
        <f t="shared" si="213"/>
        <v>1</v>
      </c>
      <c r="AN224" s="1078">
        <f t="shared" si="204"/>
        <v>0</v>
      </c>
    </row>
    <row r="225" spans="1:84" s="993" customFormat="1" ht="15.6" customHeight="1">
      <c r="A225" s="992"/>
      <c r="B225" s="992"/>
      <c r="C225" s="992"/>
      <c r="D225" s="992"/>
      <c r="E225" s="992"/>
      <c r="F225" s="992"/>
      <c r="G225" s="992"/>
      <c r="H225" s="992"/>
      <c r="I225" s="992"/>
      <c r="J225" s="992"/>
      <c r="K225" s="992"/>
      <c r="L225" s="992"/>
      <c r="M225" s="992"/>
      <c r="N225" s="992"/>
      <c r="O225" s="992"/>
      <c r="P225" s="992"/>
      <c r="Q225" s="992"/>
      <c r="R225" s="992"/>
      <c r="S225" s="992"/>
      <c r="T225" s="992"/>
      <c r="U225" s="992"/>
      <c r="V225" s="992"/>
      <c r="W225" s="992"/>
      <c r="X225" s="992"/>
      <c r="Y225" s="992"/>
      <c r="Z225" s="992"/>
      <c r="AA225" s="992"/>
      <c r="AB225" s="992"/>
      <c r="AC225" s="992"/>
      <c r="AD225" s="992"/>
      <c r="AE225" s="992"/>
      <c r="AF225" s="992"/>
      <c r="AG225" s="992"/>
      <c r="AH225" s="992"/>
      <c r="AI225" s="992"/>
      <c r="AJ225" s="992"/>
      <c r="AK225" s="992"/>
      <c r="AL225" s="992"/>
      <c r="AM225" s="1028">
        <f>SUM(AK218:AK224)</f>
        <v>74</v>
      </c>
      <c r="AN225" s="1084">
        <f t="shared" si="204"/>
        <v>0</v>
      </c>
      <c r="AO225" s="992"/>
      <c r="AP225" s="992"/>
      <c r="AQ225" s="992"/>
      <c r="AR225" s="992"/>
      <c r="AS225" s="992"/>
      <c r="AT225" s="992"/>
      <c r="AU225" s="992"/>
      <c r="AV225" s="992"/>
      <c r="AW225" s="992"/>
      <c r="AX225" s="992"/>
      <c r="AY225" s="992"/>
      <c r="AZ225" s="992"/>
      <c r="BA225" s="992"/>
      <c r="BB225" s="992"/>
      <c r="BC225" s="992"/>
      <c r="BD225" s="992"/>
      <c r="BE225" s="992"/>
      <c r="BF225" s="992"/>
      <c r="BG225" s="992"/>
      <c r="BH225" s="992"/>
      <c r="BI225" s="992"/>
      <c r="BJ225" s="992"/>
      <c r="BK225" s="992"/>
      <c r="BL225" s="992"/>
      <c r="BM225" s="992"/>
      <c r="BN225" s="992"/>
      <c r="BO225" s="992"/>
      <c r="BP225" s="992"/>
      <c r="BQ225" s="992"/>
      <c r="BR225" s="992"/>
      <c r="BS225" s="992"/>
      <c r="BT225" s="992"/>
      <c r="BU225" s="992"/>
      <c r="BV225" s="992"/>
      <c r="BW225" s="992"/>
      <c r="BX225" s="992"/>
      <c r="BY225" s="992"/>
      <c r="BZ225" s="992"/>
      <c r="CA225" s="992"/>
      <c r="CB225" s="992"/>
      <c r="CC225" s="992"/>
      <c r="CD225" s="992"/>
      <c r="CE225" s="992"/>
      <c r="CF225" s="992"/>
    </row>
    <row r="226" spans="1:84" s="478" customFormat="1" ht="14.25" customHeight="1">
      <c r="B226" s="493" t="s">
        <v>178</v>
      </c>
      <c r="C226" s="494"/>
      <c r="D226" s="494"/>
      <c r="E226" s="494"/>
      <c r="F226" s="494"/>
      <c r="G226" s="494"/>
      <c r="H226" s="494"/>
      <c r="I226" s="560"/>
      <c r="J226" s="560"/>
      <c r="K226" s="560"/>
      <c r="L226" s="560"/>
      <c r="M226" s="560"/>
      <c r="N226" s="977">
        <f>SUMIF('Breakdown depenses Oct''21'!H:H,'Rapport Financier 1'!A226,'Breakdown depenses Oct''21'!T:T)</f>
        <v>0</v>
      </c>
      <c r="O226" s="978">
        <f>SUMIF('Breakdown depenses Nov''Déc''21'!H:H,A226,'Breakdown depenses Nov''Déc''21'!T:T)+SUMIF('VNG T5'!A:A,A226,'VNG T5'!N:N)</f>
        <v>0</v>
      </c>
      <c r="P226" s="560">
        <f t="shared" si="191"/>
        <v>0</v>
      </c>
      <c r="Q226" s="560"/>
      <c r="R226" s="560"/>
      <c r="S226" s="587"/>
      <c r="T226" s="560"/>
      <c r="U226" s="560"/>
      <c r="V226" s="560"/>
      <c r="W226" s="560"/>
      <c r="X226" s="560"/>
      <c r="Y226" s="560"/>
      <c r="Z226" s="560"/>
      <c r="AA226" s="560"/>
      <c r="AB226" s="560"/>
      <c r="AC226" s="560"/>
      <c r="AD226" s="560"/>
      <c r="AE226" s="560"/>
      <c r="AF226" s="560"/>
      <c r="AG226" s="560"/>
      <c r="AH226" s="587"/>
      <c r="AI226" s="560"/>
      <c r="AJ226" s="560"/>
      <c r="AK226" s="560"/>
      <c r="AL226" s="587"/>
      <c r="AN226" s="1078">
        <f t="shared" si="204"/>
        <v>0</v>
      </c>
    </row>
    <row r="227" spans="1:84" s="478" customFormat="1">
      <c r="A227" s="482" t="s">
        <v>837</v>
      </c>
      <c r="B227" s="538" t="s">
        <v>792</v>
      </c>
      <c r="C227" s="537" t="s">
        <v>269</v>
      </c>
      <c r="D227" s="539" t="s">
        <v>199</v>
      </c>
      <c r="E227" s="539"/>
      <c r="F227" s="539"/>
      <c r="G227" s="539"/>
      <c r="H227" s="539"/>
      <c r="I227" s="559">
        <v>400</v>
      </c>
      <c r="J227" s="572">
        <f>SUMIF('Breakdown depenses Oct''dec 20'!H:H,'Rapport Financier 1'!A227,'Breakdown depenses Oct''dec 20'!T:T)</f>
        <v>0</v>
      </c>
      <c r="K227" s="572">
        <f>SUMIF('Breakdown depenses Jan''Mar 21'!H:H,'Rapport Financier 1'!A227,'Breakdown depenses Jan''Mar 21'!T:T)</f>
        <v>400</v>
      </c>
      <c r="L227" s="572">
        <f>(SUMIF('Breakdown depenses Avril-Juin'!H:H,'Rapport Financier 1'!A227,'Breakdown depenses Avril-Juin'!T:T))+(SUMIF('Breakdown VNG Dep Avr-Juin21'!A:A,'Rapport Financier 1'!A227,'Breakdown VNG Dep Avr-Juin21'!L:L))</f>
        <v>0</v>
      </c>
      <c r="M227" s="572">
        <f>(SUMIF('Breakdown depenses Juil''Sept 21'!H:H,'Rapport Financier 1'!A227,'Breakdown depenses Juil''Sept 21'!T:T))</f>
        <v>0</v>
      </c>
      <c r="N227" s="957">
        <f>SUMIF('Breakdown depenses Oct''21'!H:H,'Rapport Financier 1'!A227,'Breakdown depenses Oct''21'!T:T)</f>
        <v>0</v>
      </c>
      <c r="O227" s="958">
        <f>SUMIF('Breakdown depenses Nov''Déc''21'!H:H,A227,'Breakdown depenses Nov''Déc''21'!T:T)+SUMIF('VNG T5'!A:A,A227,'VNG T5'!N:N)</f>
        <v>0</v>
      </c>
      <c r="P227" s="902">
        <f t="shared" si="191"/>
        <v>0</v>
      </c>
      <c r="Q227" s="572">
        <f>SUM(J227:M227)+P227</f>
        <v>400</v>
      </c>
      <c r="R227" s="572">
        <f t="shared" si="193"/>
        <v>0</v>
      </c>
      <c r="S227" s="575">
        <f t="shared" si="194"/>
        <v>1</v>
      </c>
      <c r="T227" s="559">
        <v>0</v>
      </c>
      <c r="U227" s="572">
        <f>SUMIF('Breakdown depenses Jan''Mar''22'!H:H,'Rapport Financier 1'!A227,'Breakdown depenses Jan''Mar''22'!T:T)</f>
        <v>0</v>
      </c>
      <c r="V227" s="572">
        <f>SUMIF('Breakdown depenses Avr-Mai''22'!H:H,'Rapport Financier 1'!A227,'Breakdown depenses Avr-Mai''22'!T:T)</f>
        <v>0</v>
      </c>
      <c r="W227" s="572">
        <f>SUMIF('Breakdown depenses Juin''22'!H:H,'Rapport Financier 1'!A227,'Breakdown depenses Juin''22'!T:T)</f>
        <v>0</v>
      </c>
      <c r="X227" s="572">
        <f t="shared" ref="X227:X228" si="215">V227+W227</f>
        <v>0</v>
      </c>
      <c r="Y227" s="572">
        <f>SUMIF('Breakdown depenses Juil''Sept''22'!H:H,'Rapport Financier 1'!A227,'Breakdown depenses Juil''Sept''22'!T:T)</f>
        <v>0</v>
      </c>
      <c r="Z227" s="572">
        <f>SUMIF('Breakdown depenses Oct 2022'!H:H,'Rapport Financier 1'!A227,'Breakdown depenses Oct 2022'!T:T)</f>
        <v>0</v>
      </c>
      <c r="AA227" s="572">
        <f>SUMIF('Breakdown depenses Oct''Dec 2022'!I:I,'Rapport Financier 1'!A227,'Breakdown depenses Oct''Dec 2022'!R:R)</f>
        <v>0</v>
      </c>
      <c r="AB227" s="572">
        <f t="shared" ref="AB227:AB228" si="216">Z227+AA227</f>
        <v>0</v>
      </c>
      <c r="AC227" s="572">
        <f>SUMIF('Breakdown depenses Jan''&amp;Mars''23'!I:I,'Rapport Financier 1'!A227,'Breakdown depenses Jan''&amp;Mars''23'!U:U)</f>
        <v>0</v>
      </c>
      <c r="AD227" s="572">
        <f>SUMIF('Breakdown depenses Avr''23'!I:I,'Rapport Financier 1'!A227,'Breakdown depenses Avr''23'!U:U)</f>
        <v>0</v>
      </c>
      <c r="AE227" s="572">
        <f>SUMIF('Breakdown depenses Mai''&amp;Jui''23'!I:I,'Rapport Financier 1'!A227,'Breakdown depenses Mai''&amp;Jui''23'!U:U)</f>
        <v>0</v>
      </c>
      <c r="AF227" s="572">
        <f t="shared" ref="AF227:AF228" si="217">SUM(X227:Y227,AB227,AC227,U227)+AD227+AE227</f>
        <v>0</v>
      </c>
      <c r="AG227" s="572">
        <f>T227-AF227</f>
        <v>0</v>
      </c>
      <c r="AH227" s="575">
        <v>0</v>
      </c>
      <c r="AI227" s="566">
        <f>I227+T227</f>
        <v>400</v>
      </c>
      <c r="AJ227" s="572">
        <f>Q227+AF227</f>
        <v>400</v>
      </c>
      <c r="AK227" s="572">
        <f>AI227-AJ227</f>
        <v>0</v>
      </c>
      <c r="AL227" s="998">
        <f>AJ227/AI227</f>
        <v>1</v>
      </c>
      <c r="AN227" s="1078">
        <f t="shared" si="204"/>
        <v>0</v>
      </c>
    </row>
    <row r="228" spans="1:84" s="478" customFormat="1">
      <c r="A228" s="482" t="s">
        <v>940</v>
      </c>
      <c r="B228" s="538" t="s">
        <v>793</v>
      </c>
      <c r="C228" s="537" t="s">
        <v>294</v>
      </c>
      <c r="D228" s="539" t="s">
        <v>199</v>
      </c>
      <c r="E228" s="539"/>
      <c r="F228" s="539"/>
      <c r="G228" s="539"/>
      <c r="H228" s="539"/>
      <c r="I228" s="559">
        <v>1962</v>
      </c>
      <c r="J228" s="572">
        <f>SUMIF('Breakdown depenses Oct''dec 20'!H:H,'Rapport Financier 1'!A228,'Breakdown depenses Oct''dec 20'!T:T)</f>
        <v>0</v>
      </c>
      <c r="K228" s="572">
        <f>SUMIF('Breakdown depenses Jan''Mar 21'!H:H,'Rapport Financier 1'!A228,'Breakdown depenses Jan''Mar 21'!T:T)</f>
        <v>308</v>
      </c>
      <c r="L228" s="572">
        <f>(SUMIF('Breakdown depenses Avril-Juin'!H:H,'Rapport Financier 1'!A228,'Breakdown depenses Avril-Juin'!T:T))+(SUMIF('Breakdown VNG Dep Avr-Juin21'!A:A,'Rapport Financier 1'!A228,'Breakdown VNG Dep Avr-Juin21'!L:L))</f>
        <v>54</v>
      </c>
      <c r="M228" s="572">
        <f>(SUMIF('Breakdown depenses Juil''Sept 21'!H:H,'Rapport Financier 1'!A228,'Breakdown depenses Juil''Sept 21'!T:T))</f>
        <v>0</v>
      </c>
      <c r="N228" s="957">
        <f>SUMIF('Breakdown depenses Oct''21'!H:H,'Rapport Financier 1'!A228,'Breakdown depenses Oct''21'!T:T)</f>
        <v>100</v>
      </c>
      <c r="O228" s="958">
        <f>SUMIF('Breakdown depenses Nov''Déc''21'!H:H,A228,'Breakdown depenses Nov''Déc''21'!T:T)+SUMIF('VNG T5'!A:A,A228,'VNG T5'!N:N)</f>
        <v>450</v>
      </c>
      <c r="P228" s="902">
        <f t="shared" si="191"/>
        <v>550</v>
      </c>
      <c r="Q228" s="572">
        <f>SUM(J228:M228)+P228</f>
        <v>912</v>
      </c>
      <c r="R228" s="572">
        <f t="shared" si="193"/>
        <v>1050</v>
      </c>
      <c r="S228" s="575">
        <f t="shared" si="194"/>
        <v>0.46483180428134557</v>
      </c>
      <c r="T228" s="559">
        <v>3000</v>
      </c>
      <c r="U228" s="572">
        <f>SUMIF('Breakdown depenses Jan''Mar''22'!H:H,'Rapport Financier 1'!A228,'Breakdown depenses Jan''Mar''22'!T:T)</f>
        <v>0</v>
      </c>
      <c r="V228" s="572">
        <f>SUMIF('Breakdown depenses Avr-Mai''22'!H:H,'Rapport Financier 1'!A228,'Breakdown depenses Avr-Mai''22'!T:T)</f>
        <v>1536</v>
      </c>
      <c r="W228" s="572">
        <f>SUMIF('Breakdown depenses Juin''22'!H:H,'Rapport Financier 1'!A228,'Breakdown depenses Juin''22'!T:T)</f>
        <v>719</v>
      </c>
      <c r="X228" s="572">
        <f t="shared" si="215"/>
        <v>2255</v>
      </c>
      <c r="Y228" s="572">
        <f>SUMIF('Breakdown depenses Juil''Sept''22'!H:H,'Rapport Financier 1'!A228,'Breakdown depenses Juil''Sept''22'!T:T)</f>
        <v>0</v>
      </c>
      <c r="Z228" s="572">
        <f>SUMIF('Breakdown depenses Oct 2022'!H:H,'Rapport Financier 1'!A228,'Breakdown depenses Oct 2022'!T:T)</f>
        <v>0</v>
      </c>
      <c r="AA228" s="572">
        <f>SUMIF('Breakdown depenses Oct''Dec 2022'!I:I,'Rapport Financier 1'!A228,'Breakdown depenses Oct''Dec 2022'!R:R)</f>
        <v>425</v>
      </c>
      <c r="AB228" s="572">
        <f t="shared" si="216"/>
        <v>425</v>
      </c>
      <c r="AC228" s="572">
        <f>SUMIF('Breakdown depenses Jan''&amp;Mars''23'!I:I,'Rapport Financier 1'!A228,'Breakdown depenses Jan''&amp;Mars''23'!U:U)</f>
        <v>0</v>
      </c>
      <c r="AD228" s="572">
        <f>SUMIF('Breakdown depenses Avr''23'!I:I,'Rapport Financier 1'!A228,'Breakdown depenses Avr''23'!U:U)</f>
        <v>380</v>
      </c>
      <c r="AE228" s="572">
        <f>SUMIF('Breakdown depenses Mai''&amp;Jui''23'!I:I,'Rapport Financier 1'!A228,'Breakdown depenses Mai''&amp;Jui''23'!U:U)</f>
        <v>720</v>
      </c>
      <c r="AF228" s="572">
        <f t="shared" si="217"/>
        <v>3780</v>
      </c>
      <c r="AG228" s="572">
        <f>T228-AF228</f>
        <v>-780</v>
      </c>
      <c r="AH228" s="575">
        <f>AF228/T228</f>
        <v>1.26</v>
      </c>
      <c r="AI228" s="566">
        <f>I228+T228</f>
        <v>4962</v>
      </c>
      <c r="AJ228" s="572">
        <f>Q228+AF228</f>
        <v>4692</v>
      </c>
      <c r="AK228" s="572">
        <f>AI228-AJ228</f>
        <v>270</v>
      </c>
      <c r="AL228" s="998">
        <f>AJ228/AI228</f>
        <v>0.94558645707376054</v>
      </c>
      <c r="AN228" s="1078">
        <f t="shared" si="204"/>
        <v>1075</v>
      </c>
    </row>
    <row r="229" spans="1:84" s="993" customFormat="1" ht="14.25" customHeight="1">
      <c r="A229" s="992"/>
      <c r="B229" s="992"/>
      <c r="C229" s="992"/>
      <c r="D229" s="992"/>
      <c r="E229" s="992"/>
      <c r="F229" s="992"/>
      <c r="G229" s="992"/>
      <c r="H229" s="992"/>
      <c r="I229" s="992"/>
      <c r="J229" s="992"/>
      <c r="K229" s="992"/>
      <c r="L229" s="992"/>
      <c r="M229" s="992"/>
      <c r="N229" s="992"/>
      <c r="O229" s="992"/>
      <c r="P229" s="992"/>
      <c r="Q229" s="992"/>
      <c r="R229" s="992"/>
      <c r="S229" s="992"/>
      <c r="T229" s="992"/>
      <c r="U229" s="992"/>
      <c r="V229" s="992"/>
      <c r="W229" s="992"/>
      <c r="X229" s="992"/>
      <c r="Y229" s="992"/>
      <c r="Z229" s="992"/>
      <c r="AA229" s="992"/>
      <c r="AB229" s="992"/>
      <c r="AC229" s="992"/>
      <c r="AD229" s="992"/>
      <c r="AE229" s="992"/>
      <c r="AF229" s="992"/>
      <c r="AG229" s="992"/>
      <c r="AH229" s="992"/>
      <c r="AI229" s="992"/>
      <c r="AJ229" s="992"/>
      <c r="AK229" s="992"/>
      <c r="AL229" s="992"/>
      <c r="AM229" s="1028">
        <f>SUM(AK227:AK228)</f>
        <v>270</v>
      </c>
      <c r="AN229" s="1084">
        <f t="shared" si="204"/>
        <v>0</v>
      </c>
      <c r="AO229" s="992"/>
      <c r="AP229" s="992"/>
      <c r="AQ229" s="992"/>
      <c r="AR229" s="992"/>
      <c r="AS229" s="992"/>
      <c r="AT229" s="992"/>
      <c r="AU229" s="992"/>
      <c r="AV229" s="992"/>
      <c r="AW229" s="992"/>
      <c r="AX229" s="992"/>
      <c r="AY229" s="992"/>
      <c r="AZ229" s="992"/>
      <c r="BA229" s="992"/>
      <c r="BB229" s="992"/>
      <c r="BC229" s="992"/>
      <c r="BD229" s="992"/>
      <c r="BE229" s="992"/>
      <c r="BF229" s="992"/>
      <c r="BG229" s="992"/>
      <c r="BH229" s="992"/>
      <c r="BI229" s="992"/>
      <c r="BJ229" s="992"/>
      <c r="BK229" s="992"/>
      <c r="BL229" s="992"/>
      <c r="BM229" s="992"/>
      <c r="BN229" s="992"/>
      <c r="BO229" s="992"/>
      <c r="BP229" s="992"/>
      <c r="BQ229" s="992"/>
      <c r="BR229" s="992"/>
      <c r="BS229" s="992"/>
      <c r="BT229" s="992"/>
      <c r="BU229" s="992"/>
      <c r="BV229" s="992"/>
      <c r="BW229" s="992"/>
      <c r="BX229" s="992"/>
      <c r="BY229" s="992"/>
      <c r="BZ229" s="992"/>
      <c r="CA229" s="992"/>
      <c r="CB229" s="992"/>
      <c r="CC229" s="992"/>
      <c r="CD229" s="992"/>
      <c r="CE229" s="992"/>
      <c r="CF229" s="992"/>
    </row>
    <row r="230" spans="1:84" s="478" customFormat="1" ht="14.25" customHeight="1">
      <c r="B230" s="493" t="s">
        <v>179</v>
      </c>
      <c r="C230" s="494"/>
      <c r="D230" s="494"/>
      <c r="E230" s="494"/>
      <c r="F230" s="494"/>
      <c r="G230" s="494"/>
      <c r="H230" s="494"/>
      <c r="I230" s="560"/>
      <c r="J230" s="560"/>
      <c r="K230" s="560"/>
      <c r="L230" s="560"/>
      <c r="M230" s="560"/>
      <c r="N230" s="977">
        <f>SUMIF('Breakdown depenses Oct''21'!H:H,'Rapport Financier 1'!A230,'Breakdown depenses Oct''21'!T:T)</f>
        <v>0</v>
      </c>
      <c r="O230" s="978">
        <f>SUMIF('Breakdown depenses Nov''Déc''21'!H:H,A230,'Breakdown depenses Nov''Déc''21'!T:T)+SUMIF('VNG T5'!A:A,A230,'VNG T5'!N:N)</f>
        <v>0</v>
      </c>
      <c r="P230" s="560">
        <f t="shared" si="191"/>
        <v>0</v>
      </c>
      <c r="Q230" s="560"/>
      <c r="R230" s="560"/>
      <c r="S230" s="587"/>
      <c r="T230" s="560"/>
      <c r="U230" s="560"/>
      <c r="V230" s="560"/>
      <c r="W230" s="560"/>
      <c r="X230" s="560"/>
      <c r="Y230" s="560"/>
      <c r="Z230" s="560"/>
      <c r="AA230" s="560"/>
      <c r="AB230" s="560"/>
      <c r="AC230" s="560"/>
      <c r="AD230" s="560"/>
      <c r="AE230" s="560"/>
      <c r="AF230" s="560"/>
      <c r="AG230" s="560"/>
      <c r="AH230" s="587"/>
      <c r="AI230" s="560"/>
      <c r="AJ230" s="560"/>
      <c r="AK230" s="560"/>
      <c r="AL230" s="587"/>
      <c r="AN230" s="1078">
        <f t="shared" si="204"/>
        <v>0</v>
      </c>
    </row>
    <row r="231" spans="1:84" s="478" customFormat="1">
      <c r="A231" s="482" t="s">
        <v>838</v>
      </c>
      <c r="B231" s="538" t="s">
        <v>794</v>
      </c>
      <c r="C231" s="537" t="s">
        <v>694</v>
      </c>
      <c r="D231" s="539" t="s">
        <v>200</v>
      </c>
      <c r="E231" s="539"/>
      <c r="F231" s="539"/>
      <c r="G231" s="539"/>
      <c r="H231" s="539"/>
      <c r="I231" s="559">
        <v>1907</v>
      </c>
      <c r="J231" s="572">
        <f>SUMIF('Breakdown depenses Oct''dec 20'!H:H,'Rapport Financier 1'!A231,'Breakdown depenses Oct''dec 20'!T:T)</f>
        <v>0</v>
      </c>
      <c r="K231" s="572">
        <f>SUMIF('Breakdown depenses Jan''Mar 21'!H:H,'Rapport Financier 1'!A231,'Breakdown depenses Jan''Mar 21'!T:T)</f>
        <v>1014.4</v>
      </c>
      <c r="L231" s="572">
        <f>(SUMIF('Breakdown depenses Avril-Juin'!H:H,'Rapport Financier 1'!A231,'Breakdown depenses Avril-Juin'!T:T))+(SUMIF('Breakdown VNG Dep Avr-Juin21'!A:A,'Rapport Financier 1'!A231,'Breakdown VNG Dep Avr-Juin21'!L:L))</f>
        <v>0</v>
      </c>
      <c r="M231" s="572">
        <f>(SUMIF('Breakdown depenses Juil''Sept 21'!H:H,'Rapport Financier 1'!A231,'Breakdown depenses Juil''Sept 21'!T:T))</f>
        <v>0</v>
      </c>
      <c r="N231" s="957">
        <f>SUMIF('Breakdown depenses Oct''21'!H:H,'Rapport Financier 1'!A231,'Breakdown depenses Oct''21'!T:T)</f>
        <v>668</v>
      </c>
      <c r="O231" s="958">
        <f>SUMIF('Breakdown depenses Nov''Déc''21'!H:H,A231,'Breakdown depenses Nov''Déc''21'!T:T)+SUMIF('VNG T5'!A:A,A231,'VNG T5'!N:N)</f>
        <v>490</v>
      </c>
      <c r="P231" s="902">
        <f t="shared" si="191"/>
        <v>1158</v>
      </c>
      <c r="Q231" s="572">
        <f t="shared" ref="Q231:Q236" si="218">SUM(J231:M231)+P231</f>
        <v>2172.4</v>
      </c>
      <c r="R231" s="572">
        <f t="shared" si="193"/>
        <v>-265.40000000000009</v>
      </c>
      <c r="S231" s="575">
        <f t="shared" si="194"/>
        <v>1.1391714735186156</v>
      </c>
      <c r="T231" s="559">
        <v>14676.5</v>
      </c>
      <c r="U231" s="572">
        <f>SUMIF('Breakdown depenses Jan''Mar''22'!H:H,'Rapport Financier 1'!A231,'Breakdown depenses Jan''Mar''22'!T:T)</f>
        <v>0</v>
      </c>
      <c r="V231" s="572">
        <f>SUMIF('Breakdown depenses Avr-Mai''22'!H:H,'Rapport Financier 1'!A231,'Breakdown depenses Avr-Mai''22'!T:T)</f>
        <v>986</v>
      </c>
      <c r="W231" s="572">
        <f>SUMIF('Breakdown depenses Juin''22'!H:H,'Rapport Financier 1'!A231,'Breakdown depenses Juin''22'!T:T)</f>
        <v>5554</v>
      </c>
      <c r="X231" s="572">
        <f t="shared" ref="X231:X236" si="219">V231+W231</f>
        <v>6540</v>
      </c>
      <c r="Y231" s="572">
        <f>SUMIF('Breakdown depenses Juil''Sept''22'!H:H,'Rapport Financier 1'!A231,'Breakdown depenses Juil''Sept''22'!T:T)</f>
        <v>0</v>
      </c>
      <c r="Z231" s="572">
        <f>SUMIF('Breakdown depenses Oct 2022'!H:H,'Rapport Financier 1'!A231,'Breakdown depenses Oct 2022'!T:T)</f>
        <v>0</v>
      </c>
      <c r="AA231" s="572">
        <f>SUMIF('Breakdown depenses Oct''Dec 2022'!I:I,'Rapport Financier 1'!A231,'Breakdown depenses Oct''Dec 2022'!R:R)</f>
        <v>4736</v>
      </c>
      <c r="AB231" s="572">
        <f t="shared" ref="AB231:AB236" si="220">Z231+AA231</f>
        <v>4736</v>
      </c>
      <c r="AC231" s="572">
        <f>SUMIF('Breakdown depenses Jan''&amp;Mars''23'!I:I,'Rapport Financier 1'!A231,'Breakdown depenses Jan''&amp;Mars''23'!U:U)</f>
        <v>3135</v>
      </c>
      <c r="AD231" s="572">
        <f>SUMIF('Breakdown depenses Avr''23'!I:I,'Rapport Financier 1'!A231,'Breakdown depenses Avr''23'!U:U)</f>
        <v>0</v>
      </c>
      <c r="AE231" s="572">
        <f>SUMIF('Breakdown depenses Mai''&amp;Jui''23'!I:I,'Rapport Financier 1'!A231,'Breakdown depenses Mai''&amp;Jui''23'!U:U)</f>
        <v>54</v>
      </c>
      <c r="AF231" s="572">
        <f t="shared" ref="AF231:AF236" si="221">SUM(X231:Y231,AB231,AC231,U231)+AD231+AE231</f>
        <v>14465</v>
      </c>
      <c r="AG231" s="572">
        <f t="shared" ref="AG231:AG236" si="222">T231-AF231</f>
        <v>211.5</v>
      </c>
      <c r="AH231" s="575">
        <f t="shared" ref="AH231:AH236" si="223">AF231/T231</f>
        <v>0.9855892072360577</v>
      </c>
      <c r="AI231" s="566">
        <f t="shared" ref="AI231:AI236" si="224">I231+T231</f>
        <v>16583.5</v>
      </c>
      <c r="AJ231" s="572">
        <f t="shared" ref="AJ231:AJ236" si="225">Q231+AF231</f>
        <v>16637.400000000001</v>
      </c>
      <c r="AK231" s="572">
        <f t="shared" ref="AK231:AK236" si="226">AI231-AJ231</f>
        <v>-53.900000000001455</v>
      </c>
      <c r="AL231" s="998">
        <f t="shared" ref="AL231:AL236" si="227">AJ231/AI231</f>
        <v>1.0032502185907681</v>
      </c>
      <c r="AN231" s="1078">
        <f t="shared" si="204"/>
        <v>7817.0999999999985</v>
      </c>
    </row>
    <row r="232" spans="1:84" s="478" customFormat="1" ht="14.25" customHeight="1">
      <c r="A232" s="482" t="s">
        <v>569</v>
      </c>
      <c r="B232" s="538" t="s">
        <v>795</v>
      </c>
      <c r="C232" s="537" t="s">
        <v>269</v>
      </c>
      <c r="D232" s="539" t="s">
        <v>200</v>
      </c>
      <c r="E232" s="539"/>
      <c r="F232" s="539"/>
      <c r="G232" s="539"/>
      <c r="H232" s="539"/>
      <c r="I232" s="559">
        <v>12000</v>
      </c>
      <c r="J232" s="572">
        <f>SUMIF('Breakdown depenses Oct''dec 20'!H:H,'Rapport Financier 1'!A232,'Breakdown depenses Oct''dec 20'!T:T)</f>
        <v>508</v>
      </c>
      <c r="K232" s="572">
        <f>SUMIF('Breakdown depenses Jan''Mar 21'!H:H,'Rapport Financier 1'!A232,'Breakdown depenses Jan''Mar 21'!T:T)</f>
        <v>3882.5</v>
      </c>
      <c r="L232" s="572">
        <f>(SUMIF('Breakdown depenses Avril-Juin'!H:H,'Rapport Financier 1'!A232,'Breakdown depenses Avril-Juin'!T:T))+(SUMIF('Breakdown VNG Dep Avr-Juin21'!A:A,'Rapport Financier 1'!A232,'Breakdown VNG Dep Avr-Juin21'!L:L))</f>
        <v>2305.96</v>
      </c>
      <c r="M232" s="572">
        <f>(SUMIF('Breakdown depenses Juil''Sept 21'!H:H,'Rapport Financier 1'!A232,'Breakdown depenses Juil''Sept 21'!T:T))</f>
        <v>2771.5299999999997</v>
      </c>
      <c r="N232" s="957">
        <f>SUMIF('Breakdown depenses Oct''21'!H:H,'Rapport Financier 1'!A232,'Breakdown depenses Oct''21'!T:T)</f>
        <v>760.11999999999989</v>
      </c>
      <c r="O232" s="958">
        <f>SUMIF('Breakdown depenses Nov''Déc''21'!H:H,A232,'Breakdown depenses Nov''Déc''21'!T:T)+SUMIF('VNG T5'!A:A,A232,'VNG T5'!N:N)</f>
        <v>3932.12</v>
      </c>
      <c r="P232" s="902">
        <f t="shared" si="191"/>
        <v>4692.24</v>
      </c>
      <c r="Q232" s="572">
        <f t="shared" si="218"/>
        <v>14160.23</v>
      </c>
      <c r="R232" s="572">
        <f t="shared" si="193"/>
        <v>-2160.2299999999996</v>
      </c>
      <c r="S232" s="575">
        <f t="shared" si="194"/>
        <v>1.1800191666666666</v>
      </c>
      <c r="T232" s="559">
        <v>16497.5</v>
      </c>
      <c r="U232" s="572">
        <f>SUMIF('Breakdown depenses Jan''Mar''22'!H:H,'Rapport Financier 1'!A232,'Breakdown depenses Jan''Mar''22'!T:T)</f>
        <v>4975.8999999999987</v>
      </c>
      <c r="V232" s="572">
        <f>SUMIF('Breakdown depenses Avr-Mai''22'!H:H,'Rapport Financier 1'!A232,'Breakdown depenses Avr-Mai''22'!T:T)</f>
        <v>1223.2600000000002</v>
      </c>
      <c r="W232" s="572">
        <f>SUMIF('Breakdown depenses Juin''22'!H:H,'Rapport Financier 1'!A232,'Breakdown depenses Juin''22'!T:T)</f>
        <v>1505.7</v>
      </c>
      <c r="X232" s="572">
        <f t="shared" si="219"/>
        <v>2728.96</v>
      </c>
      <c r="Y232" s="572">
        <f>SUMIF('Breakdown depenses Juil''Sept''22'!H:H,'Rapport Financier 1'!A232,'Breakdown depenses Juil''Sept''22'!T:T)</f>
        <v>1920.5100000000004</v>
      </c>
      <c r="Z232" s="572">
        <f>SUMIF('Breakdown depenses Oct 2022'!H:H,'Rapport Financier 1'!A232,'Breakdown depenses Oct 2022'!T:T)</f>
        <v>270.14000000000004</v>
      </c>
      <c r="AA232" s="572">
        <f>SUMIF('Breakdown depenses Oct''Dec 2022'!I:I,'Rapport Financier 1'!A232,'Breakdown depenses Oct''Dec 2022'!R:R)</f>
        <v>1456.95</v>
      </c>
      <c r="AB232" s="572">
        <f t="shared" si="220"/>
        <v>1727.0900000000001</v>
      </c>
      <c r="AC232" s="572">
        <f>SUMIF('Breakdown depenses Jan''&amp;Mars''23'!I:I,'Rapport Financier 1'!A232,'Breakdown depenses Jan''&amp;Mars''23'!U:U)</f>
        <v>2268.13</v>
      </c>
      <c r="AD232" s="572">
        <f>SUMIF('Breakdown depenses Avr''23'!I:I,'Rapport Financier 1'!A232,'Breakdown depenses Avr''23'!U:U)</f>
        <v>297.40999999999997</v>
      </c>
      <c r="AE232" s="572">
        <f>SUMIF('Breakdown depenses Mai''&amp;Jui''23'!I:I,'Rapport Financier 1'!A232,'Breakdown depenses Mai''&amp;Jui''23'!U:U)</f>
        <v>4945.7</v>
      </c>
      <c r="AF232" s="572">
        <f t="shared" si="221"/>
        <v>18863.7</v>
      </c>
      <c r="AG232" s="572">
        <f t="shared" si="222"/>
        <v>-2366.2000000000007</v>
      </c>
      <c r="AH232" s="575">
        <f t="shared" si="223"/>
        <v>1.1434277920897107</v>
      </c>
      <c r="AI232" s="566">
        <f t="shared" si="224"/>
        <v>28497.5</v>
      </c>
      <c r="AJ232" s="572">
        <f t="shared" si="225"/>
        <v>33023.93</v>
      </c>
      <c r="AK232" s="572">
        <f t="shared" si="226"/>
        <v>-4526.43</v>
      </c>
      <c r="AL232" s="998">
        <f t="shared" si="227"/>
        <v>1.1588360382489693</v>
      </c>
      <c r="AN232" s="1078">
        <f t="shared" si="204"/>
        <v>-503.94000000000051</v>
      </c>
    </row>
    <row r="233" spans="1:84" s="478" customFormat="1" ht="14.25" customHeight="1">
      <c r="A233" s="654" t="s">
        <v>2043</v>
      </c>
      <c r="B233" s="538" t="s">
        <v>796</v>
      </c>
      <c r="C233" s="537" t="s">
        <v>269</v>
      </c>
      <c r="D233" s="539" t="s">
        <v>200</v>
      </c>
      <c r="E233" s="539"/>
      <c r="F233" s="539"/>
      <c r="G233" s="539"/>
      <c r="H233" s="539"/>
      <c r="I233" s="559">
        <v>16466.666666666661</v>
      </c>
      <c r="J233" s="572">
        <f>SUMIF('Breakdown depenses Oct''dec 20'!H:H,'Rapport Financier 1'!A233,'Breakdown depenses Oct''dec 20'!T:T)</f>
        <v>0</v>
      </c>
      <c r="K233" s="572">
        <f>SUMIF('Breakdown depenses Jan''Mar 21'!H:H,'Rapport Financier 1'!A233,'Breakdown depenses Jan''Mar 21'!T:T)</f>
        <v>112</v>
      </c>
      <c r="L233" s="572">
        <f>(SUMIF('Breakdown depenses Avril-Juin'!H:H,'Rapport Financier 1'!A233,'Breakdown depenses Avril-Juin'!T:T))+(SUMIF('Breakdown VNG Dep Avr-Juin21'!A:A,'Rapport Financier 1'!A233,'Breakdown VNG Dep Avr-Juin21'!L:L))</f>
        <v>0</v>
      </c>
      <c r="M233" s="572">
        <f>(SUMIF('Breakdown depenses Juil''Sept 21'!H:H,'Rapport Financier 1'!A233,'Breakdown depenses Juil''Sept 21'!T:T))</f>
        <v>8060</v>
      </c>
      <c r="N233" s="957">
        <f>SUMIF('Breakdown depenses Oct''21'!H:H,'Rapport Financier 1'!A233,'Breakdown depenses Oct''21'!T:T)</f>
        <v>4435.5</v>
      </c>
      <c r="O233" s="958">
        <f>SUMIF('Breakdown depenses Nov''Déc''21'!H:H,A233,'Breakdown depenses Nov''Déc''21'!T:T)+SUMIF('VNG T5'!A:A,A233,'VNG T5'!N:N)</f>
        <v>5779</v>
      </c>
      <c r="P233" s="902">
        <f t="shared" si="191"/>
        <v>10214.5</v>
      </c>
      <c r="Q233" s="572">
        <f t="shared" si="218"/>
        <v>18386.5</v>
      </c>
      <c r="R233" s="572">
        <f t="shared" si="193"/>
        <v>-1919.8333333333394</v>
      </c>
      <c r="S233" s="575">
        <f t="shared" si="194"/>
        <v>1.1165890688259112</v>
      </c>
      <c r="T233" s="559">
        <v>33056.333333333321</v>
      </c>
      <c r="U233" s="572">
        <f>SUMIF('Breakdown depenses Jan''Mar''22'!H:H,'Rapport Financier 1'!A233,'Breakdown depenses Jan''Mar''22'!T:T)</f>
        <v>2674.5</v>
      </c>
      <c r="V233" s="572">
        <f>SUMIF('Breakdown depenses Avr-Mai''22'!H:H,'Rapport Financier 1'!A233,'Breakdown depenses Avr-Mai''22'!T:T)</f>
        <v>4064.95</v>
      </c>
      <c r="W233" s="572">
        <f>SUMIF('Breakdown depenses Juin''22'!H:H,'Rapport Financier 1'!A233,'Breakdown depenses Juin''22'!T:T)</f>
        <v>434</v>
      </c>
      <c r="X233" s="572">
        <f t="shared" si="219"/>
        <v>4498.95</v>
      </c>
      <c r="Y233" s="572">
        <f>SUMIF('Breakdown depenses Juil''Sept''22'!H:H,'Rapport Financier 1'!A233,'Breakdown depenses Juil''Sept''22'!T:T)</f>
        <v>13736.08</v>
      </c>
      <c r="Z233" s="572">
        <f>SUMIF('Breakdown depenses Oct 2022'!H:H,'Rapport Financier 1'!A233,'Breakdown depenses Oct 2022'!T:T)</f>
        <v>0</v>
      </c>
      <c r="AA233" s="572">
        <f>SUMIF('Breakdown depenses Oct''Dec 2022'!I:I,'Rapport Financier 1'!A233,'Breakdown depenses Oct''Dec 2022'!R:R)</f>
        <v>5213.0599999999995</v>
      </c>
      <c r="AB233" s="572">
        <f t="shared" si="220"/>
        <v>5213.0599999999995</v>
      </c>
      <c r="AC233" s="572">
        <f>SUMIF('Breakdown depenses Jan''&amp;Mars''23'!I:I,'Rapport Financier 1'!A233,'Breakdown depenses Jan''&amp;Mars''23'!U:U)</f>
        <v>3014</v>
      </c>
      <c r="AD233" s="572">
        <f>SUMIF('Breakdown depenses Avr''23'!I:I,'Rapport Financier 1'!A233,'Breakdown depenses Avr''23'!U:U)</f>
        <v>403.5</v>
      </c>
      <c r="AE233" s="572">
        <f>SUMIF('Breakdown depenses Mai''&amp;Jui''23'!I:I,'Rapport Financier 1'!A233,'Breakdown depenses Mai''&amp;Jui''23'!U:U)</f>
        <v>2652</v>
      </c>
      <c r="AF233" s="572">
        <f t="shared" si="221"/>
        <v>32192.089999999997</v>
      </c>
      <c r="AG233" s="572">
        <f t="shared" si="222"/>
        <v>864.2433333333247</v>
      </c>
      <c r="AH233" s="575">
        <f t="shared" si="223"/>
        <v>0.97385543869556035</v>
      </c>
      <c r="AI233" s="566">
        <f t="shared" si="224"/>
        <v>49522.999999999985</v>
      </c>
      <c r="AJ233" s="572">
        <f t="shared" si="225"/>
        <v>50578.59</v>
      </c>
      <c r="AK233" s="572">
        <f t="shared" si="226"/>
        <v>-1055.5900000000111</v>
      </c>
      <c r="AL233" s="998">
        <f t="shared" si="227"/>
        <v>1.0213151464975871</v>
      </c>
      <c r="AN233" s="1078">
        <f t="shared" si="204"/>
        <v>7574.9699999999884</v>
      </c>
    </row>
    <row r="234" spans="1:84" s="478" customFormat="1" ht="14.25" customHeight="1">
      <c r="A234" s="482" t="s">
        <v>941</v>
      </c>
      <c r="B234" s="538" t="s">
        <v>797</v>
      </c>
      <c r="C234" s="537" t="s">
        <v>294</v>
      </c>
      <c r="D234" s="539" t="s">
        <v>200</v>
      </c>
      <c r="E234" s="539"/>
      <c r="F234" s="539"/>
      <c r="G234" s="539"/>
      <c r="H234" s="539"/>
      <c r="I234" s="559">
        <v>5210</v>
      </c>
      <c r="J234" s="572">
        <f>SUMIF('Breakdown depenses Oct''dec 20'!H:H,'Rapport Financier 1'!A234,'Breakdown depenses Oct''dec 20'!T:T)</f>
        <v>0</v>
      </c>
      <c r="K234" s="572">
        <f>SUMIF('Breakdown depenses Jan''Mar 21'!H:H,'Rapport Financier 1'!A234,'Breakdown depenses Jan''Mar 21'!T:T)</f>
        <v>510</v>
      </c>
      <c r="L234" s="572">
        <f>(SUMIF('Breakdown depenses Avril-Juin'!H:H,'Rapport Financier 1'!A234,'Breakdown depenses Avril-Juin'!T:T))+(SUMIF('Breakdown VNG Dep Avr-Juin21'!A:A,'Rapport Financier 1'!A234,'Breakdown VNG Dep Avr-Juin21'!L:L))</f>
        <v>0</v>
      </c>
      <c r="M234" s="572">
        <f>(SUMIF('Breakdown depenses Juil''Sept 21'!H:H,'Rapport Financier 1'!A234,'Breakdown depenses Juil''Sept 21'!T:T))</f>
        <v>0</v>
      </c>
      <c r="N234" s="957">
        <f>SUMIF('Breakdown depenses Oct''21'!H:H,'Rapport Financier 1'!A234,'Breakdown depenses Oct''21'!T:T)</f>
        <v>1200</v>
      </c>
      <c r="O234" s="958">
        <f>SUMIF('Breakdown depenses Nov''Déc''21'!H:H,A234,'Breakdown depenses Nov''Déc''21'!T:T)+SUMIF('VNG T5'!A:A,A234,'VNG T5'!N:N)</f>
        <v>7090</v>
      </c>
      <c r="P234" s="902">
        <f t="shared" si="191"/>
        <v>8290</v>
      </c>
      <c r="Q234" s="572">
        <f t="shared" si="218"/>
        <v>8800</v>
      </c>
      <c r="R234" s="572">
        <f t="shared" si="193"/>
        <v>-3590</v>
      </c>
      <c r="S234" s="575">
        <f t="shared" si="194"/>
        <v>1.6890595009596929</v>
      </c>
      <c r="T234" s="559">
        <v>12800</v>
      </c>
      <c r="U234" s="572">
        <f>SUMIF('Breakdown depenses Jan''Mar''22'!H:H,'Rapport Financier 1'!A234,'Breakdown depenses Jan''Mar''22'!T:T)</f>
        <v>0</v>
      </c>
      <c r="V234" s="572">
        <f>SUMIF('Breakdown depenses Avr-Mai''22'!H:H,'Rapport Financier 1'!A234,'Breakdown depenses Avr-Mai''22'!T:T)</f>
        <v>2771</v>
      </c>
      <c r="W234" s="572">
        <f>SUMIF('Breakdown depenses Juin''22'!H:H,'Rapport Financier 1'!A234,'Breakdown depenses Juin''22'!T:T)</f>
        <v>6094</v>
      </c>
      <c r="X234" s="572">
        <f t="shared" si="219"/>
        <v>8865</v>
      </c>
      <c r="Y234" s="572">
        <f>SUMIF('Breakdown depenses Juil''Sept''22'!H:H,'Rapport Financier 1'!A234,'Breakdown depenses Juil''Sept''22'!T:T)</f>
        <v>0</v>
      </c>
      <c r="Z234" s="572">
        <f>SUMIF('Breakdown depenses Oct 2022'!H:H,'Rapport Financier 1'!A234,'Breakdown depenses Oct 2022'!T:T)</f>
        <v>0</v>
      </c>
      <c r="AA234" s="572">
        <f>SUMIF('Breakdown depenses Oct''Dec 2022'!I:I,'Rapport Financier 1'!A234,'Breakdown depenses Oct''Dec 2022'!R:R)</f>
        <v>0</v>
      </c>
      <c r="AB234" s="572">
        <f t="shared" si="220"/>
        <v>0</v>
      </c>
      <c r="AC234" s="572">
        <f>SUMIF('Breakdown depenses Jan''&amp;Mars''23'!I:I,'Rapport Financier 1'!A234,'Breakdown depenses Jan''&amp;Mars''23'!U:U)</f>
        <v>0</v>
      </c>
      <c r="AD234" s="572">
        <f>SUMIF('Breakdown depenses Avr''23'!I:I,'Rapport Financier 1'!A234,'Breakdown depenses Avr''23'!U:U)</f>
        <v>0</v>
      </c>
      <c r="AE234" s="572">
        <f>SUMIF('Breakdown depenses Mai''&amp;Jui''23'!I:I,'Rapport Financier 1'!A234,'Breakdown depenses Mai''&amp;Jui''23'!U:U)</f>
        <v>0</v>
      </c>
      <c r="AF234" s="572">
        <f t="shared" si="221"/>
        <v>8865</v>
      </c>
      <c r="AG234" s="572">
        <f t="shared" si="222"/>
        <v>3935</v>
      </c>
      <c r="AH234" s="575">
        <f t="shared" si="223"/>
        <v>0.69257812500000004</v>
      </c>
      <c r="AI234" s="566">
        <f t="shared" si="224"/>
        <v>18010</v>
      </c>
      <c r="AJ234" s="572">
        <f t="shared" si="225"/>
        <v>17665</v>
      </c>
      <c r="AK234" s="572">
        <f t="shared" si="226"/>
        <v>345</v>
      </c>
      <c r="AL234" s="998">
        <f t="shared" si="227"/>
        <v>0.98084397556912828</v>
      </c>
      <c r="AN234" s="1078">
        <f t="shared" si="204"/>
        <v>345</v>
      </c>
    </row>
    <row r="235" spans="1:84" s="478" customFormat="1" ht="14.25" customHeight="1">
      <c r="A235" s="482" t="s">
        <v>942</v>
      </c>
      <c r="B235" s="538" t="s">
        <v>798</v>
      </c>
      <c r="C235" s="537" t="s">
        <v>284</v>
      </c>
      <c r="D235" s="539" t="s">
        <v>200</v>
      </c>
      <c r="E235" s="539"/>
      <c r="F235" s="539"/>
      <c r="G235" s="539"/>
      <c r="H235" s="539"/>
      <c r="I235" s="559">
        <v>2400</v>
      </c>
      <c r="J235" s="572">
        <f>SUMIF('Breakdown depenses Oct''dec 20'!H:H,'Rapport Financier 1'!A235,'Breakdown depenses Oct''dec 20'!T:T)</f>
        <v>0</v>
      </c>
      <c r="K235" s="572">
        <f>SUMIF('Breakdown depenses Jan''Mar 21'!H:H,'Rapport Financier 1'!A235,'Breakdown depenses Jan''Mar 21'!T:T)</f>
        <v>600</v>
      </c>
      <c r="L235" s="572">
        <f>(SUMIF('Breakdown depenses Avril-Juin'!H:H,'Rapport Financier 1'!A235,'Breakdown depenses Avril-Juin'!T:T))+(SUMIF('Breakdown VNG Dep Avr-Juin21'!A:A,'Rapport Financier 1'!A235,'Breakdown VNG Dep Avr-Juin21'!L:L))</f>
        <v>660</v>
      </c>
      <c r="M235" s="572">
        <f>(SUMIF('Breakdown depenses Juil''Sept 21'!H:H,'Rapport Financier 1'!A235,'Breakdown depenses Juil''Sept 21'!T:T))</f>
        <v>0</v>
      </c>
      <c r="N235" s="957">
        <f>SUMIF('Breakdown depenses Oct''21'!H:H,'Rapport Financier 1'!A235,'Breakdown depenses Oct''21'!T:T)</f>
        <v>460</v>
      </c>
      <c r="O235" s="958">
        <f>SUMIF('Breakdown depenses Nov''Déc''21'!H:H,A235,'Breakdown depenses Nov''Déc''21'!T:T)+SUMIF('VNG T5'!A:A,A235,'VNG T5'!N:N)</f>
        <v>0</v>
      </c>
      <c r="P235" s="902">
        <f t="shared" si="191"/>
        <v>460</v>
      </c>
      <c r="Q235" s="572">
        <f t="shared" si="218"/>
        <v>1720</v>
      </c>
      <c r="R235" s="572">
        <f t="shared" si="193"/>
        <v>680</v>
      </c>
      <c r="S235" s="575">
        <f t="shared" si="194"/>
        <v>0.71666666666666667</v>
      </c>
      <c r="T235" s="559">
        <v>2450</v>
      </c>
      <c r="U235" s="572">
        <f>SUMIF('Breakdown depenses Jan''Mar''22'!H:H,'Rapport Financier 1'!A235,'Breakdown depenses Jan''Mar''22'!T:T)</f>
        <v>0</v>
      </c>
      <c r="V235" s="572">
        <f>SUMIF('Breakdown depenses Avr-Mai''22'!H:H,'Rapport Financier 1'!A235,'Breakdown depenses Avr-Mai''22'!T:T)</f>
        <v>0</v>
      </c>
      <c r="W235" s="572">
        <f>SUMIF('Breakdown depenses Juin''22'!H:H,'Rapport Financier 1'!A235,'Breakdown depenses Juin''22'!T:T)</f>
        <v>149</v>
      </c>
      <c r="X235" s="572">
        <f t="shared" si="219"/>
        <v>149</v>
      </c>
      <c r="Y235" s="572">
        <f>SUMIF('Breakdown depenses Juil''Sept''22'!H:H,'Rapport Financier 1'!A235,'Breakdown depenses Juil''Sept''22'!T:T)</f>
        <v>774</v>
      </c>
      <c r="Z235" s="572">
        <f>SUMIF('Breakdown depenses Oct 2022'!H:H,'Rapport Financier 1'!A235,'Breakdown depenses Oct 2022'!T:T)</f>
        <v>0</v>
      </c>
      <c r="AA235" s="572">
        <f>SUMIF('Breakdown depenses Oct''Dec 2022'!I:I,'Rapport Financier 1'!A235,'Breakdown depenses Oct''Dec 2022'!R:R)</f>
        <v>1428</v>
      </c>
      <c r="AB235" s="572">
        <f t="shared" si="220"/>
        <v>1428</v>
      </c>
      <c r="AC235" s="572">
        <f>SUMIF('Breakdown depenses Jan''&amp;Mars''23'!I:I,'Rapport Financier 1'!A235,'Breakdown depenses Jan''&amp;Mars''23'!U:U)</f>
        <v>0</v>
      </c>
      <c r="AD235" s="572">
        <f>SUMIF('Breakdown depenses Avr''23'!I:I,'Rapport Financier 1'!A235,'Breakdown depenses Avr''23'!U:U)</f>
        <v>0</v>
      </c>
      <c r="AE235" s="572">
        <f>SUMIF('Breakdown depenses Mai''&amp;Jui''23'!I:I,'Rapport Financier 1'!A235,'Breakdown depenses Mai''&amp;Jui''23'!U:U)</f>
        <v>772</v>
      </c>
      <c r="AF235" s="572">
        <f t="shared" si="221"/>
        <v>3123</v>
      </c>
      <c r="AG235" s="572">
        <f t="shared" si="222"/>
        <v>-673</v>
      </c>
      <c r="AH235" s="575">
        <f t="shared" si="223"/>
        <v>1.2746938775510204</v>
      </c>
      <c r="AI235" s="566">
        <f t="shared" si="224"/>
        <v>4850</v>
      </c>
      <c r="AJ235" s="572">
        <f t="shared" si="225"/>
        <v>4843</v>
      </c>
      <c r="AK235" s="572">
        <f t="shared" si="226"/>
        <v>7</v>
      </c>
      <c r="AL235" s="998">
        <f t="shared" si="227"/>
        <v>0.99855670103092786</v>
      </c>
      <c r="AN235" s="1078">
        <f t="shared" si="204"/>
        <v>1435</v>
      </c>
    </row>
    <row r="236" spans="1:84" s="478" customFormat="1" ht="14.25" customHeight="1">
      <c r="A236" s="482" t="s">
        <v>943</v>
      </c>
      <c r="B236" s="538" t="s">
        <v>798</v>
      </c>
      <c r="C236" s="537" t="s">
        <v>272</v>
      </c>
      <c r="D236" s="539" t="s">
        <v>200</v>
      </c>
      <c r="E236" s="539"/>
      <c r="F236" s="539"/>
      <c r="G236" s="539"/>
      <c r="H236" s="539"/>
      <c r="I236" s="559">
        <v>2257</v>
      </c>
      <c r="J236" s="572">
        <f>SUMIF('Breakdown depenses Oct''dec 20'!H:H,'Rapport Financier 1'!A236,'Breakdown depenses Oct''dec 20'!T:T)</f>
        <v>0</v>
      </c>
      <c r="K236" s="572">
        <f>SUMIF('Breakdown depenses Jan''Mar 21'!H:H,'Rapport Financier 1'!A236,'Breakdown depenses Jan''Mar 21'!T:T)</f>
        <v>0</v>
      </c>
      <c r="L236" s="572">
        <f>(SUMIF('Breakdown depenses Avril-Juin'!H:H,'Rapport Financier 1'!A236,'Breakdown depenses Avril-Juin'!T:T))+(SUMIF('Breakdown VNG Dep Avr-Juin21'!A:A,'Rapport Financier 1'!A236,'Breakdown VNG Dep Avr-Juin21'!L:L))</f>
        <v>1265</v>
      </c>
      <c r="M236" s="572">
        <f>(SUMIF('Breakdown depenses Juil''Sept 21'!H:H,'Rapport Financier 1'!A236,'Breakdown depenses Juil''Sept 21'!T:T))</f>
        <v>0</v>
      </c>
      <c r="N236" s="957">
        <f>SUMIF('Breakdown depenses Oct''21'!H:H,'Rapport Financier 1'!A236,'Breakdown depenses Oct''21'!T:T)</f>
        <v>392</v>
      </c>
      <c r="O236" s="958">
        <f>SUMIF('Breakdown depenses Nov''Déc''21'!H:H,A236,'Breakdown depenses Nov''Déc''21'!T:T)+SUMIF('VNG T5'!A:A,A236,'VNG T5'!N:N)</f>
        <v>707</v>
      </c>
      <c r="P236" s="902">
        <f t="shared" si="191"/>
        <v>1099</v>
      </c>
      <c r="Q236" s="572">
        <f t="shared" si="218"/>
        <v>2364</v>
      </c>
      <c r="R236" s="572">
        <f t="shared" si="193"/>
        <v>-107</v>
      </c>
      <c r="S236" s="575">
        <f t="shared" si="194"/>
        <v>1.0474080638015064</v>
      </c>
      <c r="T236" s="559">
        <v>2543</v>
      </c>
      <c r="U236" s="572">
        <f>SUMIF('Breakdown depenses Jan''Mar''22'!H:H,'Rapport Financier 1'!A236,'Breakdown depenses Jan''Mar''22'!T:T)</f>
        <v>0</v>
      </c>
      <c r="V236" s="572">
        <f>SUMIF('Breakdown depenses Avr-Mai''22'!H:H,'Rapport Financier 1'!A236,'Breakdown depenses Avr-Mai''22'!T:T)</f>
        <v>1034</v>
      </c>
      <c r="W236" s="572">
        <f>SUMIF('Breakdown depenses Juin''22'!H:H,'Rapport Financier 1'!A236,'Breakdown depenses Juin''22'!T:T)</f>
        <v>163</v>
      </c>
      <c r="X236" s="572">
        <f t="shared" si="219"/>
        <v>1197</v>
      </c>
      <c r="Y236" s="572">
        <f>SUMIF('Breakdown depenses Juil''Sept''22'!H:H,'Rapport Financier 1'!A236,'Breakdown depenses Juil''Sept''22'!T:T)</f>
        <v>180</v>
      </c>
      <c r="Z236" s="572">
        <f>SUMIF('Breakdown depenses Oct 2022'!H:H,'Rapport Financier 1'!A236,'Breakdown depenses Oct 2022'!T:T)</f>
        <v>0</v>
      </c>
      <c r="AA236" s="572">
        <f>SUMIF('Breakdown depenses Oct''Dec 2022'!I:I,'Rapport Financier 1'!A236,'Breakdown depenses Oct''Dec 2022'!R:R)</f>
        <v>1448</v>
      </c>
      <c r="AB236" s="572">
        <f t="shared" si="220"/>
        <v>1448</v>
      </c>
      <c r="AC236" s="572">
        <f>SUMIF('Breakdown depenses Jan''&amp;Mars''23'!I:I,'Rapport Financier 1'!A236,'Breakdown depenses Jan''&amp;Mars''23'!U:U)</f>
        <v>0</v>
      </c>
      <c r="AD236" s="572">
        <f>SUMIF('Breakdown depenses Avr''23'!I:I,'Rapport Financier 1'!A236,'Breakdown depenses Avr''23'!U:U)</f>
        <v>0</v>
      </c>
      <c r="AE236" s="572">
        <f>SUMIF('Breakdown depenses Mai''&amp;Jui''23'!I:I,'Rapport Financier 1'!A236,'Breakdown depenses Mai''&amp;Jui''23'!U:U)</f>
        <v>0</v>
      </c>
      <c r="AF236" s="572">
        <f t="shared" si="221"/>
        <v>2825</v>
      </c>
      <c r="AG236" s="572">
        <f t="shared" si="222"/>
        <v>-282</v>
      </c>
      <c r="AH236" s="575">
        <f t="shared" si="223"/>
        <v>1.1108926464805349</v>
      </c>
      <c r="AI236" s="566">
        <f t="shared" si="224"/>
        <v>4800</v>
      </c>
      <c r="AJ236" s="572">
        <f t="shared" si="225"/>
        <v>5189</v>
      </c>
      <c r="AK236" s="572">
        <f t="shared" si="226"/>
        <v>-389</v>
      </c>
      <c r="AL236" s="998">
        <f t="shared" si="227"/>
        <v>1.0810416666666667</v>
      </c>
      <c r="AN236" s="1078">
        <f t="shared" si="204"/>
        <v>1059</v>
      </c>
    </row>
    <row r="237" spans="1:84" s="993" customFormat="1" ht="14.25" customHeight="1">
      <c r="A237" s="992"/>
      <c r="B237" s="992"/>
      <c r="C237" s="992"/>
      <c r="D237" s="992"/>
      <c r="E237" s="992"/>
      <c r="F237" s="992"/>
      <c r="G237" s="992"/>
      <c r="H237" s="992"/>
      <c r="I237" s="992"/>
      <c r="J237" s="992"/>
      <c r="K237" s="992"/>
      <c r="L237" s="992"/>
      <c r="M237" s="992"/>
      <c r="N237" s="992"/>
      <c r="O237" s="992"/>
      <c r="P237" s="992"/>
      <c r="Q237" s="992"/>
      <c r="R237" s="992"/>
      <c r="S237" s="992"/>
      <c r="T237" s="992"/>
      <c r="U237" s="992"/>
      <c r="V237" s="992"/>
      <c r="W237" s="992"/>
      <c r="X237" s="992"/>
      <c r="Y237" s="992"/>
      <c r="Z237" s="992"/>
      <c r="AA237" s="992"/>
      <c r="AB237" s="992"/>
      <c r="AC237" s="992"/>
      <c r="AD237" s="992"/>
      <c r="AE237" s="992"/>
      <c r="AF237" s="992"/>
      <c r="AG237" s="992"/>
      <c r="AH237" s="992"/>
      <c r="AI237" s="992"/>
      <c r="AJ237" s="992"/>
      <c r="AK237" s="992"/>
      <c r="AL237" s="992"/>
      <c r="AM237" s="1028">
        <f>SUM(AK231:AK236)</f>
        <v>-5672.9200000000128</v>
      </c>
      <c r="AN237" s="1084">
        <f t="shared" si="204"/>
        <v>0</v>
      </c>
      <c r="AO237" s="992"/>
      <c r="AP237" s="992"/>
      <c r="AQ237" s="992"/>
      <c r="AR237" s="992"/>
      <c r="AS237" s="992"/>
      <c r="AT237" s="992"/>
      <c r="AU237" s="992"/>
      <c r="AV237" s="992"/>
      <c r="AW237" s="992"/>
      <c r="AX237" s="992"/>
      <c r="AY237" s="992"/>
      <c r="AZ237" s="992"/>
      <c r="BA237" s="992"/>
      <c r="BB237" s="992"/>
      <c r="BC237" s="992"/>
      <c r="BD237" s="992"/>
      <c r="BE237" s="992"/>
      <c r="BF237" s="992"/>
      <c r="BG237" s="992"/>
      <c r="BH237" s="992"/>
      <c r="BI237" s="992"/>
      <c r="BJ237" s="992"/>
      <c r="BK237" s="992"/>
      <c r="BL237" s="992"/>
      <c r="BM237" s="992"/>
      <c r="BN237" s="992"/>
      <c r="BO237" s="992"/>
      <c r="BP237" s="992"/>
      <c r="BQ237" s="992"/>
      <c r="BR237" s="992"/>
      <c r="BS237" s="992"/>
      <c r="BT237" s="992"/>
      <c r="BU237" s="992"/>
      <c r="BV237" s="992"/>
      <c r="BW237" s="992"/>
      <c r="BX237" s="992"/>
      <c r="BY237" s="992"/>
      <c r="BZ237" s="992"/>
      <c r="CA237" s="992"/>
      <c r="CB237" s="992"/>
      <c r="CC237" s="992"/>
      <c r="CD237" s="992"/>
      <c r="CE237" s="992"/>
      <c r="CF237" s="992"/>
    </row>
    <row r="238" spans="1:84" s="478" customFormat="1" ht="14.25" customHeight="1">
      <c r="B238" s="493" t="s">
        <v>180</v>
      </c>
      <c r="C238" s="494"/>
      <c r="D238" s="494"/>
      <c r="E238" s="494"/>
      <c r="F238" s="494"/>
      <c r="G238" s="494"/>
      <c r="H238" s="494"/>
      <c r="I238" s="560"/>
      <c r="J238" s="560"/>
      <c r="K238" s="560"/>
      <c r="L238" s="560"/>
      <c r="M238" s="560"/>
      <c r="N238" s="977"/>
      <c r="O238" s="978"/>
      <c r="P238" s="560"/>
      <c r="Q238" s="560"/>
      <c r="R238" s="560"/>
      <c r="S238" s="587"/>
      <c r="T238" s="560"/>
      <c r="U238" s="560"/>
      <c r="V238" s="560"/>
      <c r="W238" s="560"/>
      <c r="X238" s="560"/>
      <c r="Y238" s="560"/>
      <c r="Z238" s="560"/>
      <c r="AA238" s="560"/>
      <c r="AB238" s="560"/>
      <c r="AC238" s="560"/>
      <c r="AD238" s="560"/>
      <c r="AE238" s="560"/>
      <c r="AF238" s="560"/>
      <c r="AG238" s="560"/>
      <c r="AH238" s="587"/>
      <c r="AI238" s="560"/>
      <c r="AJ238" s="560"/>
      <c r="AK238" s="560"/>
      <c r="AL238" s="587"/>
      <c r="AN238" s="1078">
        <f t="shared" si="204"/>
        <v>0</v>
      </c>
    </row>
    <row r="239" spans="1:84" s="993" customFormat="1" ht="14.25" customHeight="1">
      <c r="A239" s="992"/>
      <c r="B239" s="992"/>
      <c r="C239" s="992"/>
      <c r="D239" s="992"/>
      <c r="E239" s="992"/>
      <c r="F239" s="992"/>
      <c r="G239" s="992"/>
      <c r="H239" s="992"/>
      <c r="I239" s="992"/>
      <c r="J239" s="992"/>
      <c r="K239" s="992"/>
      <c r="L239" s="992"/>
      <c r="M239" s="992"/>
      <c r="N239" s="992"/>
      <c r="O239" s="992"/>
      <c r="P239" s="992"/>
      <c r="Q239" s="992"/>
      <c r="R239" s="992"/>
      <c r="S239" s="992"/>
      <c r="T239" s="992"/>
      <c r="U239" s="992"/>
      <c r="V239" s="992"/>
      <c r="W239" s="992"/>
      <c r="X239" s="992"/>
      <c r="Y239" s="992"/>
      <c r="Z239" s="992"/>
      <c r="AA239" s="992"/>
      <c r="AB239" s="992"/>
      <c r="AC239" s="992"/>
      <c r="AD239" s="992"/>
      <c r="AE239" s="992"/>
      <c r="AF239" s="992"/>
      <c r="AG239" s="992"/>
      <c r="AH239" s="992"/>
      <c r="AI239" s="992"/>
      <c r="AJ239" s="992"/>
      <c r="AK239" s="992"/>
      <c r="AL239" s="992"/>
      <c r="AM239" s="1028"/>
      <c r="AN239" s="1084">
        <f t="shared" si="204"/>
        <v>0</v>
      </c>
      <c r="AO239" s="992"/>
      <c r="AP239" s="992"/>
      <c r="AQ239" s="992"/>
      <c r="AR239" s="992"/>
      <c r="AS239" s="992"/>
      <c r="AT239" s="992"/>
      <c r="AU239" s="992"/>
      <c r="AV239" s="992"/>
      <c r="AW239" s="992"/>
      <c r="AX239" s="992"/>
      <c r="AY239" s="992"/>
      <c r="AZ239" s="992"/>
      <c r="BA239" s="992"/>
      <c r="BB239" s="992"/>
      <c r="BC239" s="992"/>
      <c r="BD239" s="992"/>
      <c r="BE239" s="992"/>
      <c r="BF239" s="992"/>
      <c r="BG239" s="992"/>
      <c r="BH239" s="992"/>
      <c r="BI239" s="992"/>
      <c r="BJ239" s="992"/>
      <c r="BK239" s="992"/>
      <c r="BL239" s="992"/>
      <c r="BM239" s="992"/>
      <c r="BN239" s="992"/>
      <c r="BO239" s="992"/>
      <c r="BP239" s="992"/>
      <c r="BQ239" s="992"/>
      <c r="BR239" s="992"/>
      <c r="BS239" s="992"/>
      <c r="BT239" s="992"/>
      <c r="BU239" s="992"/>
      <c r="BV239" s="992"/>
      <c r="BW239" s="992"/>
      <c r="BX239" s="992"/>
      <c r="BY239" s="992"/>
      <c r="BZ239" s="992"/>
      <c r="CA239" s="992"/>
      <c r="CB239" s="992"/>
      <c r="CC239" s="992"/>
      <c r="CD239" s="992"/>
      <c r="CE239" s="992"/>
      <c r="CF239" s="992"/>
    </row>
    <row r="240" spans="1:84" s="478" customFormat="1" ht="14.25" customHeight="1">
      <c r="B240" s="493" t="s">
        <v>181</v>
      </c>
      <c r="C240" s="494"/>
      <c r="D240" s="494"/>
      <c r="E240" s="494"/>
      <c r="F240" s="494"/>
      <c r="G240" s="494"/>
      <c r="H240" s="494"/>
      <c r="I240" s="560"/>
      <c r="J240" s="560"/>
      <c r="K240" s="560"/>
      <c r="L240" s="560"/>
      <c r="M240" s="560"/>
      <c r="N240" s="977"/>
      <c r="O240" s="978"/>
      <c r="P240" s="560"/>
      <c r="Q240" s="560"/>
      <c r="R240" s="560"/>
      <c r="S240" s="587"/>
      <c r="T240" s="560"/>
      <c r="U240" s="560"/>
      <c r="V240" s="560"/>
      <c r="W240" s="560"/>
      <c r="X240" s="560"/>
      <c r="Y240" s="560"/>
      <c r="Z240" s="560"/>
      <c r="AA240" s="560"/>
      <c r="AB240" s="560"/>
      <c r="AC240" s="560"/>
      <c r="AD240" s="560"/>
      <c r="AE240" s="560"/>
      <c r="AF240" s="560"/>
      <c r="AG240" s="560"/>
      <c r="AH240" s="587"/>
      <c r="AI240" s="560"/>
      <c r="AJ240" s="560"/>
      <c r="AK240" s="560"/>
      <c r="AL240" s="587"/>
      <c r="AN240" s="1078">
        <f t="shared" si="204"/>
        <v>0</v>
      </c>
    </row>
    <row r="241" spans="1:84" s="478" customFormat="1" ht="14.25" customHeight="1">
      <c r="A241" s="482" t="s">
        <v>839</v>
      </c>
      <c r="B241" s="538" t="s">
        <v>799</v>
      </c>
      <c r="C241" s="537" t="s">
        <v>694</v>
      </c>
      <c r="D241" s="539" t="s">
        <v>202</v>
      </c>
      <c r="E241" s="539">
        <v>1</v>
      </c>
      <c r="F241" s="539">
        <v>180</v>
      </c>
      <c r="G241" s="539">
        <v>3</v>
      </c>
      <c r="H241" s="539">
        <v>540</v>
      </c>
      <c r="I241" s="559">
        <v>5208</v>
      </c>
      <c r="J241" s="572">
        <f>SUMIF('Breakdown depenses Oct''dec 20'!H:H,'Rapport Financier 1'!A241,'Breakdown depenses Oct''dec 20'!T:T)</f>
        <v>0</v>
      </c>
      <c r="K241" s="572">
        <f>SUMIF('Breakdown depenses Jan''Mar 21'!H:H,'Rapport Financier 1'!A241,'Breakdown depenses Jan''Mar 21'!T:T)</f>
        <v>1369.98</v>
      </c>
      <c r="L241" s="572">
        <f>(SUMIF('Breakdown depenses Avril-Juin'!H:H,'Rapport Financier 1'!A241,'Breakdown depenses Avril-Juin'!T:T))+(SUMIF('Breakdown VNG Dep Avr-Juin21'!A:A,'Rapport Financier 1'!A241,'Breakdown VNG Dep Avr-Juin21'!L:L))</f>
        <v>1666.21</v>
      </c>
      <c r="M241" s="572">
        <f>(SUMIF('Breakdown depenses Juil''Sept 21'!H:H,'Rapport Financier 1'!A241,'Breakdown depenses Juil''Sept 21'!T:T))</f>
        <v>0</v>
      </c>
      <c r="N241" s="957">
        <f>SUMIF('Breakdown depenses Oct''21'!H:H,'Rapport Financier 1'!A241,'Breakdown depenses Oct''21'!T:T)</f>
        <v>1003</v>
      </c>
      <c r="O241" s="958">
        <f>SUMIF('Breakdown depenses Nov''Déc''21'!H:H,A241,'Breakdown depenses Nov''Déc''21'!T:T)+SUMIF('VNG T5'!A:A,A241,'VNG T5'!N:N)</f>
        <v>1235.02</v>
      </c>
      <c r="P241" s="902">
        <f t="shared" si="191"/>
        <v>2238.02</v>
      </c>
      <c r="Q241" s="572">
        <f t="shared" ref="Q241:Q251" si="228">SUM(J241:M241)+P241</f>
        <v>5274.21</v>
      </c>
      <c r="R241" s="572">
        <f t="shared" si="193"/>
        <v>-66.210000000000036</v>
      </c>
      <c r="S241" s="575">
        <f t="shared" si="194"/>
        <v>1.012713133640553</v>
      </c>
      <c r="T241" s="559">
        <v>4792</v>
      </c>
      <c r="U241" s="572">
        <f>SUMIF('Breakdown depenses Jan''Mar''22'!H:H,'Rapport Financier 1'!A241,'Breakdown depenses Jan''Mar''22'!T:T)</f>
        <v>0</v>
      </c>
      <c r="V241" s="572">
        <f>SUMIF('Breakdown depenses Avr-Mai''22'!H:H,'Rapport Financier 1'!A241,'Breakdown depenses Avr-Mai''22'!T:T)</f>
        <v>1221</v>
      </c>
      <c r="W241" s="572">
        <f>SUMIF('Breakdown depenses Juin''22'!H:H,'Rapport Financier 1'!A241,'Breakdown depenses Juin''22'!T:T)</f>
        <v>1178</v>
      </c>
      <c r="X241" s="572">
        <f t="shared" ref="X241:X251" si="229">V241+W241</f>
        <v>2399</v>
      </c>
      <c r="Y241" s="572">
        <f>SUMIF('Breakdown depenses Juil''Sept''22'!H:H,'Rapport Financier 1'!A241,'Breakdown depenses Juil''Sept''22'!T:T)</f>
        <v>0</v>
      </c>
      <c r="Z241" s="572">
        <f>SUMIF('Breakdown depenses Oct 2022'!H:H,'Rapport Financier 1'!A241,'Breakdown depenses Oct 2022'!T:T)</f>
        <v>0</v>
      </c>
      <c r="AA241" s="572">
        <f>SUMIF('Breakdown depenses Oct''Dec 2022'!I:I,'Rapport Financier 1'!A241,'Breakdown depenses Oct''Dec 2022'!R:R)</f>
        <v>1099</v>
      </c>
      <c r="AB241" s="572">
        <f t="shared" ref="AB241:AB251" si="230">Z241+AA241</f>
        <v>1099</v>
      </c>
      <c r="AC241" s="572">
        <f>SUMIF('Breakdown depenses Jan''&amp;Mars''23'!I:I,'Rapport Financier 1'!A241,'Breakdown depenses Jan''&amp;Mars''23'!U:U)</f>
        <v>1228</v>
      </c>
      <c r="AD241" s="572">
        <f>SUMIF('Breakdown depenses Avr''23'!I:I,'Rapport Financier 1'!A241,'Breakdown depenses Avr''23'!U:U)</f>
        <v>78</v>
      </c>
      <c r="AE241" s="572">
        <f>SUMIF('Breakdown depenses Mai''&amp;Jui''23'!I:I,'Rapport Financier 1'!A241,'Breakdown depenses Mai''&amp;Jui''23'!U:U)</f>
        <v>680</v>
      </c>
      <c r="AF241" s="572">
        <f t="shared" ref="AF241:AF251" si="231">SUM(X241:Y241,AB241,AC241,U241)+AD241+AE241</f>
        <v>5484</v>
      </c>
      <c r="AG241" s="572">
        <f t="shared" ref="AG241:AG251" si="232">T241-AF241</f>
        <v>-692</v>
      </c>
      <c r="AH241" s="575">
        <f t="shared" ref="AH241:AH251" si="233">AF241/T241</f>
        <v>1.14440734557596</v>
      </c>
      <c r="AI241" s="566">
        <f t="shared" ref="AI241:AI251" si="234">I241+T241</f>
        <v>10000</v>
      </c>
      <c r="AJ241" s="572">
        <f t="shared" ref="AJ241:AJ251" si="235">Q241+AF241</f>
        <v>10758.21</v>
      </c>
      <c r="AK241" s="572">
        <f t="shared" ref="AK241:AK250" si="236">AI241-AJ241</f>
        <v>-758.20999999999913</v>
      </c>
      <c r="AL241" s="998">
        <f t="shared" ref="AL241:AL250" si="237">AJ241/AI241</f>
        <v>1.0758209999999999</v>
      </c>
      <c r="AN241" s="1078">
        <f t="shared" si="204"/>
        <v>1646.7900000000009</v>
      </c>
    </row>
    <row r="242" spans="1:84" s="478" customFormat="1" ht="14.25" customHeight="1">
      <c r="A242" s="482" t="s">
        <v>840</v>
      </c>
      <c r="B242" s="538" t="s">
        <v>800</v>
      </c>
      <c r="C242" s="537" t="s">
        <v>694</v>
      </c>
      <c r="D242" s="539" t="s">
        <v>202</v>
      </c>
      <c r="E242" s="539">
        <v>1</v>
      </c>
      <c r="F242" s="539">
        <v>500</v>
      </c>
      <c r="G242" s="539">
        <v>3</v>
      </c>
      <c r="H242" s="539">
        <v>1500</v>
      </c>
      <c r="I242" s="559">
        <v>2607</v>
      </c>
      <c r="J242" s="572">
        <f>SUMIF('Breakdown depenses Oct''dec 20'!H:H,'Rapport Financier 1'!A242,'Breakdown depenses Oct''dec 20'!T:T)</f>
        <v>0</v>
      </c>
      <c r="K242" s="572">
        <f>SUMIF('Breakdown depenses Jan''Mar 21'!H:H,'Rapport Financier 1'!A242,'Breakdown depenses Jan''Mar 21'!T:T)</f>
        <v>1111.83</v>
      </c>
      <c r="L242" s="572">
        <f>(SUMIF('Breakdown depenses Avril-Juin'!H:H,'Rapport Financier 1'!A242,'Breakdown depenses Avril-Juin'!T:T))+(SUMIF('Breakdown VNG Dep Avr-Juin21'!A:A,'Rapport Financier 1'!A242,'Breakdown VNG Dep Avr-Juin21'!L:L))</f>
        <v>302.2</v>
      </c>
      <c r="M242" s="572">
        <f>(SUMIF('Breakdown depenses Juil''Sept 21'!H:H,'Rapport Financier 1'!A242,'Breakdown depenses Juil''Sept 21'!T:T))</f>
        <v>0</v>
      </c>
      <c r="N242" s="957">
        <f>SUMIF('Breakdown depenses Oct''21'!H:H,'Rapport Financier 1'!A242,'Breakdown depenses Oct''21'!T:T)</f>
        <v>345</v>
      </c>
      <c r="O242" s="958">
        <f>SUMIF('Breakdown depenses Nov''Déc''21'!H:H,A242,'Breakdown depenses Nov''Déc''21'!T:T)+SUMIF('VNG T5'!A:A,A242,'VNG T5'!N:N)</f>
        <v>807.5</v>
      </c>
      <c r="P242" s="902">
        <f t="shared" si="191"/>
        <v>1152.5</v>
      </c>
      <c r="Q242" s="572">
        <f t="shared" si="228"/>
        <v>2566.5299999999997</v>
      </c>
      <c r="R242" s="572">
        <f t="shared" si="193"/>
        <v>40.470000000000255</v>
      </c>
      <c r="S242" s="575">
        <f t="shared" si="194"/>
        <v>0.98447640966628303</v>
      </c>
      <c r="T242" s="559">
        <v>7855</v>
      </c>
      <c r="U242" s="572">
        <f>SUMIF('Breakdown depenses Jan''Mar''22'!H:H,'Rapport Financier 1'!A242,'Breakdown depenses Jan''Mar''22'!T:T)</f>
        <v>0</v>
      </c>
      <c r="V242" s="572">
        <f>SUMIF('Breakdown depenses Avr-Mai''22'!H:H,'Rapport Financier 1'!A242,'Breakdown depenses Avr-Mai''22'!T:T)</f>
        <v>1099</v>
      </c>
      <c r="W242" s="572">
        <f>SUMIF('Breakdown depenses Juin''22'!H:H,'Rapport Financier 1'!A242,'Breakdown depenses Juin''22'!T:T)</f>
        <v>1215</v>
      </c>
      <c r="X242" s="572">
        <f t="shared" si="229"/>
        <v>2314</v>
      </c>
      <c r="Y242" s="572">
        <f>SUMIF('Breakdown depenses Juil''Sept''22'!H:H,'Rapport Financier 1'!A242,'Breakdown depenses Juil''Sept''22'!T:T)</f>
        <v>0</v>
      </c>
      <c r="Z242" s="572">
        <f>SUMIF('Breakdown depenses Oct 2022'!H:H,'Rapport Financier 1'!A242,'Breakdown depenses Oct 2022'!T:T)</f>
        <v>0</v>
      </c>
      <c r="AA242" s="572">
        <f>SUMIF('Breakdown depenses Oct''Dec 2022'!I:I,'Rapport Financier 1'!A242,'Breakdown depenses Oct''Dec 2022'!R:R)</f>
        <v>856</v>
      </c>
      <c r="AB242" s="572">
        <f t="shared" si="230"/>
        <v>856</v>
      </c>
      <c r="AC242" s="572">
        <f>SUMIF('Breakdown depenses Jan''&amp;Mars''23'!I:I,'Rapport Financier 1'!A242,'Breakdown depenses Jan''&amp;Mars''23'!U:U)</f>
        <v>405</v>
      </c>
      <c r="AD242" s="572">
        <f>SUMIF('Breakdown depenses Avr''23'!I:I,'Rapport Financier 1'!A242,'Breakdown depenses Avr''23'!U:U)</f>
        <v>2313</v>
      </c>
      <c r="AE242" s="572">
        <f>SUMIF('Breakdown depenses Mai''&amp;Jui''23'!I:I,'Rapport Financier 1'!A242,'Breakdown depenses Mai''&amp;Jui''23'!U:U)</f>
        <v>-841.17000000000007</v>
      </c>
      <c r="AF242" s="572">
        <f t="shared" si="231"/>
        <v>5046.83</v>
      </c>
      <c r="AG242" s="572">
        <f t="shared" si="232"/>
        <v>2808.17</v>
      </c>
      <c r="AH242" s="575">
        <f t="shared" si="233"/>
        <v>0.6424990451941438</v>
      </c>
      <c r="AI242" s="566">
        <f t="shared" si="234"/>
        <v>10462</v>
      </c>
      <c r="AJ242" s="572">
        <f t="shared" si="235"/>
        <v>7613.36</v>
      </c>
      <c r="AK242" s="572">
        <f t="shared" si="236"/>
        <v>2848.6400000000003</v>
      </c>
      <c r="AL242" s="998">
        <f t="shared" si="237"/>
        <v>0.72771554196138399</v>
      </c>
      <c r="AN242" s="1078">
        <f t="shared" si="204"/>
        <v>6422.64</v>
      </c>
    </row>
    <row r="243" spans="1:84" s="478" customFormat="1" ht="14.25" customHeight="1">
      <c r="A243" s="482" t="s">
        <v>653</v>
      </c>
      <c r="B243" s="538" t="s">
        <v>799</v>
      </c>
      <c r="C243" s="537" t="s">
        <v>269</v>
      </c>
      <c r="D243" s="539" t="s">
        <v>202</v>
      </c>
      <c r="E243" s="539">
        <v>1</v>
      </c>
      <c r="F243" s="539">
        <v>96.666666666666671</v>
      </c>
      <c r="G243" s="539">
        <v>6</v>
      </c>
      <c r="H243" s="539">
        <v>580</v>
      </c>
      <c r="I243" s="559">
        <v>7718.4</v>
      </c>
      <c r="J243" s="572">
        <f>SUMIF('Breakdown depenses Oct''dec 20'!H:H,'Rapport Financier 1'!A243,'Breakdown depenses Oct''dec 20'!T:T)</f>
        <v>1131.6799999999998</v>
      </c>
      <c r="K243" s="572">
        <f>SUMIF('Breakdown depenses Jan''Mar 21'!H:H,'Rapport Financier 1'!A243,'Breakdown depenses Jan''Mar 21'!T:T)</f>
        <v>1934.7000000000003</v>
      </c>
      <c r="L243" s="572">
        <f>(SUMIF('Breakdown depenses Avril-Juin'!H:H,'Rapport Financier 1'!A243,'Breakdown depenses Avril-Juin'!T:T))+(SUMIF('Breakdown VNG Dep Avr-Juin21'!A:A,'Rapport Financier 1'!A243,'Breakdown VNG Dep Avr-Juin21'!L:L))</f>
        <v>1873.06</v>
      </c>
      <c r="M243" s="572">
        <f>(SUMIF('Breakdown depenses Juil''Sept 21'!H:H,'Rapport Financier 1'!A243,'Breakdown depenses Juil''Sept 21'!T:T))</f>
        <v>3883.13</v>
      </c>
      <c r="N243" s="957">
        <f>SUMIF('Breakdown depenses Oct''21'!H:H,'Rapport Financier 1'!A243,'Breakdown depenses Oct''21'!T:T)</f>
        <v>279.47999999999996</v>
      </c>
      <c r="O243" s="958">
        <f>SUMIF('Breakdown depenses Nov''Déc''21'!H:H,A243,'Breakdown depenses Nov''Déc''21'!T:T)+SUMIF('VNG T5'!A:A,A243,'VNG T5'!N:N)</f>
        <v>2477.71</v>
      </c>
      <c r="P243" s="902">
        <f t="shared" si="191"/>
        <v>2757.19</v>
      </c>
      <c r="Q243" s="572">
        <f t="shared" si="228"/>
        <v>11579.76</v>
      </c>
      <c r="R243" s="572">
        <f t="shared" si="193"/>
        <v>-3861.3600000000006</v>
      </c>
      <c r="S243" s="575">
        <f t="shared" si="194"/>
        <v>1.5002798507462687</v>
      </c>
      <c r="T243" s="559">
        <v>11037.4</v>
      </c>
      <c r="U243" s="572">
        <f>SUMIF('Breakdown depenses Jan''Mar''22'!H:H,'Rapport Financier 1'!A243,'Breakdown depenses Jan''Mar''22'!T:T)</f>
        <v>1302.6199999999999</v>
      </c>
      <c r="V243" s="572">
        <f>SUMIF('Breakdown depenses Avr-Mai''22'!H:H,'Rapport Financier 1'!A243,'Breakdown depenses Avr-Mai''22'!T:T)</f>
        <v>1127.8899999999999</v>
      </c>
      <c r="W243" s="572">
        <f>SUMIF('Breakdown depenses Juin''22'!H:H,'Rapport Financier 1'!A243,'Breakdown depenses Juin''22'!T:T)</f>
        <v>1211.56</v>
      </c>
      <c r="X243" s="572">
        <f t="shared" si="229"/>
        <v>2339.4499999999998</v>
      </c>
      <c r="Y243" s="572">
        <f>SUMIF('Breakdown depenses Juil''Sept''22'!H:H,'Rapport Financier 1'!A243,'Breakdown depenses Juil''Sept''22'!T:T)</f>
        <v>632.73</v>
      </c>
      <c r="Z243" s="572">
        <f>SUMIF('Breakdown depenses Oct 2022'!H:H,'Rapport Financier 1'!A243,'Breakdown depenses Oct 2022'!T:T)</f>
        <v>0</v>
      </c>
      <c r="AA243" s="572">
        <f>SUMIF('Breakdown depenses Oct''Dec 2022'!I:I,'Rapport Financier 1'!A243,'Breakdown depenses Oct''Dec 2022'!R:R)</f>
        <v>1955.6399999999999</v>
      </c>
      <c r="AB243" s="572">
        <f t="shared" si="230"/>
        <v>1955.6399999999999</v>
      </c>
      <c r="AC243" s="572">
        <f>SUMIF('Breakdown depenses Jan''&amp;Mars''23'!I:I,'Rapport Financier 1'!A243,'Breakdown depenses Jan''&amp;Mars''23'!U:U)</f>
        <v>968.70000000000016</v>
      </c>
      <c r="AD243" s="572">
        <f>SUMIF('Breakdown depenses Avr''23'!I:I,'Rapport Financier 1'!A243,'Breakdown depenses Avr''23'!U:U)</f>
        <v>89.21</v>
      </c>
      <c r="AE243" s="572">
        <f>SUMIF('Breakdown depenses Mai''&amp;Jui''23'!I:I,'Rapport Financier 1'!A243,'Breakdown depenses Mai''&amp;Jui''23'!U:U)</f>
        <v>671.18000000000006</v>
      </c>
      <c r="AF243" s="572">
        <f t="shared" si="231"/>
        <v>7959.53</v>
      </c>
      <c r="AG243" s="572">
        <f t="shared" si="232"/>
        <v>3077.87</v>
      </c>
      <c r="AH243" s="575">
        <f t="shared" si="233"/>
        <v>0.72114175439868089</v>
      </c>
      <c r="AI243" s="566">
        <f t="shared" si="234"/>
        <v>18755.8</v>
      </c>
      <c r="AJ243" s="572">
        <f t="shared" si="235"/>
        <v>19539.29</v>
      </c>
      <c r="AK243" s="572">
        <f t="shared" si="236"/>
        <v>-783.4900000000016</v>
      </c>
      <c r="AL243" s="998">
        <f t="shared" si="237"/>
        <v>1.0417732114865803</v>
      </c>
      <c r="AN243" s="1078">
        <f t="shared" si="204"/>
        <v>2230.0599999999986</v>
      </c>
    </row>
    <row r="244" spans="1:84" s="478" customFormat="1" ht="14.25" customHeight="1">
      <c r="A244" s="482" t="s">
        <v>441</v>
      </c>
      <c r="B244" s="538" t="s">
        <v>801</v>
      </c>
      <c r="C244" s="537" t="s">
        <v>269</v>
      </c>
      <c r="D244" s="539" t="s">
        <v>202</v>
      </c>
      <c r="E244" s="539">
        <v>1</v>
      </c>
      <c r="F244" s="539">
        <v>650</v>
      </c>
      <c r="G244" s="539">
        <v>6</v>
      </c>
      <c r="H244" s="539">
        <v>3900</v>
      </c>
      <c r="I244" s="559">
        <v>13500</v>
      </c>
      <c r="J244" s="572">
        <f>SUMIF('Breakdown depenses Oct''dec 20'!H:H,'Rapport Financier 1'!A244,'Breakdown depenses Oct''dec 20'!T:T)</f>
        <v>3073</v>
      </c>
      <c r="K244" s="572">
        <f>SUMIF('Breakdown depenses Jan''Mar 21'!H:H,'Rapport Financier 1'!A244,'Breakdown depenses Jan''Mar 21'!T:T)</f>
        <v>355.81999999999971</v>
      </c>
      <c r="L244" s="572">
        <f>(SUMIF('Breakdown depenses Avril-Juin'!H:H,'Rapport Financier 1'!A244,'Breakdown depenses Avril-Juin'!T:T))+(SUMIF('Breakdown VNG Dep Avr-Juin21'!A:A,'Rapport Financier 1'!A244,'Breakdown VNG Dep Avr-Juin21'!L:L))</f>
        <v>2842.74</v>
      </c>
      <c r="M244" s="572">
        <f>(SUMIF('Breakdown depenses Juil''Sept 21'!H:H,'Rapport Financier 1'!A244,'Breakdown depenses Juil''Sept 21'!T:T))</f>
        <v>2577.5</v>
      </c>
      <c r="N244" s="957">
        <f>SUMIF('Breakdown depenses Oct''21'!H:H,'Rapport Financier 1'!A244,'Breakdown depenses Oct''21'!T:T)</f>
        <v>1856.4</v>
      </c>
      <c r="O244" s="958">
        <f>SUMIF('Breakdown depenses Nov''Déc''21'!H:H,A244,'Breakdown depenses Nov''Déc''21'!T:T)+SUMIF('VNG T5'!A:A,A244,'VNG T5'!N:N)</f>
        <v>659.91</v>
      </c>
      <c r="P244" s="902">
        <f t="shared" si="191"/>
        <v>2516.31</v>
      </c>
      <c r="Q244" s="572">
        <f t="shared" si="228"/>
        <v>11365.369999999999</v>
      </c>
      <c r="R244" s="572">
        <f t="shared" si="193"/>
        <v>2134.630000000001</v>
      </c>
      <c r="S244" s="575">
        <f t="shared" si="194"/>
        <v>0.84187925925925922</v>
      </c>
      <c r="T244" s="559">
        <v>17060.82</v>
      </c>
      <c r="U244" s="572">
        <f>SUMIF('Breakdown depenses Jan''Mar''22'!H:H,'Rapport Financier 1'!A244,'Breakdown depenses Jan''Mar''22'!T:T)</f>
        <v>2656</v>
      </c>
      <c r="V244" s="572">
        <f>SUMIF('Breakdown depenses Avr-Mai''22'!H:H,'Rapport Financier 1'!A244,'Breakdown depenses Avr-Mai''22'!T:T)</f>
        <v>5202</v>
      </c>
      <c r="W244" s="572">
        <f>SUMIF('Breakdown depenses Juin''22'!H:H,'Rapport Financier 1'!A244,'Breakdown depenses Juin''22'!T:T)</f>
        <v>473</v>
      </c>
      <c r="X244" s="572">
        <f t="shared" si="229"/>
        <v>5675</v>
      </c>
      <c r="Y244" s="572">
        <f>SUMIF('Breakdown depenses Juil''Sept''22'!H:H,'Rapport Financier 1'!A244,'Breakdown depenses Juil''Sept''22'!T:T)</f>
        <v>2698.46</v>
      </c>
      <c r="Z244" s="572">
        <f>SUMIF('Breakdown depenses Oct 2022'!H:H,'Rapport Financier 1'!A244,'Breakdown depenses Oct 2022'!T:T)</f>
        <v>0</v>
      </c>
      <c r="AA244" s="572">
        <f>SUMIF('Breakdown depenses Oct''Dec 2022'!I:I,'Rapport Financier 1'!A244,'Breakdown depenses Oct''Dec 2022'!R:R)</f>
        <v>2502</v>
      </c>
      <c r="AB244" s="572">
        <f t="shared" si="230"/>
        <v>2502</v>
      </c>
      <c r="AC244" s="572">
        <f>SUMIF('Breakdown depenses Jan''&amp;Mars''23'!I:I,'Rapport Financier 1'!A244,'Breakdown depenses Jan''&amp;Mars''23'!U:U)</f>
        <v>3352</v>
      </c>
      <c r="AD244" s="572">
        <f>SUMIF('Breakdown depenses Avr''23'!I:I,'Rapport Financier 1'!A244,'Breakdown depenses Avr''23'!U:U)</f>
        <v>1071</v>
      </c>
      <c r="AE244" s="572">
        <f>SUMIF('Breakdown depenses Mai''&amp;Jui''23'!I:I,'Rapport Financier 1'!A244,'Breakdown depenses Mai''&amp;Jui''23'!U:U)</f>
        <v>1009.8</v>
      </c>
      <c r="AF244" s="572">
        <f t="shared" si="231"/>
        <v>18964.259999999998</v>
      </c>
      <c r="AG244" s="572">
        <f t="shared" si="232"/>
        <v>-1903.4399999999987</v>
      </c>
      <c r="AH244" s="575">
        <f t="shared" si="233"/>
        <v>1.1115679082248098</v>
      </c>
      <c r="AI244" s="566">
        <f t="shared" si="234"/>
        <v>30560.82</v>
      </c>
      <c r="AJ244" s="572">
        <f t="shared" si="235"/>
        <v>30329.629999999997</v>
      </c>
      <c r="AK244" s="572">
        <f t="shared" si="236"/>
        <v>231.19000000000233</v>
      </c>
      <c r="AL244" s="998">
        <f t="shared" si="237"/>
        <v>0.99243508518423251</v>
      </c>
      <c r="AN244" s="1078">
        <f t="shared" si="204"/>
        <v>7156.1900000000023</v>
      </c>
    </row>
    <row r="245" spans="1:84" s="478" customFormat="1" ht="14.25" customHeight="1">
      <c r="A245" s="482" t="s">
        <v>460</v>
      </c>
      <c r="B245" s="538" t="s">
        <v>802</v>
      </c>
      <c r="C245" s="537" t="s">
        <v>269</v>
      </c>
      <c r="D245" s="539" t="s">
        <v>202</v>
      </c>
      <c r="E245" s="539">
        <v>1</v>
      </c>
      <c r="F245" s="539">
        <v>576.25</v>
      </c>
      <c r="G245" s="539">
        <v>6</v>
      </c>
      <c r="H245" s="539">
        <v>3457.5</v>
      </c>
      <c r="I245" s="559">
        <v>7515</v>
      </c>
      <c r="J245" s="572">
        <f>SUMIF('Breakdown depenses Oct''dec 20'!H:H,'Rapport Financier 1'!A245,'Breakdown depenses Oct''dec 20'!T:T)</f>
        <v>2545.5</v>
      </c>
      <c r="K245" s="572">
        <f>SUMIF('Breakdown depenses Jan''Mar 21'!H:H,'Rapport Financier 1'!A245,'Breakdown depenses Jan''Mar 21'!T:T)</f>
        <v>544.65000000000009</v>
      </c>
      <c r="L245" s="572">
        <f>(SUMIF('Breakdown depenses Avril-Juin'!H:H,'Rapport Financier 1'!A245,'Breakdown depenses Avril-Juin'!T:T))+(SUMIF('Breakdown VNG Dep Avr-Juin21'!A:A,'Rapport Financier 1'!A245,'Breakdown VNG Dep Avr-Juin21'!L:L))</f>
        <v>1500</v>
      </c>
      <c r="M245" s="572">
        <f>(SUMIF('Breakdown depenses Juil''Sept 21'!H:H,'Rapport Financier 1'!A245,'Breakdown depenses Juil''Sept 21'!T:T))</f>
        <v>1700.74</v>
      </c>
      <c r="N245" s="957">
        <f>SUMIF('Breakdown depenses Oct''21'!H:H,'Rapport Financier 1'!A245,'Breakdown depenses Oct''21'!T:T)</f>
        <v>425</v>
      </c>
      <c r="O245" s="958">
        <f>SUMIF('Breakdown depenses Nov''Déc''21'!H:H,A245,'Breakdown depenses Nov''Déc''21'!T:T)+SUMIF('VNG T5'!A:A,A245,'VNG T5'!N:N)</f>
        <v>809.49</v>
      </c>
      <c r="P245" s="902">
        <f t="shared" si="191"/>
        <v>1234.49</v>
      </c>
      <c r="Q245" s="572">
        <f t="shared" si="228"/>
        <v>7525.3799999999992</v>
      </c>
      <c r="R245" s="572">
        <f t="shared" si="193"/>
        <v>-10.3799999999992</v>
      </c>
      <c r="S245" s="575">
        <f t="shared" si="194"/>
        <v>1.00138123752495</v>
      </c>
      <c r="T245" s="559">
        <v>8268</v>
      </c>
      <c r="U245" s="572">
        <f>SUMIF('Breakdown depenses Jan''Mar''22'!H:H,'Rapport Financier 1'!A245,'Breakdown depenses Jan''Mar''22'!T:T)</f>
        <v>1970.74</v>
      </c>
      <c r="V245" s="572">
        <f>SUMIF('Breakdown depenses Avr-Mai''22'!H:H,'Rapport Financier 1'!A245,'Breakdown depenses Avr-Mai''22'!T:T)</f>
        <v>635.74</v>
      </c>
      <c r="W245" s="572">
        <f>SUMIF('Breakdown depenses Juin''22'!H:H,'Rapport Financier 1'!A245,'Breakdown depenses Juin''22'!T:T)</f>
        <v>840</v>
      </c>
      <c r="X245" s="572">
        <f t="shared" si="229"/>
        <v>1475.74</v>
      </c>
      <c r="Y245" s="572">
        <f>SUMIF('Breakdown depenses Juil''Sept''22'!H:H,'Rapport Financier 1'!A245,'Breakdown depenses Juil''Sept''22'!T:T)</f>
        <v>1330.74</v>
      </c>
      <c r="Z245" s="572">
        <f>SUMIF('Breakdown depenses Oct 2022'!H:H,'Rapport Financier 1'!A245,'Breakdown depenses Oct 2022'!T:T)</f>
        <v>0</v>
      </c>
      <c r="AA245" s="572">
        <f>SUMIF('Breakdown depenses Oct''Dec 2022'!I:I,'Rapport Financier 1'!A245,'Breakdown depenses Oct''Dec 2022'!R:R)</f>
        <v>870.74</v>
      </c>
      <c r="AB245" s="572">
        <f t="shared" si="230"/>
        <v>870.74</v>
      </c>
      <c r="AC245" s="572">
        <f>SUMIF('Breakdown depenses Jan''&amp;Mars''23'!I:I,'Rapport Financier 1'!A245,'Breakdown depenses Jan''&amp;Mars''23'!U:U)</f>
        <v>1517.8999999999999</v>
      </c>
      <c r="AD245" s="572">
        <f>SUMIF('Breakdown depenses Avr''23'!I:I,'Rapport Financier 1'!A245,'Breakdown depenses Avr''23'!U:U)</f>
        <v>0</v>
      </c>
      <c r="AE245" s="572">
        <f>SUMIF('Breakdown depenses Mai''&amp;Jui''23'!I:I,'Rapport Financier 1'!A245,'Breakdown depenses Mai''&amp;Jui''23'!U:U)</f>
        <v>220</v>
      </c>
      <c r="AF245" s="572">
        <f t="shared" si="231"/>
        <v>7385.86</v>
      </c>
      <c r="AG245" s="572">
        <f t="shared" si="232"/>
        <v>882.14000000000033</v>
      </c>
      <c r="AH245" s="575">
        <f t="shared" si="233"/>
        <v>0.89330672472181905</v>
      </c>
      <c r="AI245" s="566">
        <f t="shared" si="234"/>
        <v>15783</v>
      </c>
      <c r="AJ245" s="572">
        <f t="shared" si="235"/>
        <v>14911.239999999998</v>
      </c>
      <c r="AK245" s="572">
        <f t="shared" si="236"/>
        <v>871.76000000000204</v>
      </c>
      <c r="AL245" s="998">
        <f t="shared" si="237"/>
        <v>0.94476588734714551</v>
      </c>
      <c r="AN245" s="1078">
        <f t="shared" si="204"/>
        <v>3260.4000000000019</v>
      </c>
    </row>
    <row r="246" spans="1:84" s="478" customFormat="1" ht="14.25" customHeight="1">
      <c r="A246" s="482" t="s">
        <v>633</v>
      </c>
      <c r="B246" s="538" t="s">
        <v>803</v>
      </c>
      <c r="C246" s="537" t="s">
        <v>269</v>
      </c>
      <c r="D246" s="539" t="s">
        <v>202</v>
      </c>
      <c r="E246" s="539">
        <v>1</v>
      </c>
      <c r="F246" s="539">
        <v>175</v>
      </c>
      <c r="G246" s="539">
        <v>6</v>
      </c>
      <c r="H246" s="539">
        <v>1050</v>
      </c>
      <c r="I246" s="559">
        <v>6450</v>
      </c>
      <c r="J246" s="572">
        <f>SUMIF('Breakdown depenses Oct''dec 20'!H:H,'Rapport Financier 1'!A246,'Breakdown depenses Oct''dec 20'!T:T)</f>
        <v>3446.5</v>
      </c>
      <c r="K246" s="572">
        <f>SUMIF('Breakdown depenses Jan''Mar 21'!H:H,'Rapport Financier 1'!A246,'Breakdown depenses Jan''Mar 21'!T:T)</f>
        <v>-1143.5700000000002</v>
      </c>
      <c r="L246" s="572">
        <f>(SUMIF('Breakdown depenses Avril-Juin'!H:H,'Rapport Financier 1'!A246,'Breakdown depenses Avril-Juin'!T:T))+(SUMIF('Breakdown VNG Dep Avr-Juin21'!A:A,'Rapport Financier 1'!A246,'Breakdown VNG Dep Avr-Juin21'!L:L))</f>
        <v>1102.75</v>
      </c>
      <c r="M246" s="572">
        <f>(SUMIF('Breakdown depenses Juil''Sept 21'!H:H,'Rapport Financier 1'!A246,'Breakdown depenses Juil''Sept 21'!T:T))</f>
        <v>2350.11</v>
      </c>
      <c r="N246" s="957">
        <f>SUMIF('Breakdown depenses Oct''21'!H:H,'Rapport Financier 1'!A246,'Breakdown depenses Oct''21'!T:T)</f>
        <v>463.97</v>
      </c>
      <c r="O246" s="958">
        <f>SUMIF('Breakdown depenses Nov''Déc''21'!H:H,A246,'Breakdown depenses Nov''Déc''21'!T:T)+SUMIF('VNG T5'!A:A,A246,'VNG T5'!N:N)</f>
        <v>599.5</v>
      </c>
      <c r="P246" s="902">
        <f t="shared" si="191"/>
        <v>1063.47</v>
      </c>
      <c r="Q246" s="572">
        <f t="shared" si="228"/>
        <v>6819.26</v>
      </c>
      <c r="R246" s="572">
        <f t="shared" si="193"/>
        <v>-369.26000000000022</v>
      </c>
      <c r="S246" s="716">
        <f>Q246/I246</f>
        <v>1.0572496124031008</v>
      </c>
      <c r="T246" s="559">
        <v>6316</v>
      </c>
      <c r="U246" s="572">
        <f>SUMIF('Breakdown depenses Jan''Mar''22'!H:H,'Rapport Financier 1'!A246,'Breakdown depenses Jan''Mar''22'!T:T)</f>
        <v>1578</v>
      </c>
      <c r="V246" s="572">
        <f>SUMIF('Breakdown depenses Avr-Mai''22'!H:H,'Rapport Financier 1'!A246,'Breakdown depenses Avr-Mai''22'!T:T)</f>
        <v>816.32999999999993</v>
      </c>
      <c r="W246" s="572">
        <f>SUMIF('Breakdown depenses Juin''22'!H:H,'Rapport Financier 1'!A246,'Breakdown depenses Juin''22'!T:T)</f>
        <v>327.5</v>
      </c>
      <c r="X246" s="572">
        <f t="shared" si="229"/>
        <v>1143.83</v>
      </c>
      <c r="Y246" s="572">
        <f>SUMIF('Breakdown depenses Juil''Sept''22'!H:H,'Rapport Financier 1'!A246,'Breakdown depenses Juil''Sept''22'!T:T)</f>
        <v>1348.98</v>
      </c>
      <c r="Z246" s="572">
        <f>SUMIF('Breakdown depenses Oct 2022'!H:H,'Rapport Financier 1'!A246,'Breakdown depenses Oct 2022'!T:T)</f>
        <v>134</v>
      </c>
      <c r="AA246" s="572">
        <f>SUMIF('Breakdown depenses Oct''Dec 2022'!I:I,'Rapport Financier 1'!A246,'Breakdown depenses Oct''Dec 2022'!R:R)</f>
        <v>616.68999999999994</v>
      </c>
      <c r="AB246" s="572">
        <f t="shared" si="230"/>
        <v>750.68999999999994</v>
      </c>
      <c r="AC246" s="572">
        <f>SUMIF('Breakdown depenses Jan''&amp;Mars''23'!I:I,'Rapport Financier 1'!A246,'Breakdown depenses Jan''&amp;Mars''23'!U:U)</f>
        <v>779.33999999999992</v>
      </c>
      <c r="AD246" s="572">
        <f>SUMIF('Breakdown depenses Avr''23'!I:I,'Rapport Financier 1'!A246,'Breakdown depenses Avr''23'!U:U)</f>
        <v>248.8</v>
      </c>
      <c r="AE246" s="572">
        <f>SUMIF('Breakdown depenses Mai''&amp;Jui''23'!I:I,'Rapport Financier 1'!A246,'Breakdown depenses Mai''&amp;Jui''23'!U:U)</f>
        <v>142.47999999999999</v>
      </c>
      <c r="AF246" s="572">
        <f t="shared" si="231"/>
        <v>5992.12</v>
      </c>
      <c r="AG246" s="572">
        <f t="shared" si="232"/>
        <v>323.88000000000011</v>
      </c>
      <c r="AH246" s="575">
        <f t="shared" si="233"/>
        <v>0.94872070930968966</v>
      </c>
      <c r="AI246" s="566">
        <f t="shared" si="234"/>
        <v>12766</v>
      </c>
      <c r="AJ246" s="572">
        <f t="shared" si="235"/>
        <v>12811.380000000001</v>
      </c>
      <c r="AK246" s="572">
        <f t="shared" si="236"/>
        <v>-45.380000000001019</v>
      </c>
      <c r="AL246" s="998">
        <f t="shared" si="237"/>
        <v>1.0035547548174841</v>
      </c>
      <c r="AN246" s="1078">
        <f t="shared" si="204"/>
        <v>1599.4499999999987</v>
      </c>
    </row>
    <row r="247" spans="1:84" s="478" customFormat="1" ht="14.25" customHeight="1">
      <c r="A247" s="482" t="s">
        <v>841</v>
      </c>
      <c r="B247" s="538" t="s">
        <v>804</v>
      </c>
      <c r="C247" s="537" t="s">
        <v>272</v>
      </c>
      <c r="D247" s="539" t="s">
        <v>202</v>
      </c>
      <c r="E247" s="539">
        <v>1</v>
      </c>
      <c r="F247" s="539">
        <v>100</v>
      </c>
      <c r="G247" s="539">
        <v>4</v>
      </c>
      <c r="H247" s="539">
        <v>400</v>
      </c>
      <c r="I247" s="559">
        <v>3754</v>
      </c>
      <c r="J247" s="572">
        <f>SUMIF('Breakdown depenses Oct''dec 20'!H:H,'Rapport Financier 1'!A247,'Breakdown depenses Oct''dec 20'!T:T)</f>
        <v>0</v>
      </c>
      <c r="K247" s="572">
        <f>SUMIF('Breakdown depenses Jan''Mar 21'!H:H,'Rapport Financier 1'!A247,'Breakdown depenses Jan''Mar 21'!T:T)</f>
        <v>187.5</v>
      </c>
      <c r="L247" s="572">
        <f>(SUMIF('Breakdown depenses Avril-Juin'!H:H,'Rapport Financier 1'!A247,'Breakdown depenses Avril-Juin'!T:T))+(SUMIF('Breakdown VNG Dep Avr-Juin21'!A:A,'Rapport Financier 1'!A247,'Breakdown VNG Dep Avr-Juin21'!L:L))</f>
        <v>2027</v>
      </c>
      <c r="M247" s="572">
        <f>(SUMIF('Breakdown depenses Juil''Sept 21'!H:H,'Rapport Financier 1'!A247,'Breakdown depenses Juil''Sept 21'!T:T))</f>
        <v>0</v>
      </c>
      <c r="N247" s="957">
        <f>SUMIF('Breakdown depenses Oct''21'!H:H,'Rapport Financier 1'!A247,'Breakdown depenses Oct''21'!T:T)</f>
        <v>640</v>
      </c>
      <c r="O247" s="958">
        <f>SUMIF('Breakdown depenses Nov''Déc''21'!H:H,A247,'Breakdown depenses Nov''Déc''21'!T:T)+SUMIF('VNG T5'!A:A,A247,'VNG T5'!N:N)</f>
        <v>1200</v>
      </c>
      <c r="P247" s="902">
        <f t="shared" si="191"/>
        <v>1840</v>
      </c>
      <c r="Q247" s="572">
        <f t="shared" si="228"/>
        <v>4054.5</v>
      </c>
      <c r="R247" s="572">
        <f t="shared" si="193"/>
        <v>-300.5</v>
      </c>
      <c r="S247" s="575">
        <f t="shared" si="194"/>
        <v>1.0800479488545551</v>
      </c>
      <c r="T247" s="559">
        <v>3846</v>
      </c>
      <c r="U247" s="572">
        <f>SUMIF('Breakdown depenses Jan''Mar''22'!H:H,'Rapport Financier 1'!A247,'Breakdown depenses Jan''Mar''22'!T:T)</f>
        <v>0</v>
      </c>
      <c r="V247" s="572">
        <f>SUMIF('Breakdown depenses Avr-Mai''22'!H:H,'Rapport Financier 1'!A247,'Breakdown depenses Avr-Mai''22'!T:T)</f>
        <v>995</v>
      </c>
      <c r="W247" s="572">
        <f>SUMIF('Breakdown depenses Juin''22'!H:H,'Rapport Financier 1'!A247,'Breakdown depenses Juin''22'!T:T)</f>
        <v>1350</v>
      </c>
      <c r="X247" s="572">
        <f t="shared" si="229"/>
        <v>2345</v>
      </c>
      <c r="Y247" s="572">
        <f>SUMIF('Breakdown depenses Juil''Sept''22'!H:H,'Rapport Financier 1'!A247,'Breakdown depenses Juil''Sept''22'!T:T)</f>
        <v>480</v>
      </c>
      <c r="Z247" s="572">
        <f>SUMIF('Breakdown depenses Oct 2022'!H:H,'Rapport Financier 1'!A247,'Breakdown depenses Oct 2022'!T:T)</f>
        <v>0</v>
      </c>
      <c r="AA247" s="572">
        <f>SUMIF('Breakdown depenses Oct''Dec 2022'!I:I,'Rapport Financier 1'!A247,'Breakdown depenses Oct''Dec 2022'!R:R)</f>
        <v>750</v>
      </c>
      <c r="AB247" s="572">
        <f t="shared" si="230"/>
        <v>750</v>
      </c>
      <c r="AC247" s="572">
        <f>SUMIF('Breakdown depenses Jan''&amp;Mars''23'!I:I,'Rapport Financier 1'!A247,'Breakdown depenses Jan''&amp;Mars''23'!U:U)</f>
        <v>0</v>
      </c>
      <c r="AD247" s="572">
        <f>SUMIF('Breakdown depenses Avr''23'!I:I,'Rapport Financier 1'!A247,'Breakdown depenses Avr''23'!U:U)</f>
        <v>0</v>
      </c>
      <c r="AE247" s="572">
        <f>SUMIF('Breakdown depenses Mai''&amp;Jui''23'!I:I,'Rapport Financier 1'!A247,'Breakdown depenses Mai''&amp;Jui''23'!U:U)</f>
        <v>0</v>
      </c>
      <c r="AF247" s="572">
        <f t="shared" si="231"/>
        <v>3575</v>
      </c>
      <c r="AG247" s="572">
        <f t="shared" si="232"/>
        <v>271</v>
      </c>
      <c r="AH247" s="575">
        <f t="shared" si="233"/>
        <v>0.9295371814872595</v>
      </c>
      <c r="AI247" s="566">
        <f t="shared" si="234"/>
        <v>7600</v>
      </c>
      <c r="AJ247" s="572">
        <f t="shared" si="235"/>
        <v>7629.5</v>
      </c>
      <c r="AK247" s="572">
        <f t="shared" si="236"/>
        <v>-29.5</v>
      </c>
      <c r="AL247" s="998">
        <f t="shared" si="237"/>
        <v>1.0038815789473685</v>
      </c>
      <c r="AN247" s="1078">
        <f t="shared" si="204"/>
        <v>720.5</v>
      </c>
    </row>
    <row r="248" spans="1:84" s="478" customFormat="1" ht="14.25" customHeight="1">
      <c r="A248" s="482" t="s">
        <v>842</v>
      </c>
      <c r="B248" s="538" t="s">
        <v>805</v>
      </c>
      <c r="C248" s="537" t="s">
        <v>272</v>
      </c>
      <c r="D248" s="539" t="s">
        <v>202</v>
      </c>
      <c r="E248" s="539">
        <v>1</v>
      </c>
      <c r="F248" s="539">
        <v>200</v>
      </c>
      <c r="G248" s="539">
        <v>6</v>
      </c>
      <c r="H248" s="539">
        <v>1200</v>
      </c>
      <c r="I248" s="559">
        <v>2600</v>
      </c>
      <c r="J248" s="572">
        <f>SUMIF('Breakdown depenses Oct''dec 20'!H:H,'Rapport Financier 1'!A248,'Breakdown depenses Oct''dec 20'!T:T)</f>
        <v>0</v>
      </c>
      <c r="K248" s="572">
        <f>SUMIF('Breakdown depenses Jan''Mar 21'!H:H,'Rapport Financier 1'!A248,'Breakdown depenses Jan''Mar 21'!T:T)</f>
        <v>200</v>
      </c>
      <c r="L248" s="572">
        <f>(SUMIF('Breakdown depenses Avril-Juin'!H:H,'Rapport Financier 1'!A248,'Breakdown depenses Avril-Juin'!T:T))+(SUMIF('Breakdown VNG Dep Avr-Juin21'!A:A,'Rapport Financier 1'!A248,'Breakdown VNG Dep Avr-Juin21'!L:L))</f>
        <v>600</v>
      </c>
      <c r="M248" s="572">
        <f>(SUMIF('Breakdown depenses Juil''Sept 21'!H:H,'Rapport Financier 1'!A248,'Breakdown depenses Juil''Sept 21'!T:T))</f>
        <v>0</v>
      </c>
      <c r="N248" s="957">
        <f>SUMIF('Breakdown depenses Oct''21'!H:H,'Rapport Financier 1'!A248,'Breakdown depenses Oct''21'!T:T)</f>
        <v>1200</v>
      </c>
      <c r="O248" s="958">
        <f>SUMIF('Breakdown depenses Nov''Déc''21'!H:H,A248,'Breakdown depenses Nov''Déc''21'!T:T)+SUMIF('VNG T5'!A:A,A248,'VNG T5'!N:N)</f>
        <v>1000</v>
      </c>
      <c r="P248" s="902">
        <f t="shared" si="191"/>
        <v>2200</v>
      </c>
      <c r="Q248" s="572">
        <f t="shared" si="228"/>
        <v>3000</v>
      </c>
      <c r="R248" s="572">
        <f t="shared" si="193"/>
        <v>-400</v>
      </c>
      <c r="S248" s="575">
        <f t="shared" si="194"/>
        <v>1.1538461538461537</v>
      </c>
      <c r="T248" s="559">
        <v>3400</v>
      </c>
      <c r="U248" s="572">
        <f>SUMIF('Breakdown depenses Jan''Mar''22'!H:H,'Rapport Financier 1'!A248,'Breakdown depenses Jan''Mar''22'!T:T)</f>
        <v>0</v>
      </c>
      <c r="V248" s="572">
        <f>SUMIF('Breakdown depenses Avr-Mai''22'!H:H,'Rapport Financier 1'!A248,'Breakdown depenses Avr-Mai''22'!T:T)</f>
        <v>1000</v>
      </c>
      <c r="W248" s="572">
        <f>SUMIF('Breakdown depenses Juin''22'!H:H,'Rapport Financier 1'!A248,'Breakdown depenses Juin''22'!T:T)</f>
        <v>0</v>
      </c>
      <c r="X248" s="572">
        <f t="shared" si="229"/>
        <v>1000</v>
      </c>
      <c r="Y248" s="572">
        <f>SUMIF('Breakdown depenses Juil''Sept''22'!H:H,'Rapport Financier 1'!A248,'Breakdown depenses Juil''Sept''22'!T:T)</f>
        <v>1000</v>
      </c>
      <c r="Z248" s="572">
        <f>SUMIF('Breakdown depenses Oct 2022'!H:H,'Rapport Financier 1'!A248,'Breakdown depenses Oct 2022'!T:T)</f>
        <v>0</v>
      </c>
      <c r="AA248" s="572">
        <f>SUMIF('Breakdown depenses Oct''Dec 2022'!I:I,'Rapport Financier 1'!A248,'Breakdown depenses Oct''Dec 2022'!R:R)</f>
        <v>1000</v>
      </c>
      <c r="AB248" s="572">
        <f t="shared" si="230"/>
        <v>1000</v>
      </c>
      <c r="AC248" s="572">
        <f>SUMIF('Breakdown depenses Jan''&amp;Mars''23'!I:I,'Rapport Financier 1'!A248,'Breakdown depenses Jan''&amp;Mars''23'!U:U)</f>
        <v>0</v>
      </c>
      <c r="AD248" s="572">
        <f>SUMIF('Breakdown depenses Avr''23'!I:I,'Rapport Financier 1'!A248,'Breakdown depenses Avr''23'!U:U)</f>
        <v>0</v>
      </c>
      <c r="AE248" s="572">
        <f>SUMIF('Breakdown depenses Mai''&amp;Jui''23'!I:I,'Rapport Financier 1'!A248,'Breakdown depenses Mai''&amp;Jui''23'!U:U)</f>
        <v>0</v>
      </c>
      <c r="AF248" s="572">
        <f t="shared" si="231"/>
        <v>3000</v>
      </c>
      <c r="AG248" s="572">
        <f t="shared" si="232"/>
        <v>400</v>
      </c>
      <c r="AH248" s="575">
        <f t="shared" si="233"/>
        <v>0.88235294117647056</v>
      </c>
      <c r="AI248" s="566">
        <f t="shared" si="234"/>
        <v>6000</v>
      </c>
      <c r="AJ248" s="572">
        <f t="shared" si="235"/>
        <v>6000</v>
      </c>
      <c r="AK248" s="572">
        <f t="shared" si="236"/>
        <v>0</v>
      </c>
      <c r="AL248" s="998">
        <f t="shared" si="237"/>
        <v>1</v>
      </c>
      <c r="AN248" s="1078">
        <f t="shared" si="204"/>
        <v>1000</v>
      </c>
    </row>
    <row r="249" spans="1:84" s="478" customFormat="1" ht="14.25" customHeight="1">
      <c r="A249" s="482" t="s">
        <v>843</v>
      </c>
      <c r="B249" s="538" t="s">
        <v>804</v>
      </c>
      <c r="C249" s="537" t="s">
        <v>294</v>
      </c>
      <c r="D249" s="539" t="s">
        <v>202</v>
      </c>
      <c r="E249" s="539">
        <v>1</v>
      </c>
      <c r="F249" s="539">
        <v>100</v>
      </c>
      <c r="G249" s="539">
        <v>4</v>
      </c>
      <c r="H249" s="539">
        <v>400</v>
      </c>
      <c r="I249" s="559">
        <v>5534</v>
      </c>
      <c r="J249" s="572">
        <f>SUMIF('Breakdown depenses Oct''dec 20'!H:H,'Rapport Financier 1'!A249,'Breakdown depenses Oct''dec 20'!T:T)</f>
        <v>0</v>
      </c>
      <c r="K249" s="572">
        <f>SUMIF('Breakdown depenses Jan''Mar 21'!H:H,'Rapport Financier 1'!A249,'Breakdown depenses Jan''Mar 21'!T:T)</f>
        <v>1092.54</v>
      </c>
      <c r="L249" s="572">
        <f>(SUMIF('Breakdown depenses Avril-Juin'!H:H,'Rapport Financier 1'!A249,'Breakdown depenses Avril-Juin'!T:T))+(SUMIF('Breakdown VNG Dep Avr-Juin21'!A:A,'Rapport Financier 1'!A249,'Breakdown VNG Dep Avr-Juin21'!L:L))</f>
        <v>1203.81</v>
      </c>
      <c r="M249" s="572">
        <f>(SUMIF('Breakdown depenses Juil''Sept 21'!H:H,'Rapport Financier 1'!A249,'Breakdown depenses Juil''Sept 21'!T:T))</f>
        <v>0</v>
      </c>
      <c r="N249" s="957">
        <f>SUMIF('Breakdown depenses Oct''21'!H:H,'Rapport Financier 1'!A249,'Breakdown depenses Oct''21'!T:T)</f>
        <v>2008</v>
      </c>
      <c r="O249" s="958">
        <f>SUMIF('Breakdown depenses Nov''Déc''21'!H:H,A249,'Breakdown depenses Nov''Déc''21'!T:T)+SUMIF('VNG T5'!A:A,A249,'VNG T5'!N:N)</f>
        <v>1517</v>
      </c>
      <c r="P249" s="902">
        <f t="shared" si="191"/>
        <v>3525</v>
      </c>
      <c r="Q249" s="572">
        <f t="shared" si="228"/>
        <v>5821.35</v>
      </c>
      <c r="R249" s="572">
        <f t="shared" si="193"/>
        <v>-287.35000000000036</v>
      </c>
      <c r="S249" s="575">
        <f t="shared" si="194"/>
        <v>1.0519244669316949</v>
      </c>
      <c r="T249" s="559">
        <v>7400</v>
      </c>
      <c r="U249" s="572">
        <f>SUMIF('Breakdown depenses Jan''Mar''22'!H:H,'Rapport Financier 1'!A249,'Breakdown depenses Jan''Mar''22'!T:T)</f>
        <v>0</v>
      </c>
      <c r="V249" s="572">
        <f>SUMIF('Breakdown depenses Avr-Mai''22'!H:H,'Rapport Financier 1'!A249,'Breakdown depenses Avr-Mai''22'!T:T)</f>
        <v>1871</v>
      </c>
      <c r="W249" s="572">
        <f>SUMIF('Breakdown depenses Juin''22'!H:H,'Rapport Financier 1'!A249,'Breakdown depenses Juin''22'!T:T)</f>
        <v>1693</v>
      </c>
      <c r="X249" s="572">
        <f t="shared" si="229"/>
        <v>3564</v>
      </c>
      <c r="Y249" s="572">
        <f>SUMIF('Breakdown depenses Juil''Sept''22'!H:H,'Rapport Financier 1'!A249,'Breakdown depenses Juil''Sept''22'!T:T)</f>
        <v>0</v>
      </c>
      <c r="Z249" s="572">
        <f>SUMIF('Breakdown depenses Oct 2022'!H:H,'Rapport Financier 1'!A249,'Breakdown depenses Oct 2022'!T:T)</f>
        <v>0</v>
      </c>
      <c r="AA249" s="572">
        <f>SUMIF('Breakdown depenses Oct''Dec 2022'!I:I,'Rapport Financier 1'!A249,'Breakdown depenses Oct''Dec 2022'!R:R)</f>
        <v>3518</v>
      </c>
      <c r="AB249" s="572">
        <f t="shared" si="230"/>
        <v>3518</v>
      </c>
      <c r="AC249" s="572">
        <f>SUMIF('Breakdown depenses Jan''&amp;Mars''23'!I:I,'Rapport Financier 1'!A249,'Breakdown depenses Jan''&amp;Mars''23'!U:U)</f>
        <v>0</v>
      </c>
      <c r="AD249" s="572">
        <f>SUMIF('Breakdown depenses Avr''23'!I:I,'Rapport Financier 1'!A249,'Breakdown depenses Avr''23'!U:U)</f>
        <v>624</v>
      </c>
      <c r="AE249" s="572">
        <f>SUMIF('Breakdown depenses Mai''&amp;Jui''23'!I:I,'Rapport Financier 1'!A249,'Breakdown depenses Mai''&amp;Jui''23'!U:U)</f>
        <v>794</v>
      </c>
      <c r="AF249" s="572">
        <f t="shared" si="231"/>
        <v>8500</v>
      </c>
      <c r="AG249" s="572">
        <f t="shared" si="232"/>
        <v>-1100</v>
      </c>
      <c r="AH249" s="575">
        <f t="shared" si="233"/>
        <v>1.1486486486486487</v>
      </c>
      <c r="AI249" s="566">
        <f t="shared" si="234"/>
        <v>12934</v>
      </c>
      <c r="AJ249" s="572">
        <f t="shared" si="235"/>
        <v>14321.35</v>
      </c>
      <c r="AK249" s="572">
        <f t="shared" si="236"/>
        <v>-1387.3500000000004</v>
      </c>
      <c r="AL249" s="998">
        <f t="shared" si="237"/>
        <v>1.1072638008350086</v>
      </c>
      <c r="AN249" s="1078">
        <f t="shared" si="204"/>
        <v>2754.6499999999996</v>
      </c>
    </row>
    <row r="250" spans="1:84" s="478" customFormat="1" ht="14.25" customHeight="1">
      <c r="A250" s="482" t="s">
        <v>844</v>
      </c>
      <c r="B250" s="538" t="s">
        <v>804</v>
      </c>
      <c r="C250" s="537" t="s">
        <v>284</v>
      </c>
      <c r="D250" s="539" t="s">
        <v>202</v>
      </c>
      <c r="E250" s="539">
        <v>1</v>
      </c>
      <c r="F250" s="539">
        <v>100</v>
      </c>
      <c r="G250" s="539">
        <v>4</v>
      </c>
      <c r="H250" s="539">
        <v>400</v>
      </c>
      <c r="I250" s="559">
        <v>4400</v>
      </c>
      <c r="J250" s="572">
        <f>SUMIF('Breakdown depenses Oct''dec 20'!H:H,'Rapport Financier 1'!A250,'Breakdown depenses Oct''dec 20'!T:T)</f>
        <v>0</v>
      </c>
      <c r="K250" s="572">
        <f>SUMIF('Breakdown depenses Jan''Mar 21'!H:H,'Rapport Financier 1'!A250,'Breakdown depenses Jan''Mar 21'!T:T)</f>
        <v>1250</v>
      </c>
      <c r="L250" s="572">
        <f>(SUMIF('Breakdown depenses Avril-Juin'!H:H,'Rapport Financier 1'!A250,'Breakdown depenses Avril-Juin'!T:T))+(SUMIF('Breakdown VNG Dep Avr-Juin21'!A:A,'Rapport Financier 1'!A250,'Breakdown VNG Dep Avr-Juin21'!L:L))</f>
        <v>1045</v>
      </c>
      <c r="M250" s="572">
        <f>(SUMIF('Breakdown depenses Juil''Sept 21'!H:H,'Rapport Financier 1'!A250,'Breakdown depenses Juil''Sept 21'!T:T))</f>
        <v>0</v>
      </c>
      <c r="N250" s="957">
        <f>SUMIF('Breakdown depenses Oct''21'!H:H,'Rapport Financier 1'!A250,'Breakdown depenses Oct''21'!T:T)</f>
        <v>1275</v>
      </c>
      <c r="O250" s="958">
        <f>SUMIF('Breakdown depenses Nov''Déc''21'!H:H,A250,'Breakdown depenses Nov''Déc''21'!T:T)+SUMIF('VNG T5'!A:A,A250,'VNG T5'!N:N)</f>
        <v>2099</v>
      </c>
      <c r="P250" s="902">
        <f t="shared" si="191"/>
        <v>3374</v>
      </c>
      <c r="Q250" s="572">
        <f t="shared" si="228"/>
        <v>5669</v>
      </c>
      <c r="R250" s="572">
        <f t="shared" si="193"/>
        <v>-1269</v>
      </c>
      <c r="S250" s="998">
        <f t="shared" si="194"/>
        <v>1.2884090909090908</v>
      </c>
      <c r="T250" s="991">
        <v>5653.9999999999991</v>
      </c>
      <c r="U250" s="572">
        <f>SUMIF('Breakdown depenses Jan''Mar''22'!H:H,'Rapport Financier 1'!A250,'Breakdown depenses Jan''Mar''22'!T:T)</f>
        <v>0</v>
      </c>
      <c r="V250" s="572">
        <f>SUMIF('Breakdown depenses Avr-Mai''22'!H:H,'Rapport Financier 1'!A250,'Breakdown depenses Avr-Mai''22'!T:T)</f>
        <v>0</v>
      </c>
      <c r="W250" s="572">
        <f>SUMIF('Breakdown depenses Juin''22'!H:H,'Rapport Financier 1'!A250,'Breakdown depenses Juin''22'!T:T)</f>
        <v>1438</v>
      </c>
      <c r="X250" s="572">
        <f t="shared" si="229"/>
        <v>1438</v>
      </c>
      <c r="Y250" s="572">
        <f>SUMIF('Breakdown depenses Juil''Sept''22'!H:H,'Rapport Financier 1'!A250,'Breakdown depenses Juil''Sept''22'!T:T)</f>
        <v>783</v>
      </c>
      <c r="Z250" s="572">
        <f>SUMIF('Breakdown depenses Oct 2022'!H:H,'Rapport Financier 1'!A250,'Breakdown depenses Oct 2022'!T:T)</f>
        <v>0</v>
      </c>
      <c r="AA250" s="572">
        <f>SUMIF('Breakdown depenses Oct''Dec 2022'!I:I,'Rapport Financier 1'!A250,'Breakdown depenses Oct''Dec 2022'!R:R)</f>
        <v>1392</v>
      </c>
      <c r="AB250" s="572">
        <f t="shared" si="230"/>
        <v>1392</v>
      </c>
      <c r="AC250" s="572">
        <f>SUMIF('Breakdown depenses Jan''&amp;Mars''23'!I:I,'Rapport Financier 1'!A250,'Breakdown depenses Jan''&amp;Mars''23'!U:U)</f>
        <v>0</v>
      </c>
      <c r="AD250" s="572">
        <f>SUMIF('Breakdown depenses Avr''23'!I:I,'Rapport Financier 1'!A250,'Breakdown depenses Avr''23'!U:U)</f>
        <v>0</v>
      </c>
      <c r="AE250" s="572">
        <f>SUMIF('Breakdown depenses Mai''&amp;Jui''23'!I:I,'Rapport Financier 1'!A250,'Breakdown depenses Mai''&amp;Jui''23'!U:U)</f>
        <v>929</v>
      </c>
      <c r="AF250" s="572">
        <f t="shared" si="231"/>
        <v>4542</v>
      </c>
      <c r="AG250" s="572">
        <f t="shared" si="232"/>
        <v>1111.9999999999991</v>
      </c>
      <c r="AH250" s="575">
        <f t="shared" si="233"/>
        <v>0.80332507958967114</v>
      </c>
      <c r="AI250" s="566">
        <f t="shared" si="234"/>
        <v>10054</v>
      </c>
      <c r="AJ250" s="572">
        <f t="shared" si="235"/>
        <v>10211</v>
      </c>
      <c r="AK250" s="572">
        <f t="shared" si="236"/>
        <v>-157</v>
      </c>
      <c r="AL250" s="998">
        <f t="shared" si="237"/>
        <v>1.0156156753530934</v>
      </c>
      <c r="AN250" s="1078">
        <f t="shared" si="204"/>
        <v>1235</v>
      </c>
    </row>
    <row r="251" spans="1:84" s="478" customFormat="1" ht="14.25" customHeight="1">
      <c r="A251" s="482" t="s">
        <v>845</v>
      </c>
      <c r="B251" s="914" t="s">
        <v>806</v>
      </c>
      <c r="C251" s="915" t="s">
        <v>284</v>
      </c>
      <c r="D251" s="916" t="s">
        <v>202</v>
      </c>
      <c r="E251" s="916">
        <v>1</v>
      </c>
      <c r="F251" s="916">
        <v>300</v>
      </c>
      <c r="G251" s="916">
        <v>6</v>
      </c>
      <c r="H251" s="916">
        <v>1800</v>
      </c>
      <c r="I251" s="991">
        <v>4500</v>
      </c>
      <c r="J251" s="572">
        <f>SUMIF('Breakdown depenses Oct''dec 20'!H:H,'Rapport Financier 1'!A251,'Breakdown depenses Oct''dec 20'!T:T)</f>
        <v>0</v>
      </c>
      <c r="K251" s="572">
        <f>SUMIF('Breakdown depenses Jan''Mar 21'!H:H,'Rapport Financier 1'!A251,'Breakdown depenses Jan''Mar 21'!T:T)</f>
        <v>2458.9300000000003</v>
      </c>
      <c r="L251" s="572">
        <f>(SUMIF('Breakdown depenses Avril-Juin'!H:H,'Rapport Financier 1'!A251,'Breakdown depenses Avril-Juin'!T:T))+(SUMIF('Breakdown VNG Dep Avr-Juin21'!A:A,'Rapport Financier 1'!A251,'Breakdown VNG Dep Avr-Juin21'!L:L))</f>
        <v>1162</v>
      </c>
      <c r="M251" s="572">
        <f>(SUMIF('Breakdown depenses Juil''Sept 21'!H:H,'Rapport Financier 1'!A251,'Breakdown depenses Juil''Sept 21'!T:T))</f>
        <v>0</v>
      </c>
      <c r="N251" s="957">
        <f>SUMIF('Breakdown depenses Oct''21'!H:H,'Rapport Financier 1'!A251,'Breakdown depenses Oct''21'!T:T)</f>
        <v>900</v>
      </c>
      <c r="O251" s="958">
        <f>SUMIF('Breakdown depenses Nov''Déc''21'!H:H,A251,'Breakdown depenses Nov''Déc''21'!T:T)+SUMIF('VNG T5'!A:A,A251,'VNG T5'!N:N)</f>
        <v>300</v>
      </c>
      <c r="P251" s="902">
        <f t="shared" si="191"/>
        <v>1200</v>
      </c>
      <c r="Q251" s="572">
        <f t="shared" si="228"/>
        <v>4820.93</v>
      </c>
      <c r="R251" s="572">
        <f t="shared" si="193"/>
        <v>-320.93000000000029</v>
      </c>
      <c r="S251" s="998">
        <f t="shared" si="194"/>
        <v>1.0713177777777778</v>
      </c>
      <c r="T251" s="991">
        <v>4500</v>
      </c>
      <c r="U251" s="572">
        <f>SUMIF('Breakdown depenses Jan''Mar''22'!H:H,'Rapport Financier 1'!A251,'Breakdown depenses Jan''Mar''22'!T:T)</f>
        <v>0</v>
      </c>
      <c r="V251" s="572">
        <f>SUMIF('Breakdown depenses Avr-Mai''22'!H:H,'Rapport Financier 1'!A251,'Breakdown depenses Avr-Mai''22'!T:T)</f>
        <v>0</v>
      </c>
      <c r="W251" s="572">
        <f>SUMIF('Breakdown depenses Juin''22'!H:H,'Rapport Financier 1'!A251,'Breakdown depenses Juin''22'!T:T)</f>
        <v>1500</v>
      </c>
      <c r="X251" s="572">
        <f t="shared" si="229"/>
        <v>1500</v>
      </c>
      <c r="Y251" s="572">
        <f>SUMIF('Breakdown depenses Juil''Sept''22'!H:H,'Rapport Financier 1'!A251,'Breakdown depenses Juil''Sept''22'!T:T)</f>
        <v>900</v>
      </c>
      <c r="Z251" s="572">
        <f>SUMIF('Breakdown depenses Oct 2022'!H:H,'Rapport Financier 1'!A251,'Breakdown depenses Oct 2022'!T:T)</f>
        <v>0</v>
      </c>
      <c r="AA251" s="572">
        <f>SUMIF('Breakdown depenses Oct''Dec 2022'!I:I,'Rapport Financier 1'!A251,'Breakdown depenses Oct''Dec 2022'!R:R)</f>
        <v>1800</v>
      </c>
      <c r="AB251" s="572">
        <f t="shared" si="230"/>
        <v>1800</v>
      </c>
      <c r="AC251" s="572">
        <f>SUMIF('Breakdown depenses Jan''&amp;Mars''23'!I:I,'Rapport Financier 1'!A251,'Breakdown depenses Jan''&amp;Mars''23'!U:U)</f>
        <v>0</v>
      </c>
      <c r="AD251" s="572">
        <f>SUMIF('Breakdown depenses Avr''23'!I:I,'Rapport Financier 1'!A251,'Breakdown depenses Avr''23'!U:U)</f>
        <v>0</v>
      </c>
      <c r="AE251" s="572">
        <f>SUMIF('Breakdown depenses Mai''&amp;Jui''23'!I:I,'Rapport Financier 1'!A251,'Breakdown depenses Mai''&amp;Jui''23'!U:U)</f>
        <v>0</v>
      </c>
      <c r="AF251" s="572">
        <f t="shared" si="231"/>
        <v>4200</v>
      </c>
      <c r="AG251" s="572">
        <f t="shared" si="232"/>
        <v>300</v>
      </c>
      <c r="AH251" s="575">
        <f t="shared" si="233"/>
        <v>0.93333333333333335</v>
      </c>
      <c r="AI251" s="566">
        <f t="shared" si="234"/>
        <v>9000</v>
      </c>
      <c r="AJ251" s="572">
        <f t="shared" si="235"/>
        <v>9020.93</v>
      </c>
      <c r="AK251" s="572">
        <f>AI251-AJ251</f>
        <v>-20.930000000000291</v>
      </c>
      <c r="AL251" s="998">
        <f>AJ251/AI251</f>
        <v>1.0023255555555557</v>
      </c>
      <c r="AN251" s="1078">
        <f t="shared" si="204"/>
        <v>1779.0699999999997</v>
      </c>
    </row>
    <row r="252" spans="1:84" s="552" customFormat="1" ht="14.25" customHeight="1">
      <c r="AM252" s="1022">
        <f>SUM(AK241:AK251)</f>
        <v>769.73000000000229</v>
      </c>
      <c r="AN252" s="1083">
        <f t="shared" si="204"/>
        <v>0</v>
      </c>
      <c r="AO252" s="1022"/>
      <c r="AP252" s="1022"/>
      <c r="AQ252" s="1022"/>
      <c r="AR252" s="1022"/>
      <c r="AS252" s="1022"/>
      <c r="AT252" s="1022"/>
      <c r="AU252" s="1022"/>
      <c r="AV252" s="1022"/>
      <c r="AW252" s="1022"/>
      <c r="AX252" s="1022"/>
      <c r="AY252" s="1022"/>
      <c r="AZ252" s="1022"/>
      <c r="BA252" s="1022"/>
      <c r="BB252" s="1022"/>
      <c r="BC252" s="1022"/>
      <c r="BD252" s="1022"/>
      <c r="BE252" s="1022"/>
      <c r="BF252" s="1022"/>
      <c r="BG252" s="1022"/>
      <c r="BH252" s="1022"/>
      <c r="BI252" s="1022"/>
      <c r="BJ252" s="1022"/>
      <c r="BK252" s="1022"/>
      <c r="BL252" s="1022"/>
      <c r="BM252" s="1022"/>
      <c r="BN252" s="1022"/>
      <c r="BO252" s="1022"/>
      <c r="BP252" s="1022"/>
      <c r="BQ252" s="1022"/>
      <c r="BR252" s="1022"/>
      <c r="BS252" s="1022"/>
      <c r="BT252" s="1022"/>
      <c r="BU252" s="1022"/>
      <c r="BV252" s="1022"/>
      <c r="BW252" s="1022"/>
      <c r="BX252" s="1022"/>
      <c r="BY252" s="1022"/>
      <c r="BZ252" s="1022"/>
      <c r="CA252" s="1022"/>
      <c r="CB252" s="1022"/>
      <c r="CC252" s="1022"/>
      <c r="CD252" s="1022"/>
      <c r="CE252" s="1022"/>
      <c r="CF252" s="1022"/>
    </row>
    <row r="253" spans="1:84" s="498" customFormat="1">
      <c r="B253" s="485" t="s">
        <v>182</v>
      </c>
      <c r="C253" s="486"/>
      <c r="D253" s="496"/>
      <c r="E253" s="515"/>
      <c r="F253" s="515"/>
      <c r="G253" s="515"/>
      <c r="H253" s="515"/>
      <c r="I253" s="563">
        <f>SUM(I189:I252)</f>
        <v>344942.75287408329</v>
      </c>
      <c r="J253" s="563">
        <f t="shared" ref="J253:R253" si="238">SUM(J189:J252)</f>
        <v>41357.419856</v>
      </c>
      <c r="K253" s="563">
        <f t="shared" si="238"/>
        <v>69155.830000000016</v>
      </c>
      <c r="L253" s="563">
        <f t="shared" si="238"/>
        <v>73365.139999999985</v>
      </c>
      <c r="M253" s="563">
        <f>SUM(M189:M252)</f>
        <v>44349.259999999995</v>
      </c>
      <c r="N253" s="979">
        <f t="shared" si="238"/>
        <v>50605.950000000004</v>
      </c>
      <c r="O253" s="980">
        <f t="shared" si="238"/>
        <v>82328.230000000025</v>
      </c>
      <c r="P253" s="563">
        <f t="shared" si="238"/>
        <v>132934.18000000002</v>
      </c>
      <c r="Q253" s="563">
        <f t="shared" si="238"/>
        <v>361161.82985600003</v>
      </c>
      <c r="R253" s="563">
        <f t="shared" si="238"/>
        <v>-16219.076981916724</v>
      </c>
      <c r="S253" s="582">
        <f t="shared" si="194"/>
        <v>1.0470196194782422</v>
      </c>
      <c r="T253" s="563">
        <f>SUM(T189:T252)</f>
        <v>450392.62641759706</v>
      </c>
      <c r="U253" s="563">
        <f t="shared" ref="U253:AG253" si="239">SUM(U189:U252)</f>
        <v>37861.80999999999</v>
      </c>
      <c r="V253" s="563">
        <f t="shared" si="239"/>
        <v>66368.62</v>
      </c>
      <c r="W253" s="563">
        <f t="shared" si="239"/>
        <v>58020.369999999995</v>
      </c>
      <c r="X253" s="563">
        <f t="shared" si="239"/>
        <v>124388.99</v>
      </c>
      <c r="Y253" s="563">
        <f t="shared" si="239"/>
        <v>55598.170000000006</v>
      </c>
      <c r="Z253" s="563">
        <f t="shared" si="239"/>
        <v>404.14000000000004</v>
      </c>
      <c r="AA253" s="563">
        <f t="shared" si="239"/>
        <v>96392.16</v>
      </c>
      <c r="AB253" s="563">
        <f t="shared" si="239"/>
        <v>96796.3</v>
      </c>
      <c r="AC253" s="563">
        <f t="shared" si="239"/>
        <v>56944.479999999996</v>
      </c>
      <c r="AD253" s="563">
        <f t="shared" si="239"/>
        <v>25344.14</v>
      </c>
      <c r="AE253" s="563">
        <f t="shared" si="239"/>
        <v>42966.76</v>
      </c>
      <c r="AF253" s="563">
        <f t="shared" si="239"/>
        <v>439900.65000000008</v>
      </c>
      <c r="AG253" s="563">
        <f t="shared" si="239"/>
        <v>10491.976417597027</v>
      </c>
      <c r="AH253" s="582">
        <f>AF253/T253</f>
        <v>0.97670482196600394</v>
      </c>
      <c r="AI253" s="563">
        <f>I253+T253</f>
        <v>795335.37929168041</v>
      </c>
      <c r="AJ253" s="563">
        <f>Q253+AF253</f>
        <v>801062.47985600005</v>
      </c>
      <c r="AK253" s="563">
        <f>AI253-AJ253</f>
        <v>-5727.1005643196404</v>
      </c>
      <c r="AL253" s="1015">
        <f>AJ253/AI253</f>
        <v>1.0072008623197677</v>
      </c>
      <c r="AN253" s="1085">
        <f t="shared" si="204"/>
        <v>172953.67943568039</v>
      </c>
    </row>
    <row r="254" spans="1:84" ht="24" customHeight="1">
      <c r="B254" s="1304" t="s">
        <v>183</v>
      </c>
      <c r="C254" s="1305"/>
      <c r="D254" s="541" t="s">
        <v>184</v>
      </c>
      <c r="E254" s="542" t="s">
        <v>183</v>
      </c>
      <c r="F254" s="499"/>
      <c r="G254" s="499"/>
      <c r="H254" s="499"/>
      <c r="I254" s="564">
        <f>SUM(I253,I185)</f>
        <v>990523.67599981674</v>
      </c>
      <c r="J254" s="564">
        <f t="shared" ref="J254:R254" si="240">SUM(J253,J185)</f>
        <v>68826.539856000003</v>
      </c>
      <c r="K254" s="564">
        <f t="shared" si="240"/>
        <v>199242.80000000002</v>
      </c>
      <c r="L254" s="564">
        <f t="shared" si="240"/>
        <v>245178.37</v>
      </c>
      <c r="M254" s="564">
        <f>SUM(M253,M185)</f>
        <v>92918.06</v>
      </c>
      <c r="N254" s="981">
        <f t="shared" si="240"/>
        <v>195209.51000000004</v>
      </c>
      <c r="O254" s="982">
        <f t="shared" si="240"/>
        <v>229839.81</v>
      </c>
      <c r="P254" s="564">
        <f t="shared" si="240"/>
        <v>425049.32000000007</v>
      </c>
      <c r="Q254" s="564">
        <f t="shared" si="240"/>
        <v>1031215.089856</v>
      </c>
      <c r="R254" s="564">
        <f t="shared" si="240"/>
        <v>-40691.413856183339</v>
      </c>
      <c r="S254" s="576">
        <f t="shared" si="194"/>
        <v>1.0410807079549211</v>
      </c>
      <c r="T254" s="564">
        <f>SUM(T253,T185)</f>
        <v>1439383.2548361481</v>
      </c>
      <c r="U254" s="564">
        <f t="shared" ref="U254:AF254" si="241">SUM(U253,U185)</f>
        <v>81385.009999999995</v>
      </c>
      <c r="V254" s="564">
        <f>SUM(V253,V185)</f>
        <v>194708.86</v>
      </c>
      <c r="W254" s="564">
        <f>SUM(W253,W185)</f>
        <v>170809.11000000002</v>
      </c>
      <c r="X254" s="564">
        <f>SUM(X253,X185)</f>
        <v>365517.97</v>
      </c>
      <c r="Y254" s="564">
        <f t="shared" si="241"/>
        <v>124153.59</v>
      </c>
      <c r="Z254" s="564">
        <f t="shared" si="241"/>
        <v>619.1400000000001</v>
      </c>
      <c r="AA254" s="564">
        <f t="shared" si="241"/>
        <v>367088.76</v>
      </c>
      <c r="AB254" s="564">
        <f t="shared" si="241"/>
        <v>367707.89999999997</v>
      </c>
      <c r="AC254" s="564">
        <f t="shared" si="241"/>
        <v>166939.43</v>
      </c>
      <c r="AD254" s="564">
        <f t="shared" si="241"/>
        <v>110371.06999999999</v>
      </c>
      <c r="AE254" s="564">
        <f t="shared" si="241"/>
        <v>182184.97</v>
      </c>
      <c r="AF254" s="564">
        <f t="shared" si="241"/>
        <v>1398259.9400000002</v>
      </c>
      <c r="AG254" s="564">
        <f>SUM(AG253,AG185)</f>
        <v>41123.31483614794</v>
      </c>
      <c r="AH254" s="576">
        <f>AF254/T254</f>
        <v>0.97142990603928536</v>
      </c>
      <c r="AI254" s="564">
        <f>SUM(AI253,AI185)</f>
        <v>2429906.9308359651</v>
      </c>
      <c r="AJ254" s="564">
        <f>Q254+AF254</f>
        <v>2429475.0298560001</v>
      </c>
      <c r="AK254" s="564">
        <f>AI254-AJ254</f>
        <v>431.90097996499389</v>
      </c>
      <c r="AL254" s="1017">
        <f>AJ254/AI254</f>
        <v>0.99982225616360687</v>
      </c>
      <c r="AM254" s="608"/>
      <c r="AN254" s="1077">
        <f t="shared" si="204"/>
        <v>644831.16097996489</v>
      </c>
    </row>
    <row r="255" spans="1:84">
      <c r="B255" s="540"/>
      <c r="C255" s="540"/>
      <c r="D255" s="543" t="s">
        <v>186</v>
      </c>
      <c r="E255" s="543"/>
      <c r="F255" s="526"/>
      <c r="G255" s="526"/>
      <c r="H255" s="526"/>
      <c r="I255" s="565">
        <f>I254*7%</f>
        <v>69336.657319987178</v>
      </c>
      <c r="J255" s="565">
        <f t="shared" ref="J255:R255" si="242">J254*7%</f>
        <v>4817.8577899200009</v>
      </c>
      <c r="K255" s="565">
        <f t="shared" si="242"/>
        <v>13946.996000000003</v>
      </c>
      <c r="L255" s="565">
        <f t="shared" si="242"/>
        <v>17162.4859</v>
      </c>
      <c r="M255" s="565">
        <f>M254*7%</f>
        <v>6504.2642000000005</v>
      </c>
      <c r="N255" s="983">
        <f t="shared" si="242"/>
        <v>13664.665700000003</v>
      </c>
      <c r="O255" s="984">
        <f t="shared" si="242"/>
        <v>16088.786700000001</v>
      </c>
      <c r="P255" s="565">
        <f t="shared" si="242"/>
        <v>29753.452400000006</v>
      </c>
      <c r="Q255" s="565">
        <f t="shared" si="242"/>
        <v>72185.056289920016</v>
      </c>
      <c r="R255" s="565">
        <f t="shared" si="242"/>
        <v>-2848.398969932834</v>
      </c>
      <c r="S255" s="577">
        <f>Q255/I255</f>
        <v>1.0410807079549211</v>
      </c>
      <c r="T255" s="565">
        <f>T254*7%</f>
        <v>100756.82783853037</v>
      </c>
      <c r="U255" s="565">
        <f t="shared" ref="U255:AF255" si="243">U254*7%</f>
        <v>5696.9507000000003</v>
      </c>
      <c r="V255" s="565">
        <f t="shared" si="243"/>
        <v>13629.620200000001</v>
      </c>
      <c r="W255" s="565">
        <f t="shared" si="243"/>
        <v>11956.637700000003</v>
      </c>
      <c r="X255" s="565">
        <f t="shared" si="243"/>
        <v>25586.257900000001</v>
      </c>
      <c r="Y255" s="565">
        <f t="shared" si="243"/>
        <v>8690.7512999999999</v>
      </c>
      <c r="Z255" s="565">
        <f t="shared" si="243"/>
        <v>43.339800000000011</v>
      </c>
      <c r="AA255" s="565">
        <f t="shared" si="243"/>
        <v>25696.213200000002</v>
      </c>
      <c r="AB255" s="565">
        <f t="shared" si="243"/>
        <v>25739.553</v>
      </c>
      <c r="AC255" s="565">
        <f t="shared" si="243"/>
        <v>11685.760100000001</v>
      </c>
      <c r="AD255" s="565">
        <f t="shared" si="243"/>
        <v>7725.9749000000002</v>
      </c>
      <c r="AE255" s="565">
        <f t="shared" si="243"/>
        <v>12752.947900000001</v>
      </c>
      <c r="AF255" s="565">
        <f t="shared" si="243"/>
        <v>97878.195800000016</v>
      </c>
      <c r="AG255" s="565">
        <f>AG254*7%</f>
        <v>2878.6320385303561</v>
      </c>
      <c r="AH255" s="577">
        <f>AF255/T255</f>
        <v>0.97142990603928547</v>
      </c>
      <c r="AI255" s="565">
        <f>AI254*7%</f>
        <v>170093.48515851758</v>
      </c>
      <c r="AJ255" s="565">
        <f>AJ254*7%</f>
        <v>170063.25208992002</v>
      </c>
      <c r="AK255" s="565">
        <f>AI255-AJ255</f>
        <v>30.233068597561214</v>
      </c>
      <c r="AL255" s="1018">
        <f>AJ255/AI255</f>
        <v>0.99982225616360687</v>
      </c>
      <c r="AN255" s="1077">
        <f t="shared" si="204"/>
        <v>45138.181268597567</v>
      </c>
    </row>
    <row r="256" spans="1:84">
      <c r="B256" s="501"/>
      <c r="C256" s="501"/>
      <c r="D256" s="1302" t="s">
        <v>807</v>
      </c>
      <c r="E256" s="1303"/>
      <c r="F256" s="526"/>
      <c r="G256" s="526"/>
      <c r="H256" s="526"/>
      <c r="I256" s="565">
        <f>I254+I255</f>
        <v>1059860.3333198039</v>
      </c>
      <c r="J256" s="565">
        <f t="shared" ref="J256:R256" si="244">J254+J255</f>
        <v>73644.397645920006</v>
      </c>
      <c r="K256" s="565">
        <f t="shared" si="244"/>
        <v>213189.79600000003</v>
      </c>
      <c r="L256" s="565">
        <f t="shared" si="244"/>
        <v>262340.85589999997</v>
      </c>
      <c r="M256" s="565">
        <f>M254+M255</f>
        <v>99422.324200000003</v>
      </c>
      <c r="N256" s="983">
        <f t="shared" si="244"/>
        <v>208874.17570000005</v>
      </c>
      <c r="O256" s="984">
        <f t="shared" si="244"/>
        <v>245928.59669999999</v>
      </c>
      <c r="P256" s="565">
        <f t="shared" si="244"/>
        <v>454802.77240000007</v>
      </c>
      <c r="Q256" s="565">
        <f t="shared" si="244"/>
        <v>1103400.14614592</v>
      </c>
      <c r="R256" s="565">
        <f t="shared" si="244"/>
        <v>-43539.812826116176</v>
      </c>
      <c r="S256" s="577">
        <f>Q256/I256</f>
        <v>1.0410807079549209</v>
      </c>
      <c r="T256" s="565">
        <f>T254+T255</f>
        <v>1540140.0826746784</v>
      </c>
      <c r="U256" s="565">
        <f t="shared" ref="U256:AF256" si="245">U254+U255</f>
        <v>87081.960699999996</v>
      </c>
      <c r="V256" s="565">
        <f t="shared" si="245"/>
        <v>208338.48019999999</v>
      </c>
      <c r="W256" s="565">
        <f t="shared" si="245"/>
        <v>182765.74770000001</v>
      </c>
      <c r="X256" s="565">
        <f t="shared" si="245"/>
        <v>391104.2279</v>
      </c>
      <c r="Y256" s="565">
        <f t="shared" si="245"/>
        <v>132844.3413</v>
      </c>
      <c r="Z256" s="565">
        <f t="shared" si="245"/>
        <v>662.47980000000007</v>
      </c>
      <c r="AA256" s="565">
        <f t="shared" si="245"/>
        <v>392784.97320000001</v>
      </c>
      <c r="AB256" s="565">
        <f t="shared" si="245"/>
        <v>393447.45299999998</v>
      </c>
      <c r="AC256" s="565">
        <f t="shared" si="245"/>
        <v>178625.19010000001</v>
      </c>
      <c r="AD256" s="565">
        <f t="shared" si="245"/>
        <v>118097.04489999999</v>
      </c>
      <c r="AE256" s="565">
        <f t="shared" si="245"/>
        <v>194937.9179</v>
      </c>
      <c r="AF256" s="565">
        <f t="shared" si="245"/>
        <v>1496138.1358000003</v>
      </c>
      <c r="AG256" s="565">
        <f>AG254+AG255</f>
        <v>44001.946874678295</v>
      </c>
      <c r="AH256" s="577">
        <f>AF256/T256</f>
        <v>0.97142990603928547</v>
      </c>
      <c r="AI256" s="565">
        <f>AI254+AI255</f>
        <v>2600000.4159944826</v>
      </c>
      <c r="AJ256" s="565">
        <f>AJ254+AJ255</f>
        <v>2599538.2819459201</v>
      </c>
      <c r="AK256" s="565">
        <f>AI256-AJ256</f>
        <v>462.1340485624969</v>
      </c>
      <c r="AL256" s="1018">
        <f>AJ256/AI256</f>
        <v>0.99982225616360687</v>
      </c>
      <c r="AN256" s="1077">
        <f t="shared" si="204"/>
        <v>689969.34224856249</v>
      </c>
    </row>
    <row r="257" spans="2:39" s="609" customFormat="1" ht="15.6" customHeight="1">
      <c r="AM257" s="608"/>
    </row>
    <row r="258" spans="2:39">
      <c r="B258" s="540"/>
      <c r="C258" s="540"/>
      <c r="D258" s="544" t="s">
        <v>214</v>
      </c>
      <c r="E258" s="543"/>
      <c r="F258" s="502"/>
      <c r="G258" s="502"/>
      <c r="H258" s="502"/>
      <c r="I258" s="565">
        <f>I256*7%</f>
        <v>74190.223332386289</v>
      </c>
      <c r="J258" s="565">
        <f t="shared" ref="J258:R258" si="246">J256*7%</f>
        <v>5155.1078352144004</v>
      </c>
      <c r="K258" s="565">
        <f t="shared" si="246"/>
        <v>14923.285720000003</v>
      </c>
      <c r="L258" s="565">
        <f t="shared" si="246"/>
        <v>18363.859913</v>
      </c>
      <c r="M258" s="565">
        <f>M256*7%</f>
        <v>6959.5626940000011</v>
      </c>
      <c r="N258" s="983">
        <f t="shared" si="246"/>
        <v>14621.192299000006</v>
      </c>
      <c r="O258" s="984">
        <f t="shared" si="246"/>
        <v>17215.001769000002</v>
      </c>
      <c r="P258" s="565">
        <f t="shared" si="246"/>
        <v>31836.194068000008</v>
      </c>
      <c r="Q258" s="565">
        <f t="shared" si="246"/>
        <v>77238.010230214408</v>
      </c>
      <c r="R258" s="565">
        <f t="shared" si="246"/>
        <v>-3047.7868978281326</v>
      </c>
      <c r="S258" s="577">
        <f>Q258/I258</f>
        <v>1.0410807079549209</v>
      </c>
      <c r="T258" s="565">
        <f>T256*7%</f>
        <v>107809.80578722749</v>
      </c>
      <c r="U258" s="565">
        <f t="shared" ref="U258:AF258" si="247">U256*7%</f>
        <v>6095.7372490000007</v>
      </c>
      <c r="V258" s="565">
        <f t="shared" si="247"/>
        <v>14583.693614000002</v>
      </c>
      <c r="W258" s="565">
        <f t="shared" si="247"/>
        <v>12793.602339000001</v>
      </c>
      <c r="X258" s="565">
        <f t="shared" si="247"/>
        <v>27377.295953000001</v>
      </c>
      <c r="Y258" s="565">
        <f t="shared" si="247"/>
        <v>9299.1038910000007</v>
      </c>
      <c r="Z258" s="565">
        <f t="shared" si="247"/>
        <v>46.37358600000001</v>
      </c>
      <c r="AA258" s="565">
        <f t="shared" si="247"/>
        <v>27494.948124000002</v>
      </c>
      <c r="AB258" s="565">
        <f t="shared" si="247"/>
        <v>27541.32171</v>
      </c>
      <c r="AC258" s="565">
        <f t="shared" si="247"/>
        <v>12503.763307000001</v>
      </c>
      <c r="AD258" s="565">
        <f t="shared" si="247"/>
        <v>8266.7931430000008</v>
      </c>
      <c r="AE258" s="565">
        <f t="shared" si="247"/>
        <v>13645.654253000001</v>
      </c>
      <c r="AF258" s="565">
        <f t="shared" si="247"/>
        <v>104729.66950600003</v>
      </c>
      <c r="AG258" s="565">
        <f>AG256*7%</f>
        <v>3080.136281227481</v>
      </c>
      <c r="AH258" s="577">
        <f>AF258/T258</f>
        <v>0.97142990603928558</v>
      </c>
      <c r="AI258" s="565">
        <f>AI256*7%</f>
        <v>182000.02911961378</v>
      </c>
      <c r="AJ258" s="565">
        <f>AJ256*7%</f>
        <v>181967.67973621443</v>
      </c>
      <c r="AK258" s="565">
        <f>AK256*7%</f>
        <v>32.349383399374787</v>
      </c>
      <c r="AL258" s="1018">
        <f>AJ258/AI258</f>
        <v>0.99982225616360698</v>
      </c>
    </row>
    <row r="259" spans="2:39">
      <c r="B259" s="540"/>
      <c r="C259" s="540"/>
      <c r="D259" s="544" t="s">
        <v>215</v>
      </c>
      <c r="E259" s="543"/>
      <c r="I259" s="565">
        <f>I256*1%</f>
        <v>10598.60333319804</v>
      </c>
      <c r="J259" s="565">
        <f t="shared" ref="J259:R259" si="248">J256*1%</f>
        <v>736.44397645920003</v>
      </c>
      <c r="K259" s="565">
        <f t="shared" si="248"/>
        <v>2131.8979600000002</v>
      </c>
      <c r="L259" s="565">
        <f t="shared" si="248"/>
        <v>2623.4085589999995</v>
      </c>
      <c r="M259" s="565">
        <f>M256*1%</f>
        <v>994.22324200000003</v>
      </c>
      <c r="N259" s="983">
        <f t="shared" si="248"/>
        <v>2088.7417570000007</v>
      </c>
      <c r="O259" s="984">
        <f t="shared" si="248"/>
        <v>2459.2859669999998</v>
      </c>
      <c r="P259" s="565">
        <f t="shared" si="248"/>
        <v>4548.0277240000005</v>
      </c>
      <c r="Q259" s="565">
        <f t="shared" si="248"/>
        <v>11034.0014614592</v>
      </c>
      <c r="R259" s="565">
        <f t="shared" si="248"/>
        <v>-435.39812826116179</v>
      </c>
      <c r="S259" s="577">
        <f>Q259/I259</f>
        <v>1.0410807079549209</v>
      </c>
      <c r="T259" s="565">
        <f>T256*1%</f>
        <v>15401.400826746785</v>
      </c>
      <c r="U259" s="565">
        <f t="shared" ref="U259:AF259" si="249">U256*1%</f>
        <v>870.81960700000002</v>
      </c>
      <c r="V259" s="565">
        <f t="shared" si="249"/>
        <v>2083.384802</v>
      </c>
      <c r="W259" s="565">
        <f t="shared" si="249"/>
        <v>1827.6574770000002</v>
      </c>
      <c r="X259" s="565">
        <f t="shared" si="249"/>
        <v>3911.0422790000002</v>
      </c>
      <c r="Y259" s="565">
        <f t="shared" si="249"/>
        <v>1328.443413</v>
      </c>
      <c r="Z259" s="565">
        <f t="shared" si="249"/>
        <v>6.6247980000000011</v>
      </c>
      <c r="AA259" s="565">
        <f t="shared" si="249"/>
        <v>3927.8497320000001</v>
      </c>
      <c r="AB259" s="565">
        <f t="shared" si="249"/>
        <v>3934.47453</v>
      </c>
      <c r="AC259" s="565">
        <f t="shared" si="249"/>
        <v>1786.2519010000001</v>
      </c>
      <c r="AD259" s="565">
        <f t="shared" si="249"/>
        <v>1180.9704489999999</v>
      </c>
      <c r="AE259" s="565">
        <f t="shared" si="249"/>
        <v>1949.379179</v>
      </c>
      <c r="AF259" s="565">
        <f t="shared" si="249"/>
        <v>14961.381358000002</v>
      </c>
      <c r="AG259" s="565">
        <f>AG256*1%</f>
        <v>440.01946874678293</v>
      </c>
      <c r="AH259" s="577">
        <f>AF259/T259</f>
        <v>0.97142990603928547</v>
      </c>
      <c r="AI259" s="565">
        <f>AI256*1%</f>
        <v>26000.004159944827</v>
      </c>
      <c r="AJ259" s="565">
        <f>AJ256*1%</f>
        <v>25995.382819459202</v>
      </c>
      <c r="AK259" s="565">
        <f>AK256*1%</f>
        <v>4.6213404856249687</v>
      </c>
      <c r="AL259" s="1018">
        <f>AJ259/AI259</f>
        <v>0.99982225616360698</v>
      </c>
    </row>
    <row r="260" spans="2:39">
      <c r="B260" s="540"/>
      <c r="C260" s="540"/>
      <c r="D260" s="205" t="s">
        <v>187</v>
      </c>
      <c r="E260" s="545"/>
      <c r="F260" s="503"/>
      <c r="G260" s="478"/>
      <c r="H260" s="478"/>
      <c r="I260" s="565">
        <f>SUM(I256,I258,I259)</f>
        <v>1144649.1599853882</v>
      </c>
      <c r="J260" s="565">
        <f t="shared" ref="J260:R260" si="250">SUM(J256,J258,J259)</f>
        <v>79535.949457593597</v>
      </c>
      <c r="K260" s="565">
        <f t="shared" si="250"/>
        <v>230244.97968000005</v>
      </c>
      <c r="L260" s="565">
        <f t="shared" si="250"/>
        <v>283328.12437199999</v>
      </c>
      <c r="M260" s="565">
        <f>SUM(M256,M258,M259)</f>
        <v>107376.110136</v>
      </c>
      <c r="N260" s="983">
        <f t="shared" si="250"/>
        <v>225584.10975600008</v>
      </c>
      <c r="O260" s="984">
        <f t="shared" si="250"/>
        <v>265602.88443600002</v>
      </c>
      <c r="P260" s="565">
        <f t="shared" si="250"/>
        <v>491186.99419200007</v>
      </c>
      <c r="Q260" s="565">
        <f t="shared" si="250"/>
        <v>1191672.1578375935</v>
      </c>
      <c r="R260" s="565">
        <f t="shared" si="250"/>
        <v>-47022.997852205473</v>
      </c>
      <c r="S260" s="577">
        <f>Q260/I260</f>
        <v>1.0410807079549209</v>
      </c>
      <c r="T260" s="565">
        <f>SUM(T256,T258,T259)</f>
        <v>1663351.2892886528</v>
      </c>
      <c r="U260" s="565">
        <f t="shared" ref="U260:AF260" si="251">SUM(U256,U258,U259)</f>
        <v>94048.517555999992</v>
      </c>
      <c r="V260" s="565">
        <f t="shared" si="251"/>
        <v>225005.55861599997</v>
      </c>
      <c r="W260" s="565">
        <f t="shared" si="251"/>
        <v>197387.00751600001</v>
      </c>
      <c r="X260" s="565">
        <f t="shared" si="251"/>
        <v>422392.56613200001</v>
      </c>
      <c r="Y260" s="565">
        <f t="shared" si="251"/>
        <v>143471.88860400001</v>
      </c>
      <c r="Z260" s="565">
        <f t="shared" si="251"/>
        <v>715.47818400000017</v>
      </c>
      <c r="AA260" s="565">
        <f t="shared" si="251"/>
        <v>424207.77105599997</v>
      </c>
      <c r="AB260" s="565">
        <f t="shared" si="251"/>
        <v>424923.24923999998</v>
      </c>
      <c r="AC260" s="565">
        <f t="shared" si="251"/>
        <v>192915.205308</v>
      </c>
      <c r="AD260" s="565">
        <f t="shared" si="251"/>
        <v>127544.808492</v>
      </c>
      <c r="AE260" s="565">
        <f t="shared" si="251"/>
        <v>210532.951332</v>
      </c>
      <c r="AF260" s="565">
        <f t="shared" si="251"/>
        <v>1615829.1866640004</v>
      </c>
      <c r="AG260" s="565">
        <f>SUM(AG256,AG258,AG259)</f>
        <v>47522.102624652558</v>
      </c>
      <c r="AH260" s="577">
        <f>AF260/T260</f>
        <v>0.97142990603928547</v>
      </c>
      <c r="AI260" s="565">
        <f>SUM(AI256,AI258,AI259)</f>
        <v>2808000.4492740408</v>
      </c>
      <c r="AJ260" s="565">
        <f>SUM(AJ256,AJ258,AJ259)</f>
        <v>2807501.3445015936</v>
      </c>
      <c r="AK260" s="565">
        <f>SUM(AK256,AK258,AK259)</f>
        <v>499.10477244749666</v>
      </c>
      <c r="AL260" s="1018">
        <f>AJ260/AI260</f>
        <v>0.99982225616360698</v>
      </c>
    </row>
    <row r="261" spans="2:39">
      <c r="F261" s="504"/>
      <c r="G261" s="478"/>
      <c r="H261" s="478"/>
      <c r="J261" s="552"/>
      <c r="K261" s="478"/>
      <c r="L261" s="478"/>
      <c r="M261" s="478"/>
      <c r="Q261" s="478"/>
      <c r="R261" s="478"/>
      <c r="S261" s="583"/>
    </row>
    <row r="262" spans="2:39" ht="38.25" hidden="1" customHeight="1">
      <c r="B262" s="1294"/>
      <c r="C262" s="1294"/>
      <c r="D262" s="1294"/>
      <c r="E262" s="1294"/>
      <c r="F262" s="1295"/>
      <c r="L262" s="546"/>
      <c r="M262" s="609"/>
      <c r="N262" s="985"/>
      <c r="O262" s="986"/>
      <c r="P262" s="608"/>
      <c r="AJ262" s="609"/>
    </row>
    <row r="263" spans="2:39" hidden="1">
      <c r="E263" s="478"/>
      <c r="F263" s="504"/>
      <c r="L263" s="546"/>
      <c r="O263" s="987"/>
      <c r="AI263" s="552" t="s">
        <v>3859</v>
      </c>
      <c r="AJ263" s="546">
        <v>1112600.0998559999</v>
      </c>
      <c r="AK263" s="546">
        <v>1116450.159999999</v>
      </c>
      <c r="AL263" s="940">
        <f>AJ263-AK263</f>
        <v>-3850.0601439990569</v>
      </c>
    </row>
    <row r="264" spans="2:39" hidden="1">
      <c r="F264" s="504"/>
      <c r="L264" s="546"/>
      <c r="O264" s="986"/>
      <c r="AI264" s="552" t="s">
        <v>3860</v>
      </c>
      <c r="AJ264" s="546">
        <f>AJ254</f>
        <v>2429475.0298560001</v>
      </c>
      <c r="AL264" s="940"/>
    </row>
    <row r="265" spans="2:39" hidden="1">
      <c r="F265" s="504"/>
      <c r="L265" s="609"/>
      <c r="AI265" s="552" t="s">
        <v>3861</v>
      </c>
      <c r="AJ265" s="546">
        <f>AJ264-AJ263</f>
        <v>1316874.9300000002</v>
      </c>
      <c r="AK265" s="546">
        <v>192713.85999999993</v>
      </c>
      <c r="AL265" s="940">
        <f>AJ265-AK265</f>
        <v>1124161.0700000003</v>
      </c>
    </row>
    <row r="266" spans="2:39" ht="24" hidden="1" customHeight="1">
      <c r="B266" s="1296"/>
      <c r="C266" s="1296"/>
      <c r="D266" s="1296"/>
      <c r="E266" s="1296"/>
      <c r="F266" s="1297"/>
      <c r="O266" s="986"/>
      <c r="AJ266" s="546">
        <f>AJ265*1.07</f>
        <v>1409056.1751000003</v>
      </c>
      <c r="AK266" s="546"/>
      <c r="AL266" s="940">
        <f>SUM(AL263:AL265)</f>
        <v>1120311.0098560012</v>
      </c>
    </row>
    <row r="267" spans="2:39" hidden="1"/>
    <row r="268" spans="2:39" hidden="1">
      <c r="B268" s="505"/>
      <c r="C268" s="505"/>
      <c r="D268" s="505"/>
      <c r="E268" s="505"/>
      <c r="F268" s="506"/>
      <c r="V268" s="473">
        <v>198687.07999999996</v>
      </c>
      <c r="W268" s="546"/>
    </row>
    <row r="269" spans="2:39" hidden="1">
      <c r="F269" s="504"/>
      <c r="W269" s="609"/>
    </row>
    <row r="270" spans="2:39" hidden="1">
      <c r="F270" s="504"/>
      <c r="V270" s="609">
        <f>V254-V268</f>
        <v>-3978.2199999999721</v>
      </c>
    </row>
    <row r="271" spans="2:39" hidden="1">
      <c r="F271" s="504"/>
    </row>
    <row r="272" spans="2:39" hidden="1">
      <c r="F272" s="504"/>
    </row>
    <row r="273" spans="2:31">
      <c r="F273" s="504"/>
      <c r="AE273" s="609">
        <f>AE254-'Breakdown depenses Mai''&amp;Jui''23'!U122</f>
        <v>0</v>
      </c>
    </row>
    <row r="274" spans="2:31">
      <c r="F274" s="504"/>
      <c r="AA274" s="609"/>
    </row>
    <row r="275" spans="2:31">
      <c r="B275" s="507"/>
      <c r="C275" s="507"/>
      <c r="D275" s="507"/>
      <c r="E275" s="507"/>
      <c r="F275" s="508"/>
      <c r="AA275" s="1139"/>
    </row>
  </sheetData>
  <autoFilter ref="D9:D258" xr:uid="{00000000-0009-0000-0000-000000000000}"/>
  <dataConsolidate/>
  <mergeCells count="17">
    <mergeCell ref="AL8:AL9"/>
    <mergeCell ref="R8:R9"/>
    <mergeCell ref="S8:S9"/>
    <mergeCell ref="D256:E256"/>
    <mergeCell ref="B254:C254"/>
    <mergeCell ref="J8:Q8"/>
    <mergeCell ref="N9:P9"/>
    <mergeCell ref="U8:AF8"/>
    <mergeCell ref="AG8:AG9"/>
    <mergeCell ref="AH8:AH9"/>
    <mergeCell ref="AJ8:AJ9"/>
    <mergeCell ref="AK8:AK9"/>
    <mergeCell ref="V9:X9"/>
    <mergeCell ref="Z9:AB9"/>
    <mergeCell ref="AD9:AE9"/>
    <mergeCell ref="B262:F262"/>
    <mergeCell ref="B266:F266"/>
  </mergeCells>
  <phoneticPr fontId="86" type="noConversion"/>
  <conditionalFormatting sqref="R8:R9">
    <cfRule type="cellIs" dxfId="9" priority="5" operator="lessThan">
      <formula>0</formula>
    </cfRule>
  </conditionalFormatting>
  <conditionalFormatting sqref="AG1:AG39">
    <cfRule type="cellIs" dxfId="8" priority="7" operator="lessThan">
      <formula>0</formula>
    </cfRule>
  </conditionalFormatting>
  <conditionalFormatting sqref="AG41:AG67 AG70:AG175 AG178:AG183 AG187:AG213 AG215 AG217:AG224 AG226:AG228 AG230:AG236 AG238 AG240:AG251 AG253 AG255:AG256 AG258:AG1048576">
    <cfRule type="cellIs" dxfId="7" priority="8" operator="lessThan">
      <formula>0</formula>
    </cfRule>
  </conditionalFormatting>
  <conditionalFormatting sqref="AI29">
    <cfRule type="cellIs" dxfId="6" priority="2" operator="lessThan">
      <formula>0</formula>
    </cfRule>
  </conditionalFormatting>
  <conditionalFormatting sqref="AI68">
    <cfRule type="cellIs" dxfId="5" priority="3" operator="lessThan">
      <formula>0</formula>
    </cfRule>
  </conditionalFormatting>
  <conditionalFormatting sqref="AI106">
    <cfRule type="cellIs" dxfId="4" priority="4" operator="lessThan">
      <formula>0</formula>
    </cfRule>
  </conditionalFormatting>
  <conditionalFormatting sqref="AK8:AK9">
    <cfRule type="cellIs" dxfId="3" priority="6" operator="lessThan">
      <formula>0</formula>
    </cfRule>
  </conditionalFormatting>
  <conditionalFormatting sqref="AL1:AL1048576">
    <cfRule type="cellIs" dxfId="2" priority="1" operator="greaterThan">
      <formula>1.2</formula>
    </cfRule>
  </conditionalFormatting>
  <pageMargins left="0.4" right="0.24" top="0.91" bottom="0.65" header="0" footer="0"/>
  <pageSetup scale="66" orientation="portrait" horizontalDpi="4294967294" r:id="rId1"/>
  <headerFooter alignWithMargins="0">
    <oddFooter>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DB07-5E31-48A7-8649-A495E55093EA}">
  <dimension ref="B1:L48"/>
  <sheetViews>
    <sheetView zoomScale="80" zoomScaleNormal="80" workbookViewId="0">
      <selection activeCell="C5" sqref="C5"/>
    </sheetView>
  </sheetViews>
  <sheetFormatPr defaultColWidth="10.5" defaultRowHeight="12.75"/>
  <cols>
    <col min="1" max="1" width="5.625" style="206" customWidth="1"/>
    <col min="2" max="2" width="29.125" style="206" customWidth="1"/>
    <col min="3" max="3" width="14.125" style="206" customWidth="1"/>
    <col min="4" max="4" width="15.625" style="206" customWidth="1"/>
    <col min="5" max="5" width="13.125" style="206" customWidth="1"/>
    <col min="6" max="6" width="15.625" style="206" bestFit="1" customWidth="1"/>
    <col min="7" max="16384" width="10.5" style="206"/>
  </cols>
  <sheetData>
    <row r="1" spans="2:10" ht="15.75">
      <c r="C1" s="207" t="s">
        <v>190</v>
      </c>
    </row>
    <row r="2" spans="2:10" ht="15">
      <c r="B2" s="610" t="s">
        <v>1398</v>
      </c>
      <c r="C2" s="611"/>
    </row>
    <row r="3" spans="2:10" ht="14.25">
      <c r="B3" s="614" t="s">
        <v>1371</v>
      </c>
      <c r="C3" s="615" t="s">
        <v>1394</v>
      </c>
    </row>
    <row r="4" spans="2:10" ht="14.25">
      <c r="B4" s="614" t="s">
        <v>1372</v>
      </c>
      <c r="C4" s="616">
        <v>200823</v>
      </c>
    </row>
    <row r="5" spans="2:10" ht="14.25">
      <c r="B5" s="614" t="s">
        <v>1373</v>
      </c>
      <c r="C5" s="616" t="str">
        <f>'Rapport Financier 1'!B4</f>
        <v>01 October 2020 to 1 Juillet 2023</v>
      </c>
    </row>
    <row r="6" spans="2:10" ht="14.25">
      <c r="B6" s="614" t="s">
        <v>1374</v>
      </c>
      <c r="C6" s="615" t="s">
        <v>3449</v>
      </c>
    </row>
    <row r="7" spans="2:10" ht="14.25">
      <c r="B7" s="614" t="s">
        <v>1375</v>
      </c>
      <c r="C7" s="615" t="s">
        <v>3450</v>
      </c>
    </row>
    <row r="8" spans="2:10" ht="14.25">
      <c r="B8" s="614" t="s">
        <v>1376</v>
      </c>
      <c r="C8" s="615" t="s">
        <v>422</v>
      </c>
    </row>
    <row r="9" spans="2:10" ht="14.25">
      <c r="B9" s="614"/>
      <c r="C9" s="615"/>
    </row>
    <row r="10" spans="2:10" ht="14.25">
      <c r="B10" s="614"/>
      <c r="C10" s="615"/>
    </row>
    <row r="11" spans="2:10">
      <c r="B11" s="208" t="s">
        <v>191</v>
      </c>
      <c r="C11" s="208" t="s">
        <v>192</v>
      </c>
      <c r="D11" s="208" t="s">
        <v>193</v>
      </c>
      <c r="E11" s="208" t="s">
        <v>194</v>
      </c>
      <c r="F11" s="209" t="s">
        <v>195</v>
      </c>
      <c r="H11" s="1061" t="s">
        <v>4478</v>
      </c>
      <c r="I11" s="1061" t="s">
        <v>5360</v>
      </c>
      <c r="J11" s="1061"/>
    </row>
    <row r="12" spans="2:10" ht="13.35" customHeight="1">
      <c r="B12" s="210" t="s">
        <v>196</v>
      </c>
      <c r="C12" s="595">
        <f>SUMIF('Rapport Financier 1'!D:D,'Rapport Financier 2'!B12,'Rapport Financier 1'!Q:Q)</f>
        <v>290158.59985599993</v>
      </c>
      <c r="D12" s="593">
        <f>SUMIF('Rapport Financier 1'!D:D,'Rapport Financier 2'!B12,'Rapport Financier 1'!AF:AF)</f>
        <v>343729.20999999996</v>
      </c>
      <c r="E12" s="594">
        <f>SUM(C12:D12)</f>
        <v>633887.80985599989</v>
      </c>
      <c r="F12" s="211">
        <f>E12/E23</f>
        <v>0.22578361755639051</v>
      </c>
      <c r="H12" s="1062"/>
      <c r="I12" s="1063"/>
      <c r="J12" s="1063"/>
    </row>
    <row r="13" spans="2:10" ht="27" customHeight="1">
      <c r="B13" s="212" t="s">
        <v>197</v>
      </c>
      <c r="C13" s="595">
        <f>SUMIF('Rapport Financier 1'!D:D,'Rapport Financier 2'!B13,'Rapport Financier 1'!Q:Q)</f>
        <v>0</v>
      </c>
      <c r="D13" s="593">
        <f>SUMIF('Rapport Financier 1'!D:D,'Rapport Financier 2'!B13,'Rapport Financier 1'!AF:AF)</f>
        <v>0</v>
      </c>
      <c r="E13" s="594">
        <f t="shared" ref="E13:E18" si="0">SUM(C13:D13)</f>
        <v>0</v>
      </c>
      <c r="F13" s="211">
        <f>E13/E23</f>
        <v>0</v>
      </c>
      <c r="H13" s="1062"/>
      <c r="I13" s="1063"/>
      <c r="J13" s="1063"/>
    </row>
    <row r="14" spans="2:10" ht="16.350000000000001" customHeight="1">
      <c r="B14" s="212" t="s">
        <v>198</v>
      </c>
      <c r="C14" s="595">
        <f>SUMIF('Rapport Financier 1'!D:D,'Rapport Financier 2'!B14,'Rapport Financier 1'!Q:Q)</f>
        <v>14710</v>
      </c>
      <c r="D14" s="593">
        <f>SUMIF('Rapport Financier 1'!D:D,'Rapport Financier 2'!B14,'Rapport Financier 1'!AF:AF)</f>
        <v>1426</v>
      </c>
      <c r="E14" s="594">
        <f t="shared" si="0"/>
        <v>16136</v>
      </c>
      <c r="F14" s="211">
        <f>E14/E23</f>
        <v>5.7474594025046042E-3</v>
      </c>
      <c r="H14" s="1062"/>
      <c r="I14" s="1063"/>
      <c r="J14" s="1063"/>
    </row>
    <row r="15" spans="2:10" ht="15.75" customHeight="1">
      <c r="B15" s="212" t="s">
        <v>199</v>
      </c>
      <c r="C15" s="595">
        <f>SUMIF('Rapport Financier 1'!D:D,'Rapport Financier 2'!B15,'Rapport Financier 1'!Q:Q)</f>
        <v>16606.39</v>
      </c>
      <c r="D15" s="593">
        <f>SUMIF('Rapport Financier 1'!D:D,'Rapport Financier 2'!B15,'Rapport Financier 1'!AF:AF)</f>
        <v>44972.240000000005</v>
      </c>
      <c r="E15" s="594">
        <f t="shared" si="0"/>
        <v>61578.630000000005</v>
      </c>
      <c r="F15" s="211">
        <f>E15/E23</f>
        <v>2.1933606593136597E-2</v>
      </c>
      <c r="H15" s="1062"/>
      <c r="I15" s="1063"/>
      <c r="J15" s="1063"/>
    </row>
    <row r="16" spans="2:10" ht="15" customHeight="1">
      <c r="B16" s="213" t="s">
        <v>200</v>
      </c>
      <c r="C16" s="595">
        <f>SUMIF('Rapport Financier 1'!D:D,'Rapport Financier 2'!B16,'Rapport Financier 1'!Q:Q)</f>
        <v>88855.13</v>
      </c>
      <c r="D16" s="593">
        <f>SUMIF('Rapport Financier 1'!D:D,'Rapport Financier 2'!B16,'Rapport Financier 1'!AF:AF)</f>
        <v>139913.53999999998</v>
      </c>
      <c r="E16" s="594">
        <f t="shared" si="0"/>
        <v>228768.66999999998</v>
      </c>
      <c r="F16" s="211">
        <f>E16/E23</f>
        <v>8.148479445897204E-2</v>
      </c>
      <c r="H16" s="1062"/>
      <c r="I16" s="1063"/>
      <c r="J16" s="1063"/>
    </row>
    <row r="17" spans="2:11">
      <c r="B17" s="213" t="s">
        <v>201</v>
      </c>
      <c r="C17" s="595">
        <f>SUMIF('Rapport Financier 1'!D:D,'Rapport Financier 2'!B17,'Rapport Financier 1'!Q:Q)</f>
        <v>552388.67999999993</v>
      </c>
      <c r="D17" s="593">
        <f>SUMIF('Rapport Financier 1'!D:D,'Rapport Financier 2'!B17,'Rapport Financier 1'!AF:AF)</f>
        <v>793569.35</v>
      </c>
      <c r="E17" s="594">
        <f t="shared" si="0"/>
        <v>1345958.0299999998</v>
      </c>
      <c r="F17" s="211">
        <f>E17/E23</f>
        <v>0.47941491911874523</v>
      </c>
      <c r="H17" s="1062"/>
      <c r="I17" s="1063"/>
      <c r="J17" s="1063"/>
    </row>
    <row r="18" spans="2:11" ht="25.5">
      <c r="B18" s="213" t="s">
        <v>202</v>
      </c>
      <c r="C18" s="595">
        <f>SUMIF('Rapport Financier 1'!D:D,'Rapport Financier 2'!B18,'Rapport Financier 1'!Q:Q)</f>
        <v>68496.290000000008</v>
      </c>
      <c r="D18" s="593">
        <f>SUMIF('Rapport Financier 1'!D:D,'Rapport Financier 2'!B18,'Rapport Financier 1'!AF:AF)</f>
        <v>74649.600000000006</v>
      </c>
      <c r="E18" s="594">
        <f t="shared" si="0"/>
        <v>143145.89000000001</v>
      </c>
      <c r="F18" s="211">
        <f>E18/E23</f>
        <v>5.0986935511303288E-2</v>
      </c>
      <c r="H18" s="1062"/>
      <c r="I18" s="1063"/>
      <c r="J18" s="1063"/>
    </row>
    <row r="19" spans="2:11">
      <c r="B19" s="214" t="s">
        <v>203</v>
      </c>
      <c r="C19" s="595">
        <f>SUM(C12:C18)</f>
        <v>1031215.0898559999</v>
      </c>
      <c r="D19" s="593">
        <f>SUM(D12:D18)</f>
        <v>1398259.94</v>
      </c>
      <c r="E19" s="593">
        <f>SUM(E12:E18)</f>
        <v>2429475.0298559996</v>
      </c>
      <c r="F19" s="211">
        <f>E19/E23</f>
        <v>0.86535133264105224</v>
      </c>
    </row>
    <row r="20" spans="2:11">
      <c r="B20" s="592" t="s">
        <v>969</v>
      </c>
      <c r="C20" s="593">
        <f>C19*7%</f>
        <v>72185.056289920001</v>
      </c>
      <c r="D20" s="593">
        <f>D19*7%</f>
        <v>97878.195800000001</v>
      </c>
      <c r="E20" s="594">
        <f>SUM(C20:D20)</f>
        <v>170063.25208991999</v>
      </c>
      <c r="F20" s="215"/>
    </row>
    <row r="21" spans="2:11">
      <c r="B21" s="216" t="s">
        <v>204</v>
      </c>
      <c r="C21" s="596">
        <f>SUM(C19:C20)</f>
        <v>1103400.1461459198</v>
      </c>
      <c r="D21" s="596">
        <f>SUM(D19:D20)</f>
        <v>1496138.1358</v>
      </c>
      <c r="E21" s="596">
        <f>SUM(E19:E20)</f>
        <v>2599538.2819459196</v>
      </c>
      <c r="F21" s="217">
        <f>E21/E23</f>
        <v>0.92592592592592593</v>
      </c>
      <c r="G21" s="599"/>
      <c r="K21" s="599"/>
    </row>
    <row r="22" spans="2:11">
      <c r="B22" s="218" t="s">
        <v>205</v>
      </c>
      <c r="C22" s="597">
        <f>C21*8%</f>
        <v>88272.011691673586</v>
      </c>
      <c r="D22" s="597">
        <f>D21*8%</f>
        <v>119691.050864</v>
      </c>
      <c r="E22" s="597">
        <f>E21*8%</f>
        <v>207963.06255567356</v>
      </c>
      <c r="F22" s="219"/>
    </row>
    <row r="23" spans="2:11">
      <c r="B23" s="220" t="s">
        <v>206</v>
      </c>
      <c r="C23" s="598">
        <f>C21+C22</f>
        <v>1191672.1578375935</v>
      </c>
      <c r="D23" s="598">
        <f>D21+D22</f>
        <v>1615829.1866640002</v>
      </c>
      <c r="E23" s="598">
        <f>E21+E22</f>
        <v>2807501.3445015932</v>
      </c>
      <c r="F23" s="221"/>
    </row>
    <row r="24" spans="2:11">
      <c r="C24" s="599"/>
      <c r="H24" s="1061"/>
      <c r="I24" s="1061"/>
      <c r="J24" s="1061"/>
    </row>
    <row r="25" spans="2:11">
      <c r="B25" s="206" t="s">
        <v>207</v>
      </c>
      <c r="H25" s="1061"/>
      <c r="I25" s="1061"/>
      <c r="J25" s="1061"/>
    </row>
    <row r="26" spans="2:11">
      <c r="B26" s="1314"/>
      <c r="C26" s="1314"/>
      <c r="D26" s="1314"/>
      <c r="E26" s="1314"/>
    </row>
    <row r="29" spans="2:11">
      <c r="B29" s="222" t="s">
        <v>208</v>
      </c>
      <c r="C29" s="223" t="s">
        <v>690</v>
      </c>
      <c r="D29" s="223" t="s">
        <v>694</v>
      </c>
      <c r="E29" s="223" t="s">
        <v>272</v>
      </c>
      <c r="F29" s="223" t="s">
        <v>294</v>
      </c>
      <c r="G29" s="223" t="s">
        <v>284</v>
      </c>
      <c r="H29" s="223" t="s">
        <v>210</v>
      </c>
    </row>
    <row r="30" spans="2:11">
      <c r="B30" s="224" t="s">
        <v>211</v>
      </c>
      <c r="C30" s="600">
        <f>SUMIF('Rapport Financier 1'!$C:$C,'Rapport Financier 2'!C29,'Rapport Financier 1'!$AJ:$AJ)</f>
        <v>1084998.2798559999</v>
      </c>
      <c r="D30" s="600">
        <f>SUMIF('Rapport Financier 1'!$C:$C,'Rapport Financier 2'!D29,'Rapport Financier 1'!$AJ:$AJ)</f>
        <v>736753.89999999991</v>
      </c>
      <c r="E30" s="600">
        <f>SUMIF('Rapport Financier 1'!$C:$C,'Rapport Financier 2'!E29,'Rapport Financier 1'!$AJ:$AJ)</f>
        <v>140123.07</v>
      </c>
      <c r="F30" s="600">
        <f>SUMIF('Rapport Financier 1'!$C:$C,'Rapport Financier 2'!F29,'Rapport Financier 1'!$AJ:$AJ)</f>
        <v>268311.34999999998</v>
      </c>
      <c r="G30" s="600">
        <f>SUMIF('Rapport Financier 1'!$C:$C,'Rapport Financier 2'!G29,'Rapport Financier 1'!$AJ:$AJ)</f>
        <v>199288.43</v>
      </c>
      <c r="H30" s="601">
        <f>SUM(C30:G30)</f>
        <v>2429475.0298560001</v>
      </c>
    </row>
    <row r="31" spans="2:11">
      <c r="B31" s="225" t="s">
        <v>212</v>
      </c>
      <c r="C31" s="602">
        <f>C30*0.07</f>
        <v>75949.87958991999</v>
      </c>
      <c r="D31" s="602">
        <f>D30*0.07</f>
        <v>51572.773000000001</v>
      </c>
      <c r="E31" s="602">
        <f>E30*0.07</f>
        <v>9808.6149000000023</v>
      </c>
      <c r="F31" s="602">
        <f>F30*0.07</f>
        <v>18781.7945</v>
      </c>
      <c r="G31" s="602">
        <f>G30*0.07</f>
        <v>13950.190100000002</v>
      </c>
      <c r="H31" s="602">
        <f>SUM(C31:G31)</f>
        <v>170063.25208991999</v>
      </c>
    </row>
    <row r="32" spans="2:11">
      <c r="B32" s="226" t="s">
        <v>213</v>
      </c>
      <c r="C32" s="603">
        <f t="shared" ref="C32:H32" si="1">SUM(C30:C31)</f>
        <v>1160948.1594459198</v>
      </c>
      <c r="D32" s="603">
        <f t="shared" si="1"/>
        <v>788326.67299999995</v>
      </c>
      <c r="E32" s="603">
        <f t="shared" si="1"/>
        <v>149931.68490000002</v>
      </c>
      <c r="F32" s="603">
        <f t="shared" si="1"/>
        <v>287093.14449999999</v>
      </c>
      <c r="G32" s="603">
        <f t="shared" si="1"/>
        <v>213238.6201</v>
      </c>
      <c r="H32" s="604">
        <f t="shared" si="1"/>
        <v>2599538.2819459201</v>
      </c>
    </row>
    <row r="33" spans="2:12">
      <c r="B33" s="227" t="s">
        <v>214</v>
      </c>
      <c r="C33" s="605">
        <f>C32*0.07</f>
        <v>81266.371161214396</v>
      </c>
      <c r="D33" s="605">
        <f>D32*0.07</f>
        <v>55182.867109999999</v>
      </c>
      <c r="E33" s="605">
        <f>E32*0.07</f>
        <v>10495.217943000003</v>
      </c>
      <c r="F33" s="605">
        <f>F32*0.07</f>
        <v>20096.520115000003</v>
      </c>
      <c r="G33" s="605">
        <f>G32*0.07</f>
        <v>14926.703407000001</v>
      </c>
      <c r="H33" s="605">
        <f>SUM(C33:G33)</f>
        <v>181967.67973621437</v>
      </c>
    </row>
    <row r="34" spans="2:12">
      <c r="B34" s="227" t="s">
        <v>215</v>
      </c>
      <c r="C34" s="605">
        <f>C32*0.01</f>
        <v>11609.481594459197</v>
      </c>
      <c r="D34" s="605">
        <f>D32*0.01</f>
        <v>7883.2667299999994</v>
      </c>
      <c r="E34" s="605">
        <f>E32*0.01</f>
        <v>1499.3168490000003</v>
      </c>
      <c r="F34" s="605">
        <f>F32*0.01</f>
        <v>2870.9314450000002</v>
      </c>
      <c r="G34" s="605">
        <f>G32*0.01</f>
        <v>2132.3862010000003</v>
      </c>
      <c r="H34" s="605">
        <f>SUM(C34:G34)</f>
        <v>25995.382819459199</v>
      </c>
    </row>
    <row r="35" spans="2:12">
      <c r="B35" s="227" t="s">
        <v>194</v>
      </c>
      <c r="C35" s="605">
        <f>C32+C33+C34</f>
        <v>1253824.0122015933</v>
      </c>
      <c r="D35" s="605">
        <f>D32+D33+D34</f>
        <v>851392.80683999998</v>
      </c>
      <c r="E35" s="605">
        <f>E32+E33+E34</f>
        <v>161926.21969200001</v>
      </c>
      <c r="F35" s="605">
        <f>F32+F33+F34</f>
        <v>310060.59606000001</v>
      </c>
      <c r="G35" s="605">
        <f>G32+G33+G34</f>
        <v>230297.70970799998</v>
      </c>
      <c r="H35" s="606">
        <f>SUM(C35:G35)</f>
        <v>2807501.3445015932</v>
      </c>
    </row>
    <row r="38" spans="2:12">
      <c r="B38" s="222" t="s">
        <v>216</v>
      </c>
      <c r="C38" s="222" t="s">
        <v>209</v>
      </c>
      <c r="D38" s="222" t="s">
        <v>209</v>
      </c>
      <c r="E38" s="222" t="s">
        <v>209</v>
      </c>
    </row>
    <row r="39" spans="2:12">
      <c r="B39" s="224" t="s">
        <v>217</v>
      </c>
      <c r="C39" s="228"/>
      <c r="D39" s="228"/>
      <c r="E39" s="228">
        <f>SUM(C39:D39)</f>
        <v>0</v>
      </c>
    </row>
    <row r="40" spans="2:12">
      <c r="B40" s="225" t="s">
        <v>218</v>
      </c>
      <c r="C40" s="229"/>
      <c r="D40" s="229"/>
      <c r="E40" s="229">
        <f>SUM(C40:D40)</f>
        <v>0</v>
      </c>
    </row>
    <row r="41" spans="2:12">
      <c r="B41" s="226" t="s">
        <v>219</v>
      </c>
      <c r="C41" s="230">
        <f>SUM(C39:C40)</f>
        <v>0</v>
      </c>
      <c r="D41" s="230">
        <f>SUM(D39:D40)</f>
        <v>0</v>
      </c>
      <c r="E41" s="230">
        <f>SUM(C41:D41)</f>
        <v>0</v>
      </c>
    </row>
    <row r="44" spans="2:12" ht="28.5">
      <c r="B44" s="231" t="s">
        <v>220</v>
      </c>
      <c r="C44" s="607" t="s">
        <v>269</v>
      </c>
      <c r="D44" s="607" t="s">
        <v>221</v>
      </c>
      <c r="E44" s="607" t="s">
        <v>694</v>
      </c>
      <c r="F44" s="607" t="s">
        <v>221</v>
      </c>
      <c r="G44" s="607" t="s">
        <v>272</v>
      </c>
      <c r="H44" s="607" t="s">
        <v>221</v>
      </c>
      <c r="I44" s="607" t="s">
        <v>294</v>
      </c>
      <c r="J44" s="607" t="s">
        <v>221</v>
      </c>
      <c r="K44" s="607" t="s">
        <v>284</v>
      </c>
      <c r="L44" s="607" t="s">
        <v>221</v>
      </c>
    </row>
    <row r="45" spans="2:12" ht="42.75">
      <c r="B45" s="213" t="s">
        <v>222</v>
      </c>
      <c r="C45" s="232">
        <f>SUMIF('Rapport Financier 1'!$C$13:$C$182,'Rapport Financier 2'!C44,'Rapport Financier 1'!$AJ$13:$AJ$182)</f>
        <v>641647.01</v>
      </c>
      <c r="D45" s="233">
        <f>C45/C48</f>
        <v>0.55269221522021772</v>
      </c>
      <c r="E45" s="232">
        <f>SUMIF('Rapport Financier 1'!$C$13:$C$182,'Rapport Financier 2'!E44,'Rapport Financier 1'!$AJ$13:$AJ$182)</f>
        <v>561919.15999999992</v>
      </c>
      <c r="F45" s="233">
        <f>E45/E48</f>
        <v>0.71279988264458982</v>
      </c>
      <c r="G45" s="232">
        <f>SUMIF('Rapport Financier 1'!$C$13:$C$182,'Rapport Financier 2'!G44,'Rapport Financier 1'!$AJ$13:$AJ$182)</f>
        <v>79178.880000000005</v>
      </c>
      <c r="H45" s="233">
        <f>G45/G48</f>
        <v>0.52809971456540339</v>
      </c>
      <c r="I45" s="232">
        <f>SUMIF('Rapport Financier 1'!$C$13:$C$182,'Rapport Financier 2'!I44,'Rapport Financier 1'!$AJ$13:$AJ$182)</f>
        <v>184404</v>
      </c>
      <c r="J45" s="233">
        <f>I45/I48</f>
        <v>0.64231418803523543</v>
      </c>
      <c r="K45" s="232">
        <f>SUMIF('Rapport Financier 1'!$C$13:$C$182,'Rapport Financier 2'!K44,'Rapport Financier 1'!$AJ$13:$AJ$182)</f>
        <v>161263.5</v>
      </c>
      <c r="L45" s="233">
        <f>K45/K48</f>
        <v>0.75625841099691116</v>
      </c>
    </row>
    <row r="46" spans="2:12" ht="42.75">
      <c r="B46" s="213" t="s">
        <v>223</v>
      </c>
      <c r="C46" s="232">
        <f>SUMIF('Rapport Financier 1'!$C$188:$C$251,'Rapport Financier 2'!C44,'Rapport Financier 1'!$AJ$188:$AJ$251)</f>
        <v>443351.26985600003</v>
      </c>
      <c r="D46" s="233">
        <f>C46/C48</f>
        <v>0.38188722403211878</v>
      </c>
      <c r="E46" s="232">
        <f>SUMIF('Rapport Financier 1'!$C$188:$C$251,'Rapport Financier 2'!E44,'Rapport Financier 1'!$AJ$188:$AJ$251)</f>
        <v>174834.73999999996</v>
      </c>
      <c r="F46" s="233">
        <f>E46/E48</f>
        <v>0.22177955660774651</v>
      </c>
      <c r="G46" s="232">
        <f>SUMIF('Rapport Financier 1'!$C$188:$C$251,'Rapport Financier 2'!G44,'Rapport Financier 1'!$AJ$188:$AJ$251)</f>
        <v>60944.19</v>
      </c>
      <c r="H46" s="233">
        <f>G46/G48</f>
        <v>0.406479724686933</v>
      </c>
      <c r="I46" s="232">
        <f>SUMIF('Rapport Financier 1'!$C$188:$C$251,'Rapport Financier 2'!I44,'Rapport Financier 1'!$AJ$188:$AJ$251)</f>
        <v>83907.35</v>
      </c>
      <c r="J46" s="233">
        <f>I46/I48</f>
        <v>0.29226525121710112</v>
      </c>
      <c r="K46" s="232">
        <f>SUMIF('Rapport Financier 1'!$C$188:$C$251,'Rapport Financier 2'!K44,'Rapport Financier 1'!$AJ$188:$AJ$251)</f>
        <v>38024.93</v>
      </c>
      <c r="L46" s="233">
        <f>K46/K48</f>
        <v>0.17832102825542528</v>
      </c>
    </row>
    <row r="47" spans="2:12" ht="15">
      <c r="B47" s="213" t="s">
        <v>224</v>
      </c>
      <c r="C47" s="234">
        <f>(SUM(C45:C46))*7%</f>
        <v>75949.879589920019</v>
      </c>
      <c r="D47" s="233">
        <f>C47/C48</f>
        <v>6.5420560747663573E-2</v>
      </c>
      <c r="E47" s="234">
        <f>(SUM(E45:E46))*7%</f>
        <v>51572.773000000001</v>
      </c>
      <c r="F47" s="233">
        <f>E47/E48</f>
        <v>6.5420560747663559E-2</v>
      </c>
      <c r="G47" s="234">
        <f>(SUM(G45:G46))*7%</f>
        <v>9808.6149000000023</v>
      </c>
      <c r="H47" s="233">
        <f>G47/G48</f>
        <v>6.5420560747663559E-2</v>
      </c>
      <c r="I47" s="234">
        <f>(SUM(I45:I46))*7%</f>
        <v>18781.7945</v>
      </c>
      <c r="J47" s="233">
        <f>I47/I48</f>
        <v>6.5420560747663559E-2</v>
      </c>
      <c r="K47" s="234">
        <f>(SUM(K45:K46))*7%</f>
        <v>13950.190100000002</v>
      </c>
      <c r="L47" s="233">
        <f>K47/K48</f>
        <v>6.5420560747663559E-2</v>
      </c>
    </row>
    <row r="48" spans="2:12" ht="14.25">
      <c r="B48" s="235" t="s">
        <v>194</v>
      </c>
      <c r="C48" s="236">
        <f t="shared" ref="C48:L48" si="2">SUM(C45:C47)</f>
        <v>1160948.15944592</v>
      </c>
      <c r="D48" s="237">
        <f t="shared" si="2"/>
        <v>1.0000000000000002</v>
      </c>
      <c r="E48" s="236">
        <f t="shared" si="2"/>
        <v>788326.67299999995</v>
      </c>
      <c r="F48" s="237">
        <f t="shared" si="2"/>
        <v>0.99999999999999989</v>
      </c>
      <c r="G48" s="236">
        <f t="shared" si="2"/>
        <v>149931.68490000002</v>
      </c>
      <c r="H48" s="237">
        <f t="shared" si="2"/>
        <v>0.99999999999999989</v>
      </c>
      <c r="I48" s="236">
        <f t="shared" si="2"/>
        <v>287093.14449999999</v>
      </c>
      <c r="J48" s="237">
        <f t="shared" si="2"/>
        <v>1</v>
      </c>
      <c r="K48" s="236">
        <f t="shared" si="2"/>
        <v>213238.6201</v>
      </c>
      <c r="L48" s="237">
        <f t="shared" si="2"/>
        <v>1</v>
      </c>
    </row>
  </sheetData>
  <mergeCells count="1">
    <mergeCell ref="B26:E26"/>
  </mergeCells>
  <pageMargins left="0.28000000000000003" right="0.25" top="1" bottom="1" header="0" footer="0"/>
  <pageSetup paperSize="9" scale="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A51F-28E0-4D5A-9343-5976D082FFDE}">
  <dimension ref="A1:AE263"/>
  <sheetViews>
    <sheetView zoomScale="60" zoomScaleNormal="60" workbookViewId="0">
      <pane xSplit="3" ySplit="9" topLeftCell="D162" activePane="bottomRight" state="frozen"/>
      <selection pane="topRight" activeCell="D1" sqref="D1"/>
      <selection pane="bottomLeft" activeCell="A10" sqref="A10"/>
      <selection pane="bottomRight" activeCell="N242" sqref="N242"/>
    </sheetView>
  </sheetViews>
  <sheetFormatPr defaultColWidth="10.5" defaultRowHeight="12.75"/>
  <cols>
    <col min="1" max="1" width="29" style="473" customWidth="1"/>
    <col min="2" max="2" width="47.625" style="473" customWidth="1"/>
    <col min="3" max="3" width="13.625" style="473" customWidth="1"/>
    <col min="4" max="4" width="25.5" style="473" customWidth="1"/>
    <col min="5" max="5" width="13.625" style="473" hidden="1" customWidth="1"/>
    <col min="6" max="8" width="9.625" style="473" hidden="1" customWidth="1"/>
    <col min="9" max="9" width="12.125" style="546" bestFit="1" customWidth="1"/>
    <col min="10" max="10" width="10.625" style="546" customWidth="1"/>
    <col min="11" max="16" width="10.625" style="473" customWidth="1"/>
    <col min="17" max="17" width="10.625" style="578" customWidth="1"/>
    <col min="18" max="20" width="9.625" style="473" hidden="1" customWidth="1"/>
    <col min="21" max="21" width="10" style="473" hidden="1" customWidth="1"/>
    <col min="22" max="22" width="2.625" style="473" hidden="1" customWidth="1"/>
    <col min="23" max="23" width="10" style="473" hidden="1" customWidth="1"/>
    <col min="24" max="24" width="14.125" style="473" hidden="1" customWidth="1"/>
    <col min="25" max="25" width="21.5" style="473" hidden="1" customWidth="1"/>
    <col min="26" max="26" width="0" style="473" hidden="1" customWidth="1"/>
    <col min="27" max="16384" width="10.5" style="473"/>
  </cols>
  <sheetData>
    <row r="1" spans="1:31" ht="18" customHeight="1">
      <c r="E1" s="474" t="s">
        <v>147</v>
      </c>
      <c r="F1" s="474"/>
      <c r="G1" s="474"/>
      <c r="H1" s="474"/>
      <c r="V1" s="475"/>
    </row>
    <row r="2" spans="1:31">
      <c r="B2" s="740" t="s">
        <v>1932</v>
      </c>
      <c r="C2" s="612"/>
      <c r="D2" s="477"/>
      <c r="V2" s="475"/>
    </row>
    <row r="3" spans="1:31">
      <c r="B3" s="741" t="s">
        <v>1371</v>
      </c>
      <c r="C3" s="742" t="s">
        <v>1394</v>
      </c>
      <c r="V3" s="475"/>
    </row>
    <row r="4" spans="1:31" ht="12.75" customHeight="1">
      <c r="B4" s="741" t="s">
        <v>1372</v>
      </c>
      <c r="C4" s="743">
        <v>200823</v>
      </c>
      <c r="E4" s="475"/>
      <c r="F4" s="475"/>
      <c r="G4" s="475"/>
      <c r="H4" s="475"/>
      <c r="I4" s="547"/>
      <c r="J4" s="547"/>
      <c r="K4" s="475"/>
      <c r="L4" s="475"/>
      <c r="M4" s="475"/>
      <c r="N4" s="475"/>
      <c r="O4" s="475"/>
      <c r="P4" s="475"/>
      <c r="Q4" s="579"/>
      <c r="R4" s="475"/>
      <c r="S4" s="475"/>
      <c r="T4" s="475"/>
      <c r="U4" s="475"/>
      <c r="V4" s="475"/>
      <c r="W4" s="475"/>
      <c r="X4" s="475"/>
    </row>
    <row r="5" spans="1:31" ht="12.75" customHeight="1">
      <c r="B5" s="741" t="s">
        <v>1374</v>
      </c>
      <c r="C5" s="742" t="s">
        <v>3035</v>
      </c>
      <c r="E5" s="475"/>
      <c r="F5" s="475"/>
      <c r="G5" s="475"/>
      <c r="H5" s="475"/>
      <c r="I5" s="547"/>
      <c r="J5" s="547"/>
      <c r="K5" s="475"/>
      <c r="L5" s="475"/>
      <c r="M5" s="475"/>
      <c r="N5" s="475"/>
      <c r="O5" s="475"/>
      <c r="P5" s="475"/>
      <c r="Q5" s="579"/>
      <c r="R5" s="475"/>
      <c r="S5" s="475"/>
      <c r="T5" s="475"/>
      <c r="U5" s="475"/>
      <c r="V5" s="475"/>
      <c r="W5" s="475"/>
      <c r="X5" s="475"/>
      <c r="AE5" s="745"/>
    </row>
    <row r="6" spans="1:31" ht="12.75" customHeight="1">
      <c r="B6" s="741" t="s">
        <v>1375</v>
      </c>
      <c r="C6" s="742" t="s">
        <v>3036</v>
      </c>
      <c r="D6" s="479"/>
      <c r="E6" s="475"/>
      <c r="F6" s="475"/>
      <c r="G6" s="475"/>
      <c r="H6" s="475"/>
      <c r="I6" s="547"/>
      <c r="J6" s="547"/>
      <c r="K6" s="475"/>
      <c r="L6" s="475"/>
      <c r="M6" s="475"/>
      <c r="N6" s="475"/>
      <c r="O6" s="475"/>
      <c r="P6" s="475"/>
      <c r="Q6" s="579"/>
      <c r="R6" s="475"/>
      <c r="S6" s="475"/>
      <c r="T6" s="475"/>
      <c r="U6" s="475"/>
      <c r="V6" s="475"/>
      <c r="W6" s="475"/>
      <c r="X6" s="475"/>
    </row>
    <row r="7" spans="1:31" ht="12.75" customHeight="1">
      <c r="B7" s="741" t="s">
        <v>1376</v>
      </c>
      <c r="C7" s="742" t="s">
        <v>422</v>
      </c>
      <c r="D7" s="479"/>
      <c r="E7" s="475"/>
      <c r="F7" s="475"/>
      <c r="G7" s="475"/>
      <c r="H7" s="475"/>
      <c r="I7" s="547"/>
      <c r="J7" s="547"/>
      <c r="K7" s="475"/>
      <c r="L7" s="475"/>
      <c r="M7" s="475"/>
      <c r="N7" s="475"/>
      <c r="O7" s="475"/>
      <c r="P7" s="475"/>
      <c r="Q7" s="579"/>
      <c r="R7" s="475"/>
      <c r="S7" s="475"/>
      <c r="T7" s="475"/>
      <c r="U7" s="475"/>
      <c r="V7" s="475"/>
      <c r="W7" s="475"/>
      <c r="X7" s="475"/>
    </row>
    <row r="8" spans="1:31" ht="13.35" customHeight="1">
      <c r="J8" s="1318" t="s">
        <v>963</v>
      </c>
      <c r="K8" s="1319"/>
      <c r="L8" s="1319"/>
      <c r="M8" s="1319"/>
      <c r="N8" s="1319"/>
      <c r="O8" s="1319"/>
      <c r="P8" s="1320" t="s">
        <v>964</v>
      </c>
      <c r="Q8" s="1322" t="s">
        <v>221</v>
      </c>
      <c r="V8" s="475"/>
    </row>
    <row r="9" spans="1:31" s="567" customFormat="1" ht="25.5">
      <c r="B9" s="480" t="s">
        <v>148</v>
      </c>
      <c r="C9" s="480" t="s">
        <v>150</v>
      </c>
      <c r="D9" s="480" t="s">
        <v>149</v>
      </c>
      <c r="E9" s="480" t="s">
        <v>150</v>
      </c>
      <c r="F9" s="480" t="s">
        <v>151</v>
      </c>
      <c r="G9" s="480" t="s">
        <v>152</v>
      </c>
      <c r="H9" s="480" t="s">
        <v>153</v>
      </c>
      <c r="I9" s="568" t="s">
        <v>154</v>
      </c>
      <c r="J9" s="570" t="s">
        <v>965</v>
      </c>
      <c r="K9" s="571" t="s">
        <v>966</v>
      </c>
      <c r="L9" s="571" t="s">
        <v>967</v>
      </c>
      <c r="M9" s="571" t="s">
        <v>968</v>
      </c>
      <c r="N9" s="571" t="s">
        <v>1935</v>
      </c>
      <c r="O9" s="572" t="s">
        <v>108</v>
      </c>
      <c r="P9" s="1321"/>
      <c r="Q9" s="1323"/>
      <c r="R9" s="480" t="s">
        <v>151</v>
      </c>
      <c r="S9" s="480" t="s">
        <v>152</v>
      </c>
      <c r="T9" s="480" t="s">
        <v>153</v>
      </c>
      <c r="U9" s="890" t="s">
        <v>155</v>
      </c>
      <c r="V9" s="569"/>
      <c r="W9" s="890" t="s">
        <v>156</v>
      </c>
      <c r="X9" s="890" t="s">
        <v>157</v>
      </c>
      <c r="Y9" s="890" t="s">
        <v>158</v>
      </c>
      <c r="Z9" s="891" t="s">
        <v>159</v>
      </c>
      <c r="AD9" s="473"/>
      <c r="AE9" s="473"/>
    </row>
    <row r="10" spans="1:31" s="745" customFormat="1" ht="22.5" customHeight="1">
      <c r="A10" s="509"/>
      <c r="B10" s="510" t="s">
        <v>160</v>
      </c>
      <c r="C10" s="511"/>
      <c r="D10" s="511"/>
      <c r="E10" s="511"/>
      <c r="F10" s="511"/>
      <c r="G10" s="511"/>
      <c r="H10" s="511"/>
      <c r="I10" s="548"/>
      <c r="J10" s="573"/>
      <c r="K10" s="573"/>
      <c r="L10" s="573"/>
      <c r="M10" s="573"/>
      <c r="N10" s="573"/>
      <c r="O10" s="573"/>
      <c r="P10" s="573"/>
      <c r="Q10" s="580"/>
      <c r="R10" s="511"/>
      <c r="S10" s="511"/>
      <c r="T10" s="511"/>
      <c r="U10" s="511"/>
      <c r="V10" s="475"/>
      <c r="W10" s="511"/>
      <c r="X10" s="511"/>
      <c r="Y10" s="511"/>
      <c r="Z10" s="511"/>
      <c r="AD10" s="473"/>
      <c r="AE10" s="473"/>
    </row>
    <row r="11" spans="1:31" ht="23.1" customHeight="1">
      <c r="B11" s="512" t="s">
        <v>949</v>
      </c>
      <c r="C11" s="513"/>
      <c r="D11" s="513"/>
      <c r="E11" s="513"/>
      <c r="F11" s="513"/>
      <c r="G11" s="513"/>
      <c r="H11" s="513"/>
      <c r="I11" s="549"/>
      <c r="J11" s="574"/>
      <c r="K11" s="574"/>
      <c r="L11" s="574"/>
      <c r="M11" s="574"/>
      <c r="N11" s="574"/>
      <c r="O11" s="574"/>
      <c r="P11" s="574"/>
      <c r="Q11" s="581"/>
      <c r="R11" s="513"/>
      <c r="S11" s="513"/>
      <c r="T11" s="513"/>
      <c r="U11" s="513"/>
      <c r="V11" s="475"/>
      <c r="W11" s="513"/>
      <c r="X11" s="513"/>
      <c r="Y11" s="513"/>
      <c r="Z11" s="513"/>
    </row>
    <row r="12" spans="1:31" ht="12.75" customHeight="1">
      <c r="B12" s="1324" t="s">
        <v>950</v>
      </c>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6"/>
      <c r="AB12" s="478"/>
      <c r="AD12" s="478"/>
    </row>
    <row r="13" spans="1:31" hidden="1">
      <c r="A13" s="482" t="s">
        <v>427</v>
      </c>
      <c r="B13" s="484" t="s">
        <v>268</v>
      </c>
      <c r="C13" s="484" t="s">
        <v>269</v>
      </c>
      <c r="D13" s="484" t="s">
        <v>201</v>
      </c>
      <c r="E13" s="514"/>
      <c r="F13" s="514"/>
      <c r="G13" s="514"/>
      <c r="H13" s="514"/>
      <c r="I13" s="550"/>
      <c r="J13" s="572"/>
      <c r="K13" s="572"/>
      <c r="L13" s="572"/>
      <c r="M13" s="572"/>
      <c r="N13" s="572"/>
      <c r="O13" s="572">
        <f t="shared" ref="O13:O18" si="0">SUM(J13:M13)</f>
        <v>0</v>
      </c>
      <c r="P13" s="572">
        <f>I13-O13</f>
        <v>0</v>
      </c>
      <c r="Q13" s="575" t="e">
        <f>O13/I13</f>
        <v>#DIV/0!</v>
      </c>
      <c r="R13" s="892"/>
      <c r="S13" s="892"/>
      <c r="T13" s="892"/>
      <c r="U13" s="892">
        <v>0</v>
      </c>
      <c r="V13" s="475"/>
      <c r="W13" s="892"/>
      <c r="X13" s="892"/>
      <c r="Y13" s="484"/>
      <c r="Z13" s="534"/>
      <c r="AB13" s="478"/>
      <c r="AD13" s="478"/>
    </row>
    <row r="14" spans="1:31" hidden="1">
      <c r="A14" s="482" t="s">
        <v>808</v>
      </c>
      <c r="B14" s="484" t="s">
        <v>270</v>
      </c>
      <c r="C14" s="484" t="s">
        <v>269</v>
      </c>
      <c r="D14" s="484" t="s">
        <v>201</v>
      </c>
      <c r="E14" s="514"/>
      <c r="F14" s="514"/>
      <c r="G14" s="514"/>
      <c r="H14" s="514"/>
      <c r="I14" s="550"/>
      <c r="J14" s="572"/>
      <c r="K14" s="572"/>
      <c r="L14" s="572"/>
      <c r="M14" s="572"/>
      <c r="N14" s="572"/>
      <c r="O14" s="572">
        <f t="shared" si="0"/>
        <v>0</v>
      </c>
      <c r="P14" s="572">
        <f t="shared" ref="P14:P19" si="1">I14-O14</f>
        <v>0</v>
      </c>
      <c r="Q14" s="575" t="e">
        <f t="shared" ref="Q14:Q19" si="2">O14/I14</f>
        <v>#DIV/0!</v>
      </c>
      <c r="R14" s="892"/>
      <c r="S14" s="892"/>
      <c r="T14" s="892"/>
      <c r="U14" s="892">
        <v>0</v>
      </c>
      <c r="V14" s="475"/>
      <c r="W14" s="892"/>
      <c r="X14" s="892"/>
      <c r="Y14" s="484"/>
      <c r="Z14" s="534"/>
    </row>
    <row r="15" spans="1:31" hidden="1">
      <c r="A15" s="482" t="s">
        <v>809</v>
      </c>
      <c r="B15" s="484" t="s">
        <v>271</v>
      </c>
      <c r="C15" s="484" t="s">
        <v>272</v>
      </c>
      <c r="D15" s="484" t="s">
        <v>201</v>
      </c>
      <c r="E15" s="514"/>
      <c r="F15" s="514"/>
      <c r="G15" s="514"/>
      <c r="H15" s="514"/>
      <c r="I15" s="550"/>
      <c r="J15" s="572"/>
      <c r="K15" s="572"/>
      <c r="L15" s="572"/>
      <c r="M15" s="572"/>
      <c r="N15" s="572"/>
      <c r="O15" s="572">
        <f t="shared" si="0"/>
        <v>0</v>
      </c>
      <c r="P15" s="572">
        <f t="shared" si="1"/>
        <v>0</v>
      </c>
      <c r="Q15" s="575" t="e">
        <f t="shared" si="2"/>
        <v>#DIV/0!</v>
      </c>
      <c r="R15" s="892"/>
      <c r="S15" s="892"/>
      <c r="T15" s="892"/>
      <c r="U15" s="892">
        <v>0</v>
      </c>
      <c r="V15" s="475"/>
      <c r="W15" s="892"/>
      <c r="X15" s="892"/>
      <c r="Y15" s="484"/>
      <c r="Z15" s="534"/>
    </row>
    <row r="16" spans="1:31" hidden="1">
      <c r="A16" s="482" t="s">
        <v>810</v>
      </c>
      <c r="B16" s="484" t="s">
        <v>691</v>
      </c>
      <c r="C16" s="484" t="s">
        <v>269</v>
      </c>
      <c r="D16" s="484" t="s">
        <v>201</v>
      </c>
      <c r="E16" s="514"/>
      <c r="F16" s="514"/>
      <c r="G16" s="514"/>
      <c r="H16" s="514"/>
      <c r="I16" s="550"/>
      <c r="J16" s="572"/>
      <c r="K16" s="572"/>
      <c r="L16" s="572"/>
      <c r="M16" s="572"/>
      <c r="N16" s="572"/>
      <c r="O16" s="572">
        <f t="shared" si="0"/>
        <v>0</v>
      </c>
      <c r="P16" s="572">
        <f t="shared" si="1"/>
        <v>0</v>
      </c>
      <c r="Q16" s="575" t="e">
        <f t="shared" si="2"/>
        <v>#DIV/0!</v>
      </c>
      <c r="R16" s="892"/>
      <c r="S16" s="892"/>
      <c r="T16" s="892"/>
      <c r="U16" s="892">
        <v>0</v>
      </c>
      <c r="V16" s="475"/>
      <c r="W16" s="892"/>
      <c r="X16" s="892"/>
      <c r="Y16" s="484"/>
      <c r="Z16" s="534"/>
    </row>
    <row r="17" spans="1:31" hidden="1">
      <c r="A17" s="482" t="s">
        <v>946</v>
      </c>
      <c r="B17" s="484" t="s">
        <v>274</v>
      </c>
      <c r="C17" s="484" t="s">
        <v>269</v>
      </c>
      <c r="D17" s="484" t="s">
        <v>201</v>
      </c>
      <c r="E17" s="514"/>
      <c r="F17" s="514"/>
      <c r="G17" s="514"/>
      <c r="H17" s="514"/>
      <c r="I17" s="550">
        <v>0</v>
      </c>
      <c r="J17" s="572"/>
      <c r="K17" s="572"/>
      <c r="L17" s="572"/>
      <c r="M17" s="572"/>
      <c r="N17" s="572"/>
      <c r="O17" s="572">
        <f t="shared" si="0"/>
        <v>0</v>
      </c>
      <c r="P17" s="572">
        <f t="shared" si="1"/>
        <v>0</v>
      </c>
      <c r="Q17" s="575" t="e">
        <f t="shared" si="2"/>
        <v>#DIV/0!</v>
      </c>
      <c r="R17" s="892"/>
      <c r="S17" s="892"/>
      <c r="T17" s="892"/>
      <c r="U17" s="892">
        <v>0</v>
      </c>
      <c r="V17" s="475"/>
      <c r="W17" s="892"/>
      <c r="X17" s="892"/>
      <c r="Y17" s="484"/>
      <c r="Z17" s="534"/>
    </row>
    <row r="18" spans="1:31" hidden="1">
      <c r="A18" s="482" t="s">
        <v>947</v>
      </c>
      <c r="B18" s="484" t="s">
        <v>692</v>
      </c>
      <c r="C18" s="484" t="s">
        <v>269</v>
      </c>
      <c r="D18" s="484" t="s">
        <v>201</v>
      </c>
      <c r="E18" s="514"/>
      <c r="F18" s="514"/>
      <c r="G18" s="514"/>
      <c r="H18" s="514"/>
      <c r="I18" s="550">
        <v>0</v>
      </c>
      <c r="J18" s="572"/>
      <c r="K18" s="572"/>
      <c r="L18" s="572"/>
      <c r="M18" s="572"/>
      <c r="N18" s="572"/>
      <c r="O18" s="572">
        <f t="shared" si="0"/>
        <v>0</v>
      </c>
      <c r="P18" s="572">
        <f t="shared" si="1"/>
        <v>0</v>
      </c>
      <c r="Q18" s="575" t="e">
        <f t="shared" si="2"/>
        <v>#DIV/0!</v>
      </c>
      <c r="R18" s="892"/>
      <c r="S18" s="892"/>
      <c r="T18" s="892"/>
      <c r="U18" s="892">
        <v>0</v>
      </c>
      <c r="V18" s="475"/>
      <c r="W18" s="892"/>
      <c r="X18" s="892"/>
      <c r="Y18" s="484"/>
      <c r="Z18" s="534"/>
    </row>
    <row r="19" spans="1:31">
      <c r="A19" s="482" t="s">
        <v>811</v>
      </c>
      <c r="B19" s="484" t="s">
        <v>693</v>
      </c>
      <c r="C19" s="484" t="s">
        <v>694</v>
      </c>
      <c r="D19" s="484" t="s">
        <v>201</v>
      </c>
      <c r="E19" s="514"/>
      <c r="F19" s="514"/>
      <c r="G19" s="514"/>
      <c r="H19" s="514"/>
      <c r="I19" s="550">
        <v>1000</v>
      </c>
      <c r="J19" s="572"/>
      <c r="K19" s="572">
        <v>330.07</v>
      </c>
      <c r="L19" s="572">
        <f>609</f>
        <v>609</v>
      </c>
      <c r="M19" s="572"/>
      <c r="N19" s="572"/>
      <c r="O19" s="572">
        <f>SUM(J19:N19)</f>
        <v>939.06999999999994</v>
      </c>
      <c r="P19" s="572">
        <f t="shared" si="1"/>
        <v>60.930000000000064</v>
      </c>
      <c r="Q19" s="575">
        <f t="shared" si="2"/>
        <v>0.93906999999999996</v>
      </c>
      <c r="R19" s="892"/>
      <c r="S19" s="892"/>
      <c r="T19" s="892"/>
      <c r="U19" s="892">
        <v>0</v>
      </c>
      <c r="V19" s="475"/>
      <c r="W19" s="892"/>
      <c r="X19" s="892"/>
      <c r="Y19" s="484"/>
      <c r="Z19" s="534"/>
    </row>
    <row r="20" spans="1:31">
      <c r="B20" s="1324" t="s">
        <v>951</v>
      </c>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6"/>
    </row>
    <row r="21" spans="1:31" hidden="1">
      <c r="A21" s="482" t="s">
        <v>812</v>
      </c>
      <c r="B21" s="484" t="s">
        <v>277</v>
      </c>
      <c r="C21" s="484" t="s">
        <v>269</v>
      </c>
      <c r="D21" s="484" t="s">
        <v>201</v>
      </c>
      <c r="E21" s="514"/>
      <c r="F21" s="514"/>
      <c r="G21" s="514"/>
      <c r="H21" s="514"/>
      <c r="I21" s="550"/>
      <c r="J21" s="572"/>
      <c r="K21" s="572"/>
      <c r="L21" s="572"/>
      <c r="M21" s="572"/>
      <c r="N21" s="572"/>
      <c r="O21" s="572">
        <f t="shared" ref="O21:O28" si="3">SUM(J21:M21)</f>
        <v>0</v>
      </c>
      <c r="P21" s="572">
        <f t="shared" ref="P21:P28" si="4">I21-O21</f>
        <v>0</v>
      </c>
      <c r="Q21" s="575" t="e">
        <f t="shared" ref="Q21:Q29" si="5">O21/I21</f>
        <v>#DIV/0!</v>
      </c>
      <c r="R21" s="892"/>
      <c r="S21" s="892"/>
      <c r="T21" s="892"/>
      <c r="U21" s="892">
        <v>0</v>
      </c>
      <c r="V21" s="475"/>
      <c r="W21" s="892"/>
      <c r="X21" s="892"/>
      <c r="Y21" s="484"/>
      <c r="Z21" s="534"/>
    </row>
    <row r="22" spans="1:31" hidden="1">
      <c r="A22" s="482" t="s">
        <v>813</v>
      </c>
      <c r="B22" s="484" t="s">
        <v>695</v>
      </c>
      <c r="C22" s="484" t="s">
        <v>269</v>
      </c>
      <c r="D22" s="484" t="s">
        <v>201</v>
      </c>
      <c r="E22" s="514"/>
      <c r="F22" s="514"/>
      <c r="G22" s="514"/>
      <c r="H22" s="514"/>
      <c r="I22" s="550"/>
      <c r="J22" s="572"/>
      <c r="K22" s="572"/>
      <c r="L22" s="572"/>
      <c r="M22" s="572"/>
      <c r="N22" s="572"/>
      <c r="O22" s="572">
        <f t="shared" si="3"/>
        <v>0</v>
      </c>
      <c r="P22" s="572">
        <f t="shared" si="4"/>
        <v>0</v>
      </c>
      <c r="Q22" s="575" t="e">
        <f t="shared" si="5"/>
        <v>#DIV/0!</v>
      </c>
      <c r="R22" s="892"/>
      <c r="S22" s="892"/>
      <c r="T22" s="892"/>
      <c r="U22" s="892">
        <v>0</v>
      </c>
      <c r="V22" s="475"/>
      <c r="W22" s="892"/>
      <c r="X22" s="892"/>
      <c r="Y22" s="484"/>
      <c r="Z22" s="534"/>
      <c r="AB22" s="530"/>
      <c r="AD22" s="530"/>
    </row>
    <row r="23" spans="1:31" hidden="1">
      <c r="A23" s="482" t="s">
        <v>494</v>
      </c>
      <c r="B23" s="484" t="s">
        <v>696</v>
      </c>
      <c r="C23" s="484" t="s">
        <v>269</v>
      </c>
      <c r="D23" s="484" t="s">
        <v>196</v>
      </c>
      <c r="E23" s="514"/>
      <c r="F23" s="514"/>
      <c r="G23" s="514"/>
      <c r="H23" s="514"/>
      <c r="I23" s="550"/>
      <c r="J23" s="572"/>
      <c r="K23" s="572"/>
      <c r="L23" s="572"/>
      <c r="M23" s="572"/>
      <c r="N23" s="572"/>
      <c r="O23" s="572">
        <f t="shared" si="3"/>
        <v>0</v>
      </c>
      <c r="P23" s="572">
        <f t="shared" si="4"/>
        <v>0</v>
      </c>
      <c r="Q23" s="575" t="e">
        <f t="shared" si="5"/>
        <v>#DIV/0!</v>
      </c>
      <c r="R23" s="892"/>
      <c r="S23" s="892"/>
      <c r="T23" s="892"/>
      <c r="U23" s="892">
        <v>0</v>
      </c>
      <c r="V23" s="475"/>
      <c r="W23" s="892"/>
      <c r="X23" s="892"/>
      <c r="Y23" s="484"/>
      <c r="Z23" s="534"/>
    </row>
    <row r="24" spans="1:31" hidden="1">
      <c r="A24" s="482"/>
      <c r="B24" s="484" t="s">
        <v>697</v>
      </c>
      <c r="C24" s="484" t="s">
        <v>269</v>
      </c>
      <c r="D24" s="484" t="s">
        <v>201</v>
      </c>
      <c r="E24" s="514"/>
      <c r="F24" s="514"/>
      <c r="G24" s="514"/>
      <c r="H24" s="514"/>
      <c r="I24" s="550">
        <v>0</v>
      </c>
      <c r="J24" s="572"/>
      <c r="K24" s="572"/>
      <c r="L24" s="572"/>
      <c r="M24" s="572"/>
      <c r="N24" s="572"/>
      <c r="O24" s="572">
        <f t="shared" si="3"/>
        <v>0</v>
      </c>
      <c r="P24" s="572">
        <f t="shared" si="4"/>
        <v>0</v>
      </c>
      <c r="Q24" s="575" t="e">
        <f t="shared" si="5"/>
        <v>#DIV/0!</v>
      </c>
      <c r="R24" s="892"/>
      <c r="S24" s="892"/>
      <c r="T24" s="892"/>
      <c r="U24" s="892">
        <v>0</v>
      </c>
      <c r="V24" s="475"/>
      <c r="W24" s="892"/>
      <c r="X24" s="892"/>
      <c r="Y24" s="484"/>
      <c r="Z24" s="534"/>
      <c r="AE24" s="478"/>
    </row>
    <row r="25" spans="1:31" hidden="1">
      <c r="A25" s="482" t="s">
        <v>948</v>
      </c>
      <c r="B25" s="484" t="s">
        <v>698</v>
      </c>
      <c r="C25" s="484" t="s">
        <v>269</v>
      </c>
      <c r="D25" s="484" t="s">
        <v>201</v>
      </c>
      <c r="E25" s="514"/>
      <c r="F25" s="514"/>
      <c r="G25" s="514"/>
      <c r="H25" s="514"/>
      <c r="I25" s="550">
        <v>0</v>
      </c>
      <c r="J25" s="572"/>
      <c r="K25" s="572"/>
      <c r="L25" s="572"/>
      <c r="M25" s="572"/>
      <c r="N25" s="572"/>
      <c r="O25" s="572">
        <f t="shared" si="3"/>
        <v>0</v>
      </c>
      <c r="P25" s="572">
        <f t="shared" si="4"/>
        <v>0</v>
      </c>
      <c r="Q25" s="575" t="e">
        <f t="shared" si="5"/>
        <v>#DIV/0!</v>
      </c>
      <c r="R25" s="892"/>
      <c r="S25" s="892"/>
      <c r="T25" s="892"/>
      <c r="U25" s="892">
        <v>0</v>
      </c>
      <c r="V25" s="475"/>
      <c r="W25" s="892"/>
      <c r="X25" s="892"/>
      <c r="Y25" s="484"/>
      <c r="Z25" s="534"/>
      <c r="AE25" s="478"/>
    </row>
    <row r="26" spans="1:31">
      <c r="A26" s="482" t="s">
        <v>814</v>
      </c>
      <c r="B26" s="484" t="s">
        <v>699</v>
      </c>
      <c r="C26" s="484" t="s">
        <v>694</v>
      </c>
      <c r="D26" s="484" t="s">
        <v>201</v>
      </c>
      <c r="E26" s="514"/>
      <c r="F26" s="514"/>
      <c r="G26" s="514"/>
      <c r="H26" s="514"/>
      <c r="I26" s="550">
        <v>3000</v>
      </c>
      <c r="J26" s="572">
        <v>2305.09</v>
      </c>
      <c r="K26" s="572">
        <v>713.8</v>
      </c>
      <c r="L26" s="572"/>
      <c r="M26" s="572"/>
      <c r="N26" s="572"/>
      <c r="O26" s="572">
        <f>SUM(J26:N26)</f>
        <v>3018.8900000000003</v>
      </c>
      <c r="P26" s="572">
        <f t="shared" si="4"/>
        <v>-18.890000000000327</v>
      </c>
      <c r="Q26" s="575">
        <f t="shared" si="5"/>
        <v>1.0062966666666668</v>
      </c>
      <c r="R26" s="892"/>
      <c r="S26" s="892"/>
      <c r="T26" s="892"/>
      <c r="U26" s="892">
        <v>0</v>
      </c>
      <c r="V26" s="475"/>
      <c r="W26" s="892"/>
      <c r="X26" s="892"/>
      <c r="Y26" s="484"/>
      <c r="Z26" s="534"/>
    </row>
    <row r="27" spans="1:31">
      <c r="A27" s="482" t="s">
        <v>815</v>
      </c>
      <c r="B27" s="484" t="s">
        <v>700</v>
      </c>
      <c r="C27" s="484" t="s">
        <v>694</v>
      </c>
      <c r="D27" s="484" t="s">
        <v>201</v>
      </c>
      <c r="E27" s="514"/>
      <c r="F27" s="514"/>
      <c r="G27" s="514"/>
      <c r="H27" s="514"/>
      <c r="I27" s="550">
        <v>3300</v>
      </c>
      <c r="J27" s="572"/>
      <c r="K27" s="572"/>
      <c r="L27" s="572"/>
      <c r="M27" s="572"/>
      <c r="N27" s="572"/>
      <c r="O27" s="572">
        <f>SUM(J27:N27)</f>
        <v>0</v>
      </c>
      <c r="P27" s="572">
        <f t="shared" si="4"/>
        <v>3300</v>
      </c>
      <c r="Q27" s="575">
        <f t="shared" si="5"/>
        <v>0</v>
      </c>
      <c r="R27" s="892"/>
      <c r="S27" s="892"/>
      <c r="T27" s="892"/>
      <c r="U27" s="892">
        <v>0</v>
      </c>
      <c r="V27" s="475"/>
      <c r="W27" s="892"/>
      <c r="X27" s="892"/>
      <c r="Y27" s="484"/>
      <c r="Z27" s="534"/>
    </row>
    <row r="28" spans="1:31" hidden="1">
      <c r="B28" s="484"/>
      <c r="C28" s="484"/>
      <c r="D28" s="484"/>
      <c r="E28" s="514"/>
      <c r="F28" s="514"/>
      <c r="G28" s="514"/>
      <c r="H28" s="514"/>
      <c r="I28" s="550">
        <v>0</v>
      </c>
      <c r="J28" s="547"/>
      <c r="K28" s="475"/>
      <c r="L28" s="475"/>
      <c r="M28" s="475"/>
      <c r="N28" s="475"/>
      <c r="O28" s="572">
        <f t="shared" si="3"/>
        <v>0</v>
      </c>
      <c r="P28" s="572">
        <f t="shared" si="4"/>
        <v>0</v>
      </c>
      <c r="Q28" s="575" t="e">
        <f t="shared" si="5"/>
        <v>#DIV/0!</v>
      </c>
      <c r="R28" s="892"/>
      <c r="S28" s="892"/>
      <c r="T28" s="892"/>
      <c r="U28" s="892">
        <v>0</v>
      </c>
      <c r="V28" s="475"/>
      <c r="W28" s="892"/>
      <c r="X28" s="892"/>
      <c r="Y28" s="484"/>
      <c r="Z28" s="534"/>
    </row>
    <row r="29" spans="1:31" s="478" customFormat="1">
      <c r="B29" s="485" t="s">
        <v>952</v>
      </c>
      <c r="C29" s="486"/>
      <c r="D29" s="486"/>
      <c r="E29" s="515"/>
      <c r="F29" s="515"/>
      <c r="G29" s="515"/>
      <c r="H29" s="515"/>
      <c r="I29" s="551">
        <f>SUM(I12:I28)</f>
        <v>7300</v>
      </c>
      <c r="J29" s="551">
        <f t="shared" ref="J29:P29" si="6">SUM(J12:J28)</f>
        <v>2305.09</v>
      </c>
      <c r="K29" s="551">
        <f t="shared" si="6"/>
        <v>1043.8699999999999</v>
      </c>
      <c r="L29" s="551">
        <f t="shared" si="6"/>
        <v>609</v>
      </c>
      <c r="M29" s="551">
        <f t="shared" si="6"/>
        <v>0</v>
      </c>
      <c r="N29" s="551">
        <f t="shared" si="6"/>
        <v>0</v>
      </c>
      <c r="O29" s="551">
        <f t="shared" si="6"/>
        <v>3957.96</v>
      </c>
      <c r="P29" s="551">
        <f t="shared" si="6"/>
        <v>3342.04</v>
      </c>
      <c r="Q29" s="582">
        <f t="shared" si="5"/>
        <v>0.54218630136986301</v>
      </c>
      <c r="R29" s="893"/>
      <c r="S29" s="893"/>
      <c r="T29" s="893"/>
      <c r="U29" s="893">
        <f>SUM(U12:U28)</f>
        <v>0</v>
      </c>
      <c r="V29" s="475"/>
      <c r="W29" s="893"/>
      <c r="X29" s="893"/>
      <c r="Y29" s="893"/>
      <c r="Z29" s="894"/>
      <c r="AB29" s="473"/>
      <c r="AC29" s="473"/>
      <c r="AD29" s="473"/>
      <c r="AE29" s="473"/>
    </row>
    <row r="30" spans="1:31" s="478" customFormat="1">
      <c r="I30" s="552"/>
      <c r="J30" s="552"/>
      <c r="Q30" s="583"/>
      <c r="AB30" s="473"/>
      <c r="AC30" s="473"/>
      <c r="AD30" s="473"/>
      <c r="AE30" s="473"/>
    </row>
    <row r="31" spans="1:31" ht="23.1" customHeight="1">
      <c r="B31" s="512" t="s">
        <v>953</v>
      </c>
      <c r="C31" s="513"/>
      <c r="D31" s="513"/>
      <c r="E31" s="513"/>
      <c r="F31" s="513"/>
      <c r="G31" s="513"/>
      <c r="H31" s="513"/>
      <c r="I31" s="549"/>
      <c r="J31" s="549"/>
      <c r="K31" s="549"/>
      <c r="L31" s="549"/>
      <c r="M31" s="549"/>
      <c r="N31" s="549"/>
      <c r="O31" s="549"/>
      <c r="P31" s="549"/>
      <c r="Q31" s="584"/>
      <c r="R31" s="513"/>
      <c r="S31" s="513"/>
      <c r="T31" s="513"/>
      <c r="U31" s="513"/>
      <c r="V31" s="475"/>
      <c r="W31" s="513"/>
      <c r="X31" s="513"/>
      <c r="Y31" s="513"/>
      <c r="Z31" s="513"/>
    </row>
    <row r="32" spans="1:31">
      <c r="B32" s="1315" t="s">
        <v>161</v>
      </c>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7"/>
      <c r="AC32" s="478"/>
    </row>
    <row r="33" spans="1:31" hidden="1">
      <c r="A33" s="482" t="s">
        <v>846</v>
      </c>
      <c r="B33" s="484" t="s">
        <v>701</v>
      </c>
      <c r="C33" s="484" t="s">
        <v>269</v>
      </c>
      <c r="D33" s="484" t="s">
        <v>201</v>
      </c>
      <c r="E33" s="514"/>
      <c r="F33" s="514"/>
      <c r="G33" s="514"/>
      <c r="H33" s="514"/>
      <c r="I33" s="550"/>
      <c r="J33" s="572"/>
      <c r="K33" s="572"/>
      <c r="L33" s="572"/>
      <c r="M33" s="572"/>
      <c r="N33" s="572"/>
      <c r="O33" s="572">
        <f>SUM(J33:M33)</f>
        <v>0</v>
      </c>
      <c r="P33" s="572">
        <f>I33-O33</f>
        <v>0</v>
      </c>
      <c r="Q33" s="575" t="e">
        <f>O33/I33</f>
        <v>#DIV/0!</v>
      </c>
      <c r="R33" s="892"/>
      <c r="S33" s="892"/>
      <c r="T33" s="892"/>
      <c r="U33" s="892">
        <v>0</v>
      </c>
      <c r="V33" s="475"/>
      <c r="W33" s="892"/>
      <c r="X33" s="892"/>
      <c r="Y33" s="484"/>
      <c r="Z33" s="534"/>
      <c r="AC33" s="478"/>
    </row>
    <row r="34" spans="1:31" hidden="1">
      <c r="A34" s="482" t="s">
        <v>847</v>
      </c>
      <c r="B34" s="484" t="s">
        <v>702</v>
      </c>
      <c r="C34" s="484" t="s">
        <v>272</v>
      </c>
      <c r="D34" s="484" t="s">
        <v>201</v>
      </c>
      <c r="E34" s="514"/>
      <c r="F34" s="514"/>
      <c r="G34" s="514"/>
      <c r="H34" s="514"/>
      <c r="I34" s="550"/>
      <c r="J34" s="572"/>
      <c r="K34" s="572"/>
      <c r="L34" s="572"/>
      <c r="M34" s="572"/>
      <c r="N34" s="572"/>
      <c r="O34" s="572">
        <f>SUM(J34:M34)</f>
        <v>0</v>
      </c>
      <c r="P34" s="572">
        <f>I34-O34</f>
        <v>0</v>
      </c>
      <c r="Q34" s="575" t="e">
        <f>O34/I34</f>
        <v>#DIV/0!</v>
      </c>
      <c r="R34" s="892"/>
      <c r="S34" s="892"/>
      <c r="T34" s="892"/>
      <c r="U34" s="892">
        <v>0</v>
      </c>
      <c r="V34" s="475"/>
      <c r="W34" s="892"/>
      <c r="X34" s="892"/>
      <c r="Y34" s="484"/>
      <c r="Z34" s="534"/>
      <c r="AE34" s="530"/>
    </row>
    <row r="35" spans="1:31" hidden="1">
      <c r="A35" s="482" t="s">
        <v>848</v>
      </c>
      <c r="B35" s="484" t="s">
        <v>703</v>
      </c>
      <c r="C35" s="484" t="s">
        <v>284</v>
      </c>
      <c r="D35" s="484" t="s">
        <v>201</v>
      </c>
      <c r="E35" s="514"/>
      <c r="F35" s="514"/>
      <c r="G35" s="514"/>
      <c r="H35" s="514"/>
      <c r="I35" s="550"/>
      <c r="J35" s="572"/>
      <c r="K35" s="572"/>
      <c r="L35" s="572"/>
      <c r="M35" s="572"/>
      <c r="N35" s="572"/>
      <c r="O35" s="572">
        <f>SUM(J35:M35)</f>
        <v>0</v>
      </c>
      <c r="P35" s="572">
        <f>I35-O35</f>
        <v>0</v>
      </c>
      <c r="Q35" s="575" t="e">
        <f>O35/I35</f>
        <v>#DIV/0!</v>
      </c>
      <c r="R35" s="892"/>
      <c r="S35" s="892"/>
      <c r="T35" s="892"/>
      <c r="U35" s="892">
        <v>0</v>
      </c>
      <c r="V35" s="475"/>
      <c r="W35" s="892"/>
      <c r="X35" s="892"/>
      <c r="Y35" s="484"/>
      <c r="Z35" s="534"/>
    </row>
    <row r="36" spans="1:31">
      <c r="A36" s="482" t="s">
        <v>849</v>
      </c>
      <c r="B36" s="484" t="s">
        <v>704</v>
      </c>
      <c r="C36" s="484" t="s">
        <v>694</v>
      </c>
      <c r="D36" s="484" t="s">
        <v>201</v>
      </c>
      <c r="E36" s="514"/>
      <c r="F36" s="514"/>
      <c r="G36" s="514"/>
      <c r="H36" s="514"/>
      <c r="I36" s="550">
        <v>8000</v>
      </c>
      <c r="J36" s="572"/>
      <c r="K36" s="572">
        <v>6280.5</v>
      </c>
      <c r="L36" s="572"/>
      <c r="M36" s="572"/>
      <c r="N36" s="572"/>
      <c r="O36" s="572">
        <f>SUM(J36:N36)</f>
        <v>6280.5</v>
      </c>
      <c r="P36" s="572">
        <f>I36-O36</f>
        <v>1719.5</v>
      </c>
      <c r="Q36" s="575">
        <f>O36/I36</f>
        <v>0.7850625</v>
      </c>
      <c r="R36" s="892"/>
      <c r="S36" s="892"/>
      <c r="T36" s="892"/>
      <c r="U36" s="892">
        <v>0</v>
      </c>
      <c r="V36" s="475"/>
      <c r="W36" s="892"/>
      <c r="X36" s="892"/>
      <c r="Y36" s="484"/>
      <c r="Z36" s="534"/>
    </row>
    <row r="37" spans="1:31">
      <c r="A37" s="482" t="s">
        <v>850</v>
      </c>
      <c r="B37" s="484" t="s">
        <v>705</v>
      </c>
      <c r="C37" s="484" t="s">
        <v>694</v>
      </c>
      <c r="D37" s="484" t="s">
        <v>201</v>
      </c>
      <c r="E37" s="514"/>
      <c r="F37" s="514"/>
      <c r="G37" s="514"/>
      <c r="H37" s="514"/>
      <c r="I37" s="550">
        <v>4500</v>
      </c>
      <c r="J37" s="572"/>
      <c r="K37" s="572"/>
      <c r="L37" s="572">
        <f>396+7581.2</f>
        <v>7977.2</v>
      </c>
      <c r="M37" s="572"/>
      <c r="N37" s="572"/>
      <c r="O37" s="572">
        <f>SUM(J37:N37)</f>
        <v>7977.2</v>
      </c>
      <c r="P37" s="572">
        <f>I37-O37</f>
        <v>-3477.2</v>
      </c>
      <c r="Q37" s="575">
        <f>O37/I37</f>
        <v>1.7727111111111111</v>
      </c>
      <c r="R37" s="892"/>
      <c r="S37" s="892"/>
      <c r="T37" s="892"/>
      <c r="U37" s="892">
        <v>0</v>
      </c>
      <c r="V37" s="475"/>
      <c r="W37" s="892"/>
      <c r="X37" s="892"/>
      <c r="Y37" s="484"/>
      <c r="Z37" s="534"/>
    </row>
    <row r="38" spans="1:31">
      <c r="B38" s="1324" t="s">
        <v>162</v>
      </c>
      <c r="C38" s="1325"/>
      <c r="D38" s="1325"/>
      <c r="E38" s="1325"/>
      <c r="F38" s="1325"/>
      <c r="G38" s="1325"/>
      <c r="H38" s="1325"/>
      <c r="I38" s="1325"/>
      <c r="J38" s="1325"/>
      <c r="K38" s="1325"/>
      <c r="L38" s="1325"/>
      <c r="M38" s="1325"/>
      <c r="N38" s="1325"/>
      <c r="O38" s="1325"/>
      <c r="P38" s="1325"/>
      <c r="Q38" s="1325"/>
      <c r="R38" s="1325"/>
      <c r="S38" s="1325"/>
      <c r="T38" s="1325"/>
      <c r="U38" s="1325"/>
      <c r="V38" s="1325"/>
      <c r="W38" s="1325"/>
      <c r="X38" s="1325"/>
      <c r="Y38" s="1325"/>
      <c r="Z38" s="1326"/>
    </row>
    <row r="39" spans="1:31" s="530" customFormat="1" hidden="1">
      <c r="A39" s="747"/>
      <c r="B39" s="527" t="s">
        <v>706</v>
      </c>
      <c r="C39" s="527" t="s">
        <v>269</v>
      </c>
      <c r="D39" s="527" t="s">
        <v>201</v>
      </c>
      <c r="E39" s="527"/>
      <c r="F39" s="527"/>
      <c r="G39" s="527"/>
      <c r="H39" s="527"/>
      <c r="I39" s="553"/>
      <c r="J39" s="572"/>
      <c r="K39" s="572"/>
      <c r="L39" s="572"/>
      <c r="M39" s="572"/>
      <c r="N39" s="572"/>
      <c r="O39" s="572">
        <f>SUM(J39:M39)</f>
        <v>0</v>
      </c>
      <c r="P39" s="572">
        <f t="shared" ref="P39:P44" si="7">I39-O39</f>
        <v>0</v>
      </c>
      <c r="Q39" s="575" t="e">
        <f t="shared" ref="Q39:Q44" si="8">O39/I39</f>
        <v>#DIV/0!</v>
      </c>
      <c r="R39" s="895"/>
      <c r="S39" s="895"/>
      <c r="T39" s="895"/>
      <c r="U39" s="895">
        <v>0</v>
      </c>
      <c r="V39" s="529"/>
      <c r="W39" s="895"/>
      <c r="X39" s="895"/>
      <c r="Y39" s="527"/>
      <c r="Z39" s="748"/>
      <c r="AB39" s="473"/>
      <c r="AC39" s="473"/>
      <c r="AD39" s="473"/>
      <c r="AE39" s="473"/>
    </row>
    <row r="40" spans="1:31" hidden="1">
      <c r="A40" s="482" t="s">
        <v>851</v>
      </c>
      <c r="B40" s="484" t="s">
        <v>707</v>
      </c>
      <c r="C40" s="484" t="s">
        <v>269</v>
      </c>
      <c r="D40" s="484" t="s">
        <v>201</v>
      </c>
      <c r="E40" s="514"/>
      <c r="F40" s="514"/>
      <c r="G40" s="514"/>
      <c r="H40" s="514"/>
      <c r="I40" s="550"/>
      <c r="J40" s="572"/>
      <c r="K40" s="572"/>
      <c r="L40" s="572"/>
      <c r="M40" s="572"/>
      <c r="N40" s="572"/>
      <c r="O40" s="572">
        <f>SUM(J40:M40)</f>
        <v>0</v>
      </c>
      <c r="P40" s="572">
        <f t="shared" si="7"/>
        <v>0</v>
      </c>
      <c r="Q40" s="575" t="e">
        <f t="shared" si="8"/>
        <v>#DIV/0!</v>
      </c>
      <c r="R40" s="892"/>
      <c r="S40" s="892"/>
      <c r="T40" s="892"/>
      <c r="U40" s="892">
        <v>0</v>
      </c>
      <c r="V40" s="475"/>
      <c r="W40" s="892"/>
      <c r="X40" s="892"/>
      <c r="Y40" s="484"/>
      <c r="Z40" s="534"/>
    </row>
    <row r="41" spans="1:31">
      <c r="A41" s="482" t="s">
        <v>852</v>
      </c>
      <c r="B41" s="484" t="s">
        <v>292</v>
      </c>
      <c r="C41" s="484" t="s">
        <v>694</v>
      </c>
      <c r="D41" s="484" t="s">
        <v>201</v>
      </c>
      <c r="E41" s="514"/>
      <c r="F41" s="514"/>
      <c r="G41" s="514"/>
      <c r="H41" s="514"/>
      <c r="I41" s="550">
        <v>15000</v>
      </c>
      <c r="J41" s="572"/>
      <c r="K41" s="572"/>
      <c r="L41" s="572">
        <v>3835</v>
      </c>
      <c r="M41" s="572"/>
      <c r="N41" s="572">
        <f>2561.9+3619.5</f>
        <v>6181.4</v>
      </c>
      <c r="O41" s="572">
        <f>SUM(J41:N41)</f>
        <v>10016.4</v>
      </c>
      <c r="P41" s="572">
        <f t="shared" si="7"/>
        <v>4983.6000000000004</v>
      </c>
      <c r="Q41" s="575">
        <f t="shared" si="8"/>
        <v>0.66776000000000002</v>
      </c>
      <c r="R41" s="892"/>
      <c r="S41" s="892"/>
      <c r="T41" s="892"/>
      <c r="U41" s="892">
        <v>0</v>
      </c>
      <c r="V41" s="475"/>
      <c r="W41" s="892"/>
      <c r="X41" s="892"/>
      <c r="Y41" s="484"/>
      <c r="Z41" s="534"/>
    </row>
    <row r="42" spans="1:31" hidden="1">
      <c r="A42" s="482" t="s">
        <v>853</v>
      </c>
      <c r="B42" s="484" t="s">
        <v>708</v>
      </c>
      <c r="C42" s="484" t="s">
        <v>294</v>
      </c>
      <c r="D42" s="484" t="s">
        <v>201</v>
      </c>
      <c r="E42" s="514"/>
      <c r="F42" s="514"/>
      <c r="G42" s="514"/>
      <c r="H42" s="514"/>
      <c r="I42" s="550"/>
      <c r="J42" s="572"/>
      <c r="K42" s="572"/>
      <c r="L42" s="572"/>
      <c r="M42" s="572"/>
      <c r="N42" s="572"/>
      <c r="O42" s="572">
        <f>SUM(J42:M42)</f>
        <v>0</v>
      </c>
      <c r="P42" s="572">
        <f t="shared" si="7"/>
        <v>0</v>
      </c>
      <c r="Q42" s="575" t="e">
        <f t="shared" si="8"/>
        <v>#DIV/0!</v>
      </c>
      <c r="R42" s="892"/>
      <c r="S42" s="892"/>
      <c r="T42" s="892"/>
      <c r="U42" s="892">
        <v>0</v>
      </c>
      <c r="V42" s="475"/>
      <c r="W42" s="892"/>
      <c r="X42" s="892"/>
      <c r="Y42" s="484"/>
      <c r="Z42" s="534"/>
    </row>
    <row r="43" spans="1:31">
      <c r="A43" s="482" t="s">
        <v>685</v>
      </c>
      <c r="B43" s="484" t="s">
        <v>295</v>
      </c>
      <c r="C43" s="484" t="s">
        <v>694</v>
      </c>
      <c r="D43" s="484" t="s">
        <v>201</v>
      </c>
      <c r="E43" s="514"/>
      <c r="F43" s="514"/>
      <c r="G43" s="514"/>
      <c r="H43" s="514"/>
      <c r="I43" s="550">
        <v>0</v>
      </c>
      <c r="J43" s="572"/>
      <c r="K43" s="572"/>
      <c r="L43" s="572"/>
      <c r="M43" s="572"/>
      <c r="N43" s="572"/>
      <c r="O43" s="572">
        <f>SUM(J43:N43)</f>
        <v>0</v>
      </c>
      <c r="P43" s="572">
        <f t="shared" si="7"/>
        <v>0</v>
      </c>
      <c r="Q43" s="575">
        <v>0</v>
      </c>
      <c r="R43" s="892"/>
      <c r="S43" s="892"/>
      <c r="T43" s="892"/>
      <c r="U43" s="892">
        <v>0</v>
      </c>
      <c r="V43" s="475"/>
      <c r="W43" s="892"/>
      <c r="X43" s="892"/>
      <c r="Y43" s="484"/>
      <c r="Z43" s="534"/>
    </row>
    <row r="44" spans="1:31">
      <c r="A44" s="482" t="s">
        <v>854</v>
      </c>
      <c r="B44" s="484" t="s">
        <v>709</v>
      </c>
      <c r="C44" s="484" t="s">
        <v>694</v>
      </c>
      <c r="D44" s="484" t="s">
        <v>201</v>
      </c>
      <c r="E44" s="514"/>
      <c r="F44" s="514"/>
      <c r="G44" s="514"/>
      <c r="H44" s="514"/>
      <c r="I44" s="550">
        <v>2000</v>
      </c>
      <c r="J44" s="572"/>
      <c r="K44" s="572"/>
      <c r="L44" s="572"/>
      <c r="M44" s="572"/>
      <c r="N44" s="572"/>
      <c r="O44" s="572">
        <f>SUM(J44:N44)</f>
        <v>0</v>
      </c>
      <c r="P44" s="572">
        <f t="shared" si="7"/>
        <v>2000</v>
      </c>
      <c r="Q44" s="575">
        <f t="shared" si="8"/>
        <v>0</v>
      </c>
      <c r="R44" s="892"/>
      <c r="S44" s="892"/>
      <c r="T44" s="892"/>
      <c r="U44" s="892">
        <v>0</v>
      </c>
      <c r="V44" s="475"/>
      <c r="W44" s="892"/>
      <c r="X44" s="892"/>
      <c r="Y44" s="484"/>
      <c r="Z44" s="534"/>
      <c r="AB44" s="478"/>
      <c r="AD44" s="478"/>
    </row>
    <row r="45" spans="1:31" hidden="1">
      <c r="A45" s="482"/>
      <c r="B45" s="484"/>
      <c r="C45" s="484"/>
      <c r="D45" s="484"/>
      <c r="E45" s="514"/>
      <c r="F45" s="514"/>
      <c r="G45" s="514"/>
      <c r="H45" s="514"/>
      <c r="I45" s="550"/>
      <c r="J45" s="547"/>
      <c r="K45" s="475"/>
      <c r="L45" s="475"/>
      <c r="M45" s="475"/>
      <c r="N45" s="475"/>
      <c r="O45" s="572"/>
      <c r="P45" s="572"/>
      <c r="Q45" s="575"/>
      <c r="R45" s="892"/>
      <c r="S45" s="892"/>
      <c r="T45" s="892"/>
      <c r="U45" s="892"/>
      <c r="V45" s="475"/>
      <c r="W45" s="892"/>
      <c r="X45" s="892"/>
      <c r="Y45" s="484"/>
      <c r="Z45" s="534"/>
      <c r="AB45" s="478"/>
      <c r="AD45" s="478"/>
    </row>
    <row r="46" spans="1:31">
      <c r="B46" s="1324" t="s">
        <v>163</v>
      </c>
      <c r="C46" s="1325"/>
      <c r="D46" s="1325"/>
      <c r="E46" s="1325"/>
      <c r="F46" s="1325"/>
      <c r="G46" s="1325"/>
      <c r="H46" s="1325"/>
      <c r="I46" s="1325"/>
      <c r="J46" s="1325"/>
      <c r="K46" s="1325"/>
      <c r="L46" s="1325"/>
      <c r="M46" s="1325"/>
      <c r="N46" s="1325"/>
      <c r="O46" s="1325"/>
      <c r="P46" s="1325"/>
      <c r="Q46" s="1325"/>
      <c r="R46" s="1325"/>
      <c r="S46" s="1325"/>
      <c r="T46" s="1325"/>
      <c r="U46" s="1325"/>
      <c r="V46" s="1325"/>
      <c r="W46" s="1325"/>
      <c r="X46" s="1325"/>
      <c r="Y46" s="1325"/>
      <c r="Z46" s="1326"/>
    </row>
    <row r="47" spans="1:31">
      <c r="A47" s="482" t="s">
        <v>855</v>
      </c>
      <c r="B47" s="484" t="s">
        <v>710</v>
      </c>
      <c r="C47" s="484" t="s">
        <v>694</v>
      </c>
      <c r="D47" s="484" t="s">
        <v>201</v>
      </c>
      <c r="E47" s="514"/>
      <c r="F47" s="514"/>
      <c r="G47" s="514"/>
      <c r="H47" s="514"/>
      <c r="I47" s="550">
        <v>7500</v>
      </c>
      <c r="J47" s="572"/>
      <c r="K47" s="572">
        <v>1301.5</v>
      </c>
      <c r="L47" s="572">
        <v>6130.7</v>
      </c>
      <c r="M47" s="572"/>
      <c r="N47" s="572"/>
      <c r="O47" s="572">
        <f>SUM(J47:N47)</f>
        <v>7432.2</v>
      </c>
      <c r="P47" s="572">
        <f t="shared" ref="P47:P59" si="9">I47-O47</f>
        <v>67.800000000000182</v>
      </c>
      <c r="Q47" s="575">
        <f t="shared" ref="Q47:Q61" si="10">O47/I47</f>
        <v>0.99095999999999995</v>
      </c>
      <c r="R47" s="892"/>
      <c r="S47" s="892"/>
      <c r="T47" s="892"/>
      <c r="U47" s="892">
        <v>0</v>
      </c>
      <c r="V47" s="475"/>
      <c r="W47" s="892"/>
      <c r="X47" s="892"/>
      <c r="Y47" s="484"/>
      <c r="Z47" s="534"/>
    </row>
    <row r="48" spans="1:31">
      <c r="A48" s="482" t="s">
        <v>856</v>
      </c>
      <c r="B48" s="484" t="s">
        <v>711</v>
      </c>
      <c r="C48" s="484" t="s">
        <v>694</v>
      </c>
      <c r="D48" s="484" t="s">
        <v>201</v>
      </c>
      <c r="E48" s="514"/>
      <c r="F48" s="514"/>
      <c r="G48" s="514"/>
      <c r="H48" s="514"/>
      <c r="I48" s="550">
        <v>6000</v>
      </c>
      <c r="J48" s="572"/>
      <c r="K48" s="572"/>
      <c r="L48" s="572"/>
      <c r="M48" s="572"/>
      <c r="N48" s="572"/>
      <c r="O48" s="572">
        <f>SUM(J48:N48)</f>
        <v>0</v>
      </c>
      <c r="P48" s="572">
        <f t="shared" si="9"/>
        <v>6000</v>
      </c>
      <c r="Q48" s="575">
        <f t="shared" si="10"/>
        <v>0</v>
      </c>
      <c r="R48" s="892"/>
      <c r="S48" s="892"/>
      <c r="T48" s="892"/>
      <c r="U48" s="892">
        <v>0</v>
      </c>
      <c r="V48" s="475"/>
      <c r="W48" s="892"/>
      <c r="X48" s="892"/>
      <c r="Y48" s="484"/>
      <c r="Z48" s="534"/>
    </row>
    <row r="49" spans="1:31">
      <c r="A49" s="482" t="s">
        <v>857</v>
      </c>
      <c r="B49" s="484" t="s">
        <v>712</v>
      </c>
      <c r="C49" s="484" t="s">
        <v>694</v>
      </c>
      <c r="D49" s="484" t="s">
        <v>201</v>
      </c>
      <c r="E49" s="514"/>
      <c r="F49" s="514"/>
      <c r="G49" s="514"/>
      <c r="H49" s="514"/>
      <c r="I49" s="550">
        <v>4000</v>
      </c>
      <c r="J49" s="572"/>
      <c r="K49" s="572"/>
      <c r="L49" s="572"/>
      <c r="M49" s="572"/>
      <c r="N49" s="572"/>
      <c r="O49" s="572">
        <f>SUM(J49:N49)</f>
        <v>0</v>
      </c>
      <c r="P49" s="572">
        <f t="shared" si="9"/>
        <v>4000</v>
      </c>
      <c r="Q49" s="575">
        <f t="shared" si="10"/>
        <v>0</v>
      </c>
      <c r="R49" s="892"/>
      <c r="S49" s="892"/>
      <c r="T49" s="892"/>
      <c r="U49" s="892">
        <v>0</v>
      </c>
      <c r="V49" s="475"/>
      <c r="W49" s="892"/>
      <c r="X49" s="892"/>
      <c r="Y49" s="484"/>
      <c r="Z49" s="534"/>
    </row>
    <row r="50" spans="1:31" hidden="1">
      <c r="A50" s="482" t="s">
        <v>858</v>
      </c>
      <c r="B50" s="484" t="s">
        <v>713</v>
      </c>
      <c r="C50" s="484" t="s">
        <v>272</v>
      </c>
      <c r="D50" s="484" t="s">
        <v>201</v>
      </c>
      <c r="E50" s="514"/>
      <c r="F50" s="514"/>
      <c r="G50" s="514"/>
      <c r="H50" s="514"/>
      <c r="I50" s="550"/>
      <c r="J50" s="572"/>
      <c r="K50" s="572"/>
      <c r="L50" s="572"/>
      <c r="M50" s="572"/>
      <c r="N50" s="572"/>
      <c r="O50" s="572">
        <f t="shared" ref="O50:O59" si="11">SUM(J50:M50)</f>
        <v>0</v>
      </c>
      <c r="P50" s="572">
        <f t="shared" si="9"/>
        <v>0</v>
      </c>
      <c r="Q50" s="575" t="e">
        <f t="shared" si="10"/>
        <v>#DIV/0!</v>
      </c>
      <c r="R50" s="892"/>
      <c r="S50" s="892"/>
      <c r="T50" s="892"/>
      <c r="U50" s="892">
        <v>0</v>
      </c>
      <c r="V50" s="475"/>
      <c r="W50" s="892"/>
      <c r="X50" s="892"/>
      <c r="Y50" s="484"/>
      <c r="Z50" s="534"/>
    </row>
    <row r="51" spans="1:31" hidden="1">
      <c r="A51" s="482" t="s">
        <v>499</v>
      </c>
      <c r="B51" s="484" t="s">
        <v>696</v>
      </c>
      <c r="C51" s="484" t="s">
        <v>269</v>
      </c>
      <c r="D51" s="484" t="s">
        <v>196</v>
      </c>
      <c r="E51" s="514"/>
      <c r="F51" s="514"/>
      <c r="G51" s="514"/>
      <c r="H51" s="514"/>
      <c r="I51" s="550"/>
      <c r="J51" s="572"/>
      <c r="K51" s="572"/>
      <c r="L51" s="572"/>
      <c r="M51" s="572"/>
      <c r="N51" s="572"/>
      <c r="O51" s="572">
        <f t="shared" si="11"/>
        <v>0</v>
      </c>
      <c r="P51" s="572">
        <f t="shared" si="9"/>
        <v>0</v>
      </c>
      <c r="Q51" s="575" t="e">
        <f t="shared" si="10"/>
        <v>#DIV/0!</v>
      </c>
      <c r="R51" s="892"/>
      <c r="S51" s="892"/>
      <c r="T51" s="892"/>
      <c r="U51" s="892">
        <v>0</v>
      </c>
      <c r="V51" s="475"/>
      <c r="W51" s="892"/>
      <c r="X51" s="892"/>
      <c r="Y51" s="484"/>
      <c r="Z51" s="534"/>
    </row>
    <row r="52" spans="1:31" hidden="1">
      <c r="A52" s="482" t="s">
        <v>476</v>
      </c>
      <c r="B52" s="484" t="s">
        <v>697</v>
      </c>
      <c r="C52" s="484" t="s">
        <v>269</v>
      </c>
      <c r="D52" s="484" t="s">
        <v>201</v>
      </c>
      <c r="E52" s="514"/>
      <c r="F52" s="514"/>
      <c r="G52" s="514"/>
      <c r="H52" s="514"/>
      <c r="I52" s="550"/>
      <c r="J52" s="572"/>
      <c r="K52" s="572"/>
      <c r="L52" s="572"/>
      <c r="M52" s="572"/>
      <c r="N52" s="572"/>
      <c r="O52" s="572">
        <f t="shared" si="11"/>
        <v>0</v>
      </c>
      <c r="P52" s="572">
        <f t="shared" si="9"/>
        <v>0</v>
      </c>
      <c r="Q52" s="575" t="e">
        <f t="shared" si="10"/>
        <v>#DIV/0!</v>
      </c>
      <c r="R52" s="892"/>
      <c r="S52" s="892"/>
      <c r="T52" s="892"/>
      <c r="U52" s="892">
        <v>0</v>
      </c>
      <c r="V52" s="475"/>
      <c r="W52" s="892"/>
      <c r="X52" s="892"/>
      <c r="Y52" s="484"/>
      <c r="Z52" s="534"/>
    </row>
    <row r="53" spans="1:31" hidden="1">
      <c r="A53" s="482" t="s">
        <v>596</v>
      </c>
      <c r="B53" s="484" t="s">
        <v>698</v>
      </c>
      <c r="C53" s="484" t="s">
        <v>269</v>
      </c>
      <c r="D53" s="484" t="s">
        <v>201</v>
      </c>
      <c r="E53" s="514"/>
      <c r="F53" s="514"/>
      <c r="G53" s="514"/>
      <c r="H53" s="514"/>
      <c r="I53" s="550"/>
      <c r="J53" s="572"/>
      <c r="K53" s="572"/>
      <c r="L53" s="572"/>
      <c r="M53" s="572"/>
      <c r="N53" s="572"/>
      <c r="O53" s="572">
        <f t="shared" si="11"/>
        <v>0</v>
      </c>
      <c r="P53" s="572">
        <f t="shared" si="9"/>
        <v>0</v>
      </c>
      <c r="Q53" s="575" t="e">
        <f t="shared" si="10"/>
        <v>#DIV/0!</v>
      </c>
      <c r="R53" s="892"/>
      <c r="S53" s="892"/>
      <c r="T53" s="892"/>
      <c r="U53" s="892">
        <v>0</v>
      </c>
      <c r="V53" s="475"/>
      <c r="W53" s="892"/>
      <c r="X53" s="892"/>
      <c r="Y53" s="484"/>
      <c r="Z53" s="534"/>
    </row>
    <row r="54" spans="1:31">
      <c r="A54" s="482" t="s">
        <v>859</v>
      </c>
      <c r="B54" s="484" t="s">
        <v>714</v>
      </c>
      <c r="C54" s="484" t="s">
        <v>694</v>
      </c>
      <c r="D54" s="484" t="s">
        <v>201</v>
      </c>
      <c r="E54" s="514"/>
      <c r="F54" s="514"/>
      <c r="G54" s="514"/>
      <c r="H54" s="514"/>
      <c r="I54" s="550">
        <v>9000</v>
      </c>
      <c r="J54" s="572"/>
      <c r="K54" s="572">
        <v>2141.4</v>
      </c>
      <c r="L54" s="572">
        <f>3120+6445.65</f>
        <v>9565.65</v>
      </c>
      <c r="M54" s="572"/>
      <c r="N54" s="572">
        <v>1661.8</v>
      </c>
      <c r="O54" s="572">
        <f>SUM(J54:N54)</f>
        <v>13368.849999999999</v>
      </c>
      <c r="P54" s="572">
        <f t="shared" si="9"/>
        <v>-4368.8499999999985</v>
      </c>
      <c r="Q54" s="575">
        <f t="shared" si="10"/>
        <v>1.4854277777777776</v>
      </c>
      <c r="R54" s="892"/>
      <c r="S54" s="892"/>
      <c r="T54" s="892"/>
      <c r="U54" s="892">
        <v>0</v>
      </c>
      <c r="V54" s="475"/>
      <c r="W54" s="892"/>
      <c r="X54" s="892"/>
      <c r="Y54" s="484"/>
      <c r="Z54" s="534"/>
    </row>
    <row r="55" spans="1:31">
      <c r="A55" s="482" t="s">
        <v>860</v>
      </c>
      <c r="B55" s="484" t="s">
        <v>700</v>
      </c>
      <c r="C55" s="484" t="s">
        <v>694</v>
      </c>
      <c r="D55" s="484" t="s">
        <v>201</v>
      </c>
      <c r="E55" s="514"/>
      <c r="F55" s="514"/>
      <c r="G55" s="514"/>
      <c r="H55" s="514"/>
      <c r="I55" s="550">
        <v>9900</v>
      </c>
      <c r="J55" s="572"/>
      <c r="K55" s="572"/>
      <c r="L55" s="572"/>
      <c r="M55" s="572"/>
      <c r="N55" s="572"/>
      <c r="O55" s="572">
        <f>SUM(J55:N55)</f>
        <v>0</v>
      </c>
      <c r="P55" s="572">
        <f t="shared" si="9"/>
        <v>9900</v>
      </c>
      <c r="Q55" s="575">
        <f t="shared" si="10"/>
        <v>0</v>
      </c>
      <c r="R55" s="892"/>
      <c r="S55" s="892"/>
      <c r="T55" s="892"/>
      <c r="U55" s="892">
        <v>0</v>
      </c>
      <c r="V55" s="475"/>
      <c r="W55" s="892"/>
      <c r="X55" s="892"/>
      <c r="Y55" s="484"/>
      <c r="Z55" s="534"/>
    </row>
    <row r="56" spans="1:31">
      <c r="A56" s="482" t="s">
        <v>861</v>
      </c>
      <c r="B56" s="484" t="s">
        <v>715</v>
      </c>
      <c r="C56" s="484" t="s">
        <v>694</v>
      </c>
      <c r="D56" s="484" t="s">
        <v>201</v>
      </c>
      <c r="E56" s="514"/>
      <c r="F56" s="514"/>
      <c r="G56" s="514"/>
      <c r="H56" s="514"/>
      <c r="I56" s="550">
        <v>4500</v>
      </c>
      <c r="J56" s="572">
        <v>1686</v>
      </c>
      <c r="K56" s="572">
        <v>2796.1000000000004</v>
      </c>
      <c r="L56" s="572">
        <v>450</v>
      </c>
      <c r="M56" s="572"/>
      <c r="N56" s="572"/>
      <c r="O56" s="572">
        <f>SUM(J56:N56)</f>
        <v>4932.1000000000004</v>
      </c>
      <c r="P56" s="572">
        <f t="shared" si="9"/>
        <v>-432.10000000000036</v>
      </c>
      <c r="Q56" s="575">
        <f t="shared" si="10"/>
        <v>1.0960222222222222</v>
      </c>
      <c r="R56" s="892"/>
      <c r="S56" s="892"/>
      <c r="T56" s="892"/>
      <c r="U56" s="892">
        <v>0</v>
      </c>
      <c r="V56" s="475"/>
      <c r="W56" s="892"/>
      <c r="X56" s="892"/>
      <c r="Y56" s="484"/>
      <c r="Z56" s="534"/>
      <c r="AE56" s="478"/>
    </row>
    <row r="57" spans="1:31" hidden="1">
      <c r="A57" s="482" t="s">
        <v>862</v>
      </c>
      <c r="B57" s="484" t="s">
        <v>716</v>
      </c>
      <c r="C57" s="484" t="s">
        <v>272</v>
      </c>
      <c r="D57" s="484" t="s">
        <v>201</v>
      </c>
      <c r="E57" s="514"/>
      <c r="F57" s="514"/>
      <c r="G57" s="514"/>
      <c r="H57" s="514"/>
      <c r="I57" s="550"/>
      <c r="J57" s="572"/>
      <c r="K57" s="572"/>
      <c r="L57" s="572"/>
      <c r="M57" s="572"/>
      <c r="N57" s="572"/>
      <c r="O57" s="572">
        <f t="shared" si="11"/>
        <v>0</v>
      </c>
      <c r="P57" s="572">
        <f t="shared" si="9"/>
        <v>0</v>
      </c>
      <c r="Q57" s="575" t="e">
        <f t="shared" si="10"/>
        <v>#DIV/0!</v>
      </c>
      <c r="R57" s="892"/>
      <c r="S57" s="892"/>
      <c r="T57" s="892"/>
      <c r="U57" s="892">
        <v>0</v>
      </c>
      <c r="V57" s="475"/>
      <c r="W57" s="892"/>
      <c r="X57" s="892"/>
      <c r="Y57" s="484"/>
      <c r="Z57" s="534"/>
      <c r="AE57" s="478"/>
    </row>
    <row r="58" spans="1:31" hidden="1">
      <c r="A58" s="482" t="s">
        <v>816</v>
      </c>
      <c r="B58" s="484" t="s">
        <v>717</v>
      </c>
      <c r="C58" s="484" t="s">
        <v>272</v>
      </c>
      <c r="D58" s="484" t="s">
        <v>201</v>
      </c>
      <c r="E58" s="514"/>
      <c r="F58" s="514"/>
      <c r="G58" s="514"/>
      <c r="H58" s="514"/>
      <c r="I58" s="550"/>
      <c r="J58" s="572"/>
      <c r="K58" s="572"/>
      <c r="L58" s="572"/>
      <c r="M58" s="572"/>
      <c r="N58" s="572"/>
      <c r="O58" s="572">
        <f t="shared" si="11"/>
        <v>0</v>
      </c>
      <c r="P58" s="572">
        <f t="shared" si="9"/>
        <v>0</v>
      </c>
      <c r="Q58" s="575" t="e">
        <f t="shared" si="10"/>
        <v>#DIV/0!</v>
      </c>
      <c r="R58" s="892"/>
      <c r="S58" s="892"/>
      <c r="T58" s="892"/>
      <c r="U58" s="892">
        <v>0</v>
      </c>
      <c r="V58" s="475"/>
      <c r="W58" s="892"/>
      <c r="X58" s="892"/>
      <c r="Y58" s="484"/>
      <c r="Z58" s="534"/>
    </row>
    <row r="59" spans="1:31" hidden="1">
      <c r="A59" s="482" t="s">
        <v>817</v>
      </c>
      <c r="B59" s="484" t="s">
        <v>718</v>
      </c>
      <c r="C59" s="484" t="s">
        <v>272</v>
      </c>
      <c r="D59" s="484" t="s">
        <v>201</v>
      </c>
      <c r="E59" s="514"/>
      <c r="F59" s="514"/>
      <c r="G59" s="514"/>
      <c r="H59" s="514"/>
      <c r="I59" s="550"/>
      <c r="J59" s="572"/>
      <c r="K59" s="572"/>
      <c r="L59" s="572"/>
      <c r="M59" s="572"/>
      <c r="N59" s="572"/>
      <c r="O59" s="572">
        <f t="shared" si="11"/>
        <v>0</v>
      </c>
      <c r="P59" s="572">
        <f t="shared" si="9"/>
        <v>0</v>
      </c>
      <c r="Q59" s="575" t="e">
        <f t="shared" si="10"/>
        <v>#DIV/0!</v>
      </c>
      <c r="R59" s="892"/>
      <c r="S59" s="892"/>
      <c r="T59" s="892"/>
      <c r="U59" s="892"/>
      <c r="V59" s="475"/>
      <c r="W59" s="892"/>
      <c r="X59" s="892"/>
      <c r="Y59" s="484"/>
      <c r="Z59" s="534"/>
    </row>
    <row r="60" spans="1:31">
      <c r="B60" s="484"/>
      <c r="C60" s="484"/>
      <c r="D60" s="484"/>
      <c r="E60" s="514"/>
      <c r="F60" s="514"/>
      <c r="G60" s="514"/>
      <c r="H60" s="514"/>
      <c r="I60" s="550">
        <v>0</v>
      </c>
      <c r="J60" s="547"/>
      <c r="K60" s="475"/>
      <c r="L60" s="475"/>
      <c r="M60" s="475"/>
      <c r="N60" s="475"/>
      <c r="O60" s="572"/>
      <c r="P60" s="572"/>
      <c r="Q60" s="575"/>
      <c r="R60" s="892"/>
      <c r="S60" s="892"/>
      <c r="T60" s="892"/>
      <c r="U60" s="892">
        <v>0</v>
      </c>
      <c r="V60" s="475"/>
      <c r="W60" s="892"/>
      <c r="X60" s="892"/>
      <c r="Y60" s="484"/>
      <c r="Z60" s="534"/>
    </row>
    <row r="61" spans="1:31" s="478" customFormat="1">
      <c r="B61" s="485" t="s">
        <v>164</v>
      </c>
      <c r="C61" s="486"/>
      <c r="D61" s="486"/>
      <c r="E61" s="515"/>
      <c r="F61" s="515"/>
      <c r="G61" s="515"/>
      <c r="H61" s="515"/>
      <c r="I61" s="551">
        <f t="shared" ref="I61:P61" si="12">SUM(I33:I60)</f>
        <v>70400</v>
      </c>
      <c r="J61" s="551">
        <f t="shared" si="12"/>
        <v>1686</v>
      </c>
      <c r="K61" s="551">
        <f t="shared" si="12"/>
        <v>12519.5</v>
      </c>
      <c r="L61" s="551">
        <f t="shared" si="12"/>
        <v>27958.550000000003</v>
      </c>
      <c r="M61" s="551">
        <f t="shared" si="12"/>
        <v>0</v>
      </c>
      <c r="N61" s="551">
        <f t="shared" si="12"/>
        <v>7843.2</v>
      </c>
      <c r="O61" s="551">
        <f t="shared" si="12"/>
        <v>50007.249999999993</v>
      </c>
      <c r="P61" s="551">
        <f t="shared" si="12"/>
        <v>20392.75</v>
      </c>
      <c r="Q61" s="582">
        <f t="shared" si="10"/>
        <v>0.71033025568181807</v>
      </c>
      <c r="R61" s="893"/>
      <c r="S61" s="893"/>
      <c r="T61" s="893"/>
      <c r="U61" s="893">
        <f>SUM(U33:U60)</f>
        <v>0</v>
      </c>
      <c r="V61" s="475"/>
      <c r="W61" s="893"/>
      <c r="X61" s="893"/>
      <c r="Y61" s="893"/>
      <c r="Z61" s="894"/>
      <c r="AB61" s="473"/>
      <c r="AC61" s="473"/>
      <c r="AD61" s="473"/>
      <c r="AE61" s="473"/>
    </row>
    <row r="62" spans="1:31" s="478" customFormat="1" hidden="1">
      <c r="I62" s="552"/>
      <c r="J62" s="552"/>
      <c r="K62" s="552"/>
      <c r="L62" s="552"/>
      <c r="M62" s="552"/>
      <c r="N62" s="552"/>
      <c r="O62" s="552"/>
      <c r="P62" s="552"/>
      <c r="Q62" s="583"/>
      <c r="AB62" s="473"/>
      <c r="AC62" s="473"/>
      <c r="AD62" s="473"/>
      <c r="AE62" s="473"/>
    </row>
    <row r="63" spans="1:31" ht="23.1" customHeight="1">
      <c r="B63" s="512" t="s">
        <v>954</v>
      </c>
      <c r="C63" s="513"/>
      <c r="D63" s="513"/>
      <c r="E63" s="513"/>
      <c r="F63" s="513"/>
      <c r="G63" s="513"/>
      <c r="H63" s="513"/>
      <c r="I63" s="549"/>
      <c r="J63" s="549"/>
      <c r="K63" s="549"/>
      <c r="L63" s="549"/>
      <c r="M63" s="549"/>
      <c r="N63" s="549"/>
      <c r="O63" s="549"/>
      <c r="P63" s="549"/>
      <c r="Q63" s="584"/>
      <c r="R63" s="513"/>
      <c r="S63" s="513"/>
      <c r="T63" s="513"/>
      <c r="U63" s="513"/>
      <c r="V63" s="475"/>
      <c r="W63" s="513"/>
      <c r="X63" s="513"/>
      <c r="Y63" s="513"/>
      <c r="Z63" s="513"/>
    </row>
    <row r="64" spans="1:31">
      <c r="B64" s="1315" t="s">
        <v>165</v>
      </c>
      <c r="C64" s="1316"/>
      <c r="D64" s="1316"/>
      <c r="E64" s="1316"/>
      <c r="F64" s="1316"/>
      <c r="G64" s="1316"/>
      <c r="H64" s="1316"/>
      <c r="I64" s="1316"/>
      <c r="J64" s="1316"/>
      <c r="K64" s="1316"/>
      <c r="L64" s="1316"/>
      <c r="M64" s="1316"/>
      <c r="N64" s="1316"/>
      <c r="O64" s="1316"/>
      <c r="P64" s="1316"/>
      <c r="Q64" s="1316"/>
      <c r="R64" s="1316"/>
      <c r="S64" s="1316"/>
      <c r="T64" s="1316"/>
      <c r="U64" s="1316"/>
      <c r="V64" s="1316"/>
      <c r="W64" s="1316"/>
      <c r="X64" s="1316"/>
      <c r="Y64" s="1316"/>
      <c r="Z64" s="1317"/>
    </row>
    <row r="65" spans="1:29" hidden="1">
      <c r="A65" s="482" t="s">
        <v>863</v>
      </c>
      <c r="B65" s="484" t="s">
        <v>304</v>
      </c>
      <c r="C65" s="484" t="s">
        <v>272</v>
      </c>
      <c r="D65" s="484" t="s">
        <v>201</v>
      </c>
      <c r="E65" s="514"/>
      <c r="F65" s="514"/>
      <c r="G65" s="514"/>
      <c r="H65" s="514"/>
      <c r="I65" s="550"/>
      <c r="J65" s="572"/>
      <c r="K65" s="572"/>
      <c r="L65" s="572"/>
      <c r="M65" s="572"/>
      <c r="N65" s="572"/>
      <c r="O65" s="572">
        <f>SUM(J65:M65)</f>
        <v>0</v>
      </c>
      <c r="P65" s="572">
        <f t="shared" ref="P65:P71" si="13">I65-O65</f>
        <v>0</v>
      </c>
      <c r="Q65" s="575" t="e">
        <f t="shared" ref="Q65:Q71" si="14">O65/I65</f>
        <v>#DIV/0!</v>
      </c>
      <c r="R65" s="892"/>
      <c r="S65" s="892"/>
      <c r="T65" s="892"/>
      <c r="U65" s="892">
        <v>0</v>
      </c>
      <c r="V65" s="475"/>
      <c r="W65" s="892"/>
      <c r="X65" s="892"/>
      <c r="Y65" s="484"/>
      <c r="Z65" s="534"/>
    </row>
    <row r="66" spans="1:29">
      <c r="A66" s="482" t="s">
        <v>863</v>
      </c>
      <c r="B66" s="484" t="s">
        <v>719</v>
      </c>
      <c r="C66" s="484" t="s">
        <v>694</v>
      </c>
      <c r="D66" s="484" t="s">
        <v>201</v>
      </c>
      <c r="E66" s="514"/>
      <c r="F66" s="514"/>
      <c r="G66" s="514"/>
      <c r="H66" s="514"/>
      <c r="I66" s="550">
        <v>0</v>
      </c>
      <c r="J66" s="572"/>
      <c r="K66" s="572"/>
      <c r="L66" s="572"/>
      <c r="M66" s="572"/>
      <c r="N66" s="572"/>
      <c r="O66" s="572">
        <f>SUM(J66:N66)</f>
        <v>0</v>
      </c>
      <c r="P66" s="572">
        <f t="shared" si="13"/>
        <v>0</v>
      </c>
      <c r="Q66" s="575">
        <v>0</v>
      </c>
      <c r="R66" s="892"/>
      <c r="S66" s="892"/>
      <c r="T66" s="892"/>
      <c r="U66" s="892">
        <v>0</v>
      </c>
      <c r="V66" s="475"/>
      <c r="W66" s="892"/>
      <c r="X66" s="892"/>
      <c r="Y66" s="484"/>
      <c r="Z66" s="534"/>
    </row>
    <row r="67" spans="1:29" hidden="1">
      <c r="A67" s="482" t="s">
        <v>864</v>
      </c>
      <c r="B67" s="484" t="s">
        <v>720</v>
      </c>
      <c r="C67" s="484" t="s">
        <v>269</v>
      </c>
      <c r="D67" s="484" t="s">
        <v>201</v>
      </c>
      <c r="E67" s="514"/>
      <c r="F67" s="514"/>
      <c r="G67" s="514"/>
      <c r="H67" s="514"/>
      <c r="I67" s="550"/>
      <c r="J67" s="572"/>
      <c r="K67" s="572"/>
      <c r="L67" s="572"/>
      <c r="M67" s="572"/>
      <c r="N67" s="572"/>
      <c r="O67" s="572">
        <f>SUM(J67:N67)</f>
        <v>0</v>
      </c>
      <c r="P67" s="572">
        <f t="shared" si="13"/>
        <v>0</v>
      </c>
      <c r="Q67" s="575">
        <v>0</v>
      </c>
      <c r="R67" s="892"/>
      <c r="S67" s="892"/>
      <c r="T67" s="892"/>
      <c r="U67" s="892">
        <v>0</v>
      </c>
      <c r="V67" s="475"/>
      <c r="W67" s="892"/>
      <c r="X67" s="892"/>
      <c r="Y67" s="484"/>
      <c r="Z67" s="534"/>
    </row>
    <row r="68" spans="1:29">
      <c r="A68" s="482" t="s">
        <v>865</v>
      </c>
      <c r="B68" s="484" t="s">
        <v>307</v>
      </c>
      <c r="C68" s="484" t="s">
        <v>694</v>
      </c>
      <c r="D68" s="484" t="s">
        <v>201</v>
      </c>
      <c r="E68" s="514"/>
      <c r="F68" s="514"/>
      <c r="G68" s="514"/>
      <c r="H68" s="514"/>
      <c r="I68" s="550">
        <v>5000</v>
      </c>
      <c r="J68" s="572"/>
      <c r="K68" s="572"/>
      <c r="L68" s="572"/>
      <c r="M68" s="572">
        <v>11566.4</v>
      </c>
      <c r="N68" s="572"/>
      <c r="O68" s="572">
        <f>SUM(J68:N68)</f>
        <v>11566.4</v>
      </c>
      <c r="P68" s="572">
        <f t="shared" si="13"/>
        <v>-6566.4</v>
      </c>
      <c r="Q68" s="575">
        <f t="shared" si="14"/>
        <v>2.3132799999999998</v>
      </c>
      <c r="R68" s="892"/>
      <c r="S68" s="892"/>
      <c r="T68" s="892"/>
      <c r="U68" s="892">
        <v>0</v>
      </c>
      <c r="V68" s="475"/>
      <c r="W68" s="892"/>
      <c r="X68" s="892"/>
      <c r="Y68" s="484"/>
      <c r="Z68" s="534"/>
    </row>
    <row r="69" spans="1:29">
      <c r="A69" s="482" t="s">
        <v>866</v>
      </c>
      <c r="B69" s="484" t="s">
        <v>721</v>
      </c>
      <c r="C69" s="484" t="s">
        <v>694</v>
      </c>
      <c r="D69" s="484" t="s">
        <v>201</v>
      </c>
      <c r="E69" s="514"/>
      <c r="F69" s="514"/>
      <c r="G69" s="514"/>
      <c r="H69" s="514"/>
      <c r="I69" s="550">
        <v>2000</v>
      </c>
      <c r="J69" s="572"/>
      <c r="K69" s="572"/>
      <c r="L69" s="572"/>
      <c r="M69" s="572">
        <v>1200</v>
      </c>
      <c r="N69" s="572">
        <v>1401.21</v>
      </c>
      <c r="O69" s="572">
        <f>SUM(J69:N69)</f>
        <v>2601.21</v>
      </c>
      <c r="P69" s="572">
        <f t="shared" si="13"/>
        <v>-601.21</v>
      </c>
      <c r="Q69" s="575">
        <f t="shared" si="14"/>
        <v>1.300605</v>
      </c>
      <c r="R69" s="892"/>
      <c r="S69" s="892"/>
      <c r="T69" s="892"/>
      <c r="U69" s="892">
        <v>0</v>
      </c>
      <c r="V69" s="475"/>
      <c r="W69" s="892"/>
      <c r="X69" s="892"/>
      <c r="Y69" s="484"/>
      <c r="Z69" s="534"/>
    </row>
    <row r="70" spans="1:29">
      <c r="A70" s="482" t="s">
        <v>867</v>
      </c>
      <c r="B70" s="484" t="s">
        <v>309</v>
      </c>
      <c r="C70" s="484" t="s">
        <v>694</v>
      </c>
      <c r="D70" s="484" t="s">
        <v>201</v>
      </c>
      <c r="E70" s="514"/>
      <c r="F70" s="514"/>
      <c r="G70" s="514"/>
      <c r="H70" s="514"/>
      <c r="I70" s="550">
        <v>4000</v>
      </c>
      <c r="J70" s="572"/>
      <c r="K70" s="572">
        <v>2120.9</v>
      </c>
      <c r="L70" s="572">
        <f>640</f>
        <v>640</v>
      </c>
      <c r="M70" s="572"/>
      <c r="N70" s="572"/>
      <c r="O70" s="572">
        <f>SUM(J70:N70)</f>
        <v>2760.9</v>
      </c>
      <c r="P70" s="572">
        <f t="shared" si="13"/>
        <v>1239.0999999999999</v>
      </c>
      <c r="Q70" s="575">
        <f t="shared" si="14"/>
        <v>0.69022499999999998</v>
      </c>
      <c r="R70" s="892"/>
      <c r="S70" s="892"/>
      <c r="T70" s="892"/>
      <c r="U70" s="892">
        <v>0</v>
      </c>
      <c r="V70" s="475"/>
      <c r="W70" s="892"/>
      <c r="X70" s="892"/>
      <c r="Y70" s="484"/>
      <c r="Z70" s="534"/>
      <c r="AC70" s="478"/>
    </row>
    <row r="71" spans="1:29" hidden="1">
      <c r="A71" s="482" t="s">
        <v>868</v>
      </c>
      <c r="B71" s="484" t="s">
        <v>310</v>
      </c>
      <c r="C71" s="484" t="s">
        <v>272</v>
      </c>
      <c r="D71" s="484" t="s">
        <v>201</v>
      </c>
      <c r="E71" s="514"/>
      <c r="F71" s="514"/>
      <c r="G71" s="514"/>
      <c r="H71" s="514"/>
      <c r="I71" s="550"/>
      <c r="J71" s="572"/>
      <c r="K71" s="572"/>
      <c r="L71" s="572"/>
      <c r="M71" s="572"/>
      <c r="N71" s="572"/>
      <c r="O71" s="572">
        <f>SUM(J71:M71)</f>
        <v>0</v>
      </c>
      <c r="P71" s="572">
        <f t="shared" si="13"/>
        <v>0</v>
      </c>
      <c r="Q71" s="575" t="e">
        <f t="shared" si="14"/>
        <v>#DIV/0!</v>
      </c>
      <c r="R71" s="896"/>
      <c r="S71" s="896"/>
      <c r="T71" s="896"/>
      <c r="U71" s="896"/>
      <c r="V71" s="475"/>
      <c r="W71" s="896"/>
      <c r="X71" s="896"/>
      <c r="AC71" s="478"/>
    </row>
    <row r="72" spans="1:29" hidden="1">
      <c r="A72" s="482"/>
      <c r="B72" s="531"/>
      <c r="E72" s="532"/>
      <c r="F72" s="532"/>
      <c r="G72" s="532"/>
      <c r="H72" s="532"/>
      <c r="I72" s="554"/>
      <c r="J72" s="547"/>
      <c r="K72" s="475"/>
      <c r="L72" s="475"/>
      <c r="M72" s="475"/>
      <c r="N72" s="475"/>
      <c r="O72" s="475"/>
      <c r="P72" s="475"/>
      <c r="Q72" s="579"/>
      <c r="R72" s="896"/>
      <c r="S72" s="896"/>
      <c r="T72" s="896"/>
      <c r="U72" s="896"/>
      <c r="V72" s="475"/>
      <c r="W72" s="896"/>
      <c r="X72" s="896"/>
    </row>
    <row r="73" spans="1:29">
      <c r="B73" s="1324" t="s">
        <v>166</v>
      </c>
      <c r="C73" s="1325"/>
      <c r="D73" s="1325"/>
      <c r="E73" s="1325"/>
      <c r="F73" s="1325"/>
      <c r="G73" s="1325"/>
      <c r="H73" s="1325"/>
      <c r="I73" s="1325"/>
      <c r="J73" s="1325"/>
      <c r="K73" s="1325"/>
      <c r="L73" s="1325"/>
      <c r="M73" s="1325"/>
      <c r="N73" s="1325"/>
      <c r="O73" s="1325"/>
      <c r="P73" s="1325"/>
      <c r="Q73" s="1325"/>
      <c r="R73" s="1325"/>
      <c r="S73" s="1325"/>
      <c r="T73" s="1325"/>
      <c r="U73" s="1325"/>
      <c r="V73" s="1325"/>
      <c r="W73" s="1325"/>
      <c r="X73" s="1325"/>
      <c r="Y73" s="1325"/>
      <c r="Z73" s="1326"/>
    </row>
    <row r="74" spans="1:29">
      <c r="A74" s="482" t="s">
        <v>869</v>
      </c>
      <c r="B74" s="484" t="s">
        <v>722</v>
      </c>
      <c r="C74" s="484" t="s">
        <v>694</v>
      </c>
      <c r="D74" s="484" t="s">
        <v>201</v>
      </c>
      <c r="E74" s="514"/>
      <c r="F74" s="514"/>
      <c r="G74" s="514"/>
      <c r="H74" s="514"/>
      <c r="I74" s="550">
        <v>9000</v>
      </c>
      <c r="J74" s="572"/>
      <c r="K74" s="572"/>
      <c r="L74" s="572">
        <v>5381.6</v>
      </c>
      <c r="M74" s="572">
        <v>27121.3</v>
      </c>
      <c r="N74" s="572">
        <v>9339.5</v>
      </c>
      <c r="O74" s="572">
        <f t="shared" ref="O74:O85" si="15">SUM(J74:N74)</f>
        <v>41842.400000000001</v>
      </c>
      <c r="P74" s="572">
        <f t="shared" ref="P74:P85" si="16">I74-O74</f>
        <v>-32842.400000000001</v>
      </c>
      <c r="Q74" s="575">
        <f t="shared" ref="Q74:Q84" si="17">O74/I74</f>
        <v>4.6491555555555557</v>
      </c>
      <c r="R74" s="892"/>
      <c r="S74" s="892"/>
      <c r="T74" s="892"/>
      <c r="U74" s="892">
        <v>0</v>
      </c>
      <c r="V74" s="475"/>
      <c r="W74" s="892"/>
      <c r="X74" s="892"/>
      <c r="Y74" s="484"/>
      <c r="Z74" s="534"/>
    </row>
    <row r="75" spans="1:29">
      <c r="A75" s="482" t="s">
        <v>870</v>
      </c>
      <c r="B75" s="484" t="s">
        <v>723</v>
      </c>
      <c r="C75" s="484" t="s">
        <v>694</v>
      </c>
      <c r="D75" s="484" t="s">
        <v>201</v>
      </c>
      <c r="E75" s="514"/>
      <c r="F75" s="514"/>
      <c r="G75" s="514"/>
      <c r="H75" s="514"/>
      <c r="I75" s="550">
        <v>9000</v>
      </c>
      <c r="J75" s="572"/>
      <c r="K75" s="572"/>
      <c r="L75" s="572"/>
      <c r="M75" s="572"/>
      <c r="N75" s="572">
        <v>5914.5</v>
      </c>
      <c r="O75" s="572">
        <f t="shared" si="15"/>
        <v>5914.5</v>
      </c>
      <c r="P75" s="572">
        <f t="shared" si="16"/>
        <v>3085.5</v>
      </c>
      <c r="Q75" s="575">
        <f t="shared" si="17"/>
        <v>0.65716666666666668</v>
      </c>
      <c r="R75" s="892"/>
      <c r="S75" s="892"/>
      <c r="T75" s="892"/>
      <c r="U75" s="892">
        <v>0</v>
      </c>
      <c r="V75" s="475"/>
      <c r="W75" s="892"/>
      <c r="X75" s="892"/>
      <c r="Y75" s="484"/>
      <c r="Z75" s="534"/>
    </row>
    <row r="76" spans="1:29" hidden="1">
      <c r="A76" s="482" t="s">
        <v>871</v>
      </c>
      <c r="B76" s="484" t="s">
        <v>724</v>
      </c>
      <c r="C76" s="484" t="s">
        <v>269</v>
      </c>
      <c r="D76" s="484" t="s">
        <v>201</v>
      </c>
      <c r="E76" s="514"/>
      <c r="F76" s="514"/>
      <c r="G76" s="514"/>
      <c r="H76" s="514"/>
      <c r="I76" s="550"/>
      <c r="J76" s="572"/>
      <c r="K76" s="572"/>
      <c r="L76" s="572"/>
      <c r="M76" s="572"/>
      <c r="N76" s="572"/>
      <c r="O76" s="572">
        <f t="shared" si="15"/>
        <v>0</v>
      </c>
      <c r="P76" s="572">
        <f t="shared" si="16"/>
        <v>0</v>
      </c>
      <c r="Q76" s="575" t="e">
        <f t="shared" si="17"/>
        <v>#DIV/0!</v>
      </c>
      <c r="R76" s="892"/>
      <c r="S76" s="892"/>
      <c r="T76" s="892"/>
      <c r="U76" s="892">
        <v>0</v>
      </c>
      <c r="V76" s="475"/>
      <c r="W76" s="892"/>
      <c r="X76" s="892"/>
      <c r="Y76" s="484"/>
      <c r="Z76" s="534"/>
    </row>
    <row r="77" spans="1:29" hidden="1">
      <c r="A77" s="482" t="s">
        <v>872</v>
      </c>
      <c r="B77" s="484" t="s">
        <v>725</v>
      </c>
      <c r="C77" s="484" t="s">
        <v>269</v>
      </c>
      <c r="D77" s="484" t="s">
        <v>201</v>
      </c>
      <c r="E77" s="514"/>
      <c r="F77" s="514"/>
      <c r="G77" s="514"/>
      <c r="H77" s="514"/>
      <c r="I77" s="550"/>
      <c r="J77" s="572"/>
      <c r="K77" s="572"/>
      <c r="L77" s="572"/>
      <c r="M77" s="572"/>
      <c r="N77" s="572"/>
      <c r="O77" s="572">
        <f t="shared" si="15"/>
        <v>0</v>
      </c>
      <c r="P77" s="572">
        <f t="shared" si="16"/>
        <v>0</v>
      </c>
      <c r="Q77" s="575" t="e">
        <f t="shared" si="17"/>
        <v>#DIV/0!</v>
      </c>
      <c r="R77" s="892"/>
      <c r="S77" s="892"/>
      <c r="T77" s="892"/>
      <c r="U77" s="892">
        <v>0</v>
      </c>
      <c r="V77" s="475"/>
      <c r="W77" s="892"/>
      <c r="X77" s="892"/>
      <c r="Y77" s="484"/>
      <c r="Z77" s="534"/>
    </row>
    <row r="78" spans="1:29" hidden="1">
      <c r="A78" s="482" t="s">
        <v>944</v>
      </c>
      <c r="B78" s="484" t="s">
        <v>726</v>
      </c>
      <c r="C78" s="484" t="s">
        <v>269</v>
      </c>
      <c r="D78" s="484" t="s">
        <v>201</v>
      </c>
      <c r="E78" s="514"/>
      <c r="F78" s="514"/>
      <c r="G78" s="514"/>
      <c r="H78" s="514"/>
      <c r="I78" s="550"/>
      <c r="J78" s="572"/>
      <c r="K78" s="572"/>
      <c r="L78" s="572"/>
      <c r="M78" s="572"/>
      <c r="N78" s="572"/>
      <c r="O78" s="572">
        <f t="shared" si="15"/>
        <v>0</v>
      </c>
      <c r="P78" s="572">
        <f t="shared" si="16"/>
        <v>0</v>
      </c>
      <c r="Q78" s="575">
        <v>0</v>
      </c>
      <c r="R78" s="892"/>
      <c r="S78" s="892"/>
      <c r="T78" s="892"/>
      <c r="U78" s="892">
        <v>0</v>
      </c>
      <c r="V78" s="475"/>
      <c r="W78" s="892"/>
      <c r="X78" s="892"/>
      <c r="Y78" s="484"/>
      <c r="Z78" s="534"/>
    </row>
    <row r="79" spans="1:29" hidden="1">
      <c r="A79" s="482" t="s">
        <v>873</v>
      </c>
      <c r="B79" s="484" t="s">
        <v>727</v>
      </c>
      <c r="C79" s="484" t="s">
        <v>269</v>
      </c>
      <c r="D79" s="484" t="s">
        <v>200</v>
      </c>
      <c r="E79" s="514"/>
      <c r="F79" s="514"/>
      <c r="G79" s="514"/>
      <c r="H79" s="514"/>
      <c r="I79" s="550"/>
      <c r="J79" s="572"/>
      <c r="K79" s="572"/>
      <c r="L79" s="572"/>
      <c r="M79" s="572"/>
      <c r="N79" s="572"/>
      <c r="O79" s="572">
        <f t="shared" si="15"/>
        <v>0</v>
      </c>
      <c r="P79" s="572">
        <f t="shared" si="16"/>
        <v>0</v>
      </c>
      <c r="Q79" s="575" t="e">
        <f t="shared" si="17"/>
        <v>#DIV/0!</v>
      </c>
      <c r="R79" s="892"/>
      <c r="S79" s="892"/>
      <c r="T79" s="892"/>
      <c r="U79" s="892">
        <v>0</v>
      </c>
      <c r="V79" s="475"/>
      <c r="W79" s="892"/>
      <c r="X79" s="892"/>
      <c r="Y79" s="484"/>
      <c r="Z79" s="534"/>
    </row>
    <row r="80" spans="1:29" hidden="1">
      <c r="A80" s="482" t="s">
        <v>874</v>
      </c>
      <c r="B80" s="484" t="s">
        <v>728</v>
      </c>
      <c r="C80" s="484" t="s">
        <v>294</v>
      </c>
      <c r="D80" s="484" t="s">
        <v>201</v>
      </c>
      <c r="E80" s="514"/>
      <c r="F80" s="514"/>
      <c r="G80" s="514"/>
      <c r="H80" s="514"/>
      <c r="I80" s="550"/>
      <c r="J80" s="572"/>
      <c r="K80" s="572"/>
      <c r="L80" s="572"/>
      <c r="M80" s="572"/>
      <c r="N80" s="572"/>
      <c r="O80" s="572">
        <f t="shared" si="15"/>
        <v>0</v>
      </c>
      <c r="P80" s="572">
        <f t="shared" si="16"/>
        <v>0</v>
      </c>
      <c r="Q80" s="575" t="e">
        <f t="shared" si="17"/>
        <v>#DIV/0!</v>
      </c>
      <c r="R80" s="892"/>
      <c r="S80" s="892"/>
      <c r="T80" s="892"/>
      <c r="U80" s="892">
        <v>0</v>
      </c>
      <c r="V80" s="475"/>
      <c r="W80" s="892"/>
      <c r="X80" s="892"/>
      <c r="Y80" s="484"/>
      <c r="Z80" s="534"/>
    </row>
    <row r="81" spans="1:31" hidden="1">
      <c r="A81" s="482" t="s">
        <v>875</v>
      </c>
      <c r="B81" s="484" t="s">
        <v>729</v>
      </c>
      <c r="C81" s="484" t="s">
        <v>269</v>
      </c>
      <c r="D81" s="484" t="s">
        <v>201</v>
      </c>
      <c r="E81" s="514"/>
      <c r="F81" s="514"/>
      <c r="G81" s="514"/>
      <c r="H81" s="514"/>
      <c r="I81" s="550"/>
      <c r="J81" s="572"/>
      <c r="K81" s="572"/>
      <c r="L81" s="572"/>
      <c r="M81" s="572"/>
      <c r="N81" s="572"/>
      <c r="O81" s="572">
        <f t="shared" si="15"/>
        <v>0</v>
      </c>
      <c r="P81" s="572">
        <f t="shared" si="16"/>
        <v>0</v>
      </c>
      <c r="Q81" s="575" t="e">
        <f t="shared" si="17"/>
        <v>#DIV/0!</v>
      </c>
      <c r="R81" s="892"/>
      <c r="S81" s="892"/>
      <c r="T81" s="892"/>
      <c r="U81" s="892">
        <v>0</v>
      </c>
      <c r="V81" s="475"/>
      <c r="W81" s="892"/>
      <c r="X81" s="892"/>
      <c r="Y81" s="484"/>
      <c r="Z81" s="534"/>
    </row>
    <row r="82" spans="1:31" hidden="1">
      <c r="A82" s="482" t="s">
        <v>876</v>
      </c>
      <c r="B82" s="484" t="s">
        <v>730</v>
      </c>
      <c r="C82" s="484" t="s">
        <v>269</v>
      </c>
      <c r="D82" s="484" t="s">
        <v>201</v>
      </c>
      <c r="E82" s="514"/>
      <c r="F82" s="514"/>
      <c r="G82" s="514"/>
      <c r="H82" s="514"/>
      <c r="I82" s="550"/>
      <c r="J82" s="572"/>
      <c r="K82" s="572"/>
      <c r="L82" s="572"/>
      <c r="M82" s="572"/>
      <c r="N82" s="572"/>
      <c r="O82" s="572">
        <f t="shared" si="15"/>
        <v>0</v>
      </c>
      <c r="P82" s="572">
        <f t="shared" si="16"/>
        <v>0</v>
      </c>
      <c r="Q82" s="575">
        <v>0</v>
      </c>
      <c r="R82" s="892"/>
      <c r="S82" s="892"/>
      <c r="T82" s="892"/>
      <c r="U82" s="892">
        <v>0</v>
      </c>
      <c r="V82" s="475"/>
      <c r="W82" s="892"/>
      <c r="X82" s="892"/>
      <c r="Y82" s="484"/>
      <c r="Z82" s="534"/>
      <c r="AB82" s="478"/>
      <c r="AD82" s="478"/>
    </row>
    <row r="83" spans="1:31">
      <c r="A83" s="482" t="s">
        <v>877</v>
      </c>
      <c r="B83" s="484" t="s">
        <v>731</v>
      </c>
      <c r="C83" s="484" t="s">
        <v>694</v>
      </c>
      <c r="D83" s="484" t="s">
        <v>201</v>
      </c>
      <c r="E83" s="514"/>
      <c r="F83" s="514"/>
      <c r="G83" s="514"/>
      <c r="H83" s="514"/>
      <c r="I83" s="550"/>
      <c r="J83" s="572"/>
      <c r="K83" s="572"/>
      <c r="L83" s="572"/>
      <c r="M83" s="572"/>
      <c r="N83" s="572"/>
      <c r="O83" s="572">
        <f t="shared" si="15"/>
        <v>0</v>
      </c>
      <c r="P83" s="572">
        <f t="shared" si="16"/>
        <v>0</v>
      </c>
      <c r="Q83" s="575">
        <v>0</v>
      </c>
      <c r="R83" s="892"/>
      <c r="S83" s="892"/>
      <c r="T83" s="892"/>
      <c r="U83" s="892">
        <v>0</v>
      </c>
      <c r="V83" s="475"/>
      <c r="W83" s="892"/>
      <c r="X83" s="892"/>
      <c r="Y83" s="484"/>
      <c r="Z83" s="534"/>
      <c r="AB83" s="478"/>
      <c r="AD83" s="478"/>
    </row>
    <row r="84" spans="1:31" hidden="1">
      <c r="A84" s="482" t="s">
        <v>878</v>
      </c>
      <c r="B84" s="484" t="s">
        <v>732</v>
      </c>
      <c r="C84" s="484" t="s">
        <v>269</v>
      </c>
      <c r="D84" s="484" t="s">
        <v>201</v>
      </c>
      <c r="E84" s="514"/>
      <c r="F84" s="514"/>
      <c r="G84" s="514"/>
      <c r="H84" s="514"/>
      <c r="I84" s="550"/>
      <c r="J84" s="572"/>
      <c r="K84" s="572"/>
      <c r="L84" s="572"/>
      <c r="M84" s="572"/>
      <c r="N84" s="572"/>
      <c r="O84" s="572">
        <f t="shared" si="15"/>
        <v>0</v>
      </c>
      <c r="P84" s="572">
        <f t="shared" si="16"/>
        <v>0</v>
      </c>
      <c r="Q84" s="575" t="e">
        <f t="shared" si="17"/>
        <v>#DIV/0!</v>
      </c>
      <c r="R84" s="892"/>
      <c r="S84" s="892"/>
      <c r="T84" s="892"/>
      <c r="U84" s="892">
        <v>0</v>
      </c>
      <c r="V84" s="475"/>
      <c r="W84" s="892"/>
      <c r="X84" s="892"/>
      <c r="Y84" s="484"/>
      <c r="Z84" s="534"/>
    </row>
    <row r="85" spans="1:31">
      <c r="B85" s="484"/>
      <c r="C85" s="484"/>
      <c r="D85" s="484"/>
      <c r="E85" s="514"/>
      <c r="F85" s="514"/>
      <c r="G85" s="514"/>
      <c r="H85" s="514"/>
      <c r="I85" s="550">
        <v>0</v>
      </c>
      <c r="J85" s="572"/>
      <c r="K85" s="572"/>
      <c r="L85" s="572"/>
      <c r="M85" s="572"/>
      <c r="N85" s="572"/>
      <c r="O85" s="572">
        <f t="shared" si="15"/>
        <v>0</v>
      </c>
      <c r="P85" s="572">
        <f t="shared" si="16"/>
        <v>0</v>
      </c>
      <c r="Q85" s="575"/>
      <c r="R85" s="892"/>
      <c r="S85" s="892"/>
      <c r="T85" s="892"/>
      <c r="U85" s="892">
        <v>0</v>
      </c>
      <c r="V85" s="475"/>
      <c r="W85" s="892"/>
      <c r="X85" s="892"/>
      <c r="Y85" s="484"/>
      <c r="Z85" s="534"/>
    </row>
    <row r="86" spans="1:31">
      <c r="B86" s="1324" t="s">
        <v>167</v>
      </c>
      <c r="C86" s="1325"/>
      <c r="D86" s="1325"/>
      <c r="E86" s="1325"/>
      <c r="F86" s="1325"/>
      <c r="G86" s="1325"/>
      <c r="H86" s="1325"/>
      <c r="I86" s="1325"/>
      <c r="J86" s="1325"/>
      <c r="K86" s="1325"/>
      <c r="L86" s="1325"/>
      <c r="M86" s="1325"/>
      <c r="N86" s="1325"/>
      <c r="O86" s="1325"/>
      <c r="P86" s="1325"/>
      <c r="Q86" s="1325"/>
      <c r="R86" s="1325"/>
      <c r="S86" s="1325"/>
      <c r="T86" s="1325"/>
      <c r="U86" s="1325"/>
      <c r="V86" s="1325"/>
      <c r="W86" s="1325"/>
      <c r="X86" s="1325"/>
      <c r="Y86" s="1325"/>
      <c r="Z86" s="1326"/>
    </row>
    <row r="87" spans="1:31" hidden="1">
      <c r="A87" s="482" t="s">
        <v>879</v>
      </c>
      <c r="B87" s="484" t="s">
        <v>733</v>
      </c>
      <c r="C87" s="484" t="s">
        <v>269</v>
      </c>
      <c r="D87" s="484" t="s">
        <v>201</v>
      </c>
      <c r="E87" s="514"/>
      <c r="F87" s="514"/>
      <c r="G87" s="514"/>
      <c r="H87" s="514"/>
      <c r="I87" s="550"/>
      <c r="J87" s="572"/>
      <c r="K87" s="572"/>
      <c r="L87" s="572"/>
      <c r="M87" s="572"/>
      <c r="N87" s="572"/>
      <c r="O87" s="572">
        <f>SUM(J87:M87)</f>
        <v>0</v>
      </c>
      <c r="P87" s="572">
        <f t="shared" ref="P87:P98" si="18">I87-O87</f>
        <v>0</v>
      </c>
      <c r="Q87" s="575" t="e">
        <f t="shared" ref="Q87:Q99" si="19">O87/I87</f>
        <v>#DIV/0!</v>
      </c>
      <c r="R87" s="892"/>
      <c r="S87" s="892"/>
      <c r="T87" s="892"/>
      <c r="U87" s="892">
        <v>0</v>
      </c>
      <c r="V87" s="475"/>
      <c r="W87" s="892"/>
      <c r="X87" s="892"/>
      <c r="Y87" s="484"/>
      <c r="Z87" s="534"/>
    </row>
    <row r="88" spans="1:31">
      <c r="A88" s="482" t="s">
        <v>880</v>
      </c>
      <c r="B88" s="484" t="s">
        <v>734</v>
      </c>
      <c r="C88" s="484" t="s">
        <v>694</v>
      </c>
      <c r="D88" s="484" t="s">
        <v>201</v>
      </c>
      <c r="E88" s="514"/>
      <c r="F88" s="514"/>
      <c r="G88" s="514"/>
      <c r="H88" s="514"/>
      <c r="I88" s="550">
        <v>0</v>
      </c>
      <c r="J88" s="572"/>
      <c r="K88" s="572"/>
      <c r="L88" s="572">
        <v>1457.87</v>
      </c>
      <c r="M88" s="572"/>
      <c r="N88" s="572"/>
      <c r="O88" s="572">
        <f t="shared" ref="O88:O98" si="20">SUM(J88:N88)</f>
        <v>1457.87</v>
      </c>
      <c r="P88" s="572">
        <f t="shared" si="18"/>
        <v>-1457.87</v>
      </c>
      <c r="Q88" s="575">
        <v>0</v>
      </c>
      <c r="R88" s="892"/>
      <c r="S88" s="892"/>
      <c r="T88" s="892"/>
      <c r="U88" s="892">
        <v>0</v>
      </c>
      <c r="V88" s="475"/>
      <c r="W88" s="892"/>
      <c r="X88" s="892"/>
      <c r="Y88" s="484"/>
      <c r="Z88" s="534"/>
    </row>
    <row r="89" spans="1:31">
      <c r="A89" s="482" t="s">
        <v>881</v>
      </c>
      <c r="B89" s="484" t="s">
        <v>735</v>
      </c>
      <c r="C89" s="484" t="s">
        <v>694</v>
      </c>
      <c r="D89" s="484" t="s">
        <v>201</v>
      </c>
      <c r="E89" s="514"/>
      <c r="F89" s="514"/>
      <c r="G89" s="514"/>
      <c r="H89" s="514"/>
      <c r="I89" s="550">
        <v>13500</v>
      </c>
      <c r="J89" s="572"/>
      <c r="K89" s="572"/>
      <c r="L89" s="572">
        <v>20</v>
      </c>
      <c r="M89" s="572">
        <v>18453</v>
      </c>
      <c r="N89" s="572">
        <v>1914</v>
      </c>
      <c r="O89" s="572">
        <f t="shared" si="20"/>
        <v>20387</v>
      </c>
      <c r="P89" s="572">
        <f t="shared" si="18"/>
        <v>-6887</v>
      </c>
      <c r="Q89" s="575">
        <f t="shared" si="19"/>
        <v>1.5101481481481482</v>
      </c>
      <c r="R89" s="892"/>
      <c r="S89" s="892"/>
      <c r="T89" s="892"/>
      <c r="U89" s="892">
        <v>0</v>
      </c>
      <c r="V89" s="475"/>
      <c r="W89" s="892"/>
      <c r="X89" s="892"/>
      <c r="Y89" s="484"/>
      <c r="Z89" s="534"/>
    </row>
    <row r="90" spans="1:31">
      <c r="A90" s="482" t="s">
        <v>882</v>
      </c>
      <c r="B90" s="484" t="s">
        <v>736</v>
      </c>
      <c r="C90" s="484" t="s">
        <v>269</v>
      </c>
      <c r="D90" s="484" t="s">
        <v>201</v>
      </c>
      <c r="E90" s="514"/>
      <c r="F90" s="514"/>
      <c r="G90" s="514"/>
      <c r="H90" s="514"/>
      <c r="I90" s="550"/>
      <c r="J90" s="572"/>
      <c r="K90" s="572"/>
      <c r="L90" s="572"/>
      <c r="M90" s="572"/>
      <c r="N90" s="572"/>
      <c r="O90" s="572">
        <f t="shared" si="20"/>
        <v>0</v>
      </c>
      <c r="P90" s="572">
        <f t="shared" si="18"/>
        <v>0</v>
      </c>
      <c r="Q90" s="575">
        <v>0</v>
      </c>
      <c r="R90" s="892"/>
      <c r="S90" s="892"/>
      <c r="T90" s="892"/>
      <c r="U90" s="892">
        <v>0</v>
      </c>
      <c r="V90" s="475"/>
      <c r="W90" s="892"/>
      <c r="X90" s="892"/>
      <c r="Y90" s="484"/>
      <c r="Z90" s="534"/>
      <c r="AD90" s="530"/>
    </row>
    <row r="91" spans="1:31">
      <c r="A91" s="482" t="s">
        <v>883</v>
      </c>
      <c r="B91" s="484" t="s">
        <v>737</v>
      </c>
      <c r="C91" s="484" t="s">
        <v>694</v>
      </c>
      <c r="D91" s="484" t="s">
        <v>201</v>
      </c>
      <c r="E91" s="514"/>
      <c r="F91" s="514"/>
      <c r="G91" s="514"/>
      <c r="H91" s="514"/>
      <c r="I91" s="550">
        <v>4500</v>
      </c>
      <c r="J91" s="572"/>
      <c r="K91" s="572"/>
      <c r="L91" s="572"/>
      <c r="M91" s="572"/>
      <c r="N91" s="572">
        <v>546</v>
      </c>
      <c r="O91" s="572">
        <f t="shared" si="20"/>
        <v>546</v>
      </c>
      <c r="P91" s="572">
        <f t="shared" si="18"/>
        <v>3954</v>
      </c>
      <c r="Q91" s="575">
        <f t="shared" si="19"/>
        <v>0.12133333333333333</v>
      </c>
      <c r="R91" s="892"/>
      <c r="S91" s="892"/>
      <c r="T91" s="892"/>
      <c r="U91" s="892">
        <v>0</v>
      </c>
      <c r="V91" s="475"/>
      <c r="W91" s="892"/>
      <c r="X91" s="892"/>
      <c r="Y91" s="484"/>
      <c r="Z91" s="534"/>
    </row>
    <row r="92" spans="1:31">
      <c r="A92" s="482" t="s">
        <v>884</v>
      </c>
      <c r="B92" s="484" t="s">
        <v>714</v>
      </c>
      <c r="C92" s="484" t="s">
        <v>694</v>
      </c>
      <c r="D92" s="484" t="s">
        <v>201</v>
      </c>
      <c r="E92" s="514"/>
      <c r="F92" s="514"/>
      <c r="G92" s="514"/>
      <c r="H92" s="514"/>
      <c r="I92" s="550">
        <v>9000</v>
      </c>
      <c r="J92" s="572"/>
      <c r="K92" s="572"/>
      <c r="L92" s="572">
        <f>2340</f>
        <v>2340</v>
      </c>
      <c r="M92" s="572"/>
      <c r="N92" s="572"/>
      <c r="O92" s="572">
        <f t="shared" si="20"/>
        <v>2340</v>
      </c>
      <c r="P92" s="572">
        <f t="shared" si="18"/>
        <v>6660</v>
      </c>
      <c r="Q92" s="575">
        <f t="shared" si="19"/>
        <v>0.26</v>
      </c>
      <c r="R92" s="892"/>
      <c r="S92" s="892"/>
      <c r="T92" s="892"/>
      <c r="U92" s="892">
        <v>0</v>
      </c>
      <c r="V92" s="475"/>
      <c r="W92" s="892"/>
      <c r="X92" s="892"/>
      <c r="Y92" s="484"/>
      <c r="Z92" s="534"/>
      <c r="AC92" s="478"/>
    </row>
    <row r="93" spans="1:31">
      <c r="A93" s="482" t="s">
        <v>885</v>
      </c>
      <c r="B93" s="484" t="s">
        <v>700</v>
      </c>
      <c r="C93" s="484" t="s">
        <v>694</v>
      </c>
      <c r="D93" s="484" t="s">
        <v>201</v>
      </c>
      <c r="E93" s="514"/>
      <c r="F93" s="514"/>
      <c r="G93" s="514"/>
      <c r="H93" s="514"/>
      <c r="I93" s="550">
        <v>9900</v>
      </c>
      <c r="J93" s="572"/>
      <c r="K93" s="572"/>
      <c r="L93" s="572"/>
      <c r="M93" s="572">
        <v>4391.4799999999996</v>
      </c>
      <c r="N93" s="572">
        <v>7476.95</v>
      </c>
      <c r="O93" s="572">
        <f t="shared" si="20"/>
        <v>11868.43</v>
      </c>
      <c r="P93" s="572">
        <f t="shared" si="18"/>
        <v>-1968.4300000000003</v>
      </c>
      <c r="Q93" s="575">
        <f t="shared" si="19"/>
        <v>1.1988313131313131</v>
      </c>
      <c r="R93" s="892"/>
      <c r="S93" s="892"/>
      <c r="T93" s="892"/>
      <c r="U93" s="892">
        <v>0</v>
      </c>
      <c r="V93" s="475"/>
      <c r="W93" s="892"/>
      <c r="X93" s="892"/>
      <c r="Y93" s="484"/>
      <c r="Z93" s="534"/>
    </row>
    <row r="94" spans="1:31">
      <c r="A94" s="482" t="s">
        <v>886</v>
      </c>
      <c r="B94" s="484" t="s">
        <v>715</v>
      </c>
      <c r="C94" s="484" t="s">
        <v>694</v>
      </c>
      <c r="D94" s="484" t="s">
        <v>201</v>
      </c>
      <c r="E94" s="514"/>
      <c r="F94" s="514"/>
      <c r="G94" s="514"/>
      <c r="H94" s="514"/>
      <c r="I94" s="550">
        <v>4500</v>
      </c>
      <c r="J94" s="572"/>
      <c r="K94" s="572">
        <v>3927.0499999999997</v>
      </c>
      <c r="L94" s="572">
        <v>2241.0500000000002</v>
      </c>
      <c r="M94" s="572"/>
      <c r="N94" s="572">
        <v>1500</v>
      </c>
      <c r="O94" s="572">
        <f t="shared" si="20"/>
        <v>7668.1</v>
      </c>
      <c r="P94" s="572">
        <f t="shared" si="18"/>
        <v>-3168.1000000000004</v>
      </c>
      <c r="Q94" s="575">
        <f t="shared" si="19"/>
        <v>1.7040222222222223</v>
      </c>
      <c r="R94" s="892"/>
      <c r="S94" s="892"/>
      <c r="T94" s="892"/>
      <c r="U94" s="892">
        <v>0</v>
      </c>
      <c r="V94" s="475"/>
      <c r="W94" s="892"/>
      <c r="X94" s="892"/>
      <c r="Y94" s="484"/>
      <c r="Z94" s="534"/>
      <c r="AE94" s="478"/>
    </row>
    <row r="95" spans="1:31" hidden="1">
      <c r="A95" s="482" t="s">
        <v>506</v>
      </c>
      <c r="B95" s="484" t="s">
        <v>696</v>
      </c>
      <c r="C95" s="484" t="s">
        <v>269</v>
      </c>
      <c r="D95" s="484" t="s">
        <v>196</v>
      </c>
      <c r="E95" s="514"/>
      <c r="F95" s="514"/>
      <c r="G95" s="514"/>
      <c r="H95" s="514"/>
      <c r="I95" s="550"/>
      <c r="J95" s="572"/>
      <c r="K95" s="572"/>
      <c r="L95" s="572"/>
      <c r="M95" s="572"/>
      <c r="N95" s="572"/>
      <c r="O95" s="572">
        <f t="shared" si="20"/>
        <v>0</v>
      </c>
      <c r="P95" s="572">
        <f t="shared" si="18"/>
        <v>0</v>
      </c>
      <c r="Q95" s="575" t="e">
        <f t="shared" si="19"/>
        <v>#DIV/0!</v>
      </c>
      <c r="R95" s="892"/>
      <c r="S95" s="892"/>
      <c r="T95" s="892"/>
      <c r="U95" s="892">
        <v>0</v>
      </c>
      <c r="V95" s="475"/>
      <c r="W95" s="892"/>
      <c r="X95" s="892"/>
      <c r="Y95" s="484"/>
      <c r="Z95" s="534"/>
      <c r="AE95" s="478"/>
    </row>
    <row r="96" spans="1:31" hidden="1">
      <c r="A96" s="482" t="s">
        <v>482</v>
      </c>
      <c r="B96" s="484" t="s">
        <v>697</v>
      </c>
      <c r="C96" s="484" t="s">
        <v>269</v>
      </c>
      <c r="D96" s="484" t="s">
        <v>201</v>
      </c>
      <c r="E96" s="514"/>
      <c r="F96" s="514"/>
      <c r="G96" s="514"/>
      <c r="H96" s="514"/>
      <c r="I96" s="550"/>
      <c r="J96" s="572"/>
      <c r="K96" s="572"/>
      <c r="L96" s="572"/>
      <c r="M96" s="572"/>
      <c r="N96" s="572"/>
      <c r="O96" s="572">
        <f t="shared" si="20"/>
        <v>0</v>
      </c>
      <c r="P96" s="572">
        <f t="shared" si="18"/>
        <v>0</v>
      </c>
      <c r="Q96" s="575" t="e">
        <f t="shared" si="19"/>
        <v>#DIV/0!</v>
      </c>
      <c r="R96" s="892"/>
      <c r="S96" s="892"/>
      <c r="T96" s="892"/>
      <c r="U96" s="892">
        <v>0</v>
      </c>
      <c r="V96" s="475"/>
      <c r="W96" s="892"/>
      <c r="X96" s="892"/>
      <c r="Y96" s="484"/>
      <c r="Z96" s="534"/>
    </row>
    <row r="97" spans="1:31" hidden="1">
      <c r="A97" s="482" t="s">
        <v>604</v>
      </c>
      <c r="B97" s="484" t="s">
        <v>698</v>
      </c>
      <c r="C97" s="484" t="s">
        <v>269</v>
      </c>
      <c r="D97" s="484" t="s">
        <v>201</v>
      </c>
      <c r="E97" s="514"/>
      <c r="F97" s="514"/>
      <c r="G97" s="514"/>
      <c r="H97" s="514"/>
      <c r="I97" s="550"/>
      <c r="J97" s="572"/>
      <c r="K97" s="572"/>
      <c r="L97" s="572"/>
      <c r="M97" s="572"/>
      <c r="N97" s="572"/>
      <c r="O97" s="572">
        <f t="shared" si="20"/>
        <v>0</v>
      </c>
      <c r="P97" s="572">
        <f t="shared" si="18"/>
        <v>0</v>
      </c>
      <c r="Q97" s="575" t="e">
        <f t="shared" si="19"/>
        <v>#DIV/0!</v>
      </c>
      <c r="R97" s="892"/>
      <c r="S97" s="892"/>
      <c r="T97" s="892"/>
      <c r="U97" s="892">
        <v>0</v>
      </c>
      <c r="V97" s="475"/>
      <c r="W97" s="892"/>
      <c r="X97" s="892"/>
      <c r="Y97" s="484"/>
      <c r="Z97" s="534"/>
    </row>
    <row r="98" spans="1:31">
      <c r="B98" s="484"/>
      <c r="C98" s="484"/>
      <c r="D98" s="484"/>
      <c r="E98" s="514"/>
      <c r="F98" s="514"/>
      <c r="G98" s="514"/>
      <c r="H98" s="514"/>
      <c r="I98" s="550">
        <v>0</v>
      </c>
      <c r="J98" s="547"/>
      <c r="K98" s="475"/>
      <c r="L98" s="475"/>
      <c r="M98" s="475"/>
      <c r="N98" s="475"/>
      <c r="O98" s="572">
        <f t="shared" si="20"/>
        <v>0</v>
      </c>
      <c r="P98" s="572">
        <f t="shared" si="18"/>
        <v>0</v>
      </c>
      <c r="Q98" s="575"/>
      <c r="R98" s="892"/>
      <c r="S98" s="892"/>
      <c r="T98" s="892"/>
      <c r="U98" s="892">
        <v>0</v>
      </c>
      <c r="V98" s="475"/>
      <c r="W98" s="892"/>
      <c r="X98" s="892"/>
      <c r="Y98" s="484"/>
      <c r="Z98" s="534"/>
    </row>
    <row r="99" spans="1:31" s="478" customFormat="1">
      <c r="A99" s="490"/>
      <c r="B99" s="485" t="s">
        <v>168</v>
      </c>
      <c r="C99" s="486"/>
      <c r="D99" s="488"/>
      <c r="E99" s="516"/>
      <c r="F99" s="516"/>
      <c r="G99" s="516"/>
      <c r="H99" s="516"/>
      <c r="I99" s="555">
        <f>SUM(I65:I98)</f>
        <v>70400</v>
      </c>
      <c r="J99" s="555">
        <f t="shared" ref="J99:P99" si="21">SUM(J65:J98)</f>
        <v>0</v>
      </c>
      <c r="K99" s="555">
        <f t="shared" si="21"/>
        <v>6047.95</v>
      </c>
      <c r="L99" s="555">
        <f t="shared" si="21"/>
        <v>12080.52</v>
      </c>
      <c r="M99" s="555">
        <f t="shared" si="21"/>
        <v>62732.179999999993</v>
      </c>
      <c r="N99" s="555">
        <f t="shared" si="21"/>
        <v>28092.16</v>
      </c>
      <c r="O99" s="555">
        <f t="shared" si="21"/>
        <v>108952.81</v>
      </c>
      <c r="P99" s="555">
        <f t="shared" si="21"/>
        <v>-38552.810000000005</v>
      </c>
      <c r="Q99" s="582">
        <f t="shared" si="19"/>
        <v>1.5476251420454545</v>
      </c>
      <c r="R99" s="897"/>
      <c r="S99" s="897"/>
      <c r="T99" s="897"/>
      <c r="U99" s="897">
        <f>SUM(U65:U98)</f>
        <v>0</v>
      </c>
      <c r="V99" s="475"/>
      <c r="W99" s="897"/>
      <c r="X99" s="897"/>
      <c r="Y99" s="897"/>
      <c r="Z99" s="898"/>
      <c r="AB99" s="473"/>
      <c r="AC99" s="473"/>
      <c r="AD99" s="473"/>
      <c r="AE99" s="473"/>
    </row>
    <row r="100" spans="1:31" s="478" customFormat="1">
      <c r="A100" s="490"/>
      <c r="B100" s="490"/>
      <c r="C100" s="490"/>
      <c r="D100" s="490"/>
      <c r="E100" s="490"/>
      <c r="F100" s="490"/>
      <c r="G100" s="490"/>
      <c r="H100" s="490"/>
      <c r="I100" s="556"/>
      <c r="J100" s="556"/>
      <c r="K100" s="490"/>
      <c r="L100" s="490"/>
      <c r="M100" s="490"/>
      <c r="N100" s="490"/>
      <c r="O100" s="490"/>
      <c r="P100" s="490"/>
      <c r="Q100" s="585"/>
      <c r="R100" s="490"/>
      <c r="S100" s="490"/>
      <c r="T100" s="490"/>
      <c r="U100" s="490"/>
      <c r="V100" s="490"/>
      <c r="W100" s="490"/>
      <c r="X100" s="490"/>
      <c r="Y100" s="490"/>
      <c r="Z100" s="490"/>
      <c r="AB100" s="473"/>
      <c r="AC100" s="473"/>
      <c r="AD100" s="473"/>
      <c r="AE100" s="473"/>
    </row>
    <row r="101" spans="1:31" ht="15.75" customHeight="1">
      <c r="B101" s="512" t="s">
        <v>955</v>
      </c>
      <c r="C101" s="513"/>
      <c r="D101" s="513"/>
      <c r="E101" s="513"/>
      <c r="F101" s="513"/>
      <c r="G101" s="513"/>
      <c r="H101" s="513"/>
      <c r="I101" s="549"/>
      <c r="J101" s="549"/>
      <c r="K101" s="549"/>
      <c r="L101" s="549"/>
      <c r="M101" s="549"/>
      <c r="N101" s="549"/>
      <c r="O101" s="549"/>
      <c r="P101" s="549"/>
      <c r="Q101" s="584"/>
      <c r="R101" s="513"/>
      <c r="S101" s="513"/>
      <c r="T101" s="513"/>
      <c r="U101" s="513"/>
      <c r="V101" s="475"/>
      <c r="W101" s="513"/>
      <c r="X101" s="513"/>
      <c r="Y101" s="513"/>
      <c r="Z101" s="513"/>
    </row>
    <row r="102" spans="1:31">
      <c r="B102" s="1315" t="s">
        <v>169</v>
      </c>
      <c r="C102" s="1316"/>
      <c r="D102" s="1316"/>
      <c r="E102" s="1316"/>
      <c r="F102" s="1316"/>
      <c r="G102" s="1316"/>
      <c r="H102" s="1316"/>
      <c r="I102" s="1316"/>
      <c r="J102" s="1316"/>
      <c r="K102" s="1316"/>
      <c r="L102" s="1316"/>
      <c r="M102" s="1316"/>
      <c r="N102" s="1316"/>
      <c r="O102" s="1316"/>
      <c r="P102" s="1316"/>
      <c r="Q102" s="1316"/>
      <c r="R102" s="1316"/>
      <c r="S102" s="1316"/>
      <c r="T102" s="1316"/>
      <c r="U102" s="1316"/>
      <c r="V102" s="1316"/>
      <c r="W102" s="1316"/>
      <c r="X102" s="1316"/>
      <c r="Y102" s="1316"/>
      <c r="Z102" s="1317"/>
    </row>
    <row r="103" spans="1:31" hidden="1">
      <c r="A103" s="482" t="s">
        <v>887</v>
      </c>
      <c r="B103" s="484" t="s">
        <v>738</v>
      </c>
      <c r="C103" s="484" t="s">
        <v>284</v>
      </c>
      <c r="D103" s="484" t="s">
        <v>201</v>
      </c>
      <c r="E103" s="514"/>
      <c r="F103" s="514"/>
      <c r="G103" s="514"/>
      <c r="H103" s="514"/>
      <c r="I103" s="550"/>
      <c r="J103" s="572"/>
      <c r="K103" s="572"/>
      <c r="L103" s="572"/>
      <c r="M103" s="572"/>
      <c r="N103" s="572"/>
      <c r="O103" s="572">
        <f>SUM(J103:M103)</f>
        <v>0</v>
      </c>
      <c r="P103" s="572">
        <f>I103-O103</f>
        <v>0</v>
      </c>
      <c r="Q103" s="575" t="e">
        <f>O103/I103</f>
        <v>#DIV/0!</v>
      </c>
      <c r="R103" s="892"/>
      <c r="S103" s="892"/>
      <c r="T103" s="892"/>
      <c r="U103" s="892">
        <v>0</v>
      </c>
      <c r="V103" s="475"/>
      <c r="W103" s="892"/>
      <c r="X103" s="892"/>
      <c r="Y103" s="484"/>
      <c r="Z103" s="534"/>
    </row>
    <row r="104" spans="1:31">
      <c r="A104" s="482" t="s">
        <v>888</v>
      </c>
      <c r="B104" s="484" t="s">
        <v>739</v>
      </c>
      <c r="C104" s="484" t="s">
        <v>694</v>
      </c>
      <c r="D104" s="484" t="s">
        <v>201</v>
      </c>
      <c r="E104" s="514"/>
      <c r="F104" s="514"/>
      <c r="G104" s="514"/>
      <c r="H104" s="514"/>
      <c r="I104" s="550">
        <v>6000</v>
      </c>
      <c r="J104" s="572"/>
      <c r="K104" s="572"/>
      <c r="L104" s="572"/>
      <c r="M104" s="572"/>
      <c r="N104" s="572"/>
      <c r="O104" s="572">
        <f>SUM(J104:N104)</f>
        <v>0</v>
      </c>
      <c r="P104" s="572">
        <f>I104-O104</f>
        <v>6000</v>
      </c>
      <c r="Q104" s="575">
        <f>O104/I104</f>
        <v>0</v>
      </c>
      <c r="R104" s="892"/>
      <c r="S104" s="892"/>
      <c r="T104" s="892"/>
      <c r="U104" s="892">
        <v>0</v>
      </c>
      <c r="V104" s="475"/>
      <c r="W104" s="892"/>
      <c r="X104" s="892"/>
      <c r="Y104" s="484"/>
      <c r="Z104" s="534"/>
      <c r="AD104" s="478"/>
    </row>
    <row r="105" spans="1:31" hidden="1">
      <c r="A105" s="482" t="s">
        <v>889</v>
      </c>
      <c r="B105" s="484" t="s">
        <v>740</v>
      </c>
      <c r="C105" s="484" t="s">
        <v>284</v>
      </c>
      <c r="D105" s="484" t="s">
        <v>201</v>
      </c>
      <c r="E105" s="514"/>
      <c r="F105" s="514"/>
      <c r="G105" s="514"/>
      <c r="H105" s="514"/>
      <c r="I105" s="550"/>
      <c r="J105" s="572"/>
      <c r="K105" s="572"/>
      <c r="L105" s="572"/>
      <c r="M105" s="572"/>
      <c r="N105" s="572"/>
      <c r="O105" s="572">
        <f>SUM(J105:M105)</f>
        <v>0</v>
      </c>
      <c r="P105" s="572">
        <f>I105-O105</f>
        <v>0</v>
      </c>
      <c r="Q105" s="575" t="e">
        <f>O105/I105</f>
        <v>#DIV/0!</v>
      </c>
      <c r="R105" s="892"/>
      <c r="S105" s="892"/>
      <c r="T105" s="892"/>
      <c r="U105" s="892">
        <v>0</v>
      </c>
      <c r="V105" s="475"/>
      <c r="W105" s="892"/>
      <c r="X105" s="892"/>
      <c r="Y105" s="484"/>
      <c r="Z105" s="534"/>
    </row>
    <row r="106" spans="1:31" hidden="1">
      <c r="A106" s="482"/>
      <c r="B106" s="484"/>
      <c r="C106" s="484"/>
      <c r="D106" s="484"/>
      <c r="E106" s="514"/>
      <c r="F106" s="514"/>
      <c r="G106" s="514"/>
      <c r="H106" s="514"/>
      <c r="I106" s="550"/>
      <c r="J106" s="572"/>
      <c r="K106" s="572"/>
      <c r="L106" s="572"/>
      <c r="M106" s="572"/>
      <c r="N106" s="572"/>
      <c r="O106" s="572">
        <f>SUM(J106:M106)</f>
        <v>0</v>
      </c>
      <c r="P106" s="572">
        <f>I106-O106</f>
        <v>0</v>
      </c>
      <c r="Q106" s="575"/>
      <c r="R106" s="892"/>
      <c r="S106" s="892"/>
      <c r="T106" s="892"/>
      <c r="U106" s="892">
        <v>0</v>
      </c>
      <c r="V106" s="475"/>
      <c r="W106" s="892"/>
      <c r="X106" s="892"/>
      <c r="Y106" s="484"/>
      <c r="Z106" s="534"/>
    </row>
    <row r="107" spans="1:31">
      <c r="B107" s="1324" t="s">
        <v>170</v>
      </c>
      <c r="C107" s="1325"/>
      <c r="D107" s="1325"/>
      <c r="E107" s="1325"/>
      <c r="F107" s="1325"/>
      <c r="G107" s="1325"/>
      <c r="H107" s="1325"/>
      <c r="I107" s="1325"/>
      <c r="J107" s="1325"/>
      <c r="K107" s="1325"/>
      <c r="L107" s="1325"/>
      <c r="M107" s="1325"/>
      <c r="N107" s="1325"/>
      <c r="O107" s="1325"/>
      <c r="P107" s="1325"/>
      <c r="Q107" s="1325"/>
      <c r="R107" s="1325"/>
      <c r="S107" s="1325"/>
      <c r="T107" s="1325"/>
      <c r="U107" s="1325"/>
      <c r="V107" s="1325"/>
      <c r="W107" s="1325"/>
      <c r="X107" s="1325"/>
      <c r="Y107" s="1325"/>
      <c r="Z107" s="1326"/>
    </row>
    <row r="108" spans="1:31" hidden="1">
      <c r="A108" s="482" t="s">
        <v>890</v>
      </c>
      <c r="B108" s="484" t="s">
        <v>741</v>
      </c>
      <c r="C108" s="484" t="s">
        <v>284</v>
      </c>
      <c r="D108" s="484" t="s">
        <v>201</v>
      </c>
      <c r="E108" s="514"/>
      <c r="F108" s="514"/>
      <c r="G108" s="514"/>
      <c r="H108" s="514"/>
      <c r="I108" s="550"/>
      <c r="J108" s="572"/>
      <c r="K108" s="572"/>
      <c r="L108" s="572"/>
      <c r="M108" s="572"/>
      <c r="N108" s="572"/>
      <c r="O108" s="572">
        <f>SUM(J108:M108)</f>
        <v>0</v>
      </c>
      <c r="P108" s="572">
        <f>I108-O108</f>
        <v>0</v>
      </c>
      <c r="Q108" s="575" t="e">
        <f>O108/I108</f>
        <v>#DIV/0!</v>
      </c>
      <c r="R108" s="892"/>
      <c r="S108" s="892"/>
      <c r="T108" s="892"/>
      <c r="U108" s="892">
        <v>0</v>
      </c>
      <c r="V108" s="475"/>
      <c r="W108" s="892"/>
      <c r="X108" s="892"/>
      <c r="Y108" s="484"/>
      <c r="Z108" s="534"/>
    </row>
    <row r="109" spans="1:31" hidden="1">
      <c r="A109" s="482" t="s">
        <v>891</v>
      </c>
      <c r="B109" s="484" t="s">
        <v>742</v>
      </c>
      <c r="C109" s="484" t="s">
        <v>284</v>
      </c>
      <c r="D109" s="484" t="s">
        <v>201</v>
      </c>
      <c r="E109" s="514"/>
      <c r="F109" s="514"/>
      <c r="G109" s="514"/>
      <c r="H109" s="514"/>
      <c r="I109" s="550"/>
      <c r="J109" s="572"/>
      <c r="K109" s="572"/>
      <c r="L109" s="572"/>
      <c r="M109" s="572"/>
      <c r="N109" s="572"/>
      <c r="O109" s="572">
        <f>SUM(J109:M109)</f>
        <v>0</v>
      </c>
      <c r="P109" s="572">
        <f>I109-O109</f>
        <v>0</v>
      </c>
      <c r="Q109" s="575" t="e">
        <f>O109/I109</f>
        <v>#DIV/0!</v>
      </c>
      <c r="R109" s="892"/>
      <c r="S109" s="892"/>
      <c r="T109" s="892"/>
      <c r="U109" s="892">
        <v>0</v>
      </c>
      <c r="V109" s="475"/>
      <c r="W109" s="892"/>
      <c r="X109" s="892"/>
      <c r="Y109" s="484"/>
      <c r="Z109" s="534"/>
    </row>
    <row r="110" spans="1:31">
      <c r="A110" s="482" t="s">
        <v>892</v>
      </c>
      <c r="B110" s="484" t="s">
        <v>743</v>
      </c>
      <c r="C110" s="484" t="s">
        <v>694</v>
      </c>
      <c r="D110" s="484" t="s">
        <v>201</v>
      </c>
      <c r="E110" s="514"/>
      <c r="F110" s="514"/>
      <c r="G110" s="514"/>
      <c r="H110" s="514"/>
      <c r="I110" s="550">
        <v>12000</v>
      </c>
      <c r="J110" s="572"/>
      <c r="K110" s="572"/>
      <c r="L110" s="572"/>
      <c r="M110" s="572">
        <f>213+4065</f>
        <v>4278</v>
      </c>
      <c r="N110" s="572"/>
      <c r="O110" s="572">
        <f>SUM(J110:N110)</f>
        <v>4278</v>
      </c>
      <c r="P110" s="572">
        <f>I110-O110</f>
        <v>7722</v>
      </c>
      <c r="Q110" s="575">
        <f>O110/I110</f>
        <v>0.35649999999999998</v>
      </c>
      <c r="R110" s="892"/>
      <c r="S110" s="892"/>
      <c r="T110" s="892"/>
      <c r="U110" s="892">
        <v>0</v>
      </c>
      <c r="V110" s="475"/>
      <c r="W110" s="892"/>
      <c r="X110" s="892"/>
      <c r="Y110" s="484"/>
      <c r="Z110" s="534"/>
    </row>
    <row r="111" spans="1:31" hidden="1">
      <c r="A111" s="482" t="s">
        <v>893</v>
      </c>
      <c r="B111" s="484" t="s">
        <v>744</v>
      </c>
      <c r="C111" s="484" t="s">
        <v>284</v>
      </c>
      <c r="D111" s="484" t="s">
        <v>201</v>
      </c>
      <c r="E111" s="514"/>
      <c r="F111" s="514"/>
      <c r="G111" s="514"/>
      <c r="H111" s="514"/>
      <c r="I111" s="550"/>
      <c r="J111" s="572"/>
      <c r="K111" s="572"/>
      <c r="L111" s="572"/>
      <c r="M111" s="572"/>
      <c r="N111" s="572"/>
      <c r="O111" s="572">
        <f>SUM(J111:M111)</f>
        <v>0</v>
      </c>
      <c r="P111" s="572">
        <f>I111-O111</f>
        <v>0</v>
      </c>
      <c r="Q111" s="575" t="e">
        <f>O111/I111</f>
        <v>#DIV/0!</v>
      </c>
      <c r="R111" s="892"/>
      <c r="S111" s="892"/>
      <c r="T111" s="892"/>
      <c r="U111" s="892">
        <v>0</v>
      </c>
      <c r="V111" s="475"/>
      <c r="W111" s="892"/>
      <c r="X111" s="892"/>
      <c r="Y111" s="484"/>
      <c r="Z111" s="534"/>
      <c r="AB111" s="478"/>
    </row>
    <row r="112" spans="1:31" hidden="1">
      <c r="B112" s="484"/>
      <c r="C112" s="484"/>
      <c r="D112" s="484"/>
      <c r="E112" s="514"/>
      <c r="F112" s="514"/>
      <c r="G112" s="514"/>
      <c r="H112" s="514"/>
      <c r="I112" s="550"/>
      <c r="J112" s="572"/>
      <c r="K112" s="572"/>
      <c r="L112" s="572"/>
      <c r="M112" s="572"/>
      <c r="N112" s="572"/>
      <c r="O112" s="572">
        <f>SUM(J112:M112)</f>
        <v>0</v>
      </c>
      <c r="P112" s="572">
        <f>I112-O112</f>
        <v>0</v>
      </c>
      <c r="Q112" s="575"/>
      <c r="R112" s="892"/>
      <c r="S112" s="892"/>
      <c r="T112" s="892"/>
      <c r="U112" s="892">
        <v>0</v>
      </c>
      <c r="V112" s="475"/>
      <c r="W112" s="892"/>
      <c r="X112" s="892"/>
      <c r="Y112" s="484"/>
      <c r="Z112" s="534"/>
    </row>
    <row r="113" spans="1:31">
      <c r="B113" s="1324" t="s">
        <v>171</v>
      </c>
      <c r="C113" s="1325"/>
      <c r="D113" s="1325"/>
      <c r="E113" s="1325"/>
      <c r="F113" s="1325"/>
      <c r="G113" s="1325"/>
      <c r="H113" s="1325"/>
      <c r="I113" s="1325"/>
      <c r="J113" s="1325"/>
      <c r="K113" s="1325"/>
      <c r="L113" s="1325"/>
      <c r="M113" s="1325"/>
      <c r="N113" s="1325"/>
      <c r="O113" s="1325"/>
      <c r="P113" s="1325"/>
      <c r="Q113" s="1325"/>
      <c r="R113" s="1325"/>
      <c r="S113" s="1325"/>
      <c r="T113" s="1325"/>
      <c r="U113" s="1325"/>
      <c r="V113" s="1325"/>
      <c r="W113" s="1325"/>
      <c r="X113" s="1325"/>
      <c r="Y113" s="1325"/>
      <c r="Z113" s="1326"/>
    </row>
    <row r="114" spans="1:31" hidden="1">
      <c r="A114" s="482" t="s">
        <v>894</v>
      </c>
      <c r="B114" s="484" t="s">
        <v>745</v>
      </c>
      <c r="C114" s="484" t="s">
        <v>284</v>
      </c>
      <c r="D114" s="484" t="s">
        <v>201</v>
      </c>
      <c r="E114" s="514"/>
      <c r="F114" s="514"/>
      <c r="G114" s="514"/>
      <c r="H114" s="514"/>
      <c r="I114" s="550"/>
      <c r="J114" s="572"/>
      <c r="K114" s="572"/>
      <c r="L114" s="572"/>
      <c r="M114" s="572"/>
      <c r="N114" s="572"/>
      <c r="O114" s="572">
        <f t="shared" ref="O114:O127" si="22">SUM(J114:M114)</f>
        <v>0</v>
      </c>
      <c r="P114" s="572">
        <f t="shared" ref="P114:P127" si="23">I114-O114</f>
        <v>0</v>
      </c>
      <c r="Q114" s="575" t="e">
        <f t="shared" ref="Q114:Q128" si="24">O114/I114</f>
        <v>#DIV/0!</v>
      </c>
      <c r="R114" s="892"/>
      <c r="S114" s="892"/>
      <c r="T114" s="892"/>
      <c r="U114" s="892">
        <v>0</v>
      </c>
      <c r="V114" s="475"/>
      <c r="W114" s="892"/>
      <c r="X114" s="892"/>
      <c r="Y114" s="484"/>
      <c r="Z114" s="534"/>
    </row>
    <row r="115" spans="1:31" hidden="1">
      <c r="A115" s="482" t="s">
        <v>895</v>
      </c>
      <c r="B115" s="484" t="s">
        <v>746</v>
      </c>
      <c r="C115" s="484" t="s">
        <v>284</v>
      </c>
      <c r="D115" s="484" t="s">
        <v>201</v>
      </c>
      <c r="E115" s="514"/>
      <c r="F115" s="514"/>
      <c r="G115" s="514"/>
      <c r="H115" s="514"/>
      <c r="I115" s="550"/>
      <c r="J115" s="572"/>
      <c r="K115" s="572"/>
      <c r="L115" s="572"/>
      <c r="M115" s="572"/>
      <c r="N115" s="572"/>
      <c r="O115" s="572">
        <f t="shared" si="22"/>
        <v>0</v>
      </c>
      <c r="P115" s="572">
        <f t="shared" si="23"/>
        <v>0</v>
      </c>
      <c r="Q115" s="575" t="e">
        <f t="shared" si="24"/>
        <v>#DIV/0!</v>
      </c>
      <c r="R115" s="892"/>
      <c r="S115" s="892"/>
      <c r="T115" s="892"/>
      <c r="U115" s="892">
        <v>0</v>
      </c>
      <c r="V115" s="475"/>
      <c r="W115" s="892"/>
      <c r="X115" s="892"/>
      <c r="Y115" s="484"/>
      <c r="Z115" s="534"/>
    </row>
    <row r="116" spans="1:31" hidden="1">
      <c r="A116" s="482" t="s">
        <v>896</v>
      </c>
      <c r="B116" s="484" t="s">
        <v>747</v>
      </c>
      <c r="C116" s="484" t="s">
        <v>284</v>
      </c>
      <c r="D116" s="484" t="s">
        <v>201</v>
      </c>
      <c r="E116" s="514"/>
      <c r="F116" s="514"/>
      <c r="G116" s="514"/>
      <c r="H116" s="514"/>
      <c r="I116" s="550"/>
      <c r="J116" s="572"/>
      <c r="K116" s="572"/>
      <c r="L116" s="572"/>
      <c r="M116" s="572"/>
      <c r="N116" s="572"/>
      <c r="O116" s="572">
        <f t="shared" si="22"/>
        <v>0</v>
      </c>
      <c r="P116" s="572">
        <f t="shared" si="23"/>
        <v>0</v>
      </c>
      <c r="Q116" s="575" t="e">
        <f t="shared" si="24"/>
        <v>#DIV/0!</v>
      </c>
      <c r="R116" s="892"/>
      <c r="S116" s="892"/>
      <c r="T116" s="892"/>
      <c r="U116" s="892">
        <v>0</v>
      </c>
      <c r="V116" s="475"/>
      <c r="W116" s="892"/>
      <c r="X116" s="892"/>
      <c r="Y116" s="484"/>
      <c r="Z116" s="534"/>
    </row>
    <row r="117" spans="1:31" hidden="1">
      <c r="A117" s="482" t="s">
        <v>897</v>
      </c>
      <c r="B117" s="484" t="s">
        <v>748</v>
      </c>
      <c r="C117" s="484" t="s">
        <v>284</v>
      </c>
      <c r="D117" s="484" t="s">
        <v>201</v>
      </c>
      <c r="E117" s="514"/>
      <c r="F117" s="514"/>
      <c r="G117" s="514"/>
      <c r="H117" s="514"/>
      <c r="I117" s="550"/>
      <c r="J117" s="572"/>
      <c r="K117" s="572"/>
      <c r="L117" s="572"/>
      <c r="M117" s="572"/>
      <c r="N117" s="572"/>
      <c r="O117" s="572">
        <f t="shared" si="22"/>
        <v>0</v>
      </c>
      <c r="P117" s="572">
        <f t="shared" si="23"/>
        <v>0</v>
      </c>
      <c r="Q117" s="575" t="e">
        <f t="shared" si="24"/>
        <v>#DIV/0!</v>
      </c>
      <c r="R117" s="892"/>
      <c r="S117" s="892"/>
      <c r="T117" s="892"/>
      <c r="U117" s="892">
        <v>0</v>
      </c>
      <c r="V117" s="475"/>
      <c r="W117" s="892"/>
      <c r="X117" s="892"/>
      <c r="Y117" s="484"/>
      <c r="Z117" s="534"/>
    </row>
    <row r="118" spans="1:31" hidden="1">
      <c r="A118" s="482" t="s">
        <v>512</v>
      </c>
      <c r="B118" s="484" t="s">
        <v>696</v>
      </c>
      <c r="C118" s="484" t="s">
        <v>269</v>
      </c>
      <c r="D118" s="484" t="s">
        <v>196</v>
      </c>
      <c r="E118" s="514"/>
      <c r="F118" s="514"/>
      <c r="G118" s="514"/>
      <c r="H118" s="514"/>
      <c r="I118" s="550"/>
      <c r="J118" s="572"/>
      <c r="K118" s="572"/>
      <c r="L118" s="572"/>
      <c r="M118" s="572"/>
      <c r="N118" s="572"/>
      <c r="O118" s="572">
        <f t="shared" si="22"/>
        <v>0</v>
      </c>
      <c r="P118" s="572">
        <f t="shared" si="23"/>
        <v>0</v>
      </c>
      <c r="Q118" s="575" t="e">
        <f t="shared" si="24"/>
        <v>#DIV/0!</v>
      </c>
      <c r="R118" s="892"/>
      <c r="S118" s="892"/>
      <c r="T118" s="892"/>
      <c r="U118" s="892">
        <v>0</v>
      </c>
      <c r="V118" s="475"/>
      <c r="W118" s="892"/>
      <c r="X118" s="892"/>
      <c r="Y118" s="484"/>
      <c r="Z118" s="534"/>
    </row>
    <row r="119" spans="1:31" hidden="1">
      <c r="A119" s="482" t="s">
        <v>486</v>
      </c>
      <c r="B119" s="484" t="s">
        <v>697</v>
      </c>
      <c r="C119" s="484" t="s">
        <v>269</v>
      </c>
      <c r="D119" s="484" t="s">
        <v>201</v>
      </c>
      <c r="E119" s="514"/>
      <c r="F119" s="514"/>
      <c r="G119" s="514"/>
      <c r="H119" s="514"/>
      <c r="I119" s="550"/>
      <c r="J119" s="572"/>
      <c r="K119" s="572"/>
      <c r="L119" s="572"/>
      <c r="M119" s="572"/>
      <c r="N119" s="572"/>
      <c r="O119" s="572">
        <f t="shared" si="22"/>
        <v>0</v>
      </c>
      <c r="P119" s="572">
        <f t="shared" si="23"/>
        <v>0</v>
      </c>
      <c r="Q119" s="575" t="e">
        <f t="shared" si="24"/>
        <v>#DIV/0!</v>
      </c>
      <c r="R119" s="892"/>
      <c r="S119" s="892"/>
      <c r="T119" s="892"/>
      <c r="U119" s="892">
        <v>0</v>
      </c>
      <c r="V119" s="475"/>
      <c r="W119" s="892"/>
      <c r="X119" s="892"/>
      <c r="Y119" s="484"/>
      <c r="Z119" s="534"/>
    </row>
    <row r="120" spans="1:31" hidden="1">
      <c r="A120" s="482" t="s">
        <v>608</v>
      </c>
      <c r="B120" s="484" t="s">
        <v>698</v>
      </c>
      <c r="C120" s="484" t="s">
        <v>269</v>
      </c>
      <c r="D120" s="484" t="s">
        <v>201</v>
      </c>
      <c r="E120" s="514"/>
      <c r="F120" s="514"/>
      <c r="G120" s="514"/>
      <c r="H120" s="514"/>
      <c r="I120" s="550"/>
      <c r="J120" s="572"/>
      <c r="K120" s="572"/>
      <c r="L120" s="572"/>
      <c r="M120" s="572"/>
      <c r="N120" s="572"/>
      <c r="O120" s="572">
        <f t="shared" si="22"/>
        <v>0</v>
      </c>
      <c r="P120" s="572">
        <f t="shared" si="23"/>
        <v>0</v>
      </c>
      <c r="Q120" s="575" t="e">
        <f t="shared" si="24"/>
        <v>#DIV/0!</v>
      </c>
      <c r="R120" s="892"/>
      <c r="S120" s="892"/>
      <c r="T120" s="892"/>
      <c r="U120" s="892">
        <v>0</v>
      </c>
      <c r="V120" s="475"/>
      <c r="W120" s="892"/>
      <c r="X120" s="892"/>
      <c r="Y120" s="484"/>
      <c r="Z120" s="534"/>
    </row>
    <row r="121" spans="1:31">
      <c r="A121" s="482" t="s">
        <v>898</v>
      </c>
      <c r="B121" s="484" t="s">
        <v>714</v>
      </c>
      <c r="C121" s="484" t="s">
        <v>694</v>
      </c>
      <c r="D121" s="484" t="s">
        <v>201</v>
      </c>
      <c r="E121" s="514"/>
      <c r="F121" s="514"/>
      <c r="G121" s="514"/>
      <c r="H121" s="514"/>
      <c r="I121" s="550">
        <v>9000</v>
      </c>
      <c r="J121" s="572"/>
      <c r="K121" s="572"/>
      <c r="L121" s="572"/>
      <c r="M121" s="572">
        <f>1170+1283.09</f>
        <v>2453.09</v>
      </c>
      <c r="N121" s="572"/>
      <c r="O121" s="572">
        <f>SUM(J121:N121)</f>
        <v>2453.09</v>
      </c>
      <c r="P121" s="572">
        <f t="shared" si="23"/>
        <v>6546.91</v>
      </c>
      <c r="Q121" s="575">
        <f t="shared" si="24"/>
        <v>0.27256555555555556</v>
      </c>
      <c r="R121" s="892"/>
      <c r="S121" s="892"/>
      <c r="T121" s="892"/>
      <c r="U121" s="892">
        <v>0</v>
      </c>
      <c r="V121" s="475"/>
      <c r="W121" s="892"/>
      <c r="X121" s="892"/>
      <c r="Y121" s="484"/>
      <c r="Z121" s="534"/>
    </row>
    <row r="122" spans="1:31">
      <c r="A122" s="482" t="s">
        <v>899</v>
      </c>
      <c r="B122" s="484" t="s">
        <v>700</v>
      </c>
      <c r="C122" s="484" t="s">
        <v>694</v>
      </c>
      <c r="D122" s="484" t="s">
        <v>201</v>
      </c>
      <c r="E122" s="514"/>
      <c r="F122" s="514"/>
      <c r="G122" s="514"/>
      <c r="H122" s="514"/>
      <c r="I122" s="550">
        <v>9900</v>
      </c>
      <c r="J122" s="572"/>
      <c r="K122" s="572"/>
      <c r="L122" s="572"/>
      <c r="M122" s="572"/>
      <c r="N122" s="572"/>
      <c r="O122" s="572">
        <f>SUM(J122:N122)</f>
        <v>0</v>
      </c>
      <c r="P122" s="572">
        <f t="shared" si="23"/>
        <v>9900</v>
      </c>
      <c r="Q122" s="575">
        <f t="shared" si="24"/>
        <v>0</v>
      </c>
      <c r="R122" s="892"/>
      <c r="S122" s="892"/>
      <c r="T122" s="892"/>
      <c r="U122" s="892">
        <v>0</v>
      </c>
      <c r="V122" s="475"/>
      <c r="W122" s="892"/>
      <c r="X122" s="892"/>
      <c r="Y122" s="484"/>
      <c r="Z122" s="534"/>
    </row>
    <row r="123" spans="1:31">
      <c r="A123" s="482" t="s">
        <v>900</v>
      </c>
      <c r="B123" s="484" t="s">
        <v>715</v>
      </c>
      <c r="C123" s="484" t="s">
        <v>694</v>
      </c>
      <c r="D123" s="484" t="s">
        <v>201</v>
      </c>
      <c r="E123" s="514"/>
      <c r="F123" s="514"/>
      <c r="G123" s="514"/>
      <c r="H123" s="514"/>
      <c r="I123" s="550">
        <v>4500</v>
      </c>
      <c r="J123" s="572"/>
      <c r="K123" s="572"/>
      <c r="L123" s="572"/>
      <c r="M123" s="572">
        <v>3396</v>
      </c>
      <c r="N123" s="572">
        <v>5476.14</v>
      </c>
      <c r="O123" s="572">
        <f>SUM(J123:N123)</f>
        <v>8872.14</v>
      </c>
      <c r="P123" s="572">
        <f t="shared" si="23"/>
        <v>-4372.1399999999994</v>
      </c>
      <c r="Q123" s="575">
        <f t="shared" si="24"/>
        <v>1.9715866666666666</v>
      </c>
      <c r="R123" s="892"/>
      <c r="S123" s="892"/>
      <c r="T123" s="892"/>
      <c r="U123" s="892">
        <v>0</v>
      </c>
      <c r="V123" s="475"/>
      <c r="W123" s="892"/>
      <c r="X123" s="892"/>
      <c r="Y123" s="484"/>
      <c r="Z123" s="534"/>
      <c r="AE123" s="478"/>
    </row>
    <row r="124" spans="1:31" hidden="1">
      <c r="A124" s="482" t="s">
        <v>818</v>
      </c>
      <c r="B124" s="484" t="s">
        <v>749</v>
      </c>
      <c r="C124" s="484" t="s">
        <v>284</v>
      </c>
      <c r="D124" s="484" t="s">
        <v>201</v>
      </c>
      <c r="E124" s="514"/>
      <c r="F124" s="514"/>
      <c r="G124" s="514"/>
      <c r="H124" s="514"/>
      <c r="I124" s="550"/>
      <c r="J124" s="572"/>
      <c r="K124" s="572"/>
      <c r="L124" s="572"/>
      <c r="M124" s="572"/>
      <c r="N124" s="572"/>
      <c r="O124" s="572">
        <f t="shared" si="22"/>
        <v>0</v>
      </c>
      <c r="P124" s="572">
        <f t="shared" si="23"/>
        <v>0</v>
      </c>
      <c r="Q124" s="575" t="e">
        <f t="shared" si="24"/>
        <v>#DIV/0!</v>
      </c>
      <c r="R124" s="892"/>
      <c r="S124" s="892"/>
      <c r="T124" s="892"/>
      <c r="U124" s="892">
        <v>0</v>
      </c>
      <c r="V124" s="475"/>
      <c r="W124" s="892"/>
      <c r="X124" s="892"/>
      <c r="Y124" s="484"/>
      <c r="Z124" s="534"/>
    </row>
    <row r="125" spans="1:31" hidden="1">
      <c r="A125" s="482" t="s">
        <v>901</v>
      </c>
      <c r="B125" s="484" t="s">
        <v>750</v>
      </c>
      <c r="C125" s="484" t="s">
        <v>284</v>
      </c>
      <c r="D125" s="484" t="s">
        <v>201</v>
      </c>
      <c r="E125" s="514"/>
      <c r="F125" s="514"/>
      <c r="G125" s="514"/>
      <c r="H125" s="514"/>
      <c r="I125" s="550"/>
      <c r="J125" s="572"/>
      <c r="K125" s="572"/>
      <c r="L125" s="572"/>
      <c r="M125" s="572"/>
      <c r="N125" s="572"/>
      <c r="O125" s="572">
        <f t="shared" si="22"/>
        <v>0</v>
      </c>
      <c r="P125" s="572">
        <f t="shared" si="23"/>
        <v>0</v>
      </c>
      <c r="Q125" s="575" t="e">
        <f t="shared" si="24"/>
        <v>#DIV/0!</v>
      </c>
      <c r="R125" s="892"/>
      <c r="S125" s="892"/>
      <c r="T125" s="892"/>
      <c r="U125" s="892">
        <v>0</v>
      </c>
      <c r="V125" s="475"/>
      <c r="W125" s="892"/>
      <c r="X125" s="892"/>
      <c r="Y125" s="484"/>
      <c r="Z125" s="534"/>
    </row>
    <row r="126" spans="1:31" hidden="1">
      <c r="A126" s="482" t="s">
        <v>902</v>
      </c>
      <c r="B126" s="484" t="s">
        <v>751</v>
      </c>
      <c r="C126" s="484" t="s">
        <v>284</v>
      </c>
      <c r="D126" s="484" t="s">
        <v>201</v>
      </c>
      <c r="E126" s="514"/>
      <c r="F126" s="514"/>
      <c r="G126" s="514"/>
      <c r="H126" s="514"/>
      <c r="I126" s="550"/>
      <c r="J126" s="572"/>
      <c r="K126" s="572"/>
      <c r="L126" s="572"/>
      <c r="M126" s="572"/>
      <c r="N126" s="572"/>
      <c r="O126" s="572">
        <f t="shared" si="22"/>
        <v>0</v>
      </c>
      <c r="P126" s="572">
        <f t="shared" si="23"/>
        <v>0</v>
      </c>
      <c r="Q126" s="575" t="e">
        <f t="shared" si="24"/>
        <v>#DIV/0!</v>
      </c>
      <c r="R126" s="892"/>
      <c r="S126" s="892"/>
      <c r="T126" s="892"/>
      <c r="U126" s="892">
        <v>0</v>
      </c>
      <c r="V126" s="475"/>
      <c r="W126" s="892"/>
      <c r="X126" s="892"/>
      <c r="Y126" s="484"/>
      <c r="Z126" s="534"/>
    </row>
    <row r="127" spans="1:31">
      <c r="A127" s="482"/>
      <c r="B127" s="484"/>
      <c r="C127" s="484"/>
      <c r="D127" s="484"/>
      <c r="E127" s="514"/>
      <c r="F127" s="514"/>
      <c r="G127" s="514"/>
      <c r="H127" s="514"/>
      <c r="I127" s="550"/>
      <c r="J127" s="547"/>
      <c r="K127" s="475"/>
      <c r="L127" s="475"/>
      <c r="M127" s="475"/>
      <c r="N127" s="475"/>
      <c r="O127" s="572">
        <f t="shared" si="22"/>
        <v>0</v>
      </c>
      <c r="P127" s="572">
        <f t="shared" si="23"/>
        <v>0</v>
      </c>
      <c r="Q127" s="575"/>
      <c r="R127" s="892"/>
      <c r="S127" s="892"/>
      <c r="T127" s="892"/>
      <c r="U127" s="892">
        <v>0</v>
      </c>
      <c r="V127" s="475"/>
      <c r="W127" s="892"/>
      <c r="X127" s="892"/>
      <c r="Y127" s="484"/>
      <c r="Z127" s="534"/>
    </row>
    <row r="128" spans="1:31" s="478" customFormat="1">
      <c r="A128" s="490"/>
      <c r="B128" s="485" t="s">
        <v>172</v>
      </c>
      <c r="C128" s="486"/>
      <c r="D128" s="488"/>
      <c r="E128" s="516"/>
      <c r="F128" s="516"/>
      <c r="G128" s="516"/>
      <c r="H128" s="516"/>
      <c r="I128" s="555">
        <f>SUM(I103:I127)</f>
        <v>41400</v>
      </c>
      <c r="J128" s="555">
        <f t="shared" ref="J128:Z128" si="25">SUM(J103:J127)</f>
        <v>0</v>
      </c>
      <c r="K128" s="555">
        <f t="shared" si="25"/>
        <v>0</v>
      </c>
      <c r="L128" s="555">
        <f t="shared" si="25"/>
        <v>0</v>
      </c>
      <c r="M128" s="555">
        <f t="shared" si="25"/>
        <v>10127.09</v>
      </c>
      <c r="N128" s="555">
        <f t="shared" si="25"/>
        <v>5476.14</v>
      </c>
      <c r="O128" s="555">
        <f t="shared" si="25"/>
        <v>15603.23</v>
      </c>
      <c r="P128" s="555">
        <f t="shared" si="25"/>
        <v>25796.77</v>
      </c>
      <c r="Q128" s="582">
        <f t="shared" si="24"/>
        <v>0.37688961352657002</v>
      </c>
      <c r="R128" s="555">
        <f t="shared" si="25"/>
        <v>0</v>
      </c>
      <c r="S128" s="555">
        <f t="shared" si="25"/>
        <v>0</v>
      </c>
      <c r="T128" s="555">
        <f t="shared" si="25"/>
        <v>0</v>
      </c>
      <c r="U128" s="555">
        <f t="shared" si="25"/>
        <v>0</v>
      </c>
      <c r="V128" s="555">
        <f t="shared" si="25"/>
        <v>0</v>
      </c>
      <c r="W128" s="555">
        <f t="shared" si="25"/>
        <v>0</v>
      </c>
      <c r="X128" s="555">
        <f t="shared" si="25"/>
        <v>0</v>
      </c>
      <c r="Y128" s="555">
        <f t="shared" si="25"/>
        <v>0</v>
      </c>
      <c r="Z128" s="750">
        <f t="shared" si="25"/>
        <v>0</v>
      </c>
      <c r="AB128" s="473"/>
      <c r="AC128" s="473"/>
      <c r="AD128" s="473"/>
      <c r="AE128" s="473"/>
    </row>
    <row r="129" spans="1:30" ht="15.75" customHeight="1">
      <c r="B129" s="512" t="s">
        <v>956</v>
      </c>
      <c r="C129" s="513"/>
      <c r="D129" s="513"/>
      <c r="E129" s="513"/>
      <c r="F129" s="513"/>
      <c r="G129" s="513"/>
      <c r="H129" s="513"/>
      <c r="I129" s="549"/>
      <c r="J129" s="549"/>
      <c r="K129" s="549"/>
      <c r="L129" s="549"/>
      <c r="M129" s="549"/>
      <c r="N129" s="549"/>
      <c r="O129" s="549"/>
      <c r="P129" s="549"/>
      <c r="Q129" s="584"/>
      <c r="R129" s="513"/>
      <c r="S129" s="513"/>
      <c r="T129" s="513"/>
      <c r="U129" s="513"/>
      <c r="V129" s="475"/>
      <c r="W129" s="513"/>
      <c r="X129" s="513"/>
      <c r="Y129" s="513"/>
      <c r="Z129" s="513"/>
    </row>
    <row r="130" spans="1:30">
      <c r="B130" s="1315" t="s">
        <v>957</v>
      </c>
      <c r="C130" s="1316"/>
      <c r="D130" s="1316"/>
      <c r="E130" s="1316"/>
      <c r="F130" s="1316"/>
      <c r="G130" s="1316"/>
      <c r="H130" s="1316"/>
      <c r="I130" s="1316"/>
      <c r="J130" s="1316"/>
      <c r="K130" s="1316"/>
      <c r="L130" s="1316"/>
      <c r="M130" s="1316"/>
      <c r="N130" s="1316"/>
      <c r="O130" s="1316"/>
      <c r="P130" s="1316"/>
      <c r="Q130" s="1316"/>
      <c r="R130" s="1316"/>
      <c r="S130" s="1316"/>
      <c r="T130" s="1316"/>
      <c r="U130" s="1316"/>
      <c r="V130" s="1316"/>
      <c r="W130" s="1316"/>
      <c r="X130" s="1316"/>
      <c r="Y130" s="1316"/>
      <c r="Z130" s="1317"/>
    </row>
    <row r="131" spans="1:30" hidden="1">
      <c r="A131" s="482" t="s">
        <v>903</v>
      </c>
      <c r="B131" s="484" t="s">
        <v>752</v>
      </c>
      <c r="C131" s="484" t="s">
        <v>294</v>
      </c>
      <c r="D131" s="484" t="s">
        <v>201</v>
      </c>
      <c r="E131" s="514"/>
      <c r="F131" s="514"/>
      <c r="G131" s="514"/>
      <c r="H131" s="514"/>
      <c r="I131" s="550"/>
      <c r="J131" s="572"/>
      <c r="K131" s="572"/>
      <c r="L131" s="572"/>
      <c r="M131" s="572"/>
      <c r="N131" s="572"/>
      <c r="O131" s="572">
        <f>SUM(J131:M131)</f>
        <v>0</v>
      </c>
      <c r="P131" s="572">
        <f>I131-O131</f>
        <v>0</v>
      </c>
      <c r="Q131" s="575" t="e">
        <f>O131/I131</f>
        <v>#DIV/0!</v>
      </c>
      <c r="R131" s="892"/>
      <c r="S131" s="892"/>
      <c r="T131" s="892"/>
      <c r="U131" s="892">
        <v>0</v>
      </c>
      <c r="V131" s="475"/>
      <c r="W131" s="892"/>
      <c r="X131" s="892"/>
      <c r="Y131" s="484"/>
      <c r="Z131" s="534"/>
    </row>
    <row r="132" spans="1:30" hidden="1">
      <c r="A132" s="482" t="s">
        <v>904</v>
      </c>
      <c r="B132" s="484" t="s">
        <v>753</v>
      </c>
      <c r="C132" s="484" t="s">
        <v>294</v>
      </c>
      <c r="D132" s="484" t="s">
        <v>201</v>
      </c>
      <c r="E132" s="514"/>
      <c r="F132" s="514"/>
      <c r="G132" s="514"/>
      <c r="H132" s="514"/>
      <c r="I132" s="550"/>
      <c r="J132" s="572"/>
      <c r="K132" s="572"/>
      <c r="L132" s="572"/>
      <c r="M132" s="572"/>
      <c r="N132" s="572"/>
      <c r="O132" s="572">
        <f>SUM(J132:M132)</f>
        <v>0</v>
      </c>
      <c r="P132" s="572">
        <f>I132-O132</f>
        <v>0</v>
      </c>
      <c r="Q132" s="575" t="e">
        <f>O132/I132</f>
        <v>#DIV/0!</v>
      </c>
      <c r="R132" s="892"/>
      <c r="S132" s="892"/>
      <c r="T132" s="892"/>
      <c r="U132" s="892">
        <v>0</v>
      </c>
      <c r="V132" s="475"/>
      <c r="W132" s="892"/>
      <c r="X132" s="892"/>
      <c r="Y132" s="484"/>
      <c r="Z132" s="534"/>
      <c r="AC132" s="478"/>
    </row>
    <row r="133" spans="1:30">
      <c r="A133" s="482" t="s">
        <v>905</v>
      </c>
      <c r="B133" s="484" t="s">
        <v>754</v>
      </c>
      <c r="C133" s="484" t="s">
        <v>694</v>
      </c>
      <c r="D133" s="484" t="s">
        <v>201</v>
      </c>
      <c r="E133" s="514"/>
      <c r="F133" s="514"/>
      <c r="G133" s="514"/>
      <c r="H133" s="514"/>
      <c r="I133" s="550">
        <v>9000</v>
      </c>
      <c r="J133" s="572"/>
      <c r="K133" s="572"/>
      <c r="L133" s="572"/>
      <c r="M133" s="572"/>
      <c r="N133" s="572"/>
      <c r="O133" s="572">
        <f>SUM(J133:N133)</f>
        <v>0</v>
      </c>
      <c r="P133" s="572">
        <f>I133-O133</f>
        <v>9000</v>
      </c>
      <c r="Q133" s="575">
        <f>O133/I133</f>
        <v>0</v>
      </c>
      <c r="R133" s="892"/>
      <c r="S133" s="892"/>
      <c r="T133" s="892"/>
      <c r="U133" s="892">
        <v>0</v>
      </c>
      <c r="V133" s="475"/>
      <c r="W133" s="892"/>
      <c r="X133" s="892"/>
      <c r="Y133" s="484"/>
      <c r="Z133" s="534"/>
    </row>
    <row r="134" spans="1:30" hidden="1">
      <c r="A134" s="482"/>
      <c r="B134" s="484"/>
      <c r="C134" s="484"/>
      <c r="D134" s="484"/>
      <c r="E134" s="514"/>
      <c r="F134" s="514"/>
      <c r="G134" s="514"/>
      <c r="H134" s="514"/>
      <c r="I134" s="550"/>
      <c r="J134" s="547"/>
      <c r="K134" s="475"/>
      <c r="L134" s="475"/>
      <c r="M134" s="475"/>
      <c r="N134" s="475"/>
      <c r="O134" s="572">
        <f>SUM(J134:M134)</f>
        <v>0</v>
      </c>
      <c r="P134" s="572">
        <f>I134-O134</f>
        <v>0</v>
      </c>
      <c r="Q134" s="575"/>
      <c r="R134" s="892"/>
      <c r="S134" s="892"/>
      <c r="T134" s="892"/>
      <c r="U134" s="892">
        <v>0</v>
      </c>
      <c r="V134" s="475"/>
      <c r="W134" s="892"/>
      <c r="X134" s="892"/>
      <c r="Y134" s="484"/>
      <c r="Z134" s="534"/>
    </row>
    <row r="135" spans="1:30" hidden="1">
      <c r="B135" s="1324" t="s">
        <v>958</v>
      </c>
      <c r="C135" s="1325"/>
      <c r="D135" s="1325"/>
      <c r="E135" s="1325"/>
      <c r="F135" s="1325"/>
      <c r="G135" s="1325"/>
      <c r="H135" s="1325"/>
      <c r="I135" s="1325"/>
      <c r="J135" s="1325"/>
      <c r="K135" s="1325"/>
      <c r="L135" s="1325"/>
      <c r="M135" s="1325"/>
      <c r="N135" s="1325"/>
      <c r="O135" s="1325"/>
      <c r="P135" s="1325"/>
      <c r="Q135" s="1325"/>
      <c r="R135" s="1325"/>
      <c r="S135" s="1325"/>
      <c r="T135" s="1325"/>
      <c r="U135" s="1325"/>
      <c r="V135" s="1325"/>
      <c r="W135" s="1325"/>
      <c r="X135" s="1325"/>
      <c r="Y135" s="1325"/>
      <c r="Z135" s="1326"/>
    </row>
    <row r="136" spans="1:30" hidden="1">
      <c r="A136" s="482" t="s">
        <v>906</v>
      </c>
      <c r="B136" s="484" t="s">
        <v>755</v>
      </c>
      <c r="C136" s="484" t="s">
        <v>269</v>
      </c>
      <c r="D136" s="484" t="s">
        <v>201</v>
      </c>
      <c r="E136" s="514"/>
      <c r="F136" s="514"/>
      <c r="G136" s="514"/>
      <c r="H136" s="514"/>
      <c r="I136" s="550"/>
      <c r="J136" s="572"/>
      <c r="K136" s="572"/>
      <c r="L136" s="572"/>
      <c r="M136" s="572"/>
      <c r="N136" s="572"/>
      <c r="O136" s="572">
        <f t="shared" ref="O136:O143" si="26">SUM(J136:M136)</f>
        <v>0</v>
      </c>
      <c r="P136" s="572">
        <f t="shared" ref="P136:P143" si="27">I136-O136</f>
        <v>0</v>
      </c>
      <c r="Q136" s="575" t="e">
        <f t="shared" ref="Q136:Q141" si="28">O136/I136</f>
        <v>#DIV/0!</v>
      </c>
      <c r="R136" s="892"/>
      <c r="S136" s="892"/>
      <c r="T136" s="892"/>
      <c r="U136" s="892">
        <v>0</v>
      </c>
      <c r="V136" s="475"/>
      <c r="W136" s="892"/>
      <c r="X136" s="892"/>
      <c r="Y136" s="484"/>
      <c r="Z136" s="534"/>
      <c r="AC136" s="478"/>
    </row>
    <row r="137" spans="1:30" hidden="1">
      <c r="A137" s="482" t="s">
        <v>907</v>
      </c>
      <c r="B137" s="484" t="s">
        <v>756</v>
      </c>
      <c r="C137" s="484" t="s">
        <v>269</v>
      </c>
      <c r="D137" s="484" t="s">
        <v>201</v>
      </c>
      <c r="E137" s="514"/>
      <c r="F137" s="514"/>
      <c r="G137" s="514"/>
      <c r="H137" s="514"/>
      <c r="I137" s="550"/>
      <c r="J137" s="572"/>
      <c r="K137" s="572"/>
      <c r="L137" s="572"/>
      <c r="M137" s="572"/>
      <c r="N137" s="572"/>
      <c r="O137" s="572">
        <f t="shared" si="26"/>
        <v>0</v>
      </c>
      <c r="P137" s="572">
        <f t="shared" si="27"/>
        <v>0</v>
      </c>
      <c r="Q137" s="575" t="e">
        <f t="shared" si="28"/>
        <v>#DIV/0!</v>
      </c>
      <c r="R137" s="892"/>
      <c r="S137" s="892"/>
      <c r="T137" s="892"/>
      <c r="U137" s="892">
        <v>0</v>
      </c>
      <c r="V137" s="475"/>
      <c r="W137" s="892"/>
      <c r="X137" s="892"/>
      <c r="Y137" s="484"/>
      <c r="Z137" s="534"/>
      <c r="AC137" s="478"/>
    </row>
    <row r="138" spans="1:30" hidden="1">
      <c r="A138" s="482" t="s">
        <v>945</v>
      </c>
      <c r="B138" s="484" t="s">
        <v>757</v>
      </c>
      <c r="C138" s="484" t="s">
        <v>269</v>
      </c>
      <c r="D138" s="484" t="s">
        <v>201</v>
      </c>
      <c r="E138" s="514"/>
      <c r="F138" s="514"/>
      <c r="G138" s="514"/>
      <c r="H138" s="514"/>
      <c r="I138" s="550"/>
      <c r="J138" s="572"/>
      <c r="K138" s="572"/>
      <c r="L138" s="572"/>
      <c r="M138" s="572"/>
      <c r="N138" s="572"/>
      <c r="O138" s="572">
        <f t="shared" si="26"/>
        <v>0</v>
      </c>
      <c r="P138" s="572">
        <f t="shared" si="27"/>
        <v>0</v>
      </c>
      <c r="Q138" s="575"/>
      <c r="R138" s="892"/>
      <c r="S138" s="892"/>
      <c r="T138" s="892"/>
      <c r="U138" s="892">
        <v>0</v>
      </c>
      <c r="V138" s="475"/>
      <c r="W138" s="892"/>
      <c r="X138" s="892"/>
      <c r="Y138" s="484"/>
      <c r="Z138" s="534"/>
      <c r="AC138" s="478"/>
    </row>
    <row r="139" spans="1:30" hidden="1">
      <c r="A139" s="482" t="s">
        <v>908</v>
      </c>
      <c r="B139" s="484" t="s">
        <v>758</v>
      </c>
      <c r="C139" s="484" t="s">
        <v>269</v>
      </c>
      <c r="D139" s="484" t="s">
        <v>200</v>
      </c>
      <c r="E139" s="514"/>
      <c r="F139" s="514"/>
      <c r="G139" s="514"/>
      <c r="H139" s="514"/>
      <c r="I139" s="550"/>
      <c r="J139" s="572"/>
      <c r="K139" s="572"/>
      <c r="L139" s="572"/>
      <c r="M139" s="572"/>
      <c r="N139" s="572"/>
      <c r="O139" s="572">
        <f t="shared" si="26"/>
        <v>0</v>
      </c>
      <c r="P139" s="572">
        <f t="shared" si="27"/>
        <v>0</v>
      </c>
      <c r="Q139" s="575" t="e">
        <f t="shared" si="28"/>
        <v>#DIV/0!</v>
      </c>
      <c r="R139" s="892"/>
      <c r="S139" s="892"/>
      <c r="T139" s="892"/>
      <c r="U139" s="892">
        <v>0</v>
      </c>
      <c r="V139" s="475"/>
      <c r="W139" s="892"/>
      <c r="X139" s="892"/>
      <c r="Y139" s="484"/>
      <c r="Z139" s="534"/>
      <c r="AC139" s="751"/>
    </row>
    <row r="140" spans="1:30" hidden="1">
      <c r="A140" s="473" t="s">
        <v>909</v>
      </c>
      <c r="B140" s="484" t="s">
        <v>759</v>
      </c>
      <c r="C140" s="484" t="s">
        <v>294</v>
      </c>
      <c r="D140" s="484" t="s">
        <v>201</v>
      </c>
      <c r="E140" s="514"/>
      <c r="F140" s="514"/>
      <c r="G140" s="514"/>
      <c r="H140" s="514"/>
      <c r="I140" s="550"/>
      <c r="J140" s="572"/>
      <c r="K140" s="572"/>
      <c r="L140" s="572"/>
      <c r="M140" s="572"/>
      <c r="N140" s="572"/>
      <c r="O140" s="572">
        <f t="shared" si="26"/>
        <v>0</v>
      </c>
      <c r="P140" s="572">
        <f t="shared" si="27"/>
        <v>0</v>
      </c>
      <c r="Q140" s="575" t="e">
        <f t="shared" si="28"/>
        <v>#DIV/0!</v>
      </c>
      <c r="R140" s="892"/>
      <c r="S140" s="892"/>
      <c r="T140" s="892"/>
      <c r="U140" s="892">
        <v>0</v>
      </c>
      <c r="V140" s="475"/>
      <c r="W140" s="892"/>
      <c r="X140" s="892"/>
      <c r="Y140" s="484"/>
      <c r="Z140" s="534"/>
      <c r="AC140" s="478"/>
    </row>
    <row r="141" spans="1:30" hidden="1">
      <c r="A141" s="482" t="s">
        <v>910</v>
      </c>
      <c r="B141" s="484" t="s">
        <v>760</v>
      </c>
      <c r="C141" s="484" t="s">
        <v>269</v>
      </c>
      <c r="D141" s="484" t="s">
        <v>199</v>
      </c>
      <c r="E141" s="514"/>
      <c r="F141" s="514"/>
      <c r="G141" s="514"/>
      <c r="H141" s="514"/>
      <c r="I141" s="550"/>
      <c r="J141" s="572"/>
      <c r="K141" s="572"/>
      <c r="L141" s="572"/>
      <c r="M141" s="572"/>
      <c r="N141" s="572"/>
      <c r="O141" s="572">
        <f t="shared" si="26"/>
        <v>0</v>
      </c>
      <c r="P141" s="572">
        <f t="shared" si="27"/>
        <v>0</v>
      </c>
      <c r="Q141" s="575" t="e">
        <f t="shared" si="28"/>
        <v>#DIV/0!</v>
      </c>
      <c r="R141" s="892"/>
      <c r="S141" s="892"/>
      <c r="T141" s="892"/>
      <c r="U141" s="892">
        <v>0</v>
      </c>
      <c r="V141" s="475"/>
      <c r="W141" s="892"/>
      <c r="X141" s="892"/>
      <c r="Y141" s="484"/>
      <c r="Z141" s="534"/>
      <c r="AC141" s="478"/>
    </row>
    <row r="142" spans="1:30" hidden="1">
      <c r="A142" s="482" t="s">
        <v>911</v>
      </c>
      <c r="B142" s="484" t="s">
        <v>761</v>
      </c>
      <c r="C142" s="484" t="s">
        <v>269</v>
      </c>
      <c r="D142" s="484" t="s">
        <v>201</v>
      </c>
      <c r="E142" s="514"/>
      <c r="F142" s="514"/>
      <c r="G142" s="514"/>
      <c r="H142" s="514"/>
      <c r="I142" s="550"/>
      <c r="J142" s="572"/>
      <c r="K142" s="572"/>
      <c r="L142" s="572"/>
      <c r="M142" s="572"/>
      <c r="N142" s="572"/>
      <c r="O142" s="572">
        <f t="shared" si="26"/>
        <v>0</v>
      </c>
      <c r="P142" s="572">
        <f t="shared" si="27"/>
        <v>0</v>
      </c>
      <c r="Q142" s="575"/>
      <c r="R142" s="892"/>
      <c r="S142" s="892"/>
      <c r="T142" s="892"/>
      <c r="U142" s="892">
        <v>0</v>
      </c>
      <c r="V142" s="475"/>
      <c r="W142" s="892"/>
      <c r="X142" s="892"/>
      <c r="Y142" s="484"/>
      <c r="Z142" s="534"/>
      <c r="AC142" s="478"/>
    </row>
    <row r="143" spans="1:30" hidden="1">
      <c r="B143" s="484"/>
      <c r="C143" s="484"/>
      <c r="D143" s="484"/>
      <c r="E143" s="514"/>
      <c r="F143" s="514"/>
      <c r="G143" s="514"/>
      <c r="H143" s="514"/>
      <c r="I143" s="550">
        <v>0</v>
      </c>
      <c r="J143" s="547"/>
      <c r="K143" s="475"/>
      <c r="L143" s="475"/>
      <c r="M143" s="475"/>
      <c r="N143" s="475"/>
      <c r="O143" s="572">
        <f t="shared" si="26"/>
        <v>0</v>
      </c>
      <c r="P143" s="572">
        <f t="shared" si="27"/>
        <v>0</v>
      </c>
      <c r="Q143" s="575"/>
      <c r="R143" s="892"/>
      <c r="S143" s="892"/>
      <c r="T143" s="892"/>
      <c r="U143" s="892">
        <v>0</v>
      </c>
      <c r="V143" s="475"/>
      <c r="W143" s="892"/>
      <c r="X143" s="892"/>
      <c r="Y143" s="484"/>
      <c r="Z143" s="534"/>
      <c r="AC143" s="478"/>
    </row>
    <row r="144" spans="1:30">
      <c r="B144" s="1324" t="s">
        <v>959</v>
      </c>
      <c r="C144" s="1325"/>
      <c r="D144" s="1325"/>
      <c r="E144" s="1325"/>
      <c r="F144" s="1325"/>
      <c r="G144" s="1325"/>
      <c r="H144" s="1325"/>
      <c r="I144" s="1325"/>
      <c r="J144" s="1325"/>
      <c r="K144" s="1325"/>
      <c r="L144" s="1325"/>
      <c r="M144" s="1325"/>
      <c r="N144" s="1325"/>
      <c r="O144" s="1325"/>
      <c r="P144" s="1325"/>
      <c r="Q144" s="1325"/>
      <c r="R144" s="1325"/>
      <c r="S144" s="1325"/>
      <c r="T144" s="1325"/>
      <c r="U144" s="1325"/>
      <c r="V144" s="1325"/>
      <c r="W144" s="1325"/>
      <c r="X144" s="1325"/>
      <c r="Y144" s="1325"/>
      <c r="Z144" s="1326"/>
      <c r="AC144" s="478"/>
      <c r="AD144" s="478"/>
    </row>
    <row r="145" spans="1:30">
      <c r="A145" s="482" t="s">
        <v>912</v>
      </c>
      <c r="B145" s="484" t="s">
        <v>762</v>
      </c>
      <c r="C145" s="484" t="s">
        <v>694</v>
      </c>
      <c r="D145" s="484" t="s">
        <v>201</v>
      </c>
      <c r="E145" s="514"/>
      <c r="F145" s="514"/>
      <c r="G145" s="514"/>
      <c r="H145" s="514"/>
      <c r="I145" s="550">
        <v>2000</v>
      </c>
      <c r="J145" s="572"/>
      <c r="K145" s="572"/>
      <c r="L145" s="572"/>
      <c r="M145" s="572"/>
      <c r="N145" s="572"/>
      <c r="O145" s="572">
        <f>SUM(J145:N145)</f>
        <v>0</v>
      </c>
      <c r="P145" s="572">
        <f t="shared" ref="P145:P151" si="29">I145-O145</f>
        <v>2000</v>
      </c>
      <c r="Q145" s="575">
        <f t="shared" ref="Q145:Q150" si="30">O145/I145</f>
        <v>0</v>
      </c>
      <c r="R145" s="892"/>
      <c r="S145" s="892"/>
      <c r="T145" s="892"/>
      <c r="U145" s="892">
        <v>0</v>
      </c>
      <c r="V145" s="475"/>
      <c r="W145" s="892"/>
      <c r="X145" s="892"/>
      <c r="Y145" s="484"/>
      <c r="Z145" s="534"/>
      <c r="AC145" s="478"/>
    </row>
    <row r="146" spans="1:30">
      <c r="A146" s="482" t="s">
        <v>913</v>
      </c>
      <c r="B146" s="484" t="s">
        <v>763</v>
      </c>
      <c r="C146" s="484" t="s">
        <v>694</v>
      </c>
      <c r="D146" s="484" t="s">
        <v>201</v>
      </c>
      <c r="E146" s="514"/>
      <c r="F146" s="514"/>
      <c r="G146" s="514"/>
      <c r="H146" s="514"/>
      <c r="I146" s="550">
        <v>9000</v>
      </c>
      <c r="J146" s="572"/>
      <c r="K146" s="572"/>
      <c r="L146" s="572"/>
      <c r="M146" s="572"/>
      <c r="N146" s="572"/>
      <c r="O146" s="572">
        <f>SUM(J146:N146)</f>
        <v>0</v>
      </c>
      <c r="P146" s="572">
        <f t="shared" si="29"/>
        <v>9000</v>
      </c>
      <c r="Q146" s="575">
        <f t="shared" si="30"/>
        <v>0</v>
      </c>
      <c r="R146" s="892"/>
      <c r="S146" s="892"/>
      <c r="T146" s="892"/>
      <c r="U146" s="892">
        <v>0</v>
      </c>
      <c r="V146" s="475"/>
      <c r="W146" s="892"/>
      <c r="X146" s="892"/>
      <c r="Y146" s="484"/>
      <c r="Z146" s="534"/>
      <c r="AC146" s="478"/>
    </row>
    <row r="147" spans="1:30">
      <c r="A147" s="482" t="s">
        <v>914</v>
      </c>
      <c r="B147" s="484" t="s">
        <v>764</v>
      </c>
      <c r="C147" s="484" t="s">
        <v>694</v>
      </c>
      <c r="D147" s="484" t="s">
        <v>201</v>
      </c>
      <c r="E147" s="514"/>
      <c r="F147" s="514"/>
      <c r="G147" s="514"/>
      <c r="H147" s="514"/>
      <c r="I147" s="550">
        <v>9000</v>
      </c>
      <c r="J147" s="572"/>
      <c r="K147" s="572"/>
      <c r="L147" s="572">
        <f>163.44+4340.43</f>
        <v>4503.87</v>
      </c>
      <c r="M147" s="572">
        <v>639</v>
      </c>
      <c r="N147" s="572">
        <v>902.2</v>
      </c>
      <c r="O147" s="572">
        <f>SUM(J147:N147)</f>
        <v>6045.07</v>
      </c>
      <c r="P147" s="572">
        <f t="shared" si="29"/>
        <v>2954.9300000000003</v>
      </c>
      <c r="Q147" s="575">
        <f t="shared" si="30"/>
        <v>0.67167444444444446</v>
      </c>
      <c r="R147" s="892"/>
      <c r="S147" s="892"/>
      <c r="T147" s="892"/>
      <c r="U147" s="892">
        <v>0</v>
      </c>
      <c r="V147" s="475"/>
      <c r="W147" s="892"/>
      <c r="X147" s="892"/>
      <c r="Y147" s="484"/>
      <c r="Z147" s="534"/>
      <c r="AC147" s="478"/>
    </row>
    <row r="148" spans="1:30" hidden="1">
      <c r="A148" s="482" t="s">
        <v>915</v>
      </c>
      <c r="B148" s="484" t="s">
        <v>765</v>
      </c>
      <c r="C148" s="484" t="s">
        <v>294</v>
      </c>
      <c r="D148" s="484" t="s">
        <v>201</v>
      </c>
      <c r="E148" s="514"/>
      <c r="F148" s="514"/>
      <c r="G148" s="514"/>
      <c r="H148" s="514"/>
      <c r="I148" s="550"/>
      <c r="J148" s="572"/>
      <c r="K148" s="572"/>
      <c r="L148" s="572"/>
      <c r="M148" s="572"/>
      <c r="N148" s="572"/>
      <c r="O148" s="572">
        <f>SUM(J148:N148)</f>
        <v>0</v>
      </c>
      <c r="P148" s="572">
        <f t="shared" si="29"/>
        <v>0</v>
      </c>
      <c r="Q148" s="575" t="e">
        <f t="shared" si="30"/>
        <v>#DIV/0!</v>
      </c>
      <c r="R148" s="892"/>
      <c r="S148" s="892"/>
      <c r="T148" s="892"/>
      <c r="U148" s="892">
        <v>0</v>
      </c>
      <c r="V148" s="475"/>
      <c r="W148" s="892"/>
      <c r="X148" s="892"/>
      <c r="Y148" s="484"/>
      <c r="Z148" s="534"/>
      <c r="AC148" s="478"/>
      <c r="AD148" s="478"/>
    </row>
    <row r="149" spans="1:30">
      <c r="A149" s="482" t="s">
        <v>916</v>
      </c>
      <c r="B149" s="484" t="s">
        <v>766</v>
      </c>
      <c r="C149" s="484" t="s">
        <v>694</v>
      </c>
      <c r="D149" s="484" t="s">
        <v>201</v>
      </c>
      <c r="E149" s="514"/>
      <c r="F149" s="514"/>
      <c r="G149" s="514"/>
      <c r="H149" s="514"/>
      <c r="I149" s="550">
        <v>5000</v>
      </c>
      <c r="J149" s="572"/>
      <c r="K149" s="572"/>
      <c r="L149" s="572"/>
      <c r="M149" s="572"/>
      <c r="N149" s="572"/>
      <c r="O149" s="572">
        <f>SUM(J149:N149)</f>
        <v>0</v>
      </c>
      <c r="P149" s="572">
        <f t="shared" si="29"/>
        <v>5000</v>
      </c>
      <c r="Q149" s="575">
        <f t="shared" si="30"/>
        <v>0</v>
      </c>
      <c r="R149" s="892"/>
      <c r="S149" s="892"/>
      <c r="T149" s="892"/>
      <c r="U149" s="892">
        <v>0</v>
      </c>
      <c r="V149" s="475"/>
      <c r="W149" s="892"/>
      <c r="X149" s="892"/>
      <c r="Y149" s="484"/>
      <c r="Z149" s="534"/>
      <c r="AC149" s="478"/>
      <c r="AD149" s="478"/>
    </row>
    <row r="150" spans="1:30" hidden="1">
      <c r="A150" s="482" t="s">
        <v>917</v>
      </c>
      <c r="B150" s="484" t="s">
        <v>767</v>
      </c>
      <c r="C150" s="484" t="s">
        <v>294</v>
      </c>
      <c r="D150" s="484" t="s">
        <v>200</v>
      </c>
      <c r="E150" s="514"/>
      <c r="F150" s="514"/>
      <c r="G150" s="514"/>
      <c r="H150" s="514"/>
      <c r="I150" s="550"/>
      <c r="J150" s="572"/>
      <c r="K150" s="572"/>
      <c r="L150" s="572"/>
      <c r="M150" s="572"/>
      <c r="N150" s="572"/>
      <c r="O150" s="572">
        <f>SUM(J150:M150)</f>
        <v>0</v>
      </c>
      <c r="P150" s="572">
        <f t="shared" si="29"/>
        <v>0</v>
      </c>
      <c r="Q150" s="575" t="e">
        <f t="shared" si="30"/>
        <v>#DIV/0!</v>
      </c>
      <c r="R150" s="892"/>
      <c r="S150" s="892"/>
      <c r="T150" s="892"/>
      <c r="U150" s="892">
        <v>0</v>
      </c>
      <c r="V150" s="475"/>
      <c r="W150" s="892"/>
      <c r="X150" s="892"/>
      <c r="Y150" s="484"/>
      <c r="Z150" s="534"/>
      <c r="AC150" s="478"/>
      <c r="AD150" s="478"/>
    </row>
    <row r="151" spans="1:30" hidden="1">
      <c r="A151" s="482"/>
      <c r="B151" s="484"/>
      <c r="C151" s="484"/>
      <c r="D151" s="484"/>
      <c r="E151" s="514"/>
      <c r="F151" s="514"/>
      <c r="G151" s="514"/>
      <c r="H151" s="514"/>
      <c r="I151" s="550"/>
      <c r="J151" s="547"/>
      <c r="K151" s="475"/>
      <c r="L151" s="475"/>
      <c r="M151" s="475"/>
      <c r="N151" s="475"/>
      <c r="O151" s="572">
        <f>SUM(J151:M151)</f>
        <v>0</v>
      </c>
      <c r="P151" s="572">
        <f t="shared" si="29"/>
        <v>0</v>
      </c>
      <c r="Q151" s="575"/>
      <c r="R151" s="892"/>
      <c r="S151" s="892"/>
      <c r="T151" s="892"/>
      <c r="U151" s="892">
        <v>0</v>
      </c>
      <c r="V151" s="475"/>
      <c r="W151" s="892"/>
      <c r="X151" s="892"/>
      <c r="Y151" s="484"/>
      <c r="Z151" s="534"/>
      <c r="AB151" s="478"/>
      <c r="AC151" s="478"/>
      <c r="AD151" s="751"/>
    </row>
    <row r="152" spans="1:30">
      <c r="B152" s="1324" t="s">
        <v>960</v>
      </c>
      <c r="C152" s="1325"/>
      <c r="D152" s="1325"/>
      <c r="E152" s="1325"/>
      <c r="F152" s="1325"/>
      <c r="G152" s="1325"/>
      <c r="H152" s="1325"/>
      <c r="I152" s="1325"/>
      <c r="J152" s="1325"/>
      <c r="K152" s="1325"/>
      <c r="L152" s="1325"/>
      <c r="M152" s="1325"/>
      <c r="N152" s="1325"/>
      <c r="O152" s="1325"/>
      <c r="P152" s="1325"/>
      <c r="Q152" s="1325"/>
      <c r="R152" s="1325"/>
      <c r="S152" s="1325"/>
      <c r="T152" s="1325"/>
      <c r="U152" s="1325"/>
      <c r="V152" s="1325"/>
      <c r="W152" s="1325"/>
      <c r="X152" s="1325"/>
      <c r="Y152" s="1325"/>
      <c r="Z152" s="1326"/>
      <c r="AC152" s="478"/>
      <c r="AD152" s="478"/>
    </row>
    <row r="153" spans="1:30">
      <c r="A153" s="482" t="s">
        <v>918</v>
      </c>
      <c r="B153" s="484" t="s">
        <v>364</v>
      </c>
      <c r="C153" s="484" t="s">
        <v>694</v>
      </c>
      <c r="D153" s="484" t="s">
        <v>201</v>
      </c>
      <c r="E153" s="514"/>
      <c r="F153" s="514"/>
      <c r="G153" s="514"/>
      <c r="H153" s="514"/>
      <c r="I153" s="550">
        <v>4000</v>
      </c>
      <c r="J153" s="572"/>
      <c r="K153" s="572">
        <v>93.88</v>
      </c>
      <c r="L153" s="572"/>
      <c r="M153" s="572"/>
      <c r="N153" s="572"/>
      <c r="O153" s="572">
        <f t="shared" ref="O153:O163" si="31">SUM(J153:N153)</f>
        <v>93.88</v>
      </c>
      <c r="P153" s="572">
        <f t="shared" ref="P153:P167" si="32">I153-O153</f>
        <v>3906.12</v>
      </c>
      <c r="Q153" s="575">
        <f t="shared" ref="Q153:Q168" si="33">O153/I153</f>
        <v>2.3469999999999998E-2</v>
      </c>
      <c r="R153" s="892"/>
      <c r="S153" s="892"/>
      <c r="T153" s="892"/>
      <c r="U153" s="892">
        <v>0</v>
      </c>
      <c r="V153" s="475"/>
      <c r="W153" s="892"/>
      <c r="X153" s="892"/>
      <c r="Y153" s="484"/>
      <c r="Z153" s="534"/>
      <c r="AC153" s="478"/>
      <c r="AD153" s="478"/>
    </row>
    <row r="154" spans="1:30" hidden="1">
      <c r="A154" s="482" t="s">
        <v>919</v>
      </c>
      <c r="B154" s="484" t="s">
        <v>365</v>
      </c>
      <c r="C154" s="484" t="s">
        <v>294</v>
      </c>
      <c r="D154" s="484" t="s">
        <v>201</v>
      </c>
      <c r="E154" s="514"/>
      <c r="F154" s="514"/>
      <c r="G154" s="514"/>
      <c r="H154" s="514"/>
      <c r="I154" s="550"/>
      <c r="J154" s="572"/>
      <c r="K154" s="572"/>
      <c r="L154" s="572"/>
      <c r="M154" s="572"/>
      <c r="N154" s="572"/>
      <c r="O154" s="572">
        <f t="shared" si="31"/>
        <v>0</v>
      </c>
      <c r="P154" s="572">
        <f t="shared" si="32"/>
        <v>0</v>
      </c>
      <c r="Q154" s="575" t="e">
        <f t="shared" si="33"/>
        <v>#DIV/0!</v>
      </c>
      <c r="R154" s="892"/>
      <c r="S154" s="892"/>
      <c r="T154" s="892"/>
      <c r="U154" s="892">
        <v>0</v>
      </c>
      <c r="V154" s="475"/>
      <c r="W154" s="892"/>
      <c r="X154" s="892"/>
      <c r="Y154" s="484"/>
      <c r="Z154" s="534"/>
      <c r="AC154" s="478"/>
      <c r="AD154" s="478"/>
    </row>
    <row r="155" spans="1:30">
      <c r="A155" s="482" t="s">
        <v>920</v>
      </c>
      <c r="B155" s="484" t="s">
        <v>366</v>
      </c>
      <c r="C155" s="484" t="s">
        <v>694</v>
      </c>
      <c r="D155" s="484" t="s">
        <v>201</v>
      </c>
      <c r="E155" s="514"/>
      <c r="F155" s="514"/>
      <c r="G155" s="514"/>
      <c r="H155" s="514"/>
      <c r="I155" s="550">
        <v>3000</v>
      </c>
      <c r="J155" s="572"/>
      <c r="K155" s="572"/>
      <c r="L155" s="572"/>
      <c r="M155" s="572"/>
      <c r="N155" s="572"/>
      <c r="O155" s="572">
        <f t="shared" si="31"/>
        <v>0</v>
      </c>
      <c r="P155" s="572">
        <f t="shared" si="32"/>
        <v>3000</v>
      </c>
      <c r="Q155" s="575">
        <f t="shared" si="33"/>
        <v>0</v>
      </c>
      <c r="R155" s="892"/>
      <c r="S155" s="892"/>
      <c r="T155" s="892"/>
      <c r="U155" s="892">
        <v>0</v>
      </c>
      <c r="V155" s="475"/>
      <c r="W155" s="892"/>
      <c r="X155" s="892"/>
      <c r="Y155" s="484"/>
      <c r="Z155" s="534"/>
      <c r="AB155" s="478"/>
      <c r="AC155" s="478"/>
      <c r="AD155" s="478"/>
    </row>
    <row r="156" spans="1:30">
      <c r="A156" s="482" t="s">
        <v>921</v>
      </c>
      <c r="B156" s="484" t="s">
        <v>367</v>
      </c>
      <c r="C156" s="484" t="s">
        <v>694</v>
      </c>
      <c r="D156" s="484" t="s">
        <v>201</v>
      </c>
      <c r="E156" s="514"/>
      <c r="F156" s="514"/>
      <c r="G156" s="514"/>
      <c r="H156" s="514"/>
      <c r="I156" s="550">
        <v>1832</v>
      </c>
      <c r="J156" s="572"/>
      <c r="K156" s="572"/>
      <c r="L156" s="572"/>
      <c r="M156" s="572"/>
      <c r="N156" s="572"/>
      <c r="O156" s="572">
        <f t="shared" si="31"/>
        <v>0</v>
      </c>
      <c r="P156" s="572">
        <f t="shared" si="32"/>
        <v>1832</v>
      </c>
      <c r="Q156" s="575">
        <f t="shared" si="33"/>
        <v>0</v>
      </c>
      <c r="R156" s="892"/>
      <c r="S156" s="892"/>
      <c r="T156" s="892"/>
      <c r="U156" s="892">
        <v>0</v>
      </c>
      <c r="V156" s="475"/>
      <c r="W156" s="892"/>
      <c r="X156" s="892"/>
      <c r="Y156" s="484"/>
      <c r="Z156" s="534"/>
      <c r="AB156" s="478"/>
      <c r="AC156" s="478"/>
      <c r="AD156" s="478"/>
    </row>
    <row r="157" spans="1:30" hidden="1">
      <c r="A157" s="482" t="s">
        <v>922</v>
      </c>
      <c r="B157" s="484" t="s">
        <v>368</v>
      </c>
      <c r="C157" s="484" t="s">
        <v>294</v>
      </c>
      <c r="D157" s="484" t="s">
        <v>200</v>
      </c>
      <c r="E157" s="514"/>
      <c r="F157" s="514"/>
      <c r="G157" s="514"/>
      <c r="H157" s="514"/>
      <c r="I157" s="550"/>
      <c r="J157" s="572"/>
      <c r="K157" s="572"/>
      <c r="L157" s="572"/>
      <c r="M157" s="572"/>
      <c r="N157" s="572"/>
      <c r="O157" s="572">
        <f t="shared" si="31"/>
        <v>0</v>
      </c>
      <c r="P157" s="572">
        <f t="shared" si="32"/>
        <v>0</v>
      </c>
      <c r="Q157" s="575" t="e">
        <f t="shared" si="33"/>
        <v>#DIV/0!</v>
      </c>
      <c r="R157" s="892"/>
      <c r="S157" s="892"/>
      <c r="T157" s="892"/>
      <c r="U157" s="892">
        <v>0</v>
      </c>
      <c r="V157" s="475"/>
      <c r="W157" s="892"/>
      <c r="X157" s="892"/>
      <c r="Y157" s="484"/>
      <c r="Z157" s="534"/>
      <c r="AB157" s="478"/>
      <c r="AC157" s="478"/>
      <c r="AD157" s="478"/>
    </row>
    <row r="158" spans="1:30" hidden="1">
      <c r="A158" s="482" t="s">
        <v>518</v>
      </c>
      <c r="B158" s="484" t="s">
        <v>696</v>
      </c>
      <c r="C158" s="484" t="s">
        <v>269</v>
      </c>
      <c r="D158" s="484" t="s">
        <v>196</v>
      </c>
      <c r="E158" s="514"/>
      <c r="F158" s="514"/>
      <c r="G158" s="514"/>
      <c r="H158" s="514"/>
      <c r="I158" s="550"/>
      <c r="J158" s="572"/>
      <c r="K158" s="572"/>
      <c r="L158" s="572"/>
      <c r="M158" s="572"/>
      <c r="N158" s="572"/>
      <c r="O158" s="572">
        <f t="shared" si="31"/>
        <v>0</v>
      </c>
      <c r="P158" s="572">
        <f t="shared" si="32"/>
        <v>0</v>
      </c>
      <c r="Q158" s="575" t="e">
        <f t="shared" si="33"/>
        <v>#DIV/0!</v>
      </c>
      <c r="R158" s="892"/>
      <c r="S158" s="892"/>
      <c r="T158" s="892"/>
      <c r="U158" s="892">
        <v>0</v>
      </c>
      <c r="V158" s="475"/>
      <c r="W158" s="892"/>
      <c r="X158" s="892"/>
      <c r="Y158" s="484"/>
      <c r="Z158" s="534"/>
      <c r="AB158" s="751"/>
      <c r="AC158" s="478"/>
      <c r="AD158" s="478"/>
    </row>
    <row r="159" spans="1:30" hidden="1">
      <c r="A159" s="482" t="s">
        <v>490</v>
      </c>
      <c r="B159" s="484" t="s">
        <v>697</v>
      </c>
      <c r="C159" s="484" t="s">
        <v>269</v>
      </c>
      <c r="D159" s="484" t="s">
        <v>201</v>
      </c>
      <c r="E159" s="514"/>
      <c r="F159" s="514"/>
      <c r="G159" s="514"/>
      <c r="H159" s="514"/>
      <c r="I159" s="550"/>
      <c r="J159" s="572"/>
      <c r="K159" s="572"/>
      <c r="L159" s="572"/>
      <c r="M159" s="572"/>
      <c r="N159" s="572"/>
      <c r="O159" s="572">
        <f t="shared" si="31"/>
        <v>0</v>
      </c>
      <c r="P159" s="572">
        <f t="shared" si="32"/>
        <v>0</v>
      </c>
      <c r="Q159" s="575" t="e">
        <f t="shared" si="33"/>
        <v>#DIV/0!</v>
      </c>
      <c r="R159" s="892"/>
      <c r="S159" s="892"/>
      <c r="T159" s="892"/>
      <c r="U159" s="892">
        <v>0</v>
      </c>
      <c r="V159" s="475"/>
      <c r="W159" s="892"/>
      <c r="X159" s="892"/>
      <c r="Y159" s="484"/>
      <c r="Z159" s="534"/>
      <c r="AB159" s="478"/>
      <c r="AC159" s="478"/>
      <c r="AD159" s="478"/>
    </row>
    <row r="160" spans="1:30" hidden="1">
      <c r="A160" s="482" t="s">
        <v>612</v>
      </c>
      <c r="B160" s="484" t="s">
        <v>698</v>
      </c>
      <c r="C160" s="484" t="s">
        <v>269</v>
      </c>
      <c r="D160" s="484" t="s">
        <v>201</v>
      </c>
      <c r="E160" s="514"/>
      <c r="F160" s="514"/>
      <c r="G160" s="514"/>
      <c r="H160" s="514"/>
      <c r="I160" s="550"/>
      <c r="J160" s="572"/>
      <c r="K160" s="572"/>
      <c r="L160" s="572"/>
      <c r="M160" s="572"/>
      <c r="N160" s="572"/>
      <c r="O160" s="572">
        <f t="shared" si="31"/>
        <v>0</v>
      </c>
      <c r="P160" s="572">
        <f t="shared" si="32"/>
        <v>0</v>
      </c>
      <c r="Q160" s="575" t="e">
        <f t="shared" si="33"/>
        <v>#DIV/0!</v>
      </c>
      <c r="R160" s="892"/>
      <c r="S160" s="892"/>
      <c r="T160" s="892"/>
      <c r="U160" s="892">
        <v>0</v>
      </c>
      <c r="V160" s="475"/>
      <c r="W160" s="892"/>
      <c r="X160" s="892"/>
      <c r="Y160" s="484"/>
      <c r="Z160" s="534"/>
      <c r="AB160" s="478"/>
      <c r="AC160" s="478"/>
      <c r="AD160" s="478"/>
    </row>
    <row r="161" spans="1:31">
      <c r="A161" s="482" t="s">
        <v>923</v>
      </c>
      <c r="B161" s="484" t="s">
        <v>714</v>
      </c>
      <c r="C161" s="484" t="s">
        <v>694</v>
      </c>
      <c r="D161" s="484" t="s">
        <v>201</v>
      </c>
      <c r="E161" s="514"/>
      <c r="F161" s="514"/>
      <c r="G161" s="514"/>
      <c r="H161" s="514"/>
      <c r="I161" s="550">
        <v>9000</v>
      </c>
      <c r="J161" s="572"/>
      <c r="K161" s="572"/>
      <c r="L161" s="572"/>
      <c r="M161" s="572">
        <f>3510+1283.09</f>
        <v>4793.09</v>
      </c>
      <c r="N161" s="572"/>
      <c r="O161" s="572">
        <f t="shared" si="31"/>
        <v>4793.09</v>
      </c>
      <c r="P161" s="572">
        <f t="shared" si="32"/>
        <v>4206.91</v>
      </c>
      <c r="Q161" s="575">
        <f t="shared" si="33"/>
        <v>0.53256555555555563</v>
      </c>
      <c r="R161" s="892"/>
      <c r="S161" s="892"/>
      <c r="T161" s="892"/>
      <c r="U161" s="892">
        <v>0</v>
      </c>
      <c r="V161" s="475"/>
      <c r="W161" s="892"/>
      <c r="X161" s="892"/>
      <c r="Y161" s="484"/>
      <c r="Z161" s="534"/>
      <c r="AB161" s="478"/>
      <c r="AC161" s="478"/>
      <c r="AD161" s="478"/>
    </row>
    <row r="162" spans="1:31">
      <c r="A162" s="482" t="s">
        <v>924</v>
      </c>
      <c r="B162" s="484" t="s">
        <v>700</v>
      </c>
      <c r="C162" s="484" t="s">
        <v>694</v>
      </c>
      <c r="D162" s="484" t="s">
        <v>201</v>
      </c>
      <c r="E162" s="514"/>
      <c r="F162" s="514"/>
      <c r="G162" s="514"/>
      <c r="H162" s="514"/>
      <c r="I162" s="550">
        <v>9900</v>
      </c>
      <c r="J162" s="572"/>
      <c r="K162" s="572"/>
      <c r="L162" s="572"/>
      <c r="M162" s="572"/>
      <c r="N162" s="572"/>
      <c r="O162" s="572">
        <f t="shared" si="31"/>
        <v>0</v>
      </c>
      <c r="P162" s="572">
        <f t="shared" si="32"/>
        <v>9900</v>
      </c>
      <c r="Q162" s="575">
        <f t="shared" si="33"/>
        <v>0</v>
      </c>
      <c r="R162" s="892"/>
      <c r="S162" s="892"/>
      <c r="T162" s="892"/>
      <c r="U162" s="892">
        <v>0</v>
      </c>
      <c r="V162" s="475"/>
      <c r="W162" s="892"/>
      <c r="X162" s="892"/>
      <c r="Y162" s="484"/>
      <c r="Z162" s="534"/>
      <c r="AB162" s="478"/>
      <c r="AC162" s="478"/>
      <c r="AD162" s="478"/>
    </row>
    <row r="163" spans="1:31">
      <c r="A163" s="482" t="s">
        <v>925</v>
      </c>
      <c r="B163" s="484" t="s">
        <v>715</v>
      </c>
      <c r="C163" s="484" t="s">
        <v>694</v>
      </c>
      <c r="D163" s="484" t="s">
        <v>201</v>
      </c>
      <c r="E163" s="514"/>
      <c r="F163" s="514"/>
      <c r="G163" s="514"/>
      <c r="H163" s="514"/>
      <c r="I163" s="550">
        <v>4500</v>
      </c>
      <c r="J163" s="572"/>
      <c r="K163" s="572"/>
      <c r="L163" s="572">
        <v>4482.2300000000005</v>
      </c>
      <c r="M163" s="572"/>
      <c r="N163" s="572">
        <v>750</v>
      </c>
      <c r="O163" s="572">
        <f t="shared" si="31"/>
        <v>5232.2300000000005</v>
      </c>
      <c r="P163" s="572">
        <f t="shared" si="32"/>
        <v>-732.23000000000047</v>
      </c>
      <c r="Q163" s="575">
        <f t="shared" si="33"/>
        <v>1.162717777777778</v>
      </c>
      <c r="R163" s="892"/>
      <c r="S163" s="892"/>
      <c r="T163" s="892"/>
      <c r="U163" s="892">
        <v>0</v>
      </c>
      <c r="V163" s="475"/>
      <c r="W163" s="892"/>
      <c r="X163" s="892"/>
      <c r="Y163" s="484"/>
      <c r="Z163" s="534"/>
      <c r="AB163" s="478"/>
      <c r="AC163" s="478"/>
      <c r="AD163" s="478"/>
      <c r="AE163" s="478"/>
    </row>
    <row r="164" spans="1:31" hidden="1">
      <c r="A164" s="482" t="s">
        <v>819</v>
      </c>
      <c r="B164" s="484" t="s">
        <v>768</v>
      </c>
      <c r="C164" s="484" t="s">
        <v>294</v>
      </c>
      <c r="D164" s="484" t="s">
        <v>201</v>
      </c>
      <c r="E164" s="514"/>
      <c r="F164" s="514"/>
      <c r="G164" s="514"/>
      <c r="H164" s="514"/>
      <c r="I164" s="550"/>
      <c r="J164" s="572"/>
      <c r="K164" s="572"/>
      <c r="L164" s="572"/>
      <c r="M164" s="572"/>
      <c r="N164" s="572"/>
      <c r="O164" s="572">
        <f>SUM(J164:M164)</f>
        <v>0</v>
      </c>
      <c r="P164" s="572">
        <f t="shared" si="32"/>
        <v>0</v>
      </c>
      <c r="Q164" s="575" t="e">
        <f t="shared" si="33"/>
        <v>#DIV/0!</v>
      </c>
      <c r="R164" s="892"/>
      <c r="S164" s="892"/>
      <c r="T164" s="892"/>
      <c r="U164" s="892">
        <v>0</v>
      </c>
      <c r="V164" s="475"/>
      <c r="W164" s="892"/>
      <c r="X164" s="892"/>
      <c r="Y164" s="484"/>
      <c r="Z164" s="534"/>
      <c r="AB164" s="478"/>
      <c r="AC164" s="478"/>
      <c r="AD164" s="478"/>
    </row>
    <row r="165" spans="1:31" hidden="1">
      <c r="A165" s="482" t="s">
        <v>820</v>
      </c>
      <c r="B165" s="484" t="s">
        <v>769</v>
      </c>
      <c r="C165" s="484" t="s">
        <v>294</v>
      </c>
      <c r="D165" s="484" t="s">
        <v>201</v>
      </c>
      <c r="E165" s="514"/>
      <c r="F165" s="514"/>
      <c r="G165" s="514"/>
      <c r="H165" s="514"/>
      <c r="I165" s="550"/>
      <c r="J165" s="572"/>
      <c r="K165" s="572"/>
      <c r="L165" s="572"/>
      <c r="M165" s="572"/>
      <c r="N165" s="572"/>
      <c r="O165" s="572">
        <f>SUM(J165:M165)</f>
        <v>0</v>
      </c>
      <c r="P165" s="572">
        <f t="shared" si="32"/>
        <v>0</v>
      </c>
      <c r="Q165" s="575" t="e">
        <f t="shared" si="33"/>
        <v>#DIV/0!</v>
      </c>
      <c r="R165" s="892"/>
      <c r="S165" s="892"/>
      <c r="T165" s="892"/>
      <c r="U165" s="892">
        <v>0</v>
      </c>
      <c r="V165" s="475"/>
      <c r="W165" s="892"/>
      <c r="X165" s="892"/>
      <c r="Y165" s="484"/>
      <c r="Z165" s="534"/>
      <c r="AB165" s="478"/>
      <c r="AC165" s="478"/>
      <c r="AD165" s="478"/>
    </row>
    <row r="166" spans="1:31" hidden="1">
      <c r="A166" s="482" t="s">
        <v>926</v>
      </c>
      <c r="B166" s="484" t="s">
        <v>716</v>
      </c>
      <c r="C166" s="484" t="s">
        <v>294</v>
      </c>
      <c r="D166" s="484" t="s">
        <v>201</v>
      </c>
      <c r="E166" s="514"/>
      <c r="F166" s="514"/>
      <c r="G166" s="514"/>
      <c r="H166" s="514"/>
      <c r="I166" s="550"/>
      <c r="J166" s="572"/>
      <c r="K166" s="572"/>
      <c r="L166" s="572"/>
      <c r="M166" s="572"/>
      <c r="N166" s="572"/>
      <c r="O166" s="572">
        <f>SUM(J166:M166)</f>
        <v>0</v>
      </c>
      <c r="P166" s="572">
        <f t="shared" si="32"/>
        <v>0</v>
      </c>
      <c r="Q166" s="575" t="e">
        <f t="shared" si="33"/>
        <v>#DIV/0!</v>
      </c>
      <c r="R166" s="892"/>
      <c r="S166" s="892"/>
      <c r="T166" s="892"/>
      <c r="U166" s="892">
        <v>0</v>
      </c>
      <c r="V166" s="475"/>
      <c r="W166" s="892"/>
      <c r="X166" s="892"/>
      <c r="Y166" s="484"/>
      <c r="Z166" s="534"/>
      <c r="AB166" s="478"/>
      <c r="AC166" s="478"/>
      <c r="AD166" s="478"/>
    </row>
    <row r="167" spans="1:31">
      <c r="A167" s="482"/>
      <c r="B167" s="534"/>
      <c r="C167" s="535"/>
      <c r="D167" s="535"/>
      <c r="E167" s="514"/>
      <c r="F167" s="514"/>
      <c r="G167" s="514"/>
      <c r="H167" s="514"/>
      <c r="I167" s="550"/>
      <c r="J167" s="547"/>
      <c r="K167" s="475"/>
      <c r="L167" s="475"/>
      <c r="M167" s="475"/>
      <c r="N167" s="475"/>
      <c r="O167" s="572">
        <f>SUM(J167:M167)</f>
        <v>0</v>
      </c>
      <c r="P167" s="572">
        <f t="shared" si="32"/>
        <v>0</v>
      </c>
      <c r="Q167" s="575"/>
      <c r="R167" s="892"/>
      <c r="S167" s="892"/>
      <c r="T167" s="892"/>
      <c r="U167" s="892"/>
      <c r="V167" s="475"/>
      <c r="W167" s="892"/>
      <c r="X167" s="892"/>
      <c r="Y167" s="484"/>
      <c r="Z167" s="534"/>
      <c r="AB167" s="478"/>
      <c r="AC167" s="478"/>
      <c r="AD167" s="478"/>
      <c r="AE167" s="478"/>
    </row>
    <row r="168" spans="1:31" s="478" customFormat="1">
      <c r="A168" s="490"/>
      <c r="B168" s="485" t="s">
        <v>961</v>
      </c>
      <c r="C168" s="486"/>
      <c r="D168" s="488"/>
      <c r="E168" s="516"/>
      <c r="F168" s="516"/>
      <c r="G168" s="516"/>
      <c r="H168" s="516"/>
      <c r="I168" s="555">
        <f>SUM(I131:I166)</f>
        <v>66232</v>
      </c>
      <c r="J168" s="555">
        <f t="shared" ref="J168:P168" si="34">SUM(J131:J166)</f>
        <v>0</v>
      </c>
      <c r="K168" s="555">
        <f t="shared" si="34"/>
        <v>93.88</v>
      </c>
      <c r="L168" s="555">
        <f t="shared" si="34"/>
        <v>8986.1</v>
      </c>
      <c r="M168" s="555">
        <f t="shared" si="34"/>
        <v>5432.09</v>
      </c>
      <c r="N168" s="555">
        <f t="shared" si="34"/>
        <v>1652.2</v>
      </c>
      <c r="O168" s="555">
        <f t="shared" si="34"/>
        <v>16164.27</v>
      </c>
      <c r="P168" s="555">
        <f t="shared" si="34"/>
        <v>50067.73</v>
      </c>
      <c r="Q168" s="582">
        <f t="shared" si="33"/>
        <v>0.24405529049402103</v>
      </c>
      <c r="R168" s="897"/>
      <c r="S168" s="897"/>
      <c r="T168" s="897"/>
      <c r="U168" s="897">
        <f>SUM(U131:U151)</f>
        <v>0</v>
      </c>
      <c r="V168" s="475"/>
      <c r="W168" s="897"/>
      <c r="X168" s="897"/>
      <c r="Y168" s="897"/>
      <c r="Z168" s="898"/>
    </row>
    <row r="169" spans="1:31" ht="15.75" hidden="1" customHeight="1">
      <c r="B169" s="512" t="s">
        <v>770</v>
      </c>
      <c r="C169" s="513"/>
      <c r="D169" s="513"/>
      <c r="E169" s="513"/>
      <c r="F169" s="513"/>
      <c r="G169" s="513"/>
      <c r="H169" s="513"/>
      <c r="I169" s="549"/>
      <c r="J169" s="549"/>
      <c r="K169" s="549"/>
      <c r="L169" s="549"/>
      <c r="M169" s="549"/>
      <c r="N169" s="549"/>
      <c r="O169" s="549"/>
      <c r="P169" s="549"/>
      <c r="Q169" s="584"/>
      <c r="R169" s="513"/>
      <c r="S169" s="513"/>
      <c r="T169" s="513"/>
      <c r="U169" s="513"/>
      <c r="V169" s="475"/>
      <c r="W169" s="513"/>
      <c r="X169" s="513"/>
      <c r="Y169" s="513"/>
      <c r="Z169" s="513"/>
      <c r="AB169" s="478"/>
      <c r="AC169" s="478"/>
      <c r="AD169" s="478"/>
      <c r="AE169" s="478"/>
    </row>
    <row r="170" spans="1:31" hidden="1">
      <c r="A170" s="482" t="s">
        <v>532</v>
      </c>
      <c r="B170" s="484" t="s">
        <v>771</v>
      </c>
      <c r="C170" s="484" t="s">
        <v>269</v>
      </c>
      <c r="D170" s="484" t="s">
        <v>200</v>
      </c>
      <c r="E170" s="514"/>
      <c r="F170" s="514"/>
      <c r="G170" s="514"/>
      <c r="H170" s="514"/>
      <c r="I170" s="550"/>
      <c r="J170" s="572"/>
      <c r="K170" s="572"/>
      <c r="L170" s="572"/>
      <c r="M170" s="572"/>
      <c r="N170" s="572"/>
      <c r="O170" s="572">
        <f>SUM(J170:M170)</f>
        <v>0</v>
      </c>
      <c r="P170" s="572">
        <f>I170-O170</f>
        <v>0</v>
      </c>
      <c r="Q170" s="575" t="e">
        <f>O170/I170</f>
        <v>#DIV/0!</v>
      </c>
      <c r="R170" s="892"/>
      <c r="S170" s="892"/>
      <c r="T170" s="892"/>
      <c r="U170" s="892">
        <v>0</v>
      </c>
      <c r="V170" s="475"/>
      <c r="W170" s="892"/>
      <c r="X170" s="892"/>
      <c r="Y170" s="484"/>
      <c r="Z170" s="534"/>
      <c r="AB170" s="478"/>
      <c r="AD170" s="478"/>
      <c r="AE170" s="751"/>
    </row>
    <row r="171" spans="1:31" hidden="1">
      <c r="A171" s="482"/>
      <c r="B171" s="534"/>
      <c r="C171" s="535"/>
      <c r="D171" s="535"/>
      <c r="E171" s="514"/>
      <c r="F171" s="514"/>
      <c r="G171" s="514"/>
      <c r="H171" s="514"/>
      <c r="I171" s="550"/>
      <c r="J171" s="547"/>
      <c r="K171" s="475"/>
      <c r="L171" s="475"/>
      <c r="M171" s="475"/>
      <c r="N171" s="475"/>
      <c r="O171" s="475"/>
      <c r="P171" s="475"/>
      <c r="Q171" s="579"/>
      <c r="R171" s="892"/>
      <c r="S171" s="892"/>
      <c r="T171" s="892"/>
      <c r="U171" s="892"/>
      <c r="V171" s="475"/>
      <c r="W171" s="892"/>
      <c r="X171" s="892"/>
      <c r="Y171" s="484"/>
      <c r="Z171" s="534"/>
      <c r="AB171" s="478"/>
      <c r="AC171" s="478"/>
      <c r="AD171" s="478"/>
      <c r="AE171" s="478"/>
    </row>
    <row r="172" spans="1:31" s="478" customFormat="1" hidden="1">
      <c r="A172" s="490"/>
      <c r="B172" s="485" t="s">
        <v>962</v>
      </c>
      <c r="C172" s="486"/>
      <c r="D172" s="488"/>
      <c r="E172" s="516"/>
      <c r="F172" s="516"/>
      <c r="G172" s="516"/>
      <c r="H172" s="516"/>
      <c r="I172" s="555">
        <f>SUM(I170:I170)</f>
        <v>0</v>
      </c>
      <c r="J172" s="555">
        <f t="shared" ref="J172:P172" si="35">SUM(J170:J170)</f>
        <v>0</v>
      </c>
      <c r="K172" s="555">
        <f t="shared" si="35"/>
        <v>0</v>
      </c>
      <c r="L172" s="555">
        <f t="shared" si="35"/>
        <v>0</v>
      </c>
      <c r="M172" s="555">
        <f t="shared" si="35"/>
        <v>0</v>
      </c>
      <c r="N172" s="555">
        <f t="shared" si="35"/>
        <v>0</v>
      </c>
      <c r="O172" s="555">
        <f t="shared" si="35"/>
        <v>0</v>
      </c>
      <c r="P172" s="555">
        <f t="shared" si="35"/>
        <v>0</v>
      </c>
      <c r="Q172" s="582" t="e">
        <f>O172/I172</f>
        <v>#DIV/0!</v>
      </c>
      <c r="R172" s="897"/>
      <c r="S172" s="897"/>
      <c r="T172" s="897"/>
      <c r="U172" s="897">
        <f>SUM(U170:U170)</f>
        <v>0</v>
      </c>
      <c r="V172" s="475"/>
      <c r="W172" s="897"/>
      <c r="X172" s="897"/>
      <c r="Y172" s="897"/>
      <c r="Z172" s="898"/>
    </row>
    <row r="173" spans="1:31" s="478" customFormat="1">
      <c r="A173" s="490"/>
      <c r="B173" s="517" t="s">
        <v>173</v>
      </c>
      <c r="C173" s="518"/>
      <c r="D173" s="491"/>
      <c r="E173" s="516"/>
      <c r="F173" s="516"/>
      <c r="G173" s="516"/>
      <c r="H173" s="516"/>
      <c r="I173" s="555">
        <f t="shared" ref="I173:P173" si="36">SUM(I172,I168,I128,I99,I61,I29)</f>
        <v>255732</v>
      </c>
      <c r="J173" s="555">
        <f t="shared" si="36"/>
        <v>3991.09</v>
      </c>
      <c r="K173" s="555">
        <f t="shared" si="36"/>
        <v>19705.2</v>
      </c>
      <c r="L173" s="555">
        <f t="shared" si="36"/>
        <v>49634.170000000006</v>
      </c>
      <c r="M173" s="555">
        <f t="shared" si="36"/>
        <v>78291.359999999986</v>
      </c>
      <c r="N173" s="555">
        <f t="shared" si="36"/>
        <v>43063.7</v>
      </c>
      <c r="O173" s="555">
        <f t="shared" si="36"/>
        <v>194685.52</v>
      </c>
      <c r="P173" s="555">
        <f t="shared" si="36"/>
        <v>61046.479999999996</v>
      </c>
      <c r="Q173" s="582">
        <f>O173/I173</f>
        <v>0.76128728512661692</v>
      </c>
      <c r="R173" s="897"/>
      <c r="S173" s="897"/>
      <c r="T173" s="897"/>
      <c r="U173" s="897">
        <f>SUM(U29,U61,U99)</f>
        <v>0</v>
      </c>
      <c r="V173" s="475"/>
      <c r="W173" s="897"/>
      <c r="X173" s="897"/>
      <c r="Y173" s="897"/>
      <c r="Z173" s="898"/>
    </row>
    <row r="174" spans="1:31" s="478" customFormat="1" hidden="1">
      <c r="A174" s="490"/>
      <c r="B174" s="490"/>
      <c r="C174" s="490"/>
      <c r="D174" s="490"/>
      <c r="E174" s="490"/>
      <c r="F174" s="490"/>
      <c r="G174" s="490"/>
      <c r="H174" s="490"/>
      <c r="I174" s="556"/>
      <c r="J174" s="556"/>
      <c r="K174" s="556"/>
      <c r="L174" s="556"/>
      <c r="M174" s="556"/>
      <c r="N174" s="556"/>
      <c r="O174" s="556"/>
      <c r="P174" s="556"/>
      <c r="Q174" s="585"/>
      <c r="R174" s="490"/>
      <c r="S174" s="490"/>
      <c r="T174" s="490"/>
      <c r="U174" s="490"/>
      <c r="V174" s="490"/>
      <c r="W174" s="490"/>
      <c r="X174" s="490"/>
      <c r="Y174" s="490"/>
      <c r="Z174" s="490"/>
    </row>
    <row r="175" spans="1:31" s="751" customFormat="1" ht="16.5" customHeight="1">
      <c r="A175" s="490"/>
      <c r="B175" s="752" t="s">
        <v>174</v>
      </c>
      <c r="C175" s="519"/>
      <c r="D175" s="519"/>
      <c r="E175" s="519"/>
      <c r="F175" s="519"/>
      <c r="G175" s="519"/>
      <c r="H175" s="519"/>
      <c r="I175" s="557"/>
      <c r="J175" s="557"/>
      <c r="K175" s="557"/>
      <c r="L175" s="557"/>
      <c r="M175" s="557"/>
      <c r="N175" s="557"/>
      <c r="O175" s="557"/>
      <c r="P175" s="557"/>
      <c r="Q175" s="586"/>
      <c r="R175" s="519"/>
      <c r="S175" s="519"/>
      <c r="T175" s="519"/>
      <c r="U175" s="519"/>
      <c r="V175" s="475"/>
      <c r="W175" s="519"/>
      <c r="X175" s="519"/>
      <c r="Y175" s="519"/>
      <c r="Z175" s="519"/>
      <c r="AB175" s="478"/>
      <c r="AC175" s="478"/>
      <c r="AD175" s="478"/>
      <c r="AE175" s="478"/>
    </row>
    <row r="176" spans="1:31" s="478" customFormat="1" ht="12.75" customHeight="1">
      <c r="A176" s="490"/>
      <c r="B176" s="521" t="s">
        <v>175</v>
      </c>
      <c r="C176" s="522"/>
      <c r="D176" s="522"/>
      <c r="E176" s="522"/>
      <c r="F176" s="522"/>
      <c r="G176" s="522"/>
      <c r="H176" s="522"/>
      <c r="I176" s="558"/>
      <c r="J176" s="558"/>
      <c r="K176" s="558"/>
      <c r="L176" s="558"/>
      <c r="M176" s="558"/>
      <c r="N176" s="558"/>
      <c r="O176" s="558"/>
      <c r="P176" s="558"/>
      <c r="Q176" s="587"/>
      <c r="R176" s="522"/>
      <c r="S176" s="522"/>
      <c r="T176" s="522"/>
      <c r="U176" s="522"/>
      <c r="V176" s="475"/>
      <c r="W176" s="522"/>
      <c r="X176" s="522"/>
      <c r="Y176" s="522"/>
      <c r="Z176" s="522"/>
    </row>
    <row r="177" spans="1:30" s="478" customFormat="1" hidden="1">
      <c r="A177" s="536"/>
      <c r="B177" s="537" t="s">
        <v>772</v>
      </c>
      <c r="C177" s="537" t="s">
        <v>269</v>
      </c>
      <c r="D177" s="537" t="s">
        <v>196</v>
      </c>
      <c r="E177" s="492"/>
      <c r="F177" s="492"/>
      <c r="G177" s="492"/>
      <c r="H177" s="492"/>
      <c r="I177" s="550"/>
      <c r="J177" s="572"/>
      <c r="K177" s="572"/>
      <c r="L177" s="572"/>
      <c r="M177" s="572"/>
      <c r="N177" s="572"/>
      <c r="O177" s="572">
        <f t="shared" ref="O177:O239" si="37">SUM(J177:M177)</f>
        <v>0</v>
      </c>
      <c r="P177" s="572">
        <f t="shared" ref="P177:P239" si="38">I177-O177</f>
        <v>0</v>
      </c>
      <c r="Q177" s="575" t="e">
        <f t="shared" ref="Q177:Q241" si="39">O177/I177</f>
        <v>#DIV/0!</v>
      </c>
      <c r="R177" s="492"/>
      <c r="S177" s="492"/>
      <c r="T177" s="492"/>
      <c r="U177" s="492"/>
      <c r="V177" s="492"/>
      <c r="W177" s="492"/>
      <c r="X177" s="492"/>
      <c r="Y177" s="492"/>
      <c r="Z177" s="753"/>
    </row>
    <row r="178" spans="1:30" s="478" customFormat="1" hidden="1">
      <c r="A178" s="536"/>
      <c r="B178" s="537" t="s">
        <v>773</v>
      </c>
      <c r="C178" s="537" t="s">
        <v>269</v>
      </c>
      <c r="D178" s="537" t="s">
        <v>196</v>
      </c>
      <c r="E178" s="492"/>
      <c r="F178" s="492"/>
      <c r="G178" s="492"/>
      <c r="H178" s="492"/>
      <c r="I178" s="550"/>
      <c r="J178" s="572"/>
      <c r="K178" s="572"/>
      <c r="L178" s="572"/>
      <c r="M178" s="572"/>
      <c r="N178" s="572"/>
      <c r="O178" s="572">
        <f t="shared" si="37"/>
        <v>0</v>
      </c>
      <c r="P178" s="572">
        <f t="shared" si="38"/>
        <v>0</v>
      </c>
      <c r="Q178" s="575" t="e">
        <f t="shared" si="39"/>
        <v>#DIV/0!</v>
      </c>
      <c r="R178" s="492"/>
      <c r="S178" s="492"/>
      <c r="T178" s="492"/>
      <c r="U178" s="492"/>
      <c r="V178" s="492"/>
      <c r="W178" s="492"/>
      <c r="X178" s="492"/>
      <c r="Y178" s="492"/>
      <c r="Z178" s="753"/>
    </row>
    <row r="179" spans="1:30" s="478" customFormat="1" hidden="1">
      <c r="A179" s="536" t="s">
        <v>524</v>
      </c>
      <c r="B179" s="537" t="s">
        <v>696</v>
      </c>
      <c r="C179" s="537" t="s">
        <v>269</v>
      </c>
      <c r="D179" s="537" t="s">
        <v>196</v>
      </c>
      <c r="E179" s="492"/>
      <c r="F179" s="492"/>
      <c r="G179" s="492"/>
      <c r="H179" s="492"/>
      <c r="I179" s="550"/>
      <c r="J179" s="572"/>
      <c r="K179" s="572"/>
      <c r="L179" s="572"/>
      <c r="M179" s="572"/>
      <c r="N179" s="572"/>
      <c r="O179" s="572">
        <f t="shared" si="37"/>
        <v>0</v>
      </c>
      <c r="P179" s="572">
        <f t="shared" si="38"/>
        <v>0</v>
      </c>
      <c r="Q179" s="575" t="e">
        <f t="shared" si="39"/>
        <v>#DIV/0!</v>
      </c>
      <c r="R179" s="492"/>
      <c r="S179" s="492"/>
      <c r="T179" s="492"/>
      <c r="U179" s="492"/>
      <c r="V179" s="492"/>
      <c r="W179" s="492"/>
      <c r="X179" s="492"/>
      <c r="Y179" s="492"/>
      <c r="Z179" s="753"/>
    </row>
    <row r="180" spans="1:30" s="478" customFormat="1" hidden="1">
      <c r="A180" s="536" t="s">
        <v>616</v>
      </c>
      <c r="B180" s="537" t="s">
        <v>698</v>
      </c>
      <c r="C180" s="537" t="s">
        <v>269</v>
      </c>
      <c r="D180" s="537" t="s">
        <v>196</v>
      </c>
      <c r="E180" s="492"/>
      <c r="F180" s="492"/>
      <c r="G180" s="492"/>
      <c r="H180" s="492"/>
      <c r="I180" s="550"/>
      <c r="J180" s="572"/>
      <c r="K180" s="572"/>
      <c r="L180" s="572"/>
      <c r="M180" s="572"/>
      <c r="N180" s="572"/>
      <c r="O180" s="572">
        <f t="shared" si="37"/>
        <v>0</v>
      </c>
      <c r="P180" s="572">
        <f t="shared" si="38"/>
        <v>0</v>
      </c>
      <c r="Q180" s="575" t="e">
        <f t="shared" si="39"/>
        <v>#DIV/0!</v>
      </c>
      <c r="R180" s="492"/>
      <c r="S180" s="492"/>
      <c r="T180" s="492"/>
      <c r="U180" s="492"/>
      <c r="V180" s="492"/>
      <c r="W180" s="492"/>
      <c r="X180" s="492"/>
      <c r="Y180" s="492"/>
      <c r="Z180" s="753"/>
    </row>
    <row r="181" spans="1:30" s="478" customFormat="1" hidden="1">
      <c r="A181" s="536" t="s">
        <v>623</v>
      </c>
      <c r="B181" s="537" t="s">
        <v>774</v>
      </c>
      <c r="C181" s="537" t="s">
        <v>269</v>
      </c>
      <c r="D181" s="537" t="s">
        <v>196</v>
      </c>
      <c r="E181" s="492"/>
      <c r="F181" s="492"/>
      <c r="G181" s="492"/>
      <c r="H181" s="492"/>
      <c r="I181" s="550"/>
      <c r="J181" s="572"/>
      <c r="K181" s="572"/>
      <c r="L181" s="572"/>
      <c r="M181" s="572"/>
      <c r="N181" s="572"/>
      <c r="O181" s="572">
        <f t="shared" si="37"/>
        <v>0</v>
      </c>
      <c r="P181" s="572">
        <f t="shared" si="38"/>
        <v>0</v>
      </c>
      <c r="Q181" s="575" t="e">
        <f t="shared" si="39"/>
        <v>#DIV/0!</v>
      </c>
      <c r="R181" s="492"/>
      <c r="S181" s="492"/>
      <c r="T181" s="492"/>
      <c r="U181" s="492"/>
      <c r="V181" s="492"/>
      <c r="W181" s="492"/>
      <c r="X181" s="492"/>
      <c r="Y181" s="492"/>
      <c r="Z181" s="753"/>
    </row>
    <row r="182" spans="1:30" s="478" customFormat="1" hidden="1">
      <c r="A182" s="536" t="s">
        <v>821</v>
      </c>
      <c r="B182" s="537" t="s">
        <v>775</v>
      </c>
      <c r="C182" s="537" t="s">
        <v>269</v>
      </c>
      <c r="D182" s="537" t="s">
        <v>196</v>
      </c>
      <c r="E182" s="492"/>
      <c r="F182" s="492"/>
      <c r="G182" s="492"/>
      <c r="H182" s="492"/>
      <c r="I182" s="550"/>
      <c r="J182" s="572"/>
      <c r="K182" s="572"/>
      <c r="L182" s="572"/>
      <c r="M182" s="572"/>
      <c r="N182" s="572"/>
      <c r="O182" s="572">
        <f t="shared" si="37"/>
        <v>0</v>
      </c>
      <c r="P182" s="572">
        <f t="shared" si="38"/>
        <v>0</v>
      </c>
      <c r="Q182" s="575" t="e">
        <f t="shared" si="39"/>
        <v>#DIV/0!</v>
      </c>
      <c r="R182" s="492"/>
      <c r="S182" s="492"/>
      <c r="T182" s="492"/>
      <c r="U182" s="492"/>
      <c r="V182" s="492"/>
      <c r="W182" s="492"/>
      <c r="X182" s="492"/>
      <c r="Y182" s="492"/>
      <c r="Z182" s="753"/>
      <c r="AD182" s="473"/>
    </row>
    <row r="183" spans="1:30" s="478" customFormat="1" hidden="1">
      <c r="A183" s="536" t="s">
        <v>434</v>
      </c>
      <c r="B183" s="537" t="s">
        <v>776</v>
      </c>
      <c r="C183" s="537" t="s">
        <v>269</v>
      </c>
      <c r="D183" s="537" t="s">
        <v>196</v>
      </c>
      <c r="E183" s="492"/>
      <c r="F183" s="492"/>
      <c r="G183" s="492"/>
      <c r="H183" s="492"/>
      <c r="I183" s="550"/>
      <c r="J183" s="572"/>
      <c r="K183" s="572"/>
      <c r="L183" s="572"/>
      <c r="M183" s="572"/>
      <c r="N183" s="572"/>
      <c r="O183" s="572">
        <f t="shared" si="37"/>
        <v>0</v>
      </c>
      <c r="P183" s="572">
        <f t="shared" si="38"/>
        <v>0</v>
      </c>
      <c r="Q183" s="575" t="e">
        <f t="shared" si="39"/>
        <v>#DIV/0!</v>
      </c>
      <c r="R183" s="492"/>
      <c r="S183" s="492"/>
      <c r="T183" s="492"/>
      <c r="U183" s="492"/>
      <c r="V183" s="492"/>
      <c r="W183" s="492"/>
      <c r="X183" s="492"/>
      <c r="Y183" s="492"/>
      <c r="Z183" s="753"/>
    </row>
    <row r="184" spans="1:30" s="478" customFormat="1" hidden="1">
      <c r="A184" s="536" t="s">
        <v>675</v>
      </c>
      <c r="B184" s="537" t="s">
        <v>777</v>
      </c>
      <c r="C184" s="537" t="s">
        <v>269</v>
      </c>
      <c r="D184" s="537" t="s">
        <v>196</v>
      </c>
      <c r="E184" s="492"/>
      <c r="F184" s="492"/>
      <c r="G184" s="492"/>
      <c r="H184" s="492"/>
      <c r="I184" s="550"/>
      <c r="J184" s="572"/>
      <c r="K184" s="572"/>
      <c r="L184" s="572"/>
      <c r="M184" s="572"/>
      <c r="N184" s="572"/>
      <c r="O184" s="572">
        <f t="shared" si="37"/>
        <v>0</v>
      </c>
      <c r="P184" s="572">
        <f t="shared" si="38"/>
        <v>0</v>
      </c>
      <c r="Q184" s="575" t="e">
        <f t="shared" si="39"/>
        <v>#DIV/0!</v>
      </c>
      <c r="R184" s="492"/>
      <c r="S184" s="492"/>
      <c r="T184" s="492"/>
      <c r="U184" s="492"/>
      <c r="V184" s="492"/>
      <c r="W184" s="492"/>
      <c r="X184" s="492"/>
      <c r="Y184" s="492"/>
      <c r="Z184" s="753"/>
    </row>
    <row r="185" spans="1:30" s="478" customFormat="1" hidden="1">
      <c r="A185" s="536" t="s">
        <v>453</v>
      </c>
      <c r="B185" s="537" t="s">
        <v>778</v>
      </c>
      <c r="C185" s="537" t="s">
        <v>269</v>
      </c>
      <c r="D185" s="537" t="s">
        <v>196</v>
      </c>
      <c r="E185" s="492"/>
      <c r="F185" s="492"/>
      <c r="G185" s="492"/>
      <c r="H185" s="492"/>
      <c r="I185" s="550"/>
      <c r="J185" s="572"/>
      <c r="K185" s="572"/>
      <c r="L185" s="572"/>
      <c r="M185" s="572"/>
      <c r="N185" s="572"/>
      <c r="O185" s="572">
        <f t="shared" si="37"/>
        <v>0</v>
      </c>
      <c r="P185" s="572">
        <f t="shared" si="38"/>
        <v>0</v>
      </c>
      <c r="Q185" s="575" t="e">
        <f t="shared" si="39"/>
        <v>#DIV/0!</v>
      </c>
      <c r="R185" s="492"/>
      <c r="S185" s="492"/>
      <c r="T185" s="492"/>
      <c r="U185" s="492"/>
      <c r="V185" s="492"/>
      <c r="W185" s="492"/>
      <c r="X185" s="492"/>
      <c r="Y185" s="492"/>
      <c r="Z185" s="753"/>
    </row>
    <row r="186" spans="1:30" s="478" customFormat="1">
      <c r="A186" s="536" t="s">
        <v>822</v>
      </c>
      <c r="B186" s="537" t="s">
        <v>779</v>
      </c>
      <c r="C186" s="537" t="s">
        <v>694</v>
      </c>
      <c r="D186" s="537" t="s">
        <v>196</v>
      </c>
      <c r="E186" s="492"/>
      <c r="F186" s="492"/>
      <c r="G186" s="492"/>
      <c r="H186" s="492"/>
      <c r="I186" s="550">
        <v>20000</v>
      </c>
      <c r="J186" s="572">
        <v>1673</v>
      </c>
      <c r="K186" s="572">
        <v>6724.71</v>
      </c>
      <c r="L186" s="572">
        <f>6724.71+450</f>
        <v>7174.71</v>
      </c>
      <c r="M186" s="572">
        <f>450+6760.62</f>
        <v>7210.62</v>
      </c>
      <c r="N186" s="572">
        <f>6911.35</f>
        <v>6911.35</v>
      </c>
      <c r="O186" s="572">
        <f>SUM(J186:N186)</f>
        <v>29694.39</v>
      </c>
      <c r="P186" s="572">
        <f t="shared" si="38"/>
        <v>-9694.39</v>
      </c>
      <c r="Q186" s="575">
        <f t="shared" si="39"/>
        <v>1.4847195</v>
      </c>
      <c r="R186" s="492"/>
      <c r="S186" s="492"/>
      <c r="T186" s="492"/>
      <c r="U186" s="492"/>
      <c r="V186" s="492"/>
      <c r="W186" s="492"/>
      <c r="X186" s="492"/>
      <c r="Y186" s="492"/>
      <c r="Z186" s="753"/>
    </row>
    <row r="187" spans="1:30" s="478" customFormat="1">
      <c r="A187" s="536" t="s">
        <v>823</v>
      </c>
      <c r="B187" s="537" t="s">
        <v>780</v>
      </c>
      <c r="C187" s="537" t="s">
        <v>694</v>
      </c>
      <c r="D187" s="537" t="s">
        <v>196</v>
      </c>
      <c r="E187" s="492"/>
      <c r="F187" s="492"/>
      <c r="G187" s="492"/>
      <c r="H187" s="492"/>
      <c r="I187" s="550">
        <v>15400</v>
      </c>
      <c r="J187" s="572">
        <v>6187.5</v>
      </c>
      <c r="K187" s="572">
        <v>1650</v>
      </c>
      <c r="L187" s="572">
        <v>4812.5</v>
      </c>
      <c r="M187" s="572">
        <v>2612.5</v>
      </c>
      <c r="N187" s="572">
        <v>3575</v>
      </c>
      <c r="O187" s="572">
        <f>SUM(J187:N187)</f>
        <v>18837.5</v>
      </c>
      <c r="P187" s="572">
        <f t="shared" si="38"/>
        <v>-3437.5</v>
      </c>
      <c r="Q187" s="575">
        <f t="shared" si="39"/>
        <v>1.2232142857142858</v>
      </c>
      <c r="R187" s="492"/>
      <c r="S187" s="492"/>
      <c r="T187" s="492"/>
      <c r="U187" s="492"/>
      <c r="V187" s="492"/>
      <c r="W187" s="492"/>
      <c r="X187" s="492"/>
      <c r="Y187" s="492"/>
      <c r="Z187" s="753"/>
    </row>
    <row r="188" spans="1:30" s="478" customFormat="1">
      <c r="A188" s="536" t="s">
        <v>824</v>
      </c>
      <c r="B188" s="537" t="s">
        <v>781</v>
      </c>
      <c r="C188" s="537" t="s">
        <v>694</v>
      </c>
      <c r="D188" s="537" t="s">
        <v>196</v>
      </c>
      <c r="E188" s="492"/>
      <c r="F188" s="492"/>
      <c r="G188" s="492"/>
      <c r="H188" s="492"/>
      <c r="I188" s="550">
        <v>12600</v>
      </c>
      <c r="J188" s="572">
        <v>5062.5</v>
      </c>
      <c r="K188" s="572">
        <v>1237.5</v>
      </c>
      <c r="L188" s="572">
        <v>2700</v>
      </c>
      <c r="M188" s="572">
        <v>2700</v>
      </c>
      <c r="N188" s="572">
        <v>4050</v>
      </c>
      <c r="O188" s="572">
        <f>SUM(J188:N188)</f>
        <v>15750</v>
      </c>
      <c r="P188" s="572">
        <f t="shared" si="38"/>
        <v>-3150</v>
      </c>
      <c r="Q188" s="575">
        <f t="shared" si="39"/>
        <v>1.25</v>
      </c>
      <c r="R188" s="492"/>
      <c r="S188" s="492"/>
      <c r="T188" s="492"/>
      <c r="U188" s="492"/>
      <c r="V188" s="492"/>
      <c r="W188" s="492"/>
      <c r="X188" s="492"/>
      <c r="Y188" s="492"/>
      <c r="Z188" s="753"/>
    </row>
    <row r="189" spans="1:30" s="478" customFormat="1">
      <c r="A189" s="536" t="s">
        <v>927</v>
      </c>
      <c r="B189" s="537" t="s">
        <v>778</v>
      </c>
      <c r="C189" s="537" t="s">
        <v>694</v>
      </c>
      <c r="D189" s="537" t="s">
        <v>196</v>
      </c>
      <c r="E189" s="492"/>
      <c r="F189" s="492"/>
      <c r="G189" s="492"/>
      <c r="H189" s="492"/>
      <c r="I189" s="550">
        <v>13500</v>
      </c>
      <c r="J189" s="572"/>
      <c r="K189" s="572"/>
      <c r="L189" s="572">
        <f>0+10</f>
        <v>10</v>
      </c>
      <c r="M189" s="572"/>
      <c r="N189" s="572"/>
      <c r="O189" s="572">
        <f>SUM(J189:N189)</f>
        <v>10</v>
      </c>
      <c r="P189" s="572">
        <f t="shared" si="38"/>
        <v>13490</v>
      </c>
      <c r="Q189" s="575">
        <f t="shared" si="39"/>
        <v>7.407407407407407E-4</v>
      </c>
      <c r="R189" s="492"/>
      <c r="S189" s="492"/>
      <c r="T189" s="492"/>
      <c r="U189" s="492"/>
      <c r="V189" s="492"/>
      <c r="W189" s="492"/>
      <c r="X189" s="492"/>
      <c r="Y189" s="492"/>
      <c r="Z189" s="753"/>
      <c r="AB189" s="473"/>
    </row>
    <row r="190" spans="1:30" s="478" customFormat="1" hidden="1">
      <c r="A190" s="536" t="s">
        <v>928</v>
      </c>
      <c r="B190" s="537" t="s">
        <v>782</v>
      </c>
      <c r="C190" s="537" t="s">
        <v>294</v>
      </c>
      <c r="D190" s="537" t="s">
        <v>196</v>
      </c>
      <c r="E190" s="492"/>
      <c r="F190" s="492"/>
      <c r="G190" s="492"/>
      <c r="H190" s="492"/>
      <c r="I190" s="550"/>
      <c r="J190" s="572"/>
      <c r="K190" s="572"/>
      <c r="L190" s="572"/>
      <c r="M190" s="572"/>
      <c r="N190" s="572"/>
      <c r="O190" s="572">
        <f t="shared" si="37"/>
        <v>0</v>
      </c>
      <c r="P190" s="572">
        <f t="shared" si="38"/>
        <v>0</v>
      </c>
      <c r="Q190" s="575" t="e">
        <f t="shared" si="39"/>
        <v>#DIV/0!</v>
      </c>
      <c r="R190" s="492"/>
      <c r="S190" s="492"/>
      <c r="T190" s="492"/>
      <c r="U190" s="492"/>
      <c r="V190" s="492"/>
      <c r="W190" s="492"/>
      <c r="X190" s="492"/>
      <c r="Y190" s="492"/>
      <c r="Z190" s="753"/>
    </row>
    <row r="191" spans="1:30" s="478" customFormat="1" hidden="1">
      <c r="A191" s="536" t="s">
        <v>929</v>
      </c>
      <c r="B191" s="537" t="s">
        <v>783</v>
      </c>
      <c r="C191" s="537" t="s">
        <v>294</v>
      </c>
      <c r="D191" s="537" t="s">
        <v>196</v>
      </c>
      <c r="E191" s="492"/>
      <c r="F191" s="492"/>
      <c r="G191" s="492"/>
      <c r="H191" s="492"/>
      <c r="I191" s="550"/>
      <c r="J191" s="572"/>
      <c r="K191" s="572"/>
      <c r="L191" s="572"/>
      <c r="M191" s="572"/>
      <c r="N191" s="572"/>
      <c r="O191" s="572">
        <f t="shared" si="37"/>
        <v>0</v>
      </c>
      <c r="P191" s="572">
        <f t="shared" si="38"/>
        <v>0</v>
      </c>
      <c r="Q191" s="575" t="e">
        <f t="shared" si="39"/>
        <v>#DIV/0!</v>
      </c>
      <c r="R191" s="492"/>
      <c r="S191" s="492"/>
      <c r="T191" s="492"/>
      <c r="U191" s="492"/>
      <c r="V191" s="492"/>
      <c r="W191" s="492"/>
      <c r="X191" s="492"/>
      <c r="Y191" s="492"/>
      <c r="Z191" s="753"/>
    </row>
    <row r="192" spans="1:30" s="478" customFormat="1" hidden="1">
      <c r="A192" s="536" t="s">
        <v>930</v>
      </c>
      <c r="B192" s="537" t="s">
        <v>784</v>
      </c>
      <c r="C192" s="537" t="s">
        <v>294</v>
      </c>
      <c r="D192" s="537" t="s">
        <v>196</v>
      </c>
      <c r="E192" s="492"/>
      <c r="F192" s="492"/>
      <c r="G192" s="492"/>
      <c r="H192" s="492"/>
      <c r="I192" s="550"/>
      <c r="J192" s="572"/>
      <c r="K192" s="572"/>
      <c r="L192" s="572"/>
      <c r="M192" s="572"/>
      <c r="N192" s="572"/>
      <c r="O192" s="572">
        <f t="shared" si="37"/>
        <v>0</v>
      </c>
      <c r="P192" s="572">
        <f t="shared" si="38"/>
        <v>0</v>
      </c>
      <c r="Q192" s="575" t="e">
        <f t="shared" si="39"/>
        <v>#DIV/0!</v>
      </c>
      <c r="R192" s="492"/>
      <c r="S192" s="492"/>
      <c r="T192" s="492"/>
      <c r="U192" s="492"/>
      <c r="V192" s="492"/>
      <c r="W192" s="492"/>
      <c r="X192" s="492"/>
      <c r="Y192" s="492"/>
      <c r="Z192" s="753"/>
    </row>
    <row r="193" spans="1:31" s="478" customFormat="1" hidden="1">
      <c r="A193" s="536" t="s">
        <v>931</v>
      </c>
      <c r="B193" s="537" t="s">
        <v>778</v>
      </c>
      <c r="C193" s="537" t="s">
        <v>294</v>
      </c>
      <c r="D193" s="537" t="s">
        <v>196</v>
      </c>
      <c r="E193" s="492"/>
      <c r="F193" s="492"/>
      <c r="G193" s="492"/>
      <c r="H193" s="492"/>
      <c r="I193" s="550"/>
      <c r="J193" s="572"/>
      <c r="K193" s="572"/>
      <c r="L193" s="572"/>
      <c r="M193" s="572"/>
      <c r="N193" s="572"/>
      <c r="O193" s="572">
        <f t="shared" si="37"/>
        <v>0</v>
      </c>
      <c r="P193" s="572">
        <f t="shared" si="38"/>
        <v>0</v>
      </c>
      <c r="Q193" s="575" t="e">
        <f t="shared" si="39"/>
        <v>#DIV/0!</v>
      </c>
      <c r="R193" s="492"/>
      <c r="S193" s="492"/>
      <c r="T193" s="492"/>
      <c r="U193" s="492"/>
      <c r="V193" s="492"/>
      <c r="W193" s="492"/>
      <c r="X193" s="492"/>
      <c r="Y193" s="492"/>
      <c r="Z193" s="753"/>
    </row>
    <row r="194" spans="1:31" s="478" customFormat="1" hidden="1">
      <c r="A194" s="536" t="s">
        <v>932</v>
      </c>
      <c r="B194" s="537" t="s">
        <v>785</v>
      </c>
      <c r="C194" s="537" t="s">
        <v>284</v>
      </c>
      <c r="D194" s="537" t="s">
        <v>196</v>
      </c>
      <c r="E194" s="492"/>
      <c r="F194" s="492"/>
      <c r="G194" s="492"/>
      <c r="H194" s="492"/>
      <c r="I194" s="550"/>
      <c r="J194" s="572"/>
      <c r="K194" s="572"/>
      <c r="L194" s="572"/>
      <c r="M194" s="572"/>
      <c r="N194" s="572"/>
      <c r="O194" s="572">
        <f t="shared" si="37"/>
        <v>0</v>
      </c>
      <c r="P194" s="572">
        <f t="shared" si="38"/>
        <v>0</v>
      </c>
      <c r="Q194" s="575" t="e">
        <f t="shared" si="39"/>
        <v>#DIV/0!</v>
      </c>
      <c r="R194" s="492"/>
      <c r="S194" s="492"/>
      <c r="T194" s="492"/>
      <c r="U194" s="492"/>
      <c r="V194" s="492"/>
      <c r="W194" s="492"/>
      <c r="X194" s="492"/>
      <c r="Y194" s="492"/>
      <c r="Z194" s="753"/>
    </row>
    <row r="195" spans="1:31" s="478" customFormat="1" hidden="1">
      <c r="A195" s="536" t="s">
        <v>933</v>
      </c>
      <c r="B195" s="537" t="s">
        <v>786</v>
      </c>
      <c r="C195" s="537" t="s">
        <v>272</v>
      </c>
      <c r="D195" s="537" t="s">
        <v>196</v>
      </c>
      <c r="E195" s="492"/>
      <c r="F195" s="492"/>
      <c r="G195" s="492"/>
      <c r="H195" s="492"/>
      <c r="I195" s="550"/>
      <c r="J195" s="572"/>
      <c r="K195" s="572"/>
      <c r="L195" s="572"/>
      <c r="M195" s="572"/>
      <c r="N195" s="572"/>
      <c r="O195" s="572">
        <f t="shared" si="37"/>
        <v>0</v>
      </c>
      <c r="P195" s="572">
        <f t="shared" si="38"/>
        <v>0</v>
      </c>
      <c r="Q195" s="575" t="e">
        <f t="shared" si="39"/>
        <v>#DIV/0!</v>
      </c>
      <c r="R195" s="492"/>
      <c r="S195" s="492"/>
      <c r="T195" s="492"/>
      <c r="U195" s="492"/>
      <c r="V195" s="492"/>
      <c r="W195" s="492"/>
      <c r="X195" s="492"/>
      <c r="Y195" s="492"/>
      <c r="Z195" s="753"/>
    </row>
    <row r="196" spans="1:31" s="478" customFormat="1" hidden="1">
      <c r="A196" s="536" t="s">
        <v>934</v>
      </c>
      <c r="B196" s="537" t="s">
        <v>787</v>
      </c>
      <c r="C196" s="537" t="s">
        <v>272</v>
      </c>
      <c r="D196" s="537" t="s">
        <v>199</v>
      </c>
      <c r="E196" s="492"/>
      <c r="F196" s="492"/>
      <c r="G196" s="492"/>
      <c r="H196" s="492"/>
      <c r="I196" s="550"/>
      <c r="J196" s="572"/>
      <c r="K196" s="572"/>
      <c r="L196" s="572"/>
      <c r="M196" s="572"/>
      <c r="N196" s="572"/>
      <c r="O196" s="572">
        <f t="shared" si="37"/>
        <v>0</v>
      </c>
      <c r="P196" s="572">
        <f t="shared" si="38"/>
        <v>0</v>
      </c>
      <c r="Q196" s="575" t="e">
        <f t="shared" si="39"/>
        <v>#DIV/0!</v>
      </c>
      <c r="R196" s="492"/>
      <c r="S196" s="492"/>
      <c r="T196" s="492"/>
      <c r="U196" s="492"/>
      <c r="V196" s="492"/>
      <c r="W196" s="492"/>
      <c r="X196" s="492"/>
      <c r="Y196" s="492"/>
      <c r="Z196" s="753"/>
    </row>
    <row r="197" spans="1:31" s="478" customFormat="1" hidden="1">
      <c r="A197" s="536" t="s">
        <v>935</v>
      </c>
      <c r="B197" s="537" t="s">
        <v>788</v>
      </c>
      <c r="C197" s="537" t="s">
        <v>272</v>
      </c>
      <c r="D197" s="537" t="s">
        <v>196</v>
      </c>
      <c r="E197" s="492"/>
      <c r="F197" s="492"/>
      <c r="G197" s="492"/>
      <c r="H197" s="492"/>
      <c r="I197" s="550"/>
      <c r="J197" s="572"/>
      <c r="K197" s="572"/>
      <c r="L197" s="572"/>
      <c r="M197" s="572"/>
      <c r="N197" s="572"/>
      <c r="O197" s="572">
        <f t="shared" si="37"/>
        <v>0</v>
      </c>
      <c r="P197" s="572">
        <f t="shared" si="38"/>
        <v>0</v>
      </c>
      <c r="Q197" s="575" t="e">
        <f t="shared" si="39"/>
        <v>#DIV/0!</v>
      </c>
      <c r="R197" s="492"/>
      <c r="S197" s="492"/>
      <c r="T197" s="492"/>
      <c r="U197" s="492"/>
      <c r="V197" s="492"/>
      <c r="W197" s="492"/>
      <c r="X197" s="492"/>
      <c r="Y197" s="492"/>
      <c r="Z197" s="753"/>
    </row>
    <row r="198" spans="1:31" s="478" customFormat="1" hidden="1">
      <c r="A198" s="536" t="s">
        <v>936</v>
      </c>
      <c r="B198" s="537" t="s">
        <v>784</v>
      </c>
      <c r="C198" s="537" t="s">
        <v>272</v>
      </c>
      <c r="D198" s="537" t="s">
        <v>196</v>
      </c>
      <c r="E198" s="492"/>
      <c r="F198" s="492"/>
      <c r="G198" s="492"/>
      <c r="H198" s="492"/>
      <c r="I198" s="550"/>
      <c r="J198" s="572"/>
      <c r="K198" s="572"/>
      <c r="L198" s="572"/>
      <c r="M198" s="572"/>
      <c r="N198" s="572"/>
      <c r="O198" s="572">
        <f t="shared" si="37"/>
        <v>0</v>
      </c>
      <c r="P198" s="572">
        <f t="shared" si="38"/>
        <v>0</v>
      </c>
      <c r="Q198" s="575" t="e">
        <f t="shared" si="39"/>
        <v>#DIV/0!</v>
      </c>
      <c r="R198" s="492"/>
      <c r="S198" s="492"/>
      <c r="T198" s="492"/>
      <c r="U198" s="492"/>
      <c r="V198" s="492"/>
      <c r="W198" s="492"/>
      <c r="X198" s="492"/>
      <c r="Y198" s="492"/>
      <c r="Z198" s="753"/>
    </row>
    <row r="199" spans="1:31" s="478" customFormat="1" hidden="1">
      <c r="A199" s="536" t="s">
        <v>937</v>
      </c>
      <c r="B199" s="537" t="s">
        <v>789</v>
      </c>
      <c r="C199" s="537" t="s">
        <v>272</v>
      </c>
      <c r="D199" s="537" t="s">
        <v>196</v>
      </c>
      <c r="E199" s="492"/>
      <c r="F199" s="492"/>
      <c r="G199" s="492"/>
      <c r="H199" s="492"/>
      <c r="I199" s="550"/>
      <c r="J199" s="572"/>
      <c r="K199" s="572"/>
      <c r="L199" s="572"/>
      <c r="M199" s="572"/>
      <c r="N199" s="572"/>
      <c r="O199" s="572">
        <f t="shared" si="37"/>
        <v>0</v>
      </c>
      <c r="P199" s="572">
        <f t="shared" si="38"/>
        <v>0</v>
      </c>
      <c r="Q199" s="575" t="e">
        <f t="shared" si="39"/>
        <v>#DIV/0!</v>
      </c>
      <c r="R199" s="492"/>
      <c r="S199" s="492"/>
      <c r="T199" s="492"/>
      <c r="U199" s="492"/>
      <c r="V199" s="492"/>
      <c r="W199" s="492"/>
      <c r="X199" s="492"/>
      <c r="Y199" s="492"/>
      <c r="Z199" s="753"/>
    </row>
    <row r="200" spans="1:31" s="478" customFormat="1" hidden="1">
      <c r="A200" s="536" t="s">
        <v>938</v>
      </c>
      <c r="B200" s="537" t="s">
        <v>790</v>
      </c>
      <c r="C200" s="537" t="s">
        <v>272</v>
      </c>
      <c r="D200" s="537" t="s">
        <v>196</v>
      </c>
      <c r="E200" s="492"/>
      <c r="F200" s="492"/>
      <c r="G200" s="492"/>
      <c r="H200" s="492"/>
      <c r="I200" s="550"/>
      <c r="J200" s="572"/>
      <c r="K200" s="572"/>
      <c r="L200" s="572"/>
      <c r="M200" s="572"/>
      <c r="N200" s="572"/>
      <c r="O200" s="572">
        <f t="shared" si="37"/>
        <v>0</v>
      </c>
      <c r="P200" s="572">
        <f t="shared" si="38"/>
        <v>0</v>
      </c>
      <c r="Q200" s="575" t="e">
        <f t="shared" si="39"/>
        <v>#DIV/0!</v>
      </c>
      <c r="R200" s="492"/>
      <c r="S200" s="492"/>
      <c r="T200" s="492"/>
      <c r="U200" s="492"/>
      <c r="V200" s="492"/>
      <c r="W200" s="492"/>
      <c r="X200" s="492"/>
      <c r="Y200" s="492"/>
      <c r="Z200" s="753"/>
    </row>
    <row r="201" spans="1:31" s="478" customFormat="1" hidden="1">
      <c r="A201" s="536" t="s">
        <v>939</v>
      </c>
      <c r="B201" s="537" t="s">
        <v>791</v>
      </c>
      <c r="C201" s="537" t="s">
        <v>272</v>
      </c>
      <c r="D201" s="537" t="s">
        <v>196</v>
      </c>
      <c r="E201" s="492"/>
      <c r="F201" s="492"/>
      <c r="G201" s="492"/>
      <c r="H201" s="492"/>
      <c r="I201" s="550"/>
      <c r="J201" s="572"/>
      <c r="K201" s="572"/>
      <c r="L201" s="572"/>
      <c r="M201" s="572"/>
      <c r="N201" s="572"/>
      <c r="O201" s="572">
        <f t="shared" si="37"/>
        <v>0</v>
      </c>
      <c r="P201" s="572">
        <f t="shared" si="38"/>
        <v>0</v>
      </c>
      <c r="Q201" s="575" t="e">
        <f t="shared" si="39"/>
        <v>#DIV/0!</v>
      </c>
      <c r="R201" s="492"/>
      <c r="S201" s="492"/>
      <c r="T201" s="492"/>
      <c r="U201" s="492"/>
      <c r="V201" s="492"/>
      <c r="W201" s="492"/>
      <c r="X201" s="492"/>
      <c r="Y201" s="492"/>
      <c r="Z201" s="753"/>
      <c r="AE201" s="473"/>
    </row>
    <row r="202" spans="1:31" s="478" customFormat="1" hidden="1">
      <c r="A202" s="490"/>
      <c r="B202" s="492"/>
      <c r="C202" s="492"/>
      <c r="D202" s="492"/>
      <c r="E202" s="492"/>
      <c r="F202" s="492"/>
      <c r="G202" s="492"/>
      <c r="H202" s="492"/>
      <c r="I202" s="559"/>
      <c r="J202" s="559"/>
      <c r="K202" s="492"/>
      <c r="L202" s="492"/>
      <c r="M202" s="492"/>
      <c r="N202" s="492"/>
      <c r="O202" s="492"/>
      <c r="P202" s="492"/>
      <c r="Q202" s="588"/>
      <c r="R202" s="492"/>
      <c r="S202" s="492"/>
      <c r="T202" s="492"/>
      <c r="U202" s="492"/>
      <c r="V202" s="492"/>
      <c r="W202" s="492"/>
      <c r="X202" s="492"/>
      <c r="Y202" s="492"/>
      <c r="Z202" s="753"/>
    </row>
    <row r="203" spans="1:31" s="478" customFormat="1">
      <c r="B203" s="493" t="s">
        <v>176</v>
      </c>
      <c r="C203" s="494"/>
      <c r="D203" s="494"/>
      <c r="E203" s="494"/>
      <c r="F203" s="494"/>
      <c r="G203" s="494"/>
      <c r="H203" s="494"/>
      <c r="I203" s="560"/>
      <c r="J203" s="560"/>
      <c r="K203" s="560"/>
      <c r="L203" s="560"/>
      <c r="M203" s="560"/>
      <c r="N203" s="560"/>
      <c r="O203" s="560"/>
      <c r="P203" s="560"/>
      <c r="Q203" s="587"/>
      <c r="R203" s="560"/>
      <c r="S203" s="560"/>
      <c r="T203" s="560"/>
      <c r="U203" s="560"/>
      <c r="V203" s="560"/>
      <c r="W203" s="560"/>
      <c r="X203" s="560"/>
      <c r="Y203" s="560"/>
      <c r="Z203" s="560"/>
    </row>
    <row r="204" spans="1:31" s="478" customFormat="1" hidden="1">
      <c r="B204" s="492"/>
      <c r="C204" s="492"/>
      <c r="D204" s="492"/>
      <c r="E204" s="492"/>
      <c r="F204" s="492"/>
      <c r="G204" s="492"/>
      <c r="H204" s="492"/>
      <c r="I204" s="559"/>
      <c r="J204" s="572"/>
      <c r="K204" s="572"/>
      <c r="L204" s="572"/>
      <c r="M204" s="572"/>
      <c r="N204" s="899"/>
      <c r="O204" s="559"/>
      <c r="P204" s="559"/>
      <c r="Q204" s="588"/>
      <c r="R204" s="492"/>
      <c r="S204" s="492"/>
      <c r="T204" s="492"/>
      <c r="U204" s="492"/>
      <c r="V204" s="492"/>
      <c r="W204" s="492"/>
      <c r="X204" s="492"/>
      <c r="Y204" s="492"/>
      <c r="Z204" s="753"/>
    </row>
    <row r="205" spans="1:31" s="478" customFormat="1">
      <c r="B205" s="493" t="s">
        <v>177</v>
      </c>
      <c r="C205" s="494"/>
      <c r="D205" s="494"/>
      <c r="E205" s="494"/>
      <c r="F205" s="494"/>
      <c r="G205" s="494"/>
      <c r="H205" s="494"/>
      <c r="I205" s="560"/>
      <c r="J205" s="560"/>
      <c r="K205" s="560"/>
      <c r="L205" s="560"/>
      <c r="M205" s="560"/>
      <c r="N205" s="560"/>
      <c r="O205" s="560"/>
      <c r="P205" s="560"/>
      <c r="Q205" s="587"/>
      <c r="R205" s="494"/>
      <c r="S205" s="494"/>
      <c r="T205" s="494"/>
      <c r="U205" s="494"/>
      <c r="V205" s="475"/>
      <c r="W205" s="494"/>
      <c r="X205" s="494"/>
      <c r="Y205" s="494"/>
      <c r="Z205" s="494"/>
      <c r="AC205" s="757"/>
    </row>
    <row r="206" spans="1:31" hidden="1">
      <c r="A206" s="482" t="s">
        <v>825</v>
      </c>
      <c r="B206" s="538" t="s">
        <v>826</v>
      </c>
      <c r="C206" s="537" t="s">
        <v>294</v>
      </c>
      <c r="D206" s="539" t="s">
        <v>198</v>
      </c>
      <c r="E206" s="539"/>
      <c r="F206" s="539"/>
      <c r="G206" s="539"/>
      <c r="H206" s="539"/>
      <c r="I206" s="561"/>
      <c r="J206" s="572"/>
      <c r="K206" s="572"/>
      <c r="L206" s="572"/>
      <c r="M206" s="572"/>
      <c r="N206" s="572"/>
      <c r="O206" s="572">
        <f t="shared" si="37"/>
        <v>0</v>
      </c>
      <c r="P206" s="572">
        <f t="shared" si="38"/>
        <v>0</v>
      </c>
      <c r="Q206" s="575" t="e">
        <f t="shared" si="39"/>
        <v>#DIV/0!</v>
      </c>
      <c r="R206" s="539"/>
      <c r="S206" s="539"/>
      <c r="T206" s="539"/>
      <c r="U206" s="539"/>
      <c r="V206" s="539"/>
      <c r="W206" s="539"/>
      <c r="X206" s="539"/>
      <c r="Y206" s="539"/>
      <c r="Z206" s="754"/>
      <c r="AB206" s="478"/>
      <c r="AD206" s="478"/>
      <c r="AE206" s="478"/>
    </row>
    <row r="207" spans="1:31" s="478" customFormat="1" hidden="1">
      <c r="A207" s="482" t="s">
        <v>827</v>
      </c>
      <c r="B207" s="538" t="s">
        <v>828</v>
      </c>
      <c r="C207" s="537" t="s">
        <v>272</v>
      </c>
      <c r="D207" s="539" t="s">
        <v>198</v>
      </c>
      <c r="E207" s="539"/>
      <c r="F207" s="539"/>
      <c r="G207" s="539"/>
      <c r="H207" s="539"/>
      <c r="I207" s="561"/>
      <c r="J207" s="572"/>
      <c r="K207" s="572"/>
      <c r="L207" s="572"/>
      <c r="M207" s="572"/>
      <c r="N207" s="572"/>
      <c r="O207" s="572">
        <f t="shared" si="37"/>
        <v>0</v>
      </c>
      <c r="P207" s="572">
        <f t="shared" si="38"/>
        <v>0</v>
      </c>
      <c r="Q207" s="575" t="e">
        <f t="shared" si="39"/>
        <v>#DIV/0!</v>
      </c>
      <c r="R207" s="492"/>
      <c r="S207" s="492"/>
      <c r="T207" s="492"/>
      <c r="U207" s="492"/>
      <c r="V207" s="492"/>
      <c r="W207" s="492"/>
      <c r="X207" s="492"/>
      <c r="Y207" s="492"/>
      <c r="Z207" s="753"/>
      <c r="AC207" s="473"/>
    </row>
    <row r="208" spans="1:31" s="478" customFormat="1" hidden="1">
      <c r="A208" s="482" t="s">
        <v>829</v>
      </c>
      <c r="B208" s="538" t="s">
        <v>830</v>
      </c>
      <c r="C208" s="537" t="s">
        <v>284</v>
      </c>
      <c r="D208" s="539" t="s">
        <v>198</v>
      </c>
      <c r="E208" s="539"/>
      <c r="F208" s="539"/>
      <c r="G208" s="539"/>
      <c r="H208" s="539"/>
      <c r="I208" s="561"/>
      <c r="J208" s="572"/>
      <c r="K208" s="572"/>
      <c r="L208" s="572"/>
      <c r="M208" s="572"/>
      <c r="N208" s="572"/>
      <c r="O208" s="572">
        <f t="shared" si="37"/>
        <v>0</v>
      </c>
      <c r="P208" s="572">
        <f t="shared" si="38"/>
        <v>0</v>
      </c>
      <c r="Q208" s="575" t="e">
        <f t="shared" si="39"/>
        <v>#DIV/0!</v>
      </c>
      <c r="R208" s="492"/>
      <c r="S208" s="492"/>
      <c r="T208" s="492"/>
      <c r="U208" s="492"/>
      <c r="V208" s="492"/>
      <c r="W208" s="492"/>
      <c r="X208" s="492"/>
      <c r="Y208" s="492"/>
      <c r="Z208" s="753"/>
      <c r="AC208" s="473"/>
    </row>
    <row r="209" spans="1:30" s="478" customFormat="1">
      <c r="A209" s="482" t="s">
        <v>831</v>
      </c>
      <c r="B209" s="538" t="s">
        <v>832</v>
      </c>
      <c r="C209" s="537" t="s">
        <v>694</v>
      </c>
      <c r="D209" s="539" t="s">
        <v>198</v>
      </c>
      <c r="E209" s="539"/>
      <c r="F209" s="539"/>
      <c r="G209" s="539"/>
      <c r="H209" s="539"/>
      <c r="I209" s="561">
        <v>300</v>
      </c>
      <c r="J209" s="572"/>
      <c r="K209" s="572"/>
      <c r="L209" s="572"/>
      <c r="M209" s="572">
        <v>300</v>
      </c>
      <c r="N209" s="572"/>
      <c r="O209" s="572">
        <f>SUM(J209:N209)</f>
        <v>300</v>
      </c>
      <c r="P209" s="572">
        <f t="shared" si="38"/>
        <v>0</v>
      </c>
      <c r="Q209" s="575">
        <f t="shared" si="39"/>
        <v>1</v>
      </c>
      <c r="R209" s="492"/>
      <c r="S209" s="492"/>
      <c r="T209" s="492"/>
      <c r="U209" s="492"/>
      <c r="V209" s="492"/>
      <c r="W209" s="492"/>
      <c r="X209" s="492"/>
      <c r="Y209" s="492"/>
      <c r="Z209" s="753"/>
      <c r="AC209" s="473"/>
    </row>
    <row r="210" spans="1:30" s="478" customFormat="1">
      <c r="A210" s="482" t="s">
        <v>833</v>
      </c>
      <c r="B210" s="538" t="s">
        <v>834</v>
      </c>
      <c r="C210" s="537" t="s">
        <v>694</v>
      </c>
      <c r="D210" s="539" t="s">
        <v>198</v>
      </c>
      <c r="E210" s="539"/>
      <c r="F210" s="539"/>
      <c r="G210" s="539"/>
      <c r="H210" s="539"/>
      <c r="I210" s="561">
        <v>1500</v>
      </c>
      <c r="J210" s="572"/>
      <c r="K210" s="572">
        <v>1550</v>
      </c>
      <c r="L210" s="572"/>
      <c r="M210" s="572"/>
      <c r="N210" s="572"/>
      <c r="O210" s="572">
        <f>SUM(J210:N210)</f>
        <v>1550</v>
      </c>
      <c r="P210" s="572">
        <f t="shared" si="38"/>
        <v>-50</v>
      </c>
      <c r="Q210" s="575">
        <f t="shared" si="39"/>
        <v>1.0333333333333334</v>
      </c>
      <c r="R210" s="492"/>
      <c r="S210" s="492"/>
      <c r="T210" s="492"/>
      <c r="U210" s="492"/>
      <c r="V210" s="492"/>
      <c r="W210" s="492"/>
      <c r="X210" s="492"/>
      <c r="Y210" s="492"/>
      <c r="Z210" s="753"/>
      <c r="AC210" s="473"/>
    </row>
    <row r="211" spans="1:30" s="478" customFormat="1" hidden="1">
      <c r="A211" s="482" t="s">
        <v>586</v>
      </c>
      <c r="B211" s="538" t="s">
        <v>587</v>
      </c>
      <c r="C211" s="537" t="s">
        <v>269</v>
      </c>
      <c r="D211" s="539" t="s">
        <v>198</v>
      </c>
      <c r="E211" s="539"/>
      <c r="F211" s="539"/>
      <c r="G211" s="539"/>
      <c r="H211" s="539"/>
      <c r="I211" s="561"/>
      <c r="J211" s="572"/>
      <c r="K211" s="572"/>
      <c r="L211" s="572"/>
      <c r="M211" s="572"/>
      <c r="N211" s="572"/>
      <c r="O211" s="572">
        <f t="shared" si="37"/>
        <v>0</v>
      </c>
      <c r="P211" s="572">
        <f t="shared" si="38"/>
        <v>0</v>
      </c>
      <c r="Q211" s="575" t="e">
        <f t="shared" si="39"/>
        <v>#DIV/0!</v>
      </c>
      <c r="R211" s="492"/>
      <c r="S211" s="492"/>
      <c r="T211" s="492"/>
      <c r="U211" s="492"/>
      <c r="V211" s="492"/>
      <c r="W211" s="492"/>
      <c r="X211" s="492"/>
      <c r="Y211" s="492"/>
      <c r="Z211" s="753"/>
      <c r="AC211" s="473"/>
    </row>
    <row r="212" spans="1:30" s="478" customFormat="1" hidden="1">
      <c r="A212" s="482" t="s">
        <v>835</v>
      </c>
      <c r="B212" s="538" t="s">
        <v>836</v>
      </c>
      <c r="C212" s="537" t="s">
        <v>269</v>
      </c>
      <c r="D212" s="539" t="s">
        <v>198</v>
      </c>
      <c r="E212" s="539"/>
      <c r="F212" s="539"/>
      <c r="G212" s="539"/>
      <c r="H212" s="539"/>
      <c r="I212" s="561"/>
      <c r="J212" s="572"/>
      <c r="K212" s="572"/>
      <c r="L212" s="572"/>
      <c r="M212" s="572"/>
      <c r="N212" s="572"/>
      <c r="O212" s="572">
        <f t="shared" si="37"/>
        <v>0</v>
      </c>
      <c r="P212" s="572">
        <f t="shared" si="38"/>
        <v>0</v>
      </c>
      <c r="Q212" s="575" t="e">
        <f t="shared" si="39"/>
        <v>#DIV/0!</v>
      </c>
      <c r="R212" s="492"/>
      <c r="S212" s="492"/>
      <c r="T212" s="492"/>
      <c r="U212" s="492"/>
      <c r="V212" s="492"/>
      <c r="W212" s="492"/>
      <c r="X212" s="492"/>
      <c r="Y212" s="492"/>
      <c r="Z212" s="753"/>
      <c r="AC212" s="473"/>
    </row>
    <row r="213" spans="1:30" s="478" customFormat="1">
      <c r="B213" s="495"/>
      <c r="C213" s="495"/>
      <c r="D213" s="495"/>
      <c r="E213" s="495"/>
      <c r="F213" s="495"/>
      <c r="G213" s="495"/>
      <c r="H213" s="495"/>
      <c r="I213" s="562"/>
      <c r="J213" s="562"/>
      <c r="K213" s="562"/>
      <c r="L213" s="562"/>
      <c r="M213" s="562"/>
      <c r="N213" s="562"/>
      <c r="O213" s="562"/>
      <c r="P213" s="562"/>
      <c r="Q213" s="589"/>
      <c r="R213" s="562"/>
      <c r="S213" s="562"/>
      <c r="T213" s="562"/>
      <c r="U213" s="562"/>
      <c r="V213" s="562"/>
      <c r="W213" s="562"/>
      <c r="X213" s="562"/>
      <c r="Y213" s="562"/>
      <c r="Z213" s="755"/>
      <c r="AC213" s="473"/>
    </row>
    <row r="214" spans="1:30" s="478" customFormat="1" ht="14.25" customHeight="1">
      <c r="B214" s="493" t="s">
        <v>178</v>
      </c>
      <c r="C214" s="494"/>
      <c r="D214" s="494"/>
      <c r="E214" s="494"/>
      <c r="F214" s="494"/>
      <c r="G214" s="494"/>
      <c r="H214" s="494"/>
      <c r="I214" s="560"/>
      <c r="J214" s="560"/>
      <c r="K214" s="560"/>
      <c r="L214" s="560"/>
      <c r="M214" s="560"/>
      <c r="N214" s="560"/>
      <c r="O214" s="560"/>
      <c r="P214" s="560"/>
      <c r="Q214" s="587"/>
      <c r="R214" s="560"/>
      <c r="S214" s="560"/>
      <c r="T214" s="560"/>
      <c r="U214" s="560"/>
      <c r="V214" s="560"/>
      <c r="W214" s="560"/>
      <c r="X214" s="560"/>
      <c r="Y214" s="560"/>
      <c r="Z214" s="560"/>
      <c r="AC214" s="473"/>
    </row>
    <row r="215" spans="1:30" s="478" customFormat="1" hidden="1">
      <c r="A215" s="482" t="s">
        <v>837</v>
      </c>
      <c r="B215" s="538" t="s">
        <v>792</v>
      </c>
      <c r="C215" s="537" t="s">
        <v>269</v>
      </c>
      <c r="D215" s="539" t="s">
        <v>199</v>
      </c>
      <c r="E215" s="539"/>
      <c r="F215" s="539"/>
      <c r="G215" s="539"/>
      <c r="H215" s="539"/>
      <c r="I215" s="561"/>
      <c r="J215" s="572"/>
      <c r="K215" s="572"/>
      <c r="L215" s="572"/>
      <c r="M215" s="572"/>
      <c r="N215" s="572"/>
      <c r="O215" s="572">
        <f t="shared" si="37"/>
        <v>0</v>
      </c>
      <c r="P215" s="572">
        <f t="shared" si="38"/>
        <v>0</v>
      </c>
      <c r="Q215" s="575" t="e">
        <f t="shared" si="39"/>
        <v>#DIV/0!</v>
      </c>
      <c r="R215" s="492"/>
      <c r="S215" s="492"/>
      <c r="T215" s="492"/>
      <c r="U215" s="492"/>
      <c r="V215" s="492"/>
      <c r="W215" s="492"/>
      <c r="X215" s="492"/>
      <c r="Y215" s="492"/>
      <c r="Z215" s="753"/>
      <c r="AC215" s="473"/>
    </row>
    <row r="216" spans="1:30" s="478" customFormat="1" hidden="1">
      <c r="A216" s="482" t="s">
        <v>940</v>
      </c>
      <c r="B216" s="538" t="s">
        <v>793</v>
      </c>
      <c r="C216" s="537" t="s">
        <v>294</v>
      </c>
      <c r="D216" s="539" t="s">
        <v>199</v>
      </c>
      <c r="E216" s="539"/>
      <c r="F216" s="539"/>
      <c r="G216" s="539"/>
      <c r="H216" s="539"/>
      <c r="I216" s="561"/>
      <c r="J216" s="572"/>
      <c r="K216" s="572"/>
      <c r="L216" s="572"/>
      <c r="M216" s="572"/>
      <c r="N216" s="572"/>
      <c r="O216" s="572">
        <f t="shared" si="37"/>
        <v>0</v>
      </c>
      <c r="P216" s="572">
        <f t="shared" si="38"/>
        <v>0</v>
      </c>
      <c r="Q216" s="575" t="e">
        <f t="shared" si="39"/>
        <v>#DIV/0!</v>
      </c>
      <c r="R216" s="492"/>
      <c r="S216" s="492"/>
      <c r="T216" s="492"/>
      <c r="U216" s="492"/>
      <c r="V216" s="492"/>
      <c r="W216" s="492"/>
      <c r="X216" s="492"/>
      <c r="Y216" s="492"/>
      <c r="Z216" s="753"/>
      <c r="AC216" s="473"/>
    </row>
    <row r="217" spans="1:30" s="478" customFormat="1" ht="14.25" hidden="1" customHeight="1">
      <c r="B217" s="495"/>
      <c r="C217" s="495"/>
      <c r="D217" s="495"/>
      <c r="E217" s="495"/>
      <c r="F217" s="495"/>
      <c r="G217" s="495"/>
      <c r="H217" s="495"/>
      <c r="I217" s="562"/>
      <c r="J217" s="562"/>
      <c r="K217" s="562"/>
      <c r="L217" s="562"/>
      <c r="M217" s="562"/>
      <c r="N217" s="562"/>
      <c r="O217" s="562"/>
      <c r="P217" s="562"/>
      <c r="Q217" s="589"/>
      <c r="R217" s="495"/>
      <c r="S217" s="495"/>
      <c r="T217" s="495"/>
      <c r="U217" s="495"/>
      <c r="V217" s="495"/>
      <c r="W217" s="495"/>
      <c r="X217" s="495"/>
      <c r="Y217" s="495"/>
      <c r="Z217" s="756"/>
      <c r="AC217" s="473"/>
      <c r="AD217" s="757"/>
    </row>
    <row r="218" spans="1:30" s="478" customFormat="1" ht="14.25" customHeight="1">
      <c r="B218" s="493" t="s">
        <v>179</v>
      </c>
      <c r="C218" s="494"/>
      <c r="D218" s="494"/>
      <c r="E218" s="494"/>
      <c r="F218" s="494"/>
      <c r="G218" s="494"/>
      <c r="H218" s="494"/>
      <c r="I218" s="560"/>
      <c r="J218" s="560"/>
      <c r="K218" s="560"/>
      <c r="L218" s="560"/>
      <c r="M218" s="560"/>
      <c r="N218" s="560"/>
      <c r="O218" s="560"/>
      <c r="P218" s="560"/>
      <c r="Q218" s="587"/>
      <c r="R218" s="494"/>
      <c r="S218" s="494"/>
      <c r="T218" s="494"/>
      <c r="U218" s="494"/>
      <c r="V218" s="475"/>
      <c r="W218" s="494"/>
      <c r="X218" s="494"/>
      <c r="Y218" s="494"/>
      <c r="Z218" s="494"/>
      <c r="AC218" s="473"/>
      <c r="AD218" s="473"/>
    </row>
    <row r="219" spans="1:30" s="478" customFormat="1">
      <c r="A219" s="482" t="s">
        <v>838</v>
      </c>
      <c r="B219" s="538" t="s">
        <v>794</v>
      </c>
      <c r="C219" s="537" t="s">
        <v>694</v>
      </c>
      <c r="D219" s="539" t="s">
        <v>200</v>
      </c>
      <c r="E219" s="539"/>
      <c r="F219" s="539"/>
      <c r="G219" s="539"/>
      <c r="H219" s="539"/>
      <c r="I219" s="561">
        <v>11000</v>
      </c>
      <c r="J219" s="572">
        <v>367</v>
      </c>
      <c r="K219" s="572">
        <v>647.4</v>
      </c>
      <c r="L219" s="572"/>
      <c r="M219" s="572">
        <v>668.2</v>
      </c>
      <c r="N219" s="572">
        <v>490</v>
      </c>
      <c r="O219" s="572">
        <f>SUM(J219:N219)</f>
        <v>2172.6</v>
      </c>
      <c r="P219" s="572">
        <f t="shared" si="38"/>
        <v>8827.4</v>
      </c>
      <c r="Q219" s="575">
        <f t="shared" si="39"/>
        <v>0.19750909090909091</v>
      </c>
      <c r="R219" s="492"/>
      <c r="S219" s="492"/>
      <c r="T219" s="492"/>
      <c r="U219" s="492"/>
      <c r="V219" s="492"/>
      <c r="W219" s="492"/>
      <c r="X219" s="492"/>
      <c r="Y219" s="492"/>
      <c r="Z219" s="753"/>
      <c r="AC219" s="473"/>
      <c r="AD219" s="473"/>
    </row>
    <row r="220" spans="1:30" s="478" customFormat="1" ht="14.25" hidden="1" customHeight="1">
      <c r="A220" s="482" t="s">
        <v>569</v>
      </c>
      <c r="B220" s="538" t="s">
        <v>795</v>
      </c>
      <c r="C220" s="537" t="s">
        <v>269</v>
      </c>
      <c r="D220" s="539" t="s">
        <v>200</v>
      </c>
      <c r="E220" s="539"/>
      <c r="F220" s="539"/>
      <c r="G220" s="539"/>
      <c r="H220" s="539"/>
      <c r="I220" s="561"/>
      <c r="J220" s="572"/>
      <c r="K220" s="572"/>
      <c r="L220" s="572"/>
      <c r="M220" s="572"/>
      <c r="N220" s="572"/>
      <c r="O220" s="572">
        <f t="shared" si="37"/>
        <v>0</v>
      </c>
      <c r="P220" s="572">
        <f t="shared" si="38"/>
        <v>0</v>
      </c>
      <c r="Q220" s="575" t="e">
        <f t="shared" si="39"/>
        <v>#DIV/0!</v>
      </c>
      <c r="R220" s="492"/>
      <c r="S220" s="492"/>
      <c r="T220" s="492"/>
      <c r="U220" s="492"/>
      <c r="V220" s="492"/>
      <c r="W220" s="492"/>
      <c r="X220" s="492"/>
      <c r="Y220" s="492"/>
      <c r="Z220" s="753"/>
      <c r="AC220" s="473"/>
      <c r="AD220" s="473"/>
    </row>
    <row r="221" spans="1:30" s="478" customFormat="1" ht="14.25" hidden="1" customHeight="1">
      <c r="A221" s="482"/>
      <c r="B221" s="538" t="s">
        <v>796</v>
      </c>
      <c r="C221" s="537" t="s">
        <v>269</v>
      </c>
      <c r="D221" s="539" t="s">
        <v>200</v>
      </c>
      <c r="E221" s="539"/>
      <c r="F221" s="539"/>
      <c r="G221" s="539"/>
      <c r="H221" s="539"/>
      <c r="I221" s="561"/>
      <c r="J221" s="572"/>
      <c r="K221" s="572"/>
      <c r="L221" s="572"/>
      <c r="M221" s="572"/>
      <c r="N221" s="572"/>
      <c r="O221" s="572">
        <f t="shared" si="37"/>
        <v>0</v>
      </c>
      <c r="P221" s="572">
        <f t="shared" si="38"/>
        <v>0</v>
      </c>
      <c r="Q221" s="575" t="e">
        <f t="shared" si="39"/>
        <v>#DIV/0!</v>
      </c>
      <c r="R221" s="492"/>
      <c r="S221" s="492"/>
      <c r="T221" s="492"/>
      <c r="U221" s="492"/>
      <c r="V221" s="492"/>
      <c r="W221" s="492"/>
      <c r="X221" s="492"/>
      <c r="Y221" s="492"/>
      <c r="Z221" s="753"/>
      <c r="AC221" s="473"/>
      <c r="AD221" s="473"/>
    </row>
    <row r="222" spans="1:30" s="478" customFormat="1" ht="14.25" hidden="1" customHeight="1">
      <c r="A222" s="482" t="s">
        <v>941</v>
      </c>
      <c r="B222" s="538" t="s">
        <v>797</v>
      </c>
      <c r="C222" s="537" t="s">
        <v>294</v>
      </c>
      <c r="D222" s="539" t="s">
        <v>200</v>
      </c>
      <c r="E222" s="539"/>
      <c r="F222" s="539"/>
      <c r="G222" s="539"/>
      <c r="H222" s="539"/>
      <c r="I222" s="561"/>
      <c r="J222" s="572"/>
      <c r="K222" s="572"/>
      <c r="L222" s="572"/>
      <c r="M222" s="572"/>
      <c r="N222" s="572"/>
      <c r="O222" s="572">
        <f t="shared" si="37"/>
        <v>0</v>
      </c>
      <c r="P222" s="572">
        <f t="shared" si="38"/>
        <v>0</v>
      </c>
      <c r="Q222" s="575" t="e">
        <f t="shared" si="39"/>
        <v>#DIV/0!</v>
      </c>
      <c r="R222" s="492"/>
      <c r="S222" s="492"/>
      <c r="T222" s="492"/>
      <c r="U222" s="492"/>
      <c r="V222" s="492"/>
      <c r="W222" s="492"/>
      <c r="X222" s="492"/>
      <c r="Y222" s="492"/>
      <c r="Z222" s="753"/>
      <c r="AC222" s="473"/>
      <c r="AD222" s="473"/>
    </row>
    <row r="223" spans="1:30" s="478" customFormat="1" ht="14.25" hidden="1" customHeight="1">
      <c r="A223" s="482" t="s">
        <v>942</v>
      </c>
      <c r="B223" s="538" t="s">
        <v>798</v>
      </c>
      <c r="C223" s="537" t="s">
        <v>284</v>
      </c>
      <c r="D223" s="539" t="s">
        <v>200</v>
      </c>
      <c r="E223" s="539"/>
      <c r="F223" s="539"/>
      <c r="G223" s="539"/>
      <c r="H223" s="539"/>
      <c r="I223" s="561"/>
      <c r="J223" s="572"/>
      <c r="K223" s="572"/>
      <c r="L223" s="572"/>
      <c r="M223" s="572"/>
      <c r="N223" s="572"/>
      <c r="O223" s="572">
        <f t="shared" si="37"/>
        <v>0</v>
      </c>
      <c r="P223" s="572">
        <f t="shared" si="38"/>
        <v>0</v>
      </c>
      <c r="Q223" s="575" t="e">
        <f t="shared" si="39"/>
        <v>#DIV/0!</v>
      </c>
      <c r="R223" s="492"/>
      <c r="S223" s="492"/>
      <c r="T223" s="492"/>
      <c r="U223" s="492"/>
      <c r="V223" s="492"/>
      <c r="W223" s="492"/>
      <c r="X223" s="492"/>
      <c r="Y223" s="492"/>
      <c r="Z223" s="753"/>
      <c r="AC223" s="473"/>
      <c r="AD223" s="473"/>
    </row>
    <row r="224" spans="1:30" s="478" customFormat="1" ht="14.25" hidden="1" customHeight="1">
      <c r="A224" s="482" t="s">
        <v>943</v>
      </c>
      <c r="B224" s="538" t="s">
        <v>798</v>
      </c>
      <c r="C224" s="537" t="s">
        <v>272</v>
      </c>
      <c r="D224" s="539" t="s">
        <v>200</v>
      </c>
      <c r="E224" s="539"/>
      <c r="F224" s="539"/>
      <c r="G224" s="539"/>
      <c r="H224" s="539"/>
      <c r="I224" s="561"/>
      <c r="J224" s="572"/>
      <c r="K224" s="572"/>
      <c r="L224" s="572"/>
      <c r="M224" s="572"/>
      <c r="N224" s="572"/>
      <c r="O224" s="572">
        <f t="shared" si="37"/>
        <v>0</v>
      </c>
      <c r="P224" s="572">
        <f t="shared" si="38"/>
        <v>0</v>
      </c>
      <c r="Q224" s="575" t="e">
        <f t="shared" si="39"/>
        <v>#DIV/0!</v>
      </c>
      <c r="R224" s="492"/>
      <c r="S224" s="492"/>
      <c r="T224" s="492"/>
      <c r="U224" s="492"/>
      <c r="V224" s="492"/>
      <c r="W224" s="492"/>
      <c r="X224" s="492"/>
      <c r="Y224" s="492"/>
      <c r="Z224" s="753"/>
      <c r="AB224" s="757"/>
      <c r="AC224" s="473"/>
      <c r="AD224" s="473"/>
    </row>
    <row r="225" spans="1:31" s="478" customFormat="1" ht="14.25" customHeight="1">
      <c r="B225" s="495"/>
      <c r="C225" s="495"/>
      <c r="D225" s="495"/>
      <c r="E225" s="495"/>
      <c r="F225" s="495"/>
      <c r="G225" s="495"/>
      <c r="H225" s="495"/>
      <c r="I225" s="562"/>
      <c r="J225" s="562"/>
      <c r="K225" s="562"/>
      <c r="L225" s="562"/>
      <c r="M225" s="562"/>
      <c r="N225" s="562"/>
      <c r="O225" s="562"/>
      <c r="P225" s="562"/>
      <c r="Q225" s="589"/>
      <c r="R225" s="562"/>
      <c r="S225" s="562"/>
      <c r="T225" s="562"/>
      <c r="U225" s="562"/>
      <c r="V225" s="562"/>
      <c r="W225" s="562"/>
      <c r="X225" s="562"/>
      <c r="Y225" s="562"/>
      <c r="Z225" s="755"/>
      <c r="AB225" s="473"/>
      <c r="AC225" s="473"/>
      <c r="AD225" s="473"/>
    </row>
    <row r="226" spans="1:31" s="478" customFormat="1" ht="14.25" customHeight="1">
      <c r="B226" s="493" t="s">
        <v>180</v>
      </c>
      <c r="C226" s="494"/>
      <c r="D226" s="494"/>
      <c r="E226" s="494"/>
      <c r="F226" s="494"/>
      <c r="G226" s="494"/>
      <c r="H226" s="494"/>
      <c r="I226" s="560"/>
      <c r="J226" s="560"/>
      <c r="K226" s="560"/>
      <c r="L226" s="560"/>
      <c r="M226" s="560"/>
      <c r="N226" s="560"/>
      <c r="O226" s="560"/>
      <c r="P226" s="560"/>
      <c r="Q226" s="587"/>
      <c r="R226" s="560"/>
      <c r="S226" s="560"/>
      <c r="T226" s="560"/>
      <c r="U226" s="560"/>
      <c r="V226" s="560"/>
      <c r="W226" s="560"/>
      <c r="X226" s="560"/>
      <c r="Y226" s="560"/>
      <c r="Z226" s="560"/>
      <c r="AB226" s="473"/>
      <c r="AD226" s="473"/>
    </row>
    <row r="227" spans="1:31" s="478" customFormat="1" ht="14.25" hidden="1" customHeight="1">
      <c r="B227" s="495"/>
      <c r="C227" s="495"/>
      <c r="D227" s="495"/>
      <c r="E227" s="495"/>
      <c r="F227" s="495"/>
      <c r="G227" s="495"/>
      <c r="H227" s="495"/>
      <c r="I227" s="562"/>
      <c r="J227" s="562"/>
      <c r="K227" s="562"/>
      <c r="L227" s="562"/>
      <c r="M227" s="562"/>
      <c r="N227" s="562"/>
      <c r="O227" s="562"/>
      <c r="P227" s="562"/>
      <c r="Q227" s="589"/>
      <c r="R227" s="562"/>
      <c r="S227" s="562"/>
      <c r="T227" s="562"/>
      <c r="U227" s="562"/>
      <c r="V227" s="562"/>
      <c r="W227" s="562"/>
      <c r="X227" s="562"/>
      <c r="Y227" s="562"/>
      <c r="Z227" s="755"/>
      <c r="AB227" s="473"/>
      <c r="AD227" s="473"/>
    </row>
    <row r="228" spans="1:31" s="478" customFormat="1" ht="14.25" customHeight="1">
      <c r="B228" s="493" t="s">
        <v>181</v>
      </c>
      <c r="C228" s="494"/>
      <c r="D228" s="494"/>
      <c r="E228" s="494"/>
      <c r="F228" s="494"/>
      <c r="G228" s="494"/>
      <c r="H228" s="494"/>
      <c r="I228" s="560"/>
      <c r="J228" s="560"/>
      <c r="K228" s="560"/>
      <c r="L228" s="560"/>
      <c r="M228" s="560"/>
      <c r="N228" s="560"/>
      <c r="O228" s="560"/>
      <c r="P228" s="560"/>
      <c r="Q228" s="587"/>
      <c r="R228" s="560"/>
      <c r="S228" s="560"/>
      <c r="T228" s="560"/>
      <c r="U228" s="560"/>
      <c r="V228" s="560"/>
      <c r="W228" s="560"/>
      <c r="X228" s="560"/>
      <c r="Y228" s="560"/>
      <c r="Z228" s="560"/>
      <c r="AB228" s="473"/>
      <c r="AC228" s="473"/>
      <c r="AD228" s="473"/>
    </row>
    <row r="229" spans="1:31" s="478" customFormat="1" ht="14.25" customHeight="1">
      <c r="A229" s="482" t="s">
        <v>839</v>
      </c>
      <c r="B229" s="538" t="s">
        <v>799</v>
      </c>
      <c r="C229" s="537" t="s">
        <v>694</v>
      </c>
      <c r="D229" s="539" t="s">
        <v>202</v>
      </c>
      <c r="E229" s="539">
        <v>1</v>
      </c>
      <c r="F229" s="539">
        <v>180</v>
      </c>
      <c r="G229" s="539">
        <v>3</v>
      </c>
      <c r="H229" s="539">
        <v>540</v>
      </c>
      <c r="I229" s="561">
        <v>1980</v>
      </c>
      <c r="J229" s="572">
        <v>1146</v>
      </c>
      <c r="K229" s="572">
        <v>223.98</v>
      </c>
      <c r="L229" s="572">
        <f>0+1666.21</f>
        <v>1666.21</v>
      </c>
      <c r="M229" s="572">
        <v>1003.1399999999999</v>
      </c>
      <c r="N229" s="572">
        <f>1235.02</f>
        <v>1235.02</v>
      </c>
      <c r="O229" s="572">
        <f>SUM(J229:N229)</f>
        <v>5274.35</v>
      </c>
      <c r="P229" s="572">
        <f t="shared" si="38"/>
        <v>-3294.3500000000004</v>
      </c>
      <c r="Q229" s="575">
        <f t="shared" si="39"/>
        <v>2.6638131313131317</v>
      </c>
      <c r="R229" s="492"/>
      <c r="S229" s="492"/>
      <c r="T229" s="492"/>
      <c r="U229" s="492"/>
      <c r="V229" s="492"/>
      <c r="W229" s="492"/>
      <c r="X229" s="492"/>
      <c r="Y229" s="492"/>
      <c r="Z229" s="753"/>
      <c r="AB229" s="473"/>
      <c r="AC229" s="473"/>
      <c r="AD229" s="473"/>
    </row>
    <row r="230" spans="1:31" s="478" customFormat="1" ht="14.25" customHeight="1">
      <c r="A230" s="482" t="s">
        <v>840</v>
      </c>
      <c r="B230" s="538" t="s">
        <v>800</v>
      </c>
      <c r="C230" s="537" t="s">
        <v>694</v>
      </c>
      <c r="D230" s="539" t="s">
        <v>202</v>
      </c>
      <c r="E230" s="539">
        <v>1</v>
      </c>
      <c r="F230" s="539">
        <v>500</v>
      </c>
      <c r="G230" s="539">
        <v>3</v>
      </c>
      <c r="H230" s="539">
        <v>1500</v>
      </c>
      <c r="I230" s="561">
        <v>5500</v>
      </c>
      <c r="J230" s="572">
        <v>86.83</v>
      </c>
      <c r="K230" s="572">
        <v>1025</v>
      </c>
      <c r="L230" s="572">
        <f>0+302.2</f>
        <v>302.2</v>
      </c>
      <c r="M230" s="572">
        <v>345</v>
      </c>
      <c r="N230" s="572">
        <v>807.5</v>
      </c>
      <c r="O230" s="572">
        <f>SUM(J230:N230)</f>
        <v>2566.5299999999997</v>
      </c>
      <c r="P230" s="572">
        <f t="shared" si="38"/>
        <v>2933.4700000000003</v>
      </c>
      <c r="Q230" s="575">
        <f t="shared" si="39"/>
        <v>0.46664181818181816</v>
      </c>
      <c r="R230" s="492"/>
      <c r="S230" s="492"/>
      <c r="T230" s="492"/>
      <c r="U230" s="492"/>
      <c r="V230" s="492"/>
      <c r="W230" s="492"/>
      <c r="X230" s="492"/>
      <c r="Y230" s="492"/>
      <c r="Z230" s="753"/>
      <c r="AB230" s="473"/>
      <c r="AC230" s="473"/>
      <c r="AD230" s="473"/>
    </row>
    <row r="231" spans="1:31" s="478" customFormat="1" ht="14.25" hidden="1" customHeight="1">
      <c r="A231" s="482" t="s">
        <v>653</v>
      </c>
      <c r="B231" s="538" t="s">
        <v>799</v>
      </c>
      <c r="C231" s="537" t="s">
        <v>269</v>
      </c>
      <c r="D231" s="539" t="s">
        <v>202</v>
      </c>
      <c r="E231" s="539">
        <v>1</v>
      </c>
      <c r="F231" s="539">
        <v>96.666666666666671</v>
      </c>
      <c r="G231" s="539">
        <v>6</v>
      </c>
      <c r="H231" s="539">
        <v>580</v>
      </c>
      <c r="I231" s="561"/>
      <c r="J231" s="572"/>
      <c r="K231" s="572"/>
      <c r="L231" s="572"/>
      <c r="M231" s="572"/>
      <c r="N231" s="572"/>
      <c r="O231" s="572">
        <f t="shared" si="37"/>
        <v>0</v>
      </c>
      <c r="P231" s="572">
        <f t="shared" si="38"/>
        <v>0</v>
      </c>
      <c r="Q231" s="575" t="e">
        <f t="shared" si="39"/>
        <v>#DIV/0!</v>
      </c>
      <c r="R231" s="492"/>
      <c r="S231" s="492"/>
      <c r="T231" s="492"/>
      <c r="U231" s="492"/>
      <c r="V231" s="492"/>
      <c r="W231" s="492"/>
      <c r="X231" s="492"/>
      <c r="Y231" s="492"/>
      <c r="Z231" s="753"/>
      <c r="AB231" s="473"/>
      <c r="AC231" s="473"/>
      <c r="AD231" s="473"/>
    </row>
    <row r="232" spans="1:31" s="478" customFormat="1" ht="14.25" hidden="1" customHeight="1">
      <c r="A232" s="482" t="s">
        <v>441</v>
      </c>
      <c r="B232" s="538" t="s">
        <v>801</v>
      </c>
      <c r="C232" s="537" t="s">
        <v>269</v>
      </c>
      <c r="D232" s="539" t="s">
        <v>202</v>
      </c>
      <c r="E232" s="539">
        <v>1</v>
      </c>
      <c r="F232" s="539">
        <v>650</v>
      </c>
      <c r="G232" s="539">
        <v>6</v>
      </c>
      <c r="H232" s="539">
        <v>3900</v>
      </c>
      <c r="I232" s="561"/>
      <c r="J232" s="572"/>
      <c r="K232" s="572"/>
      <c r="L232" s="572"/>
      <c r="M232" s="572"/>
      <c r="N232" s="572"/>
      <c r="O232" s="572">
        <f t="shared" si="37"/>
        <v>0</v>
      </c>
      <c r="P232" s="572">
        <f t="shared" si="38"/>
        <v>0</v>
      </c>
      <c r="Q232" s="575" t="e">
        <f t="shared" si="39"/>
        <v>#DIV/0!</v>
      </c>
      <c r="R232" s="492"/>
      <c r="S232" s="492"/>
      <c r="T232" s="492"/>
      <c r="U232" s="492"/>
      <c r="V232" s="492"/>
      <c r="W232" s="492"/>
      <c r="X232" s="492"/>
      <c r="Y232" s="492"/>
      <c r="Z232" s="753"/>
      <c r="AB232" s="473"/>
      <c r="AC232" s="473"/>
      <c r="AD232" s="473"/>
    </row>
    <row r="233" spans="1:31" s="478" customFormat="1" ht="14.25" hidden="1" customHeight="1">
      <c r="A233" s="482" t="s">
        <v>460</v>
      </c>
      <c r="B233" s="538" t="s">
        <v>802</v>
      </c>
      <c r="C233" s="537" t="s">
        <v>269</v>
      </c>
      <c r="D233" s="539" t="s">
        <v>202</v>
      </c>
      <c r="E233" s="539">
        <v>1</v>
      </c>
      <c r="F233" s="539">
        <v>576.25</v>
      </c>
      <c r="G233" s="539">
        <v>6</v>
      </c>
      <c r="H233" s="539">
        <v>3457.5</v>
      </c>
      <c r="I233" s="561"/>
      <c r="J233" s="572"/>
      <c r="K233" s="572"/>
      <c r="L233" s="572"/>
      <c r="M233" s="572"/>
      <c r="N233" s="572"/>
      <c r="O233" s="572">
        <f t="shared" si="37"/>
        <v>0</v>
      </c>
      <c r="P233" s="572">
        <f t="shared" si="38"/>
        <v>0</v>
      </c>
      <c r="Q233" s="575" t="e">
        <f t="shared" si="39"/>
        <v>#DIV/0!</v>
      </c>
      <c r="R233" s="492"/>
      <c r="S233" s="492"/>
      <c r="T233" s="492"/>
      <c r="U233" s="492"/>
      <c r="V233" s="492"/>
      <c r="W233" s="492"/>
      <c r="X233" s="492"/>
      <c r="Y233" s="492"/>
      <c r="Z233" s="753"/>
      <c r="AB233" s="473"/>
      <c r="AC233" s="473"/>
      <c r="AD233" s="473"/>
    </row>
    <row r="234" spans="1:31" s="478" customFormat="1" ht="14.25" hidden="1" customHeight="1">
      <c r="A234" s="482" t="s">
        <v>633</v>
      </c>
      <c r="B234" s="538" t="s">
        <v>803</v>
      </c>
      <c r="C234" s="537" t="s">
        <v>269</v>
      </c>
      <c r="D234" s="539" t="s">
        <v>202</v>
      </c>
      <c r="E234" s="539">
        <v>1</v>
      </c>
      <c r="F234" s="539">
        <v>175</v>
      </c>
      <c r="G234" s="539">
        <v>6</v>
      </c>
      <c r="H234" s="539">
        <v>1050</v>
      </c>
      <c r="I234" s="561"/>
      <c r="J234" s="572"/>
      <c r="K234" s="572"/>
      <c r="L234" s="572"/>
      <c r="M234" s="572"/>
      <c r="N234" s="572"/>
      <c r="O234" s="572">
        <f t="shared" si="37"/>
        <v>0</v>
      </c>
      <c r="P234" s="572">
        <f t="shared" si="38"/>
        <v>0</v>
      </c>
      <c r="Q234" s="575" t="e">
        <f t="shared" si="39"/>
        <v>#DIV/0!</v>
      </c>
      <c r="R234" s="492"/>
      <c r="S234" s="492"/>
      <c r="T234" s="492"/>
      <c r="U234" s="492"/>
      <c r="V234" s="492"/>
      <c r="W234" s="492"/>
      <c r="X234" s="492"/>
      <c r="Y234" s="492"/>
      <c r="Z234" s="753"/>
      <c r="AB234" s="473"/>
      <c r="AC234" s="473"/>
      <c r="AD234" s="473"/>
    </row>
    <row r="235" spans="1:31" s="478" customFormat="1" ht="14.25" hidden="1" customHeight="1">
      <c r="A235" s="482" t="s">
        <v>841</v>
      </c>
      <c r="B235" s="538" t="s">
        <v>804</v>
      </c>
      <c r="C235" s="537" t="s">
        <v>272</v>
      </c>
      <c r="D235" s="539" t="s">
        <v>202</v>
      </c>
      <c r="E235" s="539">
        <v>1</v>
      </c>
      <c r="F235" s="539">
        <v>100</v>
      </c>
      <c r="G235" s="539">
        <v>4</v>
      </c>
      <c r="H235" s="539">
        <v>400</v>
      </c>
      <c r="I235" s="561"/>
      <c r="J235" s="572"/>
      <c r="K235" s="572"/>
      <c r="L235" s="572"/>
      <c r="M235" s="572"/>
      <c r="N235" s="572"/>
      <c r="O235" s="572">
        <f t="shared" si="37"/>
        <v>0</v>
      </c>
      <c r="P235" s="572">
        <f t="shared" si="38"/>
        <v>0</v>
      </c>
      <c r="Q235" s="575" t="e">
        <f t="shared" si="39"/>
        <v>#DIV/0!</v>
      </c>
      <c r="R235" s="492"/>
      <c r="S235" s="492"/>
      <c r="T235" s="492"/>
      <c r="U235" s="492"/>
      <c r="V235" s="492"/>
      <c r="W235" s="492"/>
      <c r="X235" s="492"/>
      <c r="Y235" s="492"/>
      <c r="Z235" s="753"/>
      <c r="AB235" s="473"/>
      <c r="AC235" s="473"/>
      <c r="AD235" s="473"/>
    </row>
    <row r="236" spans="1:31" s="478" customFormat="1" ht="14.25" hidden="1" customHeight="1">
      <c r="A236" s="482" t="s">
        <v>842</v>
      </c>
      <c r="B236" s="538" t="s">
        <v>805</v>
      </c>
      <c r="C236" s="537" t="s">
        <v>272</v>
      </c>
      <c r="D236" s="539" t="s">
        <v>202</v>
      </c>
      <c r="E236" s="539">
        <v>1</v>
      </c>
      <c r="F236" s="539">
        <v>200</v>
      </c>
      <c r="G236" s="539">
        <v>6</v>
      </c>
      <c r="H236" s="539">
        <v>1200</v>
      </c>
      <c r="I236" s="561"/>
      <c r="J236" s="572"/>
      <c r="K236" s="572"/>
      <c r="L236" s="572"/>
      <c r="M236" s="572"/>
      <c r="N236" s="572"/>
      <c r="O236" s="572">
        <f t="shared" si="37"/>
        <v>0</v>
      </c>
      <c r="P236" s="572">
        <f t="shared" si="38"/>
        <v>0</v>
      </c>
      <c r="Q236" s="575" t="e">
        <f t="shared" si="39"/>
        <v>#DIV/0!</v>
      </c>
      <c r="R236" s="492"/>
      <c r="S236" s="492"/>
      <c r="T236" s="492"/>
      <c r="U236" s="492"/>
      <c r="V236" s="492"/>
      <c r="W236" s="492"/>
      <c r="X236" s="492"/>
      <c r="Y236" s="492"/>
      <c r="Z236" s="753"/>
      <c r="AB236" s="473"/>
      <c r="AC236" s="473"/>
      <c r="AD236" s="473"/>
      <c r="AE236" s="757"/>
    </row>
    <row r="237" spans="1:31" s="478" customFormat="1" ht="14.25" hidden="1" customHeight="1">
      <c r="A237" s="482" t="s">
        <v>843</v>
      </c>
      <c r="B237" s="538" t="s">
        <v>804</v>
      </c>
      <c r="C237" s="537" t="s">
        <v>294</v>
      </c>
      <c r="D237" s="539" t="s">
        <v>202</v>
      </c>
      <c r="E237" s="539">
        <v>1</v>
      </c>
      <c r="F237" s="539">
        <v>100</v>
      </c>
      <c r="G237" s="539">
        <v>4</v>
      </c>
      <c r="H237" s="539">
        <v>400</v>
      </c>
      <c r="I237" s="561"/>
      <c r="J237" s="572"/>
      <c r="K237" s="572"/>
      <c r="L237" s="572"/>
      <c r="M237" s="572"/>
      <c r="N237" s="572"/>
      <c r="O237" s="572">
        <f t="shared" si="37"/>
        <v>0</v>
      </c>
      <c r="P237" s="572">
        <f t="shared" si="38"/>
        <v>0</v>
      </c>
      <c r="Q237" s="575" t="e">
        <f t="shared" si="39"/>
        <v>#DIV/0!</v>
      </c>
      <c r="R237" s="492"/>
      <c r="S237" s="492"/>
      <c r="T237" s="492"/>
      <c r="U237" s="492"/>
      <c r="V237" s="492"/>
      <c r="W237" s="492"/>
      <c r="X237" s="492"/>
      <c r="Y237" s="492"/>
      <c r="Z237" s="753"/>
      <c r="AB237" s="473"/>
      <c r="AC237" s="473"/>
      <c r="AD237" s="473"/>
      <c r="AE237" s="473"/>
    </row>
    <row r="238" spans="1:31" s="478" customFormat="1" ht="14.25" hidden="1" customHeight="1">
      <c r="A238" s="482" t="s">
        <v>844</v>
      </c>
      <c r="B238" s="538" t="s">
        <v>804</v>
      </c>
      <c r="C238" s="537" t="s">
        <v>284</v>
      </c>
      <c r="D238" s="539" t="s">
        <v>202</v>
      </c>
      <c r="E238" s="539">
        <v>1</v>
      </c>
      <c r="F238" s="539">
        <v>100</v>
      </c>
      <c r="G238" s="539">
        <v>4</v>
      </c>
      <c r="H238" s="539">
        <v>400</v>
      </c>
      <c r="I238" s="561"/>
      <c r="J238" s="572"/>
      <c r="K238" s="572"/>
      <c r="L238" s="572"/>
      <c r="M238" s="572"/>
      <c r="N238" s="572"/>
      <c r="O238" s="572">
        <f t="shared" si="37"/>
        <v>0</v>
      </c>
      <c r="P238" s="572">
        <f t="shared" si="38"/>
        <v>0</v>
      </c>
      <c r="Q238" s="575" t="e">
        <f t="shared" si="39"/>
        <v>#DIV/0!</v>
      </c>
      <c r="R238" s="492"/>
      <c r="S238" s="492"/>
      <c r="T238" s="492"/>
      <c r="U238" s="492"/>
      <c r="V238" s="492"/>
      <c r="W238" s="492"/>
      <c r="X238" s="492"/>
      <c r="Y238" s="492"/>
      <c r="Z238" s="753"/>
      <c r="AB238" s="473"/>
      <c r="AC238" s="473"/>
      <c r="AD238" s="473"/>
      <c r="AE238" s="473"/>
    </row>
    <row r="239" spans="1:31" s="478" customFormat="1" ht="14.25" hidden="1" customHeight="1">
      <c r="A239" s="482" t="s">
        <v>845</v>
      </c>
      <c r="B239" s="538" t="s">
        <v>806</v>
      </c>
      <c r="C239" s="537" t="s">
        <v>284</v>
      </c>
      <c r="D239" s="539" t="s">
        <v>202</v>
      </c>
      <c r="E239" s="539">
        <v>1</v>
      </c>
      <c r="F239" s="539">
        <v>300</v>
      </c>
      <c r="G239" s="539">
        <v>6</v>
      </c>
      <c r="H239" s="539">
        <v>1800</v>
      </c>
      <c r="I239" s="561"/>
      <c r="J239" s="572"/>
      <c r="K239" s="572"/>
      <c r="L239" s="572"/>
      <c r="M239" s="572"/>
      <c r="N239" s="572"/>
      <c r="O239" s="572">
        <f t="shared" si="37"/>
        <v>0</v>
      </c>
      <c r="P239" s="572">
        <f t="shared" si="38"/>
        <v>0</v>
      </c>
      <c r="Q239" s="575" t="e">
        <f t="shared" si="39"/>
        <v>#DIV/0!</v>
      </c>
      <c r="R239" s="492"/>
      <c r="S239" s="492"/>
      <c r="T239" s="492"/>
      <c r="U239" s="492"/>
      <c r="V239" s="492"/>
      <c r="W239" s="492"/>
      <c r="X239" s="492"/>
      <c r="Y239" s="492"/>
      <c r="Z239" s="753"/>
      <c r="AB239" s="473"/>
      <c r="AC239" s="473"/>
      <c r="AD239" s="473"/>
      <c r="AE239" s="473"/>
    </row>
    <row r="240" spans="1:31" s="478" customFormat="1" ht="14.25" customHeight="1">
      <c r="B240" s="492"/>
      <c r="C240" s="492"/>
      <c r="D240" s="492"/>
      <c r="E240" s="492"/>
      <c r="F240" s="492"/>
      <c r="G240" s="492"/>
      <c r="H240" s="492"/>
      <c r="I240" s="559"/>
      <c r="J240" s="559"/>
      <c r="K240" s="559"/>
      <c r="L240" s="559"/>
      <c r="M240" s="559"/>
      <c r="N240" s="559"/>
      <c r="O240" s="559"/>
      <c r="P240" s="559"/>
      <c r="Q240" s="588"/>
      <c r="R240" s="492"/>
      <c r="S240" s="492"/>
      <c r="T240" s="492"/>
      <c r="U240" s="492"/>
      <c r="V240" s="492"/>
      <c r="W240" s="492"/>
      <c r="X240" s="492"/>
      <c r="Y240" s="492"/>
      <c r="Z240" s="753"/>
      <c r="AB240" s="473"/>
      <c r="AC240" s="473"/>
      <c r="AD240" s="473"/>
      <c r="AE240" s="473"/>
    </row>
    <row r="241" spans="1:31" s="757" customFormat="1">
      <c r="A241" s="498"/>
      <c r="B241" s="485" t="s">
        <v>182</v>
      </c>
      <c r="C241" s="486"/>
      <c r="D241" s="496"/>
      <c r="E241" s="515"/>
      <c r="F241" s="515"/>
      <c r="G241" s="515"/>
      <c r="H241" s="515"/>
      <c r="I241" s="563">
        <f>SUM(I177:I240)</f>
        <v>81780</v>
      </c>
      <c r="J241" s="563">
        <f t="shared" ref="J241:P241" si="40">SUM(J177:J240)</f>
        <v>14522.83</v>
      </c>
      <c r="K241" s="563">
        <f t="shared" si="40"/>
        <v>13058.589999999998</v>
      </c>
      <c r="L241" s="563">
        <f t="shared" si="40"/>
        <v>16665.62</v>
      </c>
      <c r="M241" s="563">
        <f t="shared" si="40"/>
        <v>14839.46</v>
      </c>
      <c r="N241" s="563">
        <f t="shared" si="40"/>
        <v>17068.870000000003</v>
      </c>
      <c r="O241" s="563">
        <f t="shared" si="40"/>
        <v>76155.37000000001</v>
      </c>
      <c r="P241" s="563">
        <f t="shared" si="40"/>
        <v>5624.63</v>
      </c>
      <c r="Q241" s="582">
        <f t="shared" si="39"/>
        <v>0.93122242602103211</v>
      </c>
      <c r="R241" s="893"/>
      <c r="S241" s="893"/>
      <c r="T241" s="893"/>
      <c r="U241" s="900">
        <f>SUM(U177:U240)</f>
        <v>0</v>
      </c>
      <c r="V241" s="475"/>
      <c r="W241" s="893"/>
      <c r="X241" s="893"/>
      <c r="Y241" s="893"/>
      <c r="Z241" s="894"/>
      <c r="AB241" s="473"/>
      <c r="AC241" s="473"/>
      <c r="AD241" s="473"/>
      <c r="AE241" s="473"/>
    </row>
    <row r="242" spans="1:31" ht="11.85" customHeight="1">
      <c r="B242" s="1304" t="s">
        <v>183</v>
      </c>
      <c r="C242" s="1305"/>
      <c r="D242" s="541" t="s">
        <v>184</v>
      </c>
      <c r="E242" s="542" t="s">
        <v>183</v>
      </c>
      <c r="F242" s="499"/>
      <c r="G242" s="499"/>
      <c r="H242" s="499"/>
      <c r="I242" s="564">
        <f>SUM(I241,I173)</f>
        <v>337512</v>
      </c>
      <c r="J242" s="564">
        <f>SUM(J241,J173)</f>
        <v>18513.919999999998</v>
      </c>
      <c r="K242" s="564">
        <f t="shared" ref="K242:P242" si="41">SUM(K241,K173)</f>
        <v>32763.79</v>
      </c>
      <c r="L242" s="564">
        <f t="shared" si="41"/>
        <v>66299.790000000008</v>
      </c>
      <c r="M242" s="564">
        <f t="shared" si="41"/>
        <v>93130.819999999978</v>
      </c>
      <c r="N242" s="564">
        <f t="shared" si="41"/>
        <v>60132.57</v>
      </c>
      <c r="O242" s="564">
        <f t="shared" si="41"/>
        <v>270840.89</v>
      </c>
      <c r="P242" s="564">
        <f t="shared" si="41"/>
        <v>66671.11</v>
      </c>
      <c r="Q242" s="576">
        <f>O242/I242</f>
        <v>0.80246299390836473</v>
      </c>
      <c r="R242" s="524"/>
      <c r="S242" s="524"/>
      <c r="T242" s="524"/>
      <c r="U242" s="525" t="s">
        <v>185</v>
      </c>
      <c r="V242" s="475"/>
      <c r="W242" s="525"/>
      <c r="X242" s="525"/>
      <c r="Y242" s="525"/>
      <c r="Z242" s="758"/>
    </row>
    <row r="243" spans="1:31">
      <c r="B243" s="540"/>
      <c r="C243" s="540"/>
      <c r="D243" s="543" t="s">
        <v>186</v>
      </c>
      <c r="E243" s="543"/>
      <c r="F243" s="526"/>
      <c r="G243" s="526"/>
      <c r="H243" s="526"/>
      <c r="I243" s="565">
        <f>I242*7%</f>
        <v>23625.840000000004</v>
      </c>
      <c r="J243" s="565">
        <f t="shared" ref="J243:P243" si="42">J242*7%</f>
        <v>1295.9744000000001</v>
      </c>
      <c r="K243" s="565">
        <f t="shared" si="42"/>
        <v>2293.4653000000003</v>
      </c>
      <c r="L243" s="565">
        <f t="shared" si="42"/>
        <v>4640.9853000000012</v>
      </c>
      <c r="M243" s="565">
        <f t="shared" si="42"/>
        <v>6519.1573999999991</v>
      </c>
      <c r="N243" s="565">
        <f t="shared" si="42"/>
        <v>4209.2799000000005</v>
      </c>
      <c r="O243" s="565">
        <f>O242*7%</f>
        <v>18958.862300000004</v>
      </c>
      <c r="P243" s="565">
        <f t="shared" si="42"/>
        <v>4666.9777000000004</v>
      </c>
      <c r="Q243" s="577">
        <f>O243/I243</f>
        <v>0.80246299390836484</v>
      </c>
      <c r="R243" s="500"/>
      <c r="S243" s="500"/>
      <c r="T243" s="500"/>
      <c r="U243" s="500"/>
      <c r="V243" s="500"/>
      <c r="W243" s="500"/>
      <c r="X243" s="500"/>
      <c r="Y243" s="500"/>
    </row>
    <row r="244" spans="1:31">
      <c r="B244" s="501"/>
      <c r="C244" s="501"/>
      <c r="D244" s="1327" t="s">
        <v>807</v>
      </c>
      <c r="E244" s="1327"/>
      <c r="F244" s="526"/>
      <c r="G244" s="526"/>
      <c r="H244" s="526"/>
      <c r="I244" s="565">
        <f>I242+I243</f>
        <v>361137.84</v>
      </c>
      <c r="J244" s="565">
        <f t="shared" ref="J244:P244" si="43">J242+J243</f>
        <v>19809.894399999997</v>
      </c>
      <c r="K244" s="565">
        <f t="shared" si="43"/>
        <v>35057.255300000004</v>
      </c>
      <c r="L244" s="565">
        <f t="shared" si="43"/>
        <v>70940.775300000008</v>
      </c>
      <c r="M244" s="565">
        <f t="shared" si="43"/>
        <v>99649.977399999974</v>
      </c>
      <c r="N244" s="565">
        <f t="shared" si="43"/>
        <v>64341.849900000001</v>
      </c>
      <c r="O244" s="565">
        <f>O242+O243</f>
        <v>289799.75229999999</v>
      </c>
      <c r="P244" s="565">
        <f t="shared" si="43"/>
        <v>71338.087700000004</v>
      </c>
      <c r="Q244" s="577">
        <f>O244/I244</f>
        <v>0.80246299390836462</v>
      </c>
      <c r="R244" s="500"/>
      <c r="S244" s="500"/>
      <c r="T244" s="500"/>
      <c r="U244" s="500"/>
      <c r="V244" s="500"/>
      <c r="W244" s="500"/>
      <c r="X244" s="500"/>
      <c r="Y244" s="500"/>
    </row>
    <row r="245" spans="1:31">
      <c r="B245" s="756"/>
      <c r="C245" s="756"/>
      <c r="D245" s="759"/>
      <c r="E245" s="760"/>
      <c r="F245" s="484"/>
      <c r="G245" s="484"/>
      <c r="H245" s="484"/>
      <c r="I245" s="566"/>
      <c r="J245" s="591"/>
      <c r="K245" s="475"/>
      <c r="L245" s="475"/>
      <c r="M245" s="475"/>
      <c r="N245" s="475"/>
      <c r="O245" s="475"/>
      <c r="P245" s="475"/>
      <c r="Q245" s="590"/>
      <c r="R245" s="761"/>
      <c r="S245" s="761"/>
      <c r="T245" s="761"/>
      <c r="U245" s="761"/>
      <c r="V245" s="761"/>
      <c r="W245" s="761"/>
      <c r="X245" s="761"/>
      <c r="Y245" s="761"/>
    </row>
    <row r="246" spans="1:31">
      <c r="B246" s="540"/>
      <c r="C246" s="540"/>
      <c r="D246" s="544" t="s">
        <v>214</v>
      </c>
      <c r="E246" s="543"/>
      <c r="F246" s="502"/>
      <c r="G246" s="502"/>
      <c r="H246" s="502"/>
      <c r="I246" s="565">
        <f>I244*7%</f>
        <v>25279.648800000003</v>
      </c>
      <c r="J246" s="565">
        <f t="shared" ref="J246:P246" si="44">J244*7%</f>
        <v>1386.6926080000001</v>
      </c>
      <c r="K246" s="565">
        <f t="shared" si="44"/>
        <v>2454.0078710000007</v>
      </c>
      <c r="L246" s="565">
        <f t="shared" si="44"/>
        <v>4965.8542710000011</v>
      </c>
      <c r="M246" s="565">
        <f t="shared" si="44"/>
        <v>6975.4984179999992</v>
      </c>
      <c r="N246" s="565">
        <f t="shared" si="44"/>
        <v>4503.9294930000005</v>
      </c>
      <c r="O246" s="565">
        <f t="shared" si="44"/>
        <v>20285.982661000002</v>
      </c>
      <c r="P246" s="565">
        <f t="shared" si="44"/>
        <v>4993.6661390000008</v>
      </c>
      <c r="Q246" s="577">
        <f>O246/I246</f>
        <v>0.80246299390836473</v>
      </c>
      <c r="R246" s="500"/>
      <c r="S246" s="500"/>
      <c r="T246" s="500"/>
      <c r="U246" s="500">
        <f>SUM(U243:U243)</f>
        <v>0</v>
      </c>
      <c r="V246" s="500"/>
      <c r="W246" s="500"/>
      <c r="X246" s="500"/>
      <c r="Y246" s="500"/>
    </row>
    <row r="247" spans="1:31">
      <c r="B247" s="540"/>
      <c r="C247" s="540"/>
      <c r="D247" s="544" t="s">
        <v>215</v>
      </c>
      <c r="E247" s="543"/>
      <c r="I247" s="565">
        <f>I244*1%</f>
        <v>3611.3784000000005</v>
      </c>
      <c r="J247" s="565">
        <f t="shared" ref="J247:P247" si="45">J244*1%</f>
        <v>198.09894399999999</v>
      </c>
      <c r="K247" s="565">
        <f t="shared" si="45"/>
        <v>350.57255300000003</v>
      </c>
      <c r="L247" s="565">
        <f t="shared" si="45"/>
        <v>709.40775300000007</v>
      </c>
      <c r="M247" s="565">
        <f t="shared" si="45"/>
        <v>996.49977399999977</v>
      </c>
      <c r="N247" s="565">
        <f t="shared" si="45"/>
        <v>643.418499</v>
      </c>
      <c r="O247" s="565">
        <f t="shared" si="45"/>
        <v>2897.997523</v>
      </c>
      <c r="P247" s="565">
        <f t="shared" si="45"/>
        <v>713.38087700000005</v>
      </c>
      <c r="Q247" s="577">
        <f>O247/I247</f>
        <v>0.80246299390836462</v>
      </c>
      <c r="Y247" s="762"/>
    </row>
    <row r="248" spans="1:31">
      <c r="B248" s="540"/>
      <c r="C248" s="540"/>
      <c r="D248" s="205" t="s">
        <v>187</v>
      </c>
      <c r="E248" s="545"/>
      <c r="F248" s="503"/>
      <c r="G248" s="478"/>
      <c r="H248" s="478"/>
      <c r="I248" s="565">
        <f>SUM(I244,I246,I247)</f>
        <v>390028.86720000004</v>
      </c>
      <c r="J248" s="565">
        <f t="shared" ref="J248:P248" si="46">SUM(J244,J246,J247)</f>
        <v>21394.685952</v>
      </c>
      <c r="K248" s="565">
        <f t="shared" si="46"/>
        <v>37861.835724000004</v>
      </c>
      <c r="L248" s="565">
        <f t="shared" si="46"/>
        <v>76616.037324000019</v>
      </c>
      <c r="M248" s="565">
        <f t="shared" si="46"/>
        <v>107621.97559199997</v>
      </c>
      <c r="N248" s="565">
        <f t="shared" si="46"/>
        <v>69489.197892000011</v>
      </c>
      <c r="O248" s="565">
        <f t="shared" si="46"/>
        <v>312983.73248399998</v>
      </c>
      <c r="P248" s="565">
        <f t="shared" si="46"/>
        <v>77045.134716000015</v>
      </c>
      <c r="Q248" s="577">
        <f>O248/I248</f>
        <v>0.80246299390836462</v>
      </c>
      <c r="R248" s="478"/>
      <c r="S248" s="478"/>
      <c r="T248" s="478"/>
    </row>
    <row r="249" spans="1:31">
      <c r="F249" s="504"/>
      <c r="G249" s="478"/>
      <c r="H249" s="478"/>
      <c r="I249" s="552"/>
      <c r="J249" s="552"/>
      <c r="K249" s="478"/>
      <c r="L249" s="478"/>
      <c r="M249" s="478"/>
      <c r="N249" s="478"/>
      <c r="O249" s="478"/>
      <c r="P249" s="478"/>
      <c r="Q249" s="583"/>
      <c r="R249" s="478"/>
      <c r="S249" s="478"/>
      <c r="T249" s="478"/>
    </row>
    <row r="250" spans="1:31" ht="38.25" customHeight="1">
      <c r="B250" s="1294"/>
      <c r="C250" s="1294"/>
      <c r="D250" s="1294"/>
      <c r="E250" s="1294"/>
      <c r="F250" s="1295"/>
    </row>
    <row r="251" spans="1:31">
      <c r="E251" s="478"/>
      <c r="F251" s="504"/>
    </row>
    <row r="252" spans="1:31">
      <c r="B252" s="473" t="s">
        <v>188</v>
      </c>
      <c r="F252" s="504"/>
    </row>
    <row r="253" spans="1:31">
      <c r="B253" s="473" t="s">
        <v>189</v>
      </c>
      <c r="F253" s="504"/>
    </row>
    <row r="254" spans="1:31" ht="24" customHeight="1">
      <c r="B254" s="1296"/>
      <c r="C254" s="1296"/>
      <c r="D254" s="1296"/>
      <c r="E254" s="1296"/>
      <c r="F254" s="1297"/>
    </row>
    <row r="256" spans="1:31">
      <c r="B256" s="505"/>
      <c r="C256" s="505"/>
      <c r="D256" s="505"/>
      <c r="E256" s="505"/>
      <c r="F256" s="506"/>
    </row>
    <row r="257" spans="2:6">
      <c r="F257" s="504"/>
    </row>
    <row r="258" spans="2:6">
      <c r="F258" s="504"/>
    </row>
    <row r="259" spans="2:6">
      <c r="F259" s="504"/>
    </row>
    <row r="260" spans="2:6">
      <c r="F260" s="504"/>
    </row>
    <row r="261" spans="2:6">
      <c r="F261" s="504"/>
    </row>
    <row r="262" spans="2:6">
      <c r="F262" s="504"/>
    </row>
    <row r="263" spans="2:6">
      <c r="B263" s="507"/>
      <c r="C263" s="507"/>
      <c r="D263" s="507"/>
      <c r="E263" s="507"/>
      <c r="F263" s="508"/>
    </row>
  </sheetData>
  <autoFilter ref="D9:D246" xr:uid="{00000000-0009-0000-0000-000000000000}"/>
  <dataConsolidate/>
  <mergeCells count="22">
    <mergeCell ref="B242:C242"/>
    <mergeCell ref="D244:E244"/>
    <mergeCell ref="B250:F250"/>
    <mergeCell ref="B254:F254"/>
    <mergeCell ref="B107:Z107"/>
    <mergeCell ref="B113:Z113"/>
    <mergeCell ref="B130:Z130"/>
    <mergeCell ref="B135:Z135"/>
    <mergeCell ref="B144:Z144"/>
    <mergeCell ref="B152:Z152"/>
    <mergeCell ref="B102:Z102"/>
    <mergeCell ref="J8:O8"/>
    <mergeCell ref="P8:P9"/>
    <mergeCell ref="Q8:Q9"/>
    <mergeCell ref="B12:Z12"/>
    <mergeCell ref="B20:Z20"/>
    <mergeCell ref="B32:Z32"/>
    <mergeCell ref="B38:Z38"/>
    <mergeCell ref="B46:Z46"/>
    <mergeCell ref="B64:Z64"/>
    <mergeCell ref="B73:Z73"/>
    <mergeCell ref="B86:Z86"/>
  </mergeCells>
  <conditionalFormatting sqref="P1:P1048576">
    <cfRule type="cellIs" dxfId="1" priority="1" operator="lessThan">
      <formula>0</formula>
    </cfRule>
  </conditionalFormatting>
  <pageMargins left="0.4" right="0.24" top="0.91" bottom="0.65" header="0" footer="0"/>
  <pageSetup scale="66" orientation="portrait" horizontalDpi="4294967294" r:id="rId1"/>
  <headerFooter alignWithMargins="0">
    <oddFoote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6425-2680-406A-92A3-74F59722E9A9}">
  <sheetPr>
    <tabColor rgb="FFC00000"/>
    <pageSetUpPr fitToPage="1"/>
  </sheetPr>
  <dimension ref="A1:Q54"/>
  <sheetViews>
    <sheetView topLeftCell="A6" zoomScale="90" zoomScaleNormal="90" workbookViewId="0">
      <selection activeCell="J28" sqref="J28:K28"/>
    </sheetView>
  </sheetViews>
  <sheetFormatPr defaultColWidth="8.625" defaultRowHeight="12.75"/>
  <cols>
    <col min="1" max="3" width="5.375" style="441" customWidth="1"/>
    <col min="4" max="4" width="6.125" style="441" customWidth="1"/>
    <col min="5" max="5" width="23.625" style="441" customWidth="1"/>
    <col min="6" max="6" width="1.625" style="441" customWidth="1"/>
    <col min="7" max="7" width="16.625" style="441" customWidth="1"/>
    <col min="8" max="8" width="1.625" style="441" customWidth="1"/>
    <col min="9" max="9" width="15.625" style="441" customWidth="1"/>
    <col min="10" max="10" width="14.125" style="441" customWidth="1"/>
    <col min="11" max="12" width="13.625" style="441" customWidth="1"/>
    <col min="13" max="13" width="45.125" style="693" customWidth="1"/>
    <col min="14" max="14" width="1.125" style="441" customWidth="1"/>
    <col min="15" max="16" width="10.625" style="441" hidden="1" customWidth="1"/>
    <col min="17" max="220" width="10.625" style="441" customWidth="1"/>
    <col min="221" max="16384" width="8.625" style="441"/>
  </cols>
  <sheetData>
    <row r="1" spans="1:15" s="438" customFormat="1" ht="15.75">
      <c r="A1" s="1236" t="s">
        <v>78</v>
      </c>
      <c r="B1" s="1236"/>
      <c r="C1" s="1236"/>
      <c r="D1" s="1236"/>
      <c r="E1" s="1236"/>
      <c r="F1" s="115"/>
      <c r="G1" s="115"/>
      <c r="H1" s="115"/>
      <c r="J1" s="116" t="s">
        <v>79</v>
      </c>
      <c r="K1" s="117" t="s">
        <v>80</v>
      </c>
      <c r="M1" s="686"/>
      <c r="N1" s="440"/>
    </row>
    <row r="2" spans="1:15">
      <c r="A2" s="118"/>
      <c r="B2" s="118"/>
      <c r="C2" s="118"/>
      <c r="D2" s="118"/>
      <c r="E2" s="118"/>
      <c r="F2" s="118"/>
      <c r="G2" s="118"/>
      <c r="H2" s="118"/>
      <c r="I2" s="118"/>
      <c r="J2" s="118"/>
      <c r="K2" s="118"/>
      <c r="L2" s="118"/>
      <c r="M2" s="687"/>
      <c r="N2" s="118"/>
    </row>
    <row r="3" spans="1:15" ht="20.25">
      <c r="A3" s="118" t="s">
        <v>82</v>
      </c>
      <c r="E3" s="151" t="s">
        <v>83</v>
      </c>
      <c r="F3" s="118"/>
      <c r="G3" s="118"/>
      <c r="H3" s="118"/>
      <c r="J3" s="442"/>
      <c r="K3" s="443"/>
      <c r="M3" s="687"/>
      <c r="N3" s="118"/>
    </row>
    <row r="4" spans="1:15">
      <c r="A4" s="118" t="s">
        <v>85</v>
      </c>
      <c r="B4" s="118"/>
      <c r="C4" s="118"/>
      <c r="D4" s="118"/>
      <c r="E4" s="151" t="s">
        <v>371</v>
      </c>
      <c r="F4" s="118"/>
      <c r="G4" s="118"/>
      <c r="H4" s="118"/>
      <c r="I4" s="118"/>
      <c r="J4" s="118"/>
      <c r="K4" s="118"/>
      <c r="L4" s="118"/>
      <c r="M4" s="687"/>
      <c r="N4" s="118"/>
    </row>
    <row r="5" spans="1:15" ht="15">
      <c r="A5" s="123" t="s">
        <v>87</v>
      </c>
      <c r="B5" s="123"/>
      <c r="C5" s="123"/>
      <c r="D5" s="123"/>
      <c r="E5" s="445" t="s">
        <v>372</v>
      </c>
      <c r="F5" s="120"/>
      <c r="G5" s="120"/>
      <c r="H5" s="120"/>
      <c r="I5" s="125"/>
      <c r="J5" s="125"/>
      <c r="K5" s="118"/>
      <c r="L5" s="118"/>
      <c r="M5" s="687"/>
      <c r="N5" s="118"/>
    </row>
    <row r="6" spans="1:15">
      <c r="A6" s="123" t="s">
        <v>89</v>
      </c>
      <c r="B6" s="123"/>
      <c r="C6" s="123"/>
      <c r="D6" s="123"/>
      <c r="E6" s="151" t="s">
        <v>1416</v>
      </c>
      <c r="F6" s="118"/>
      <c r="G6" s="118"/>
      <c r="H6" s="118"/>
      <c r="I6" s="126"/>
      <c r="J6" s="126"/>
      <c r="K6" s="118"/>
      <c r="L6" s="118"/>
      <c r="M6" s="687"/>
      <c r="N6" s="118"/>
    </row>
    <row r="7" spans="1:15">
      <c r="A7" s="123" t="s">
        <v>91</v>
      </c>
      <c r="B7" s="123"/>
      <c r="C7" s="123"/>
      <c r="D7" s="123"/>
      <c r="E7" s="151" t="s">
        <v>269</v>
      </c>
      <c r="F7" s="118"/>
      <c r="G7" s="118"/>
      <c r="H7" s="118"/>
      <c r="I7" s="126"/>
      <c r="J7" s="126"/>
      <c r="K7" s="118"/>
      <c r="L7" s="118"/>
      <c r="M7" s="687"/>
      <c r="N7" s="118"/>
    </row>
    <row r="8" spans="1:15" ht="13.5" thickBot="1">
      <c r="A8" s="123"/>
      <c r="B8" s="123"/>
      <c r="C8" s="123"/>
      <c r="D8" s="123"/>
      <c r="E8" s="123"/>
      <c r="F8" s="118"/>
      <c r="G8" s="118"/>
      <c r="H8" s="118"/>
      <c r="I8" s="126"/>
      <c r="J8" s="126"/>
      <c r="K8" s="118"/>
      <c r="L8" s="118"/>
      <c r="M8" s="687"/>
      <c r="N8" s="118"/>
    </row>
    <row r="9" spans="1:15" s="448" customFormat="1" ht="19.5" thickTop="1" thickBot="1">
      <c r="A9" s="127"/>
      <c r="B9" s="127"/>
      <c r="C9" s="127"/>
      <c r="D9" s="127"/>
      <c r="E9" s="447" t="s">
        <v>373</v>
      </c>
      <c r="F9" s="128"/>
      <c r="G9" s="118"/>
      <c r="H9" s="128"/>
      <c r="I9" s="1237" t="s">
        <v>92</v>
      </c>
      <c r="J9" s="1238"/>
      <c r="K9" s="1238"/>
      <c r="L9" s="1239"/>
      <c r="M9" s="688"/>
      <c r="N9" s="129"/>
    </row>
    <row r="10" spans="1:15" ht="14.25" thickTop="1" thickBot="1">
      <c r="A10" s="123"/>
      <c r="B10" s="123"/>
      <c r="C10" s="123"/>
      <c r="D10" s="123"/>
      <c r="E10" s="123"/>
      <c r="F10" s="118"/>
      <c r="G10" s="118"/>
      <c r="H10" s="118"/>
      <c r="I10" s="126"/>
      <c r="J10" s="126"/>
      <c r="K10" s="118"/>
      <c r="L10" s="118"/>
      <c r="M10" s="687"/>
      <c r="N10" s="118"/>
    </row>
    <row r="11" spans="1:15" s="449" customFormat="1" ht="25.5">
      <c r="A11" s="1240" t="s">
        <v>94</v>
      </c>
      <c r="B11" s="1241"/>
      <c r="C11" s="1241"/>
      <c r="D11" s="1241"/>
      <c r="E11" s="1242"/>
      <c r="F11" s="437"/>
      <c r="G11" s="1249" t="s">
        <v>95</v>
      </c>
      <c r="H11" s="437"/>
      <c r="I11" s="130" t="s">
        <v>96</v>
      </c>
      <c r="J11" s="131" t="s">
        <v>97</v>
      </c>
      <c r="K11" s="132" t="s">
        <v>98</v>
      </c>
      <c r="L11" s="698" t="s">
        <v>99</v>
      </c>
      <c r="M11" s="1328" t="s">
        <v>1417</v>
      </c>
      <c r="N11" s="437"/>
    </row>
    <row r="12" spans="1:15" s="449" customFormat="1" ht="13.5">
      <c r="A12" s="1243"/>
      <c r="B12" s="1244"/>
      <c r="C12" s="1244"/>
      <c r="D12" s="1244"/>
      <c r="E12" s="1245"/>
      <c r="F12" s="437"/>
      <c r="G12" s="1250"/>
      <c r="H12" s="437"/>
      <c r="I12" s="450"/>
      <c r="J12" s="450"/>
      <c r="K12" s="134"/>
      <c r="L12" s="699"/>
      <c r="M12" s="1328"/>
      <c r="N12" s="437"/>
    </row>
    <row r="13" spans="1:15" s="448" customFormat="1" ht="14.25" thickBot="1">
      <c r="A13" s="1246"/>
      <c r="B13" s="1247"/>
      <c r="C13" s="1247"/>
      <c r="D13" s="1247"/>
      <c r="E13" s="1248"/>
      <c r="F13" s="137"/>
      <c r="G13" s="1251"/>
      <c r="H13" s="137"/>
      <c r="I13" s="451" t="s">
        <v>102</v>
      </c>
      <c r="J13" s="452" t="s">
        <v>103</v>
      </c>
      <c r="K13" s="453" t="s">
        <v>61</v>
      </c>
      <c r="L13" s="700" t="s">
        <v>104</v>
      </c>
      <c r="M13" s="1328"/>
      <c r="N13" s="137"/>
    </row>
    <row r="14" spans="1:15" s="456" customFormat="1" ht="15.75">
      <c r="A14" s="1233" t="s">
        <v>374</v>
      </c>
      <c r="B14" s="1234"/>
      <c r="C14" s="1234"/>
      <c r="D14" s="1234"/>
      <c r="E14" s="1235"/>
      <c r="F14" s="139"/>
      <c r="G14" s="140" t="s">
        <v>375</v>
      </c>
      <c r="H14" s="139"/>
      <c r="I14" s="875">
        <f>SUM('Plan de decaissement'!I12,'Plan de decaissement'!J12,'Plan de decaissement'!K12,'Plan de decaissement'!L12,'Plan de decaissement'!M12, 'Plan de decaissement'!N12,'Plan de decaissement'!O12)</f>
        <v>390997.82707677432</v>
      </c>
      <c r="J14" s="876">
        <f>SUMIF('Rapport Financier 1'!D:D,'Rapport Financier 2'!B12,'Rapport Financier 1'!AJ:AJ)</f>
        <v>633887.80985600001</v>
      </c>
      <c r="K14" s="871">
        <f>I14-J14</f>
        <v>-242889.98277922568</v>
      </c>
      <c r="L14" s="701"/>
      <c r="M14" s="704"/>
      <c r="N14" s="139"/>
      <c r="O14" s="455"/>
    </row>
    <row r="15" spans="1:15" s="456" customFormat="1" ht="15.75">
      <c r="A15" s="1229" t="s">
        <v>376</v>
      </c>
      <c r="B15" s="1230"/>
      <c r="C15" s="1230"/>
      <c r="D15" s="1230"/>
      <c r="E15" s="1231"/>
      <c r="F15" s="139"/>
      <c r="G15" s="140"/>
      <c r="H15" s="139"/>
      <c r="I15" s="877">
        <f>SUM('Plan de decaissement'!I13,'Plan de decaissement'!J13,'Plan de decaissement'!K13,'Plan de decaissement'!L13,'Plan de decaissement'!M13, 'Plan de decaissement'!N13,'Plan de decaissement'!O13)</f>
        <v>0</v>
      </c>
      <c r="J15" s="878">
        <f>SUMIF('Rapport Financier 1'!D:D,'Rapport Financier 2'!B13,'Rapport Financier 1'!AJ:AJ)</f>
        <v>0</v>
      </c>
      <c r="K15" s="872">
        <f t="shared" ref="K15:K20" si="0">I15-J15</f>
        <v>0</v>
      </c>
      <c r="L15" s="701"/>
      <c r="M15" s="705"/>
      <c r="N15" s="139"/>
      <c r="O15" s="455"/>
    </row>
    <row r="16" spans="1:15" s="456" customFormat="1" ht="15.75">
      <c r="A16" s="1229" t="s">
        <v>377</v>
      </c>
      <c r="B16" s="1230"/>
      <c r="C16" s="1230"/>
      <c r="D16" s="1230"/>
      <c r="E16" s="1231"/>
      <c r="F16" s="139"/>
      <c r="G16" s="141"/>
      <c r="H16" s="139"/>
      <c r="I16" s="877">
        <f>SUM('Plan de decaissement'!I14,'Plan de decaissement'!J14,'Plan de decaissement'!K14,'Plan de decaissement'!L14,'Plan de decaissement'!M14, 'Plan de decaissement'!N14,'Plan de decaissement'!O14)</f>
        <v>14550</v>
      </c>
      <c r="J16" s="878">
        <f>SUMIF('Rapport Financier 1'!D:D,'Rapport Financier 2'!B14,'Rapport Financier 1'!AJ:AJ)</f>
        <v>16136</v>
      </c>
      <c r="K16" s="872">
        <f t="shared" si="0"/>
        <v>-1586</v>
      </c>
      <c r="L16" s="701"/>
      <c r="M16" s="706"/>
      <c r="N16" s="139"/>
      <c r="O16" s="455"/>
    </row>
    <row r="17" spans="1:17" s="456" customFormat="1" ht="15.75">
      <c r="A17" s="1229" t="s">
        <v>378</v>
      </c>
      <c r="B17" s="1230"/>
      <c r="C17" s="1230"/>
      <c r="D17" s="1230"/>
      <c r="E17" s="1231"/>
      <c r="F17" s="139"/>
      <c r="G17" s="141"/>
      <c r="H17" s="139"/>
      <c r="I17" s="877">
        <f>SUM('Plan de decaissement'!I15,'Plan de decaissement'!J15,'Plan de decaissement'!K15,'Plan de decaissement'!L15,'Plan de decaissement'!M15, 'Plan de decaissement'!N15,'Plan de decaissement'!O15)</f>
        <v>99162</v>
      </c>
      <c r="J17" s="878">
        <f>SUMIF('Rapport Financier 1'!D:D,'Rapport Financier 2'!B15,'Rapport Financier 1'!AJ:AJ)</f>
        <v>61578.630000000005</v>
      </c>
      <c r="K17" s="872">
        <f t="shared" si="0"/>
        <v>37583.369999999995</v>
      </c>
      <c r="L17" s="701"/>
      <c r="M17" s="706"/>
      <c r="N17" s="139"/>
      <c r="O17" s="455"/>
    </row>
    <row r="18" spans="1:17" s="456" customFormat="1" ht="15.75">
      <c r="A18" s="1229" t="s">
        <v>379</v>
      </c>
      <c r="B18" s="1230"/>
      <c r="C18" s="1230"/>
      <c r="D18" s="1230"/>
      <c r="E18" s="1231"/>
      <c r="F18" s="139"/>
      <c r="G18" s="141"/>
      <c r="H18" s="139"/>
      <c r="I18" s="877">
        <f>SUM('Plan de decaissement'!I16,'Plan de decaissement'!J16,'Plan de decaissement'!K16,'Plan de decaissement'!L16,'Plan de decaissement'!M16, 'Plan de decaissement'!N16,'Plan de decaissement'!O16)</f>
        <v>150004.71155846669</v>
      </c>
      <c r="J18" s="878">
        <f>SUMIF('Rapport Financier 1'!D:D,'Rapport Financier 2'!B16,'Rapport Financier 1'!AJ:AJ)</f>
        <v>228768.66999999998</v>
      </c>
      <c r="K18" s="872">
        <f t="shared" si="0"/>
        <v>-78763.958441533294</v>
      </c>
      <c r="L18" s="701"/>
      <c r="M18" s="706"/>
      <c r="N18" s="139"/>
      <c r="O18" s="455"/>
    </row>
    <row r="19" spans="1:17" s="456" customFormat="1" ht="15.75">
      <c r="A19" s="1229" t="s">
        <v>380</v>
      </c>
      <c r="B19" s="1230"/>
      <c r="C19" s="1230"/>
      <c r="D19" s="1230"/>
      <c r="E19" s="1231"/>
      <c r="F19" s="139"/>
      <c r="G19" s="141"/>
      <c r="H19" s="139"/>
      <c r="I19" s="877">
        <f>SUM('Plan de decaissement'!I17,'Plan de decaissement'!J17,'Plan de decaissement'!K17,'Plan de decaissement'!L17,'Plan de decaissement'!M17, 'Plan de decaissement'!N17,'Plan de decaissement'!O17)</f>
        <v>1115156.5817108429</v>
      </c>
      <c r="J19" s="878">
        <f>SUMIF('Rapport Financier 1'!D:D,'Rapport Financier 2'!B17,'Rapport Financier 1'!AJ:AJ)</f>
        <v>1345958.0299999998</v>
      </c>
      <c r="K19" s="872">
        <f t="shared" si="0"/>
        <v>-230801.44828915689</v>
      </c>
      <c r="L19" s="701"/>
      <c r="M19" s="710"/>
      <c r="N19" s="139"/>
      <c r="O19" s="455"/>
    </row>
    <row r="20" spans="1:17" s="456" customFormat="1" ht="15.75">
      <c r="A20" s="1229" t="s">
        <v>381</v>
      </c>
      <c r="B20" s="1230"/>
      <c r="C20" s="1230"/>
      <c r="D20" s="1230"/>
      <c r="E20" s="1231"/>
      <c r="F20" s="139"/>
      <c r="G20" s="141"/>
      <c r="H20" s="139"/>
      <c r="I20" s="877">
        <f>SUM('Plan de decaissement'!I18,'Plan de decaissement'!J18,'Plan de decaissement'!K18,'Plan de decaissement'!L18,'Plan de decaissement'!M18, 'Plan de decaissement'!N18,'Plan de decaissement'!O18)</f>
        <v>81203.25</v>
      </c>
      <c r="J20" s="878">
        <f>SUMIF('Rapport Financier 1'!D:D,'Rapport Financier 2'!B18,'Rapport Financier 1'!AJ:AJ)</f>
        <v>143145.88999999998</v>
      </c>
      <c r="K20" s="872">
        <f t="shared" si="0"/>
        <v>-61942.639999999985</v>
      </c>
      <c r="L20" s="701"/>
      <c r="M20" s="707"/>
      <c r="N20" s="139"/>
      <c r="O20" s="455"/>
    </row>
    <row r="21" spans="1:17" s="456" customFormat="1" ht="15.75">
      <c r="A21" s="1229" t="s">
        <v>382</v>
      </c>
      <c r="B21" s="1230"/>
      <c r="C21" s="1230"/>
      <c r="D21" s="1230"/>
      <c r="E21" s="1231"/>
      <c r="F21" s="143"/>
      <c r="G21" s="141"/>
      <c r="H21" s="143"/>
      <c r="I21" s="877">
        <f>(SUM(I14:I20))*7%</f>
        <v>129575.20592422587</v>
      </c>
      <c r="J21" s="878">
        <f>(SUM(J14:J20))*7%</f>
        <v>170063.25208991999</v>
      </c>
      <c r="K21" s="872">
        <f>(SUM(K14:K20))*7%</f>
        <v>-40488.046165694112</v>
      </c>
      <c r="L21" s="701"/>
      <c r="M21" s="706"/>
      <c r="N21" s="139"/>
      <c r="O21" s="455"/>
    </row>
    <row r="22" spans="1:17" s="456" customFormat="1" ht="15.75">
      <c r="A22" s="1229"/>
      <c r="B22" s="1230"/>
      <c r="C22" s="1230"/>
      <c r="D22" s="1230"/>
      <c r="E22" s="1231"/>
      <c r="F22" s="143"/>
      <c r="G22" s="141"/>
      <c r="H22" s="143"/>
      <c r="I22" s="879"/>
      <c r="J22" s="880"/>
      <c r="K22" s="872"/>
      <c r="L22" s="701"/>
      <c r="M22" s="706"/>
      <c r="N22" s="139"/>
      <c r="O22" s="455"/>
    </row>
    <row r="23" spans="1:17" s="456" customFormat="1" ht="15.75">
      <c r="A23" s="1229"/>
      <c r="B23" s="1230"/>
      <c r="C23" s="1230"/>
      <c r="D23" s="1230"/>
      <c r="E23" s="1231"/>
      <c r="F23" s="143"/>
      <c r="G23" s="141"/>
      <c r="H23" s="143"/>
      <c r="I23" s="879"/>
      <c r="J23" s="880"/>
      <c r="K23" s="872"/>
      <c r="L23" s="701"/>
      <c r="M23" s="706"/>
      <c r="N23" s="139"/>
    </row>
    <row r="24" spans="1:17" s="456" customFormat="1" ht="15.75">
      <c r="A24" s="1229"/>
      <c r="B24" s="1230"/>
      <c r="C24" s="1230"/>
      <c r="D24" s="1230"/>
      <c r="E24" s="1231"/>
      <c r="F24" s="139"/>
      <c r="G24" s="141"/>
      <c r="H24" s="139"/>
      <c r="I24" s="879"/>
      <c r="J24" s="880"/>
      <c r="K24" s="872"/>
      <c r="L24" s="701"/>
      <c r="M24" s="706"/>
      <c r="N24" s="139"/>
    </row>
    <row r="25" spans="1:17" s="456" customFormat="1" ht="16.5" thickBot="1">
      <c r="A25" s="1229"/>
      <c r="B25" s="1230"/>
      <c r="C25" s="1230"/>
      <c r="D25" s="1230"/>
      <c r="E25" s="1231"/>
      <c r="F25" s="139"/>
      <c r="G25" s="144"/>
      <c r="H25" s="139"/>
      <c r="I25" s="881"/>
      <c r="J25" s="882"/>
      <c r="K25" s="873"/>
      <c r="L25" s="702"/>
      <c r="M25" s="708"/>
      <c r="N25" s="139"/>
    </row>
    <row r="26" spans="1:17" s="459" customFormat="1" ht="16.5" thickBot="1">
      <c r="A26" s="146" t="s">
        <v>108</v>
      </c>
      <c r="B26" s="147"/>
      <c r="C26" s="147"/>
      <c r="D26" s="147"/>
      <c r="E26" s="148"/>
      <c r="F26" s="143"/>
      <c r="G26" s="149"/>
      <c r="H26" s="143"/>
      <c r="I26" s="874">
        <f>SUM(I14:I25)</f>
        <v>1980649.5762703097</v>
      </c>
      <c r="J26" s="874">
        <f>SUM(J14:J25)</f>
        <v>2599538.2819459196</v>
      </c>
      <c r="K26" s="457">
        <f>SUM(K14:K25)</f>
        <v>-618888.70567560999</v>
      </c>
      <c r="L26" s="703"/>
      <c r="M26" s="709"/>
      <c r="N26" s="143"/>
    </row>
    <row r="27" spans="1:17" s="456" customFormat="1">
      <c r="A27" s="139"/>
      <c r="B27" s="139"/>
      <c r="C27" s="139"/>
      <c r="D27" s="139"/>
      <c r="E27" s="139"/>
      <c r="F27" s="139"/>
      <c r="G27" s="139"/>
      <c r="H27" s="139"/>
      <c r="I27" s="142"/>
      <c r="J27" s="145"/>
      <c r="K27" s="142"/>
      <c r="L27" s="145"/>
      <c r="M27" s="689"/>
      <c r="N27" s="139"/>
    </row>
    <row r="28" spans="1:17">
      <c r="A28" s="151" t="s">
        <v>109</v>
      </c>
      <c r="B28" s="118"/>
      <c r="C28" s="118"/>
      <c r="D28" s="118"/>
      <c r="E28" s="118"/>
      <c r="F28" s="118"/>
      <c r="G28" s="118"/>
      <c r="H28" s="118"/>
      <c r="I28" s="736"/>
      <c r="J28" s="152"/>
      <c r="K28" s="736"/>
      <c r="L28" s="1003"/>
      <c r="M28" s="1004"/>
      <c r="N28" s="118"/>
      <c r="Q28" s="1005"/>
    </row>
    <row r="29" spans="1:17">
      <c r="A29" s="118" t="s">
        <v>110</v>
      </c>
      <c r="C29" s="118"/>
      <c r="D29" s="118"/>
      <c r="E29" s="118"/>
      <c r="F29" s="118"/>
      <c r="G29" s="118"/>
      <c r="H29" s="118"/>
      <c r="I29" s="118"/>
      <c r="J29" s="152"/>
      <c r="K29" s="152"/>
      <c r="L29" s="736"/>
      <c r="M29" s="687"/>
      <c r="N29" s="118"/>
    </row>
    <row r="30" spans="1:17" ht="20.25">
      <c r="A30" s="460" t="s">
        <v>383</v>
      </c>
      <c r="B30" s="1222" t="s">
        <v>111</v>
      </c>
      <c r="C30" s="1222"/>
      <c r="D30" s="1222"/>
      <c r="E30" s="1222"/>
      <c r="F30" s="1222"/>
      <c r="G30" s="1222"/>
      <c r="H30" s="1222"/>
      <c r="I30" s="1222"/>
      <c r="J30" s="1222"/>
      <c r="K30" s="1222"/>
      <c r="L30" s="1222"/>
      <c r="M30" s="1222"/>
      <c r="N30" s="118"/>
    </row>
    <row r="31" spans="1:17" ht="20.25">
      <c r="A31" s="460"/>
      <c r="B31" s="1222" t="s">
        <v>112</v>
      </c>
      <c r="C31" s="1222"/>
      <c r="D31" s="1222"/>
      <c r="E31" s="1222"/>
      <c r="F31" s="1222"/>
      <c r="G31" s="1222"/>
      <c r="H31" s="1222"/>
      <c r="I31" s="1222"/>
      <c r="J31" s="1222"/>
      <c r="K31" s="1222"/>
      <c r="L31" s="1222"/>
      <c r="M31" s="1222"/>
      <c r="N31" s="118"/>
    </row>
    <row r="32" spans="1:17" ht="15.75">
      <c r="A32" s="118" t="s">
        <v>384</v>
      </c>
      <c r="B32" s="118"/>
      <c r="C32" s="118"/>
      <c r="D32" s="153"/>
      <c r="E32" s="461" t="e">
        <f>#REF!</f>
        <v>#REF!</v>
      </c>
      <c r="F32" s="118"/>
      <c r="G32" s="118"/>
      <c r="H32" s="118"/>
      <c r="I32" s="154" t="s">
        <v>113</v>
      </c>
      <c r="J32" s="462" t="s">
        <v>1416</v>
      </c>
      <c r="K32" s="153"/>
      <c r="L32" s="155" t="s">
        <v>114</v>
      </c>
      <c r="M32" s="690"/>
    </row>
    <row r="33" spans="1:16">
      <c r="A33" s="118"/>
      <c r="B33" s="118"/>
      <c r="C33" s="118"/>
      <c r="D33" s="118"/>
      <c r="E33" s="118"/>
      <c r="F33" s="118"/>
      <c r="G33" s="118"/>
      <c r="H33" s="118"/>
      <c r="I33" s="157"/>
      <c r="J33" s="118"/>
      <c r="K33" s="118"/>
      <c r="L33" s="118"/>
      <c r="M33" s="687"/>
    </row>
    <row r="34" spans="1:16" ht="13.5">
      <c r="A34" s="158" t="s">
        <v>116</v>
      </c>
      <c r="B34" s="159" t="s">
        <v>117</v>
      </c>
      <c r="C34" s="160" t="s">
        <v>118</v>
      </c>
      <c r="D34" s="161"/>
      <c r="E34" s="161"/>
      <c r="F34" s="161"/>
      <c r="G34" s="161"/>
      <c r="H34" s="161"/>
      <c r="I34" s="162"/>
      <c r="J34" s="163"/>
      <c r="K34" s="163"/>
      <c r="L34" s="161"/>
      <c r="M34" s="691"/>
    </row>
    <row r="35" spans="1:16" s="467" customFormat="1" ht="14.25" thickBot="1">
      <c r="A35" s="164"/>
      <c r="B35" s="165"/>
      <c r="C35" s="166"/>
      <c r="D35" s="166"/>
      <c r="E35" s="166"/>
      <c r="F35" s="166"/>
      <c r="G35" s="166"/>
      <c r="H35" s="166"/>
      <c r="I35" s="166"/>
      <c r="J35" s="166"/>
      <c r="K35" s="166"/>
      <c r="L35" s="166"/>
      <c r="M35" s="166"/>
    </row>
    <row r="36" spans="1:16" ht="13.5" thickTop="1">
      <c r="A36" s="118"/>
      <c r="B36" s="118"/>
      <c r="C36" s="118"/>
      <c r="D36" s="118"/>
      <c r="E36" s="118"/>
      <c r="F36" s="118"/>
      <c r="G36" s="118"/>
      <c r="H36" s="118"/>
      <c r="I36" s="167"/>
      <c r="J36" s="123"/>
      <c r="K36" s="123"/>
      <c r="L36" s="118"/>
      <c r="M36" s="687"/>
    </row>
    <row r="37" spans="1:16" ht="13.5" thickBot="1">
      <c r="A37" s="151" t="s">
        <v>119</v>
      </c>
      <c r="B37" s="118"/>
      <c r="C37" s="118"/>
      <c r="D37" s="118"/>
      <c r="E37" s="118"/>
      <c r="F37" s="118"/>
      <c r="G37" s="118"/>
      <c r="H37" s="118"/>
      <c r="I37" s="167"/>
      <c r="J37" s="123"/>
      <c r="K37" s="123"/>
      <c r="L37" s="118"/>
      <c r="M37" s="687"/>
    </row>
    <row r="38" spans="1:16" s="448" customFormat="1" ht="13.5" thickBot="1">
      <c r="A38" s="1223" t="s">
        <v>120</v>
      </c>
      <c r="B38" s="1224"/>
      <c r="C38" s="1224"/>
      <c r="D38" s="1224"/>
      <c r="E38" s="1225"/>
      <c r="H38" s="1223" t="s">
        <v>121</v>
      </c>
      <c r="I38" s="1224"/>
      <c r="J38" s="1224"/>
      <c r="K38" s="1224"/>
      <c r="L38" s="1225"/>
      <c r="M38" s="692"/>
      <c r="N38" s="128"/>
      <c r="O38" s="128"/>
      <c r="P38" s="128"/>
    </row>
    <row r="39" spans="1:16" ht="13.5" thickBot="1">
      <c r="A39" s="168" t="s">
        <v>123</v>
      </c>
      <c r="B39" s="468"/>
      <c r="C39" s="468"/>
      <c r="D39" s="468"/>
      <c r="E39" s="469"/>
      <c r="H39" s="168" t="s">
        <v>124</v>
      </c>
      <c r="I39" s="169"/>
      <c r="J39" s="170"/>
      <c r="K39" s="168" t="s">
        <v>125</v>
      </c>
      <c r="L39" s="170"/>
      <c r="N39" s="128"/>
      <c r="O39" s="128"/>
      <c r="P39" s="128"/>
    </row>
    <row r="40" spans="1:16" ht="13.5">
      <c r="A40" s="470"/>
      <c r="B40" s="471"/>
      <c r="C40" s="471"/>
      <c r="D40" s="471"/>
      <c r="E40" s="472"/>
      <c r="H40" s="1226" t="s">
        <v>127</v>
      </c>
      <c r="I40" s="1227"/>
      <c r="J40" s="1228"/>
      <c r="K40" s="173" t="s">
        <v>128</v>
      </c>
      <c r="L40" s="174"/>
      <c r="N40" s="177"/>
      <c r="O40" s="177"/>
      <c r="P40" s="177"/>
    </row>
    <row r="41" spans="1:16" ht="13.5">
      <c r="A41" s="178"/>
      <c r="B41" s="179"/>
      <c r="C41" s="179"/>
      <c r="D41" s="179"/>
      <c r="E41" s="180"/>
      <c r="F41" s="179"/>
      <c r="H41" s="181" t="s">
        <v>129</v>
      </c>
      <c r="I41" s="182"/>
      <c r="J41" s="183"/>
      <c r="K41" s="181"/>
      <c r="L41" s="184"/>
      <c r="N41" s="182"/>
      <c r="O41" s="161"/>
      <c r="P41" s="161"/>
    </row>
    <row r="42" spans="1:16" ht="13.5">
      <c r="A42" s="185"/>
      <c r="B42" s="186"/>
      <c r="C42" s="186"/>
      <c r="D42" s="186"/>
      <c r="E42" s="187"/>
      <c r="F42" s="179"/>
      <c r="H42" s="188" t="s">
        <v>131</v>
      </c>
      <c r="I42" s="189"/>
      <c r="J42" s="190"/>
      <c r="K42" s="191" t="s">
        <v>132</v>
      </c>
      <c r="L42" s="190"/>
      <c r="N42" s="189"/>
      <c r="O42" s="192"/>
      <c r="P42" s="189"/>
    </row>
    <row r="43" spans="1:16" ht="13.5">
      <c r="A43" s="185"/>
      <c r="B43" s="186"/>
      <c r="C43" s="186"/>
      <c r="D43" s="186"/>
      <c r="E43" s="187"/>
      <c r="F43" s="179"/>
      <c r="H43" s="188" t="s">
        <v>133</v>
      </c>
      <c r="I43" s="189"/>
      <c r="J43" s="190"/>
      <c r="K43" s="188"/>
      <c r="L43" s="190"/>
      <c r="N43" s="189"/>
      <c r="O43" s="160"/>
      <c r="P43" s="189"/>
    </row>
    <row r="44" spans="1:16" ht="13.5">
      <c r="A44" s="185" t="s">
        <v>113</v>
      </c>
      <c r="B44" s="186" t="s">
        <v>135</v>
      </c>
      <c r="C44" s="186"/>
      <c r="D44" s="186"/>
      <c r="E44" s="187"/>
      <c r="F44" s="179"/>
      <c r="H44" s="188" t="s">
        <v>136</v>
      </c>
      <c r="I44" s="189"/>
      <c r="J44" s="190"/>
      <c r="K44" s="188" t="s">
        <v>137</v>
      </c>
      <c r="L44" s="190"/>
      <c r="N44" s="189"/>
      <c r="O44" s="160"/>
      <c r="P44" s="189"/>
    </row>
    <row r="45" spans="1:16" ht="13.5">
      <c r="A45" s="185"/>
      <c r="B45" s="186"/>
      <c r="C45" s="186"/>
      <c r="D45" s="186"/>
      <c r="E45" s="187"/>
      <c r="F45" s="179"/>
      <c r="H45" s="188" t="s">
        <v>138</v>
      </c>
      <c r="I45" s="189"/>
      <c r="J45" s="190"/>
      <c r="K45" s="188" t="s">
        <v>139</v>
      </c>
      <c r="L45" s="190"/>
      <c r="N45" s="189"/>
      <c r="O45" s="160"/>
      <c r="P45" s="189"/>
    </row>
    <row r="46" spans="1:16" ht="13.5">
      <c r="A46" s="185" t="s">
        <v>114</v>
      </c>
      <c r="B46" s="186" t="s">
        <v>135</v>
      </c>
      <c r="C46" s="186"/>
      <c r="D46" s="186"/>
      <c r="E46" s="187"/>
      <c r="F46" s="179"/>
      <c r="H46" s="188" t="s">
        <v>140</v>
      </c>
      <c r="I46" s="189"/>
      <c r="J46" s="190"/>
      <c r="K46" s="188" t="s">
        <v>141</v>
      </c>
      <c r="L46" s="193"/>
      <c r="N46" s="189"/>
      <c r="O46" s="160"/>
      <c r="P46" s="194"/>
    </row>
    <row r="47" spans="1:16" ht="13.5">
      <c r="A47" s="185"/>
      <c r="B47" s="186"/>
      <c r="C47" s="186"/>
      <c r="D47" s="186"/>
      <c r="E47" s="187"/>
      <c r="F47" s="179"/>
      <c r="H47" s="188" t="s">
        <v>142</v>
      </c>
      <c r="I47" s="189"/>
      <c r="J47" s="195"/>
      <c r="K47" s="188"/>
      <c r="L47" s="195"/>
      <c r="N47" s="189"/>
      <c r="O47" s="160"/>
      <c r="P47" s="189"/>
    </row>
    <row r="48" spans="1:16" s="465" customFormat="1" ht="14.25" thickBot="1">
      <c r="A48" s="188" t="s">
        <v>81</v>
      </c>
      <c r="B48" s="186" t="s">
        <v>135</v>
      </c>
      <c r="C48" s="186"/>
      <c r="D48" s="186"/>
      <c r="E48" s="187"/>
      <c r="F48" s="161"/>
      <c r="H48" s="188" t="s">
        <v>108</v>
      </c>
      <c r="I48" s="189"/>
      <c r="J48" s="196"/>
      <c r="K48" s="188" t="s">
        <v>99</v>
      </c>
      <c r="L48" s="196"/>
      <c r="M48" s="694"/>
      <c r="N48" s="189"/>
      <c r="O48" s="160"/>
      <c r="P48" s="189"/>
    </row>
    <row r="49" spans="1:16" ht="15" thickTop="1" thickBot="1">
      <c r="A49" s="197"/>
      <c r="B49" s="198"/>
      <c r="C49" s="198"/>
      <c r="D49" s="198"/>
      <c r="E49" s="199"/>
      <c r="F49" s="179"/>
      <c r="H49" s="200"/>
      <c r="I49" s="201"/>
      <c r="J49" s="202"/>
      <c r="K49" s="201"/>
      <c r="L49" s="203"/>
      <c r="N49" s="204"/>
      <c r="O49" s="204"/>
      <c r="P49" s="128"/>
    </row>
    <row r="51" spans="1:16">
      <c r="A51" s="441" t="s">
        <v>143</v>
      </c>
    </row>
    <row r="52" spans="1:16">
      <c r="A52" s="441" t="s">
        <v>144</v>
      </c>
    </row>
    <row r="53" spans="1:16">
      <c r="A53" s="441" t="s">
        <v>145</v>
      </c>
    </row>
    <row r="54" spans="1:16">
      <c r="A54" s="441" t="s">
        <v>146</v>
      </c>
    </row>
  </sheetData>
  <mergeCells count="22">
    <mergeCell ref="A20:E20"/>
    <mergeCell ref="A1:E1"/>
    <mergeCell ref="I9:L9"/>
    <mergeCell ref="A11:E13"/>
    <mergeCell ref="G11:G13"/>
    <mergeCell ref="A14:E14"/>
    <mergeCell ref="B31:M31"/>
    <mergeCell ref="A38:E38"/>
    <mergeCell ref="H38:L38"/>
    <mergeCell ref="H40:J40"/>
    <mergeCell ref="M11:M13"/>
    <mergeCell ref="A21:E21"/>
    <mergeCell ref="A22:E22"/>
    <mergeCell ref="A23:E23"/>
    <mergeCell ref="A24:E24"/>
    <mergeCell ref="A25:E25"/>
    <mergeCell ref="B30:M30"/>
    <mergeCell ref="A15:E15"/>
    <mergeCell ref="A16:E16"/>
    <mergeCell ref="A17:E17"/>
    <mergeCell ref="A18:E18"/>
    <mergeCell ref="A19:E19"/>
  </mergeCells>
  <printOptions horizontalCentered="1" verticalCentered="1"/>
  <pageMargins left="0.2" right="0.21" top="0.25" bottom="0.25" header="0.17" footer="0"/>
  <pageSetup scale="73" orientation="landscape" r:id="rId1"/>
  <headerFooter alignWithMargins="0">
    <oddFooter xml:space="preserve">&amp;R&amp;"Arial,Bold"&amp;8&amp;A &amp;"Arial,Regular"&amp;10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C5D0-62E4-42FF-9312-B7B0A2DFF2C2}">
  <dimension ref="A3:Y115"/>
  <sheetViews>
    <sheetView topLeftCell="G1" zoomScale="70" zoomScaleNormal="70" workbookViewId="0">
      <selection activeCell="L54" sqref="L54"/>
    </sheetView>
  </sheetViews>
  <sheetFormatPr defaultColWidth="11" defaultRowHeight="15.75"/>
  <cols>
    <col min="1" max="1" width="31" style="696" customWidth="1"/>
    <col min="2" max="2" width="7.125" style="696" customWidth="1"/>
    <col min="3" max="3" width="12.625" style="696" customWidth="1"/>
    <col min="4" max="4" width="19" style="696" customWidth="1"/>
    <col min="5" max="5" width="8.875" style="696" customWidth="1"/>
    <col min="6" max="6" width="49.125" style="696" customWidth="1"/>
    <col min="7" max="7" width="11.125" style="696" customWidth="1"/>
    <col min="8" max="8" width="15.625" style="696" bestFit="1" customWidth="1"/>
    <col min="9" max="9" width="53.875" style="696" bestFit="1" customWidth="1"/>
    <col min="10" max="10" width="10.125" style="697" bestFit="1" customWidth="1"/>
    <col min="11" max="11" width="17.125" style="696" bestFit="1" customWidth="1"/>
    <col min="12" max="12" width="60" style="696" bestFit="1" customWidth="1"/>
    <col min="13" max="13" width="14.125" style="696" customWidth="1"/>
    <col min="14" max="14" width="8.125" style="696" customWidth="1"/>
    <col min="15" max="15" width="9.125" style="696" customWidth="1"/>
    <col min="16" max="16" width="18.625" style="696" customWidth="1"/>
    <col min="17" max="18" width="25.625" style="696" customWidth="1"/>
    <col min="19" max="19" width="11.625" style="696" customWidth="1"/>
    <col min="20" max="20" width="13.5" style="721" customWidth="1"/>
    <col min="21" max="21" width="11.625" style="696" customWidth="1"/>
    <col min="22" max="22" width="21.625" style="696" customWidth="1"/>
    <col min="23" max="23" width="14" style="696" customWidth="1"/>
    <col min="24" max="24" width="15.625" style="696" customWidth="1"/>
    <col min="25" max="25" width="15.125" style="696" customWidth="1"/>
    <col min="26" max="16384" width="11" style="696"/>
  </cols>
  <sheetData>
    <row r="3" spans="1:25">
      <c r="A3" s="696" t="s">
        <v>385</v>
      </c>
      <c r="B3" s="696" t="s">
        <v>386</v>
      </c>
      <c r="C3" s="696" t="s">
        <v>387</v>
      </c>
      <c r="D3" s="696" t="s">
        <v>388</v>
      </c>
      <c r="E3" s="696" t="s">
        <v>389</v>
      </c>
      <c r="F3" s="696" t="s">
        <v>390</v>
      </c>
      <c r="G3" s="696" t="s">
        <v>391</v>
      </c>
      <c r="H3" s="696" t="s">
        <v>392</v>
      </c>
      <c r="I3" s="696" t="s">
        <v>393</v>
      </c>
      <c r="J3" s="697" t="s">
        <v>394</v>
      </c>
      <c r="K3" s="696" t="s">
        <v>395</v>
      </c>
      <c r="L3" s="696" t="s">
        <v>396</v>
      </c>
      <c r="M3" s="696" t="s">
        <v>397</v>
      </c>
      <c r="N3" s="696" t="s">
        <v>398</v>
      </c>
      <c r="O3" s="696" t="s">
        <v>399</v>
      </c>
      <c r="P3" s="696" t="s">
        <v>400</v>
      </c>
      <c r="Q3" s="696" t="s">
        <v>401</v>
      </c>
      <c r="R3" s="696" t="s">
        <v>402</v>
      </c>
      <c r="S3" s="696" t="s">
        <v>403</v>
      </c>
      <c r="T3" s="721" t="s">
        <v>404</v>
      </c>
      <c r="U3" s="696" t="s">
        <v>405</v>
      </c>
      <c r="V3" s="696" t="s">
        <v>406</v>
      </c>
      <c r="W3" s="696" t="s">
        <v>407</v>
      </c>
      <c r="X3" s="696" t="s">
        <v>408</v>
      </c>
      <c r="Y3" s="696" t="s">
        <v>409</v>
      </c>
    </row>
    <row r="4" spans="1:25">
      <c r="A4" s="696" t="s">
        <v>410</v>
      </c>
      <c r="B4" s="696" t="s">
        <v>411</v>
      </c>
      <c r="C4" s="696" t="s">
        <v>412</v>
      </c>
      <c r="D4" s="696" t="s">
        <v>413</v>
      </c>
      <c r="E4" s="696" t="s">
        <v>414</v>
      </c>
      <c r="F4" s="696" t="s">
        <v>415</v>
      </c>
      <c r="G4" s="696" t="s">
        <v>416</v>
      </c>
      <c r="H4" s="696" t="s">
        <v>427</v>
      </c>
      <c r="I4" s="696" t="s">
        <v>428</v>
      </c>
      <c r="J4" s="697">
        <v>44179</v>
      </c>
      <c r="K4" s="696" t="s">
        <v>429</v>
      </c>
      <c r="L4" s="696" t="s">
        <v>430</v>
      </c>
      <c r="M4" s="696" t="s">
        <v>421</v>
      </c>
      <c r="N4" s="696">
        <v>0</v>
      </c>
      <c r="O4" s="696">
        <v>0</v>
      </c>
      <c r="P4" s="696" t="s">
        <v>422</v>
      </c>
      <c r="Q4" s="696">
        <v>20</v>
      </c>
      <c r="R4" s="696">
        <v>16.489999999999998</v>
      </c>
      <c r="S4" s="696" t="s">
        <v>422</v>
      </c>
      <c r="T4" s="721">
        <v>20</v>
      </c>
      <c r="U4" s="696" t="s">
        <v>423</v>
      </c>
      <c r="V4" s="696" t="s">
        <v>424</v>
      </c>
      <c r="W4" s="696" t="s">
        <v>425</v>
      </c>
      <c r="X4" s="696" t="s">
        <v>431</v>
      </c>
      <c r="Y4" s="696">
        <v>44210.331053240698</v>
      </c>
    </row>
    <row r="5" spans="1:25">
      <c r="A5" s="696" t="s">
        <v>410</v>
      </c>
      <c r="B5" s="696" t="s">
        <v>411</v>
      </c>
      <c r="C5" s="696" t="s">
        <v>432</v>
      </c>
      <c r="D5" s="696" t="s">
        <v>433</v>
      </c>
      <c r="E5" s="696" t="s">
        <v>414</v>
      </c>
      <c r="F5" s="696" t="s">
        <v>415</v>
      </c>
      <c r="G5" s="696" t="s">
        <v>416</v>
      </c>
      <c r="H5" s="696" t="s">
        <v>494</v>
      </c>
      <c r="I5" s="696" t="s">
        <v>495</v>
      </c>
      <c r="J5" s="697">
        <v>44126</v>
      </c>
      <c r="K5" s="696" t="s">
        <v>496</v>
      </c>
      <c r="L5" s="696" t="s">
        <v>497</v>
      </c>
      <c r="M5" s="696" t="s">
        <v>421</v>
      </c>
      <c r="N5" s="696">
        <v>0</v>
      </c>
      <c r="O5" s="696">
        <v>0</v>
      </c>
      <c r="P5" s="696" t="s">
        <v>422</v>
      </c>
      <c r="Q5" s="696">
        <v>300</v>
      </c>
      <c r="R5" s="696">
        <v>253.46</v>
      </c>
      <c r="S5" s="696" t="s">
        <v>422</v>
      </c>
      <c r="T5" s="721">
        <v>300</v>
      </c>
      <c r="U5" s="696" t="s">
        <v>423</v>
      </c>
      <c r="V5" s="696" t="s">
        <v>424</v>
      </c>
      <c r="W5" s="696" t="s">
        <v>425</v>
      </c>
      <c r="X5" s="696" t="s">
        <v>498</v>
      </c>
      <c r="Y5" s="696">
        <v>44145.714884259301</v>
      </c>
    </row>
    <row r="6" spans="1:25" s="719" customFormat="1">
      <c r="A6" s="719" t="s">
        <v>410</v>
      </c>
      <c r="B6" s="719" t="s">
        <v>411</v>
      </c>
      <c r="C6" s="719" t="s">
        <v>412</v>
      </c>
      <c r="D6" s="719" t="s">
        <v>413</v>
      </c>
      <c r="E6" s="719" t="s">
        <v>414</v>
      </c>
      <c r="F6" s="719" t="s">
        <v>415</v>
      </c>
      <c r="G6" s="719" t="s">
        <v>416</v>
      </c>
      <c r="H6" s="719" t="s">
        <v>417</v>
      </c>
      <c r="I6" s="719" t="s">
        <v>418</v>
      </c>
      <c r="J6" s="720">
        <v>44165</v>
      </c>
      <c r="K6" s="719" t="s">
        <v>419</v>
      </c>
      <c r="L6" s="719" t="s">
        <v>420</v>
      </c>
      <c r="M6" s="719" t="s">
        <v>421</v>
      </c>
      <c r="N6" s="719">
        <v>0</v>
      </c>
      <c r="O6" s="719">
        <v>0</v>
      </c>
      <c r="P6" s="719" t="s">
        <v>422</v>
      </c>
      <c r="R6" s="719">
        <v>36.78</v>
      </c>
      <c r="S6" s="719" t="s">
        <v>422</v>
      </c>
      <c r="T6" s="723"/>
      <c r="U6" s="719" t="s">
        <v>423</v>
      </c>
      <c r="V6" s="719" t="s">
        <v>424</v>
      </c>
      <c r="W6" s="719" t="s">
        <v>425</v>
      </c>
      <c r="X6" s="719" t="s">
        <v>426</v>
      </c>
      <c r="Y6" s="719">
        <v>44180.635601851798</v>
      </c>
    </row>
    <row r="7" spans="1:25">
      <c r="A7" s="696" t="s">
        <v>410</v>
      </c>
      <c r="B7" s="696" t="s">
        <v>411</v>
      </c>
      <c r="C7" s="696" t="s">
        <v>432</v>
      </c>
      <c r="D7" s="696" t="s">
        <v>433</v>
      </c>
      <c r="E7" s="696" t="s">
        <v>414</v>
      </c>
      <c r="F7" s="696" t="s">
        <v>415</v>
      </c>
      <c r="G7" s="696" t="s">
        <v>416</v>
      </c>
      <c r="H7" s="696" t="s">
        <v>499</v>
      </c>
      <c r="I7" s="696" t="s">
        <v>495</v>
      </c>
      <c r="J7" s="697">
        <v>44133</v>
      </c>
      <c r="K7" s="696" t="s">
        <v>500</v>
      </c>
      <c r="L7" s="696" t="s">
        <v>501</v>
      </c>
      <c r="M7" s="696" t="s">
        <v>421</v>
      </c>
      <c r="N7" s="696">
        <v>0</v>
      </c>
      <c r="O7" s="696">
        <v>0</v>
      </c>
      <c r="P7" s="696" t="s">
        <v>422</v>
      </c>
      <c r="Q7" s="696">
        <v>704.91</v>
      </c>
      <c r="R7" s="696">
        <v>600.28</v>
      </c>
      <c r="S7" s="696" t="s">
        <v>422</v>
      </c>
      <c r="T7" s="721">
        <v>704.91</v>
      </c>
      <c r="U7" s="696" t="s">
        <v>423</v>
      </c>
      <c r="V7" s="696" t="s">
        <v>424</v>
      </c>
      <c r="W7" s="696" t="s">
        <v>425</v>
      </c>
      <c r="X7" s="696" t="s">
        <v>438</v>
      </c>
      <c r="Y7" s="696">
        <v>44150.512962963003</v>
      </c>
    </row>
    <row r="8" spans="1:25">
      <c r="A8" s="696" t="s">
        <v>410</v>
      </c>
      <c r="B8" s="696" t="s">
        <v>411</v>
      </c>
      <c r="C8" s="696" t="s">
        <v>432</v>
      </c>
      <c r="D8" s="696" t="s">
        <v>433</v>
      </c>
      <c r="E8" s="696" t="s">
        <v>414</v>
      </c>
      <c r="F8" s="696" t="s">
        <v>415</v>
      </c>
      <c r="G8" s="696" t="s">
        <v>416</v>
      </c>
      <c r="H8" s="696" t="s">
        <v>499</v>
      </c>
      <c r="I8" s="696" t="s">
        <v>495</v>
      </c>
      <c r="J8" s="697">
        <v>44165</v>
      </c>
      <c r="K8" s="696" t="s">
        <v>502</v>
      </c>
      <c r="L8" s="696" t="s">
        <v>503</v>
      </c>
      <c r="M8" s="696" t="s">
        <v>421</v>
      </c>
      <c r="N8" s="696">
        <v>0</v>
      </c>
      <c r="O8" s="696">
        <v>0</v>
      </c>
      <c r="P8" s="696" t="s">
        <v>422</v>
      </c>
      <c r="Q8" s="696">
        <v>714.68</v>
      </c>
      <c r="R8" s="696">
        <v>597.41</v>
      </c>
      <c r="S8" s="696" t="s">
        <v>422</v>
      </c>
      <c r="T8" s="721">
        <v>714.68</v>
      </c>
      <c r="U8" s="696" t="s">
        <v>423</v>
      </c>
      <c r="V8" s="696" t="s">
        <v>424</v>
      </c>
      <c r="W8" s="696" t="s">
        <v>425</v>
      </c>
      <c r="X8" s="696" t="s">
        <v>438</v>
      </c>
      <c r="Y8" s="696">
        <v>44179.586504629602</v>
      </c>
    </row>
    <row r="9" spans="1:25">
      <c r="A9" s="696" t="s">
        <v>410</v>
      </c>
      <c r="B9" s="696" t="s">
        <v>411</v>
      </c>
      <c r="C9" s="696" t="s">
        <v>432</v>
      </c>
      <c r="D9" s="696" t="s">
        <v>433</v>
      </c>
      <c r="E9" s="696" t="s">
        <v>414</v>
      </c>
      <c r="F9" s="696" t="s">
        <v>415</v>
      </c>
      <c r="G9" s="696" t="s">
        <v>416</v>
      </c>
      <c r="H9" s="696" t="s">
        <v>499</v>
      </c>
      <c r="I9" s="696" t="s">
        <v>495</v>
      </c>
      <c r="J9" s="697">
        <v>44193</v>
      </c>
      <c r="K9" s="696" t="s">
        <v>504</v>
      </c>
      <c r="L9" s="696" t="s">
        <v>505</v>
      </c>
      <c r="M9" s="696" t="s">
        <v>421</v>
      </c>
      <c r="N9" s="696">
        <v>0</v>
      </c>
      <c r="O9" s="696">
        <v>0</v>
      </c>
      <c r="P9" s="696" t="s">
        <v>422</v>
      </c>
      <c r="Q9" s="696">
        <v>1401.16</v>
      </c>
      <c r="R9" s="696">
        <v>1147.46</v>
      </c>
      <c r="S9" s="696" t="s">
        <v>422</v>
      </c>
      <c r="T9" s="721">
        <v>1401.16</v>
      </c>
      <c r="U9" s="696" t="s">
        <v>423</v>
      </c>
      <c r="V9" s="696" t="s">
        <v>424</v>
      </c>
      <c r="W9" s="696" t="s">
        <v>425</v>
      </c>
      <c r="X9" s="696" t="s">
        <v>438</v>
      </c>
      <c r="Y9" s="696">
        <v>44210.459803240701</v>
      </c>
    </row>
    <row r="10" spans="1:25">
      <c r="A10" s="696" t="s">
        <v>410</v>
      </c>
      <c r="B10" s="696" t="s">
        <v>411</v>
      </c>
      <c r="C10" s="696" t="s">
        <v>432</v>
      </c>
      <c r="D10" s="696" t="s">
        <v>433</v>
      </c>
      <c r="E10" s="696" t="s">
        <v>414</v>
      </c>
      <c r="F10" s="696" t="s">
        <v>415</v>
      </c>
      <c r="G10" s="696" t="s">
        <v>416</v>
      </c>
      <c r="H10" s="696" t="s">
        <v>476</v>
      </c>
      <c r="I10" s="696" t="s">
        <v>477</v>
      </c>
      <c r="J10" s="697">
        <v>44165</v>
      </c>
      <c r="K10" s="696" t="s">
        <v>478</v>
      </c>
      <c r="L10" s="696" t="s">
        <v>479</v>
      </c>
      <c r="M10" s="696" t="s">
        <v>421</v>
      </c>
      <c r="N10" s="696">
        <v>0</v>
      </c>
      <c r="O10" s="696">
        <v>0</v>
      </c>
      <c r="P10" s="696" t="s">
        <v>422</v>
      </c>
      <c r="Q10" s="696">
        <v>637.1</v>
      </c>
      <c r="R10" s="696">
        <v>532.55999999999995</v>
      </c>
      <c r="S10" s="696" t="s">
        <v>422</v>
      </c>
      <c r="T10" s="721">
        <v>637.1</v>
      </c>
      <c r="U10" s="696" t="s">
        <v>423</v>
      </c>
      <c r="V10" s="696" t="s">
        <v>424</v>
      </c>
      <c r="W10" s="696" t="s">
        <v>425</v>
      </c>
      <c r="X10" s="696" t="s">
        <v>438</v>
      </c>
      <c r="Y10" s="696">
        <v>44179.586504629602</v>
      </c>
    </row>
    <row r="11" spans="1:25">
      <c r="A11" s="696" t="s">
        <v>410</v>
      </c>
      <c r="B11" s="696" t="s">
        <v>411</v>
      </c>
      <c r="C11" s="696" t="s">
        <v>432</v>
      </c>
      <c r="D11" s="696" t="s">
        <v>433</v>
      </c>
      <c r="E11" s="696" t="s">
        <v>414</v>
      </c>
      <c r="F11" s="696" t="s">
        <v>415</v>
      </c>
      <c r="G11" s="696" t="s">
        <v>416</v>
      </c>
      <c r="H11" s="696" t="s">
        <v>476</v>
      </c>
      <c r="I11" s="696" t="s">
        <v>477</v>
      </c>
      <c r="J11" s="697">
        <v>44193</v>
      </c>
      <c r="K11" s="696" t="s">
        <v>480</v>
      </c>
      <c r="L11" s="696" t="s">
        <v>481</v>
      </c>
      <c r="M11" s="696" t="s">
        <v>421</v>
      </c>
      <c r="N11" s="696">
        <v>0</v>
      </c>
      <c r="O11" s="696">
        <v>0</v>
      </c>
      <c r="P11" s="696" t="s">
        <v>422</v>
      </c>
      <c r="Q11" s="696">
        <v>641.73</v>
      </c>
      <c r="R11" s="696">
        <v>525.53</v>
      </c>
      <c r="S11" s="696" t="s">
        <v>422</v>
      </c>
      <c r="T11" s="721">
        <v>641.73</v>
      </c>
      <c r="U11" s="696" t="s">
        <v>423</v>
      </c>
      <c r="V11" s="696" t="s">
        <v>424</v>
      </c>
      <c r="W11" s="696" t="s">
        <v>425</v>
      </c>
      <c r="X11" s="696" t="s">
        <v>438</v>
      </c>
      <c r="Y11" s="696">
        <v>44210.4598148148</v>
      </c>
    </row>
    <row r="12" spans="1:25">
      <c r="A12" s="696" t="s">
        <v>410</v>
      </c>
      <c r="B12" s="696" t="s">
        <v>411</v>
      </c>
      <c r="C12" s="696" t="s">
        <v>412</v>
      </c>
      <c r="D12" s="696" t="s">
        <v>413</v>
      </c>
      <c r="E12" s="696" t="s">
        <v>414</v>
      </c>
      <c r="F12" s="696" t="s">
        <v>415</v>
      </c>
      <c r="G12" s="696" t="s">
        <v>416</v>
      </c>
      <c r="H12" s="696" t="s">
        <v>596</v>
      </c>
      <c r="I12" s="696" t="s">
        <v>597</v>
      </c>
      <c r="J12" s="697">
        <v>44147</v>
      </c>
      <c r="K12" s="696" t="s">
        <v>598</v>
      </c>
      <c r="L12" s="696" t="s">
        <v>599</v>
      </c>
      <c r="M12" s="696" t="s">
        <v>421</v>
      </c>
      <c r="N12" s="696">
        <v>0</v>
      </c>
      <c r="O12" s="696">
        <v>0</v>
      </c>
      <c r="P12" s="696" t="s">
        <v>422</v>
      </c>
      <c r="Q12" s="696">
        <v>1000</v>
      </c>
      <c r="R12" s="696">
        <v>851.06</v>
      </c>
      <c r="S12" s="696" t="s">
        <v>422</v>
      </c>
      <c r="T12" s="721">
        <v>1000</v>
      </c>
      <c r="U12" s="696" t="s">
        <v>423</v>
      </c>
      <c r="V12" s="696" t="s">
        <v>424</v>
      </c>
      <c r="W12" s="696" t="s">
        <v>425</v>
      </c>
      <c r="X12" s="696" t="s">
        <v>431</v>
      </c>
      <c r="Y12" s="696">
        <v>44174.315891203703</v>
      </c>
    </row>
    <row r="13" spans="1:25">
      <c r="A13" s="696" t="s">
        <v>410</v>
      </c>
      <c r="B13" s="696" t="s">
        <v>411</v>
      </c>
      <c r="C13" s="696" t="s">
        <v>432</v>
      </c>
      <c r="D13" s="696" t="s">
        <v>433</v>
      </c>
      <c r="E13" s="696" t="s">
        <v>414</v>
      </c>
      <c r="F13" s="696" t="s">
        <v>415</v>
      </c>
      <c r="G13" s="696" t="s">
        <v>416</v>
      </c>
      <c r="H13" s="696" t="s">
        <v>596</v>
      </c>
      <c r="I13" s="696" t="s">
        <v>597</v>
      </c>
      <c r="J13" s="697">
        <v>44165</v>
      </c>
      <c r="K13" s="696" t="s">
        <v>600</v>
      </c>
      <c r="L13" s="696" t="s">
        <v>601</v>
      </c>
      <c r="M13" s="696" t="s">
        <v>421</v>
      </c>
      <c r="N13" s="696">
        <v>0</v>
      </c>
      <c r="O13" s="696">
        <v>0</v>
      </c>
      <c r="P13" s="696" t="s">
        <v>422</v>
      </c>
      <c r="Q13" s="696">
        <v>122.95</v>
      </c>
      <c r="R13" s="696">
        <v>102.78</v>
      </c>
      <c r="S13" s="696" t="s">
        <v>422</v>
      </c>
      <c r="T13" s="721">
        <v>122.95</v>
      </c>
      <c r="U13" s="696" t="s">
        <v>423</v>
      </c>
      <c r="V13" s="696" t="s">
        <v>424</v>
      </c>
      <c r="W13" s="696" t="s">
        <v>425</v>
      </c>
      <c r="X13" s="696" t="s">
        <v>438</v>
      </c>
      <c r="Y13" s="696">
        <v>44179.586516203701</v>
      </c>
    </row>
    <row r="14" spans="1:25">
      <c r="A14" s="696" t="s">
        <v>410</v>
      </c>
      <c r="B14" s="696" t="s">
        <v>411</v>
      </c>
      <c r="C14" s="696" t="s">
        <v>432</v>
      </c>
      <c r="D14" s="696" t="s">
        <v>433</v>
      </c>
      <c r="E14" s="696" t="s">
        <v>414</v>
      </c>
      <c r="F14" s="696" t="s">
        <v>415</v>
      </c>
      <c r="G14" s="696" t="s">
        <v>416</v>
      </c>
      <c r="H14" s="696" t="s">
        <v>596</v>
      </c>
      <c r="I14" s="696" t="s">
        <v>597</v>
      </c>
      <c r="J14" s="697">
        <v>44193</v>
      </c>
      <c r="K14" s="696" t="s">
        <v>602</v>
      </c>
      <c r="L14" s="696" t="s">
        <v>603</v>
      </c>
      <c r="M14" s="696" t="s">
        <v>421</v>
      </c>
      <c r="N14" s="696">
        <v>0</v>
      </c>
      <c r="O14" s="696">
        <v>0</v>
      </c>
      <c r="P14" s="696" t="s">
        <v>422</v>
      </c>
      <c r="Q14" s="696">
        <v>192.06</v>
      </c>
      <c r="R14" s="696">
        <v>157.28</v>
      </c>
      <c r="S14" s="696" t="s">
        <v>422</v>
      </c>
      <c r="T14" s="721">
        <v>192.06</v>
      </c>
      <c r="U14" s="696" t="s">
        <v>423</v>
      </c>
      <c r="V14" s="696" t="s">
        <v>424</v>
      </c>
      <c r="W14" s="696" t="s">
        <v>425</v>
      </c>
      <c r="X14" s="696" t="s">
        <v>438</v>
      </c>
      <c r="Y14" s="696">
        <v>44210.4598148148</v>
      </c>
    </row>
    <row r="15" spans="1:25">
      <c r="A15" s="696" t="s">
        <v>410</v>
      </c>
      <c r="B15" s="696" t="s">
        <v>411</v>
      </c>
      <c r="C15" s="696" t="s">
        <v>432</v>
      </c>
      <c r="D15" s="696" t="s">
        <v>433</v>
      </c>
      <c r="E15" s="696" t="s">
        <v>414</v>
      </c>
      <c r="F15" s="696" t="s">
        <v>415</v>
      </c>
      <c r="G15" s="696" t="s">
        <v>416</v>
      </c>
      <c r="H15" s="696" t="s">
        <v>506</v>
      </c>
      <c r="I15" s="696" t="s">
        <v>495</v>
      </c>
      <c r="J15" s="697">
        <v>44133</v>
      </c>
      <c r="K15" s="696" t="s">
        <v>507</v>
      </c>
      <c r="L15" s="696" t="s">
        <v>508</v>
      </c>
      <c r="M15" s="696" t="s">
        <v>421</v>
      </c>
      <c r="N15" s="696">
        <v>0</v>
      </c>
      <c r="O15" s="696">
        <v>0</v>
      </c>
      <c r="P15" s="696" t="s">
        <v>422</v>
      </c>
      <c r="Q15" s="696">
        <v>1409.83</v>
      </c>
      <c r="R15" s="696">
        <v>1200.57</v>
      </c>
      <c r="S15" s="696" t="s">
        <v>422</v>
      </c>
      <c r="T15" s="721">
        <v>1409.83</v>
      </c>
      <c r="U15" s="696" t="s">
        <v>423</v>
      </c>
      <c r="V15" s="696" t="s">
        <v>424</v>
      </c>
      <c r="W15" s="696" t="s">
        <v>425</v>
      </c>
      <c r="X15" s="696" t="s">
        <v>438</v>
      </c>
      <c r="Y15" s="696">
        <v>44150.512962963003</v>
      </c>
    </row>
    <row r="16" spans="1:25">
      <c r="A16" s="696" t="s">
        <v>410</v>
      </c>
      <c r="B16" s="696" t="s">
        <v>411</v>
      </c>
      <c r="C16" s="696" t="s">
        <v>432</v>
      </c>
      <c r="D16" s="696" t="s">
        <v>433</v>
      </c>
      <c r="E16" s="696" t="s">
        <v>414</v>
      </c>
      <c r="F16" s="696" t="s">
        <v>415</v>
      </c>
      <c r="G16" s="696" t="s">
        <v>416</v>
      </c>
      <c r="H16" s="696" t="s">
        <v>506</v>
      </c>
      <c r="I16" s="696" t="s">
        <v>495</v>
      </c>
      <c r="J16" s="697">
        <v>44165</v>
      </c>
      <c r="K16" s="696" t="s">
        <v>509</v>
      </c>
      <c r="L16" s="696" t="s">
        <v>503</v>
      </c>
      <c r="M16" s="696" t="s">
        <v>421</v>
      </c>
      <c r="N16" s="696">
        <v>0</v>
      </c>
      <c r="O16" s="696">
        <v>0</v>
      </c>
      <c r="P16" s="696" t="s">
        <v>422</v>
      </c>
      <c r="Q16" s="696">
        <v>1429.36</v>
      </c>
      <c r="R16" s="696">
        <v>1194.82</v>
      </c>
      <c r="S16" s="696" t="s">
        <v>422</v>
      </c>
      <c r="T16" s="721">
        <v>1429.36</v>
      </c>
      <c r="U16" s="696" t="s">
        <v>423</v>
      </c>
      <c r="V16" s="696" t="s">
        <v>424</v>
      </c>
      <c r="W16" s="696" t="s">
        <v>425</v>
      </c>
      <c r="X16" s="696" t="s">
        <v>438</v>
      </c>
      <c r="Y16" s="696">
        <v>44179.586504629602</v>
      </c>
    </row>
    <row r="17" spans="1:25">
      <c r="A17" s="696" t="s">
        <v>410</v>
      </c>
      <c r="B17" s="696" t="s">
        <v>411</v>
      </c>
      <c r="C17" s="696" t="s">
        <v>432</v>
      </c>
      <c r="D17" s="696" t="s">
        <v>433</v>
      </c>
      <c r="E17" s="696" t="s">
        <v>414</v>
      </c>
      <c r="F17" s="696" t="s">
        <v>415</v>
      </c>
      <c r="G17" s="696" t="s">
        <v>416</v>
      </c>
      <c r="H17" s="696" t="s">
        <v>506</v>
      </c>
      <c r="I17" s="696" t="s">
        <v>495</v>
      </c>
      <c r="J17" s="697">
        <v>44193</v>
      </c>
      <c r="K17" s="696" t="s">
        <v>510</v>
      </c>
      <c r="L17" s="696" t="s">
        <v>511</v>
      </c>
      <c r="M17" s="696" t="s">
        <v>421</v>
      </c>
      <c r="N17" s="696">
        <v>0</v>
      </c>
      <c r="O17" s="696">
        <v>0</v>
      </c>
      <c r="P17" s="696" t="s">
        <v>422</v>
      </c>
      <c r="Q17" s="696">
        <v>2802.31</v>
      </c>
      <c r="R17" s="696">
        <v>2294.91</v>
      </c>
      <c r="S17" s="696" t="s">
        <v>422</v>
      </c>
      <c r="T17" s="721">
        <v>2802.31</v>
      </c>
      <c r="U17" s="696" t="s">
        <v>423</v>
      </c>
      <c r="V17" s="696" t="s">
        <v>424</v>
      </c>
      <c r="W17" s="696" t="s">
        <v>425</v>
      </c>
      <c r="X17" s="696" t="s">
        <v>438</v>
      </c>
      <c r="Y17" s="696">
        <v>44210.459803240701</v>
      </c>
    </row>
    <row r="18" spans="1:25">
      <c r="A18" s="696" t="s">
        <v>410</v>
      </c>
      <c r="B18" s="696" t="s">
        <v>411</v>
      </c>
      <c r="C18" s="696" t="s">
        <v>432</v>
      </c>
      <c r="D18" s="696" t="s">
        <v>433</v>
      </c>
      <c r="E18" s="696" t="s">
        <v>414</v>
      </c>
      <c r="F18" s="696" t="s">
        <v>415</v>
      </c>
      <c r="G18" s="696" t="s">
        <v>416</v>
      </c>
      <c r="H18" s="696" t="s">
        <v>482</v>
      </c>
      <c r="I18" s="696" t="s">
        <v>477</v>
      </c>
      <c r="J18" s="697">
        <v>44165</v>
      </c>
      <c r="K18" s="696" t="s">
        <v>483</v>
      </c>
      <c r="L18" s="696" t="s">
        <v>479</v>
      </c>
      <c r="M18" s="696" t="s">
        <v>421</v>
      </c>
      <c r="N18" s="696">
        <v>0</v>
      </c>
      <c r="O18" s="696">
        <v>0</v>
      </c>
      <c r="P18" s="696" t="s">
        <v>422</v>
      </c>
      <c r="Q18" s="696">
        <v>1146.73</v>
      </c>
      <c r="R18" s="696">
        <v>958.56</v>
      </c>
      <c r="S18" s="696" t="s">
        <v>422</v>
      </c>
      <c r="T18" s="721">
        <v>1146.73</v>
      </c>
      <c r="U18" s="696" t="s">
        <v>423</v>
      </c>
      <c r="V18" s="696" t="s">
        <v>424</v>
      </c>
      <c r="W18" s="696" t="s">
        <v>425</v>
      </c>
      <c r="X18" s="696" t="s">
        <v>438</v>
      </c>
      <c r="Y18" s="696">
        <v>44179.586504629602</v>
      </c>
    </row>
    <row r="19" spans="1:25">
      <c r="A19" s="696" t="s">
        <v>410</v>
      </c>
      <c r="B19" s="696" t="s">
        <v>411</v>
      </c>
      <c r="C19" s="696" t="s">
        <v>432</v>
      </c>
      <c r="D19" s="696" t="s">
        <v>433</v>
      </c>
      <c r="E19" s="696" t="s">
        <v>414</v>
      </c>
      <c r="F19" s="696" t="s">
        <v>415</v>
      </c>
      <c r="G19" s="696" t="s">
        <v>416</v>
      </c>
      <c r="H19" s="696" t="s">
        <v>482</v>
      </c>
      <c r="I19" s="696" t="s">
        <v>477</v>
      </c>
      <c r="J19" s="697">
        <v>44193</v>
      </c>
      <c r="K19" s="696" t="s">
        <v>484</v>
      </c>
      <c r="L19" s="696" t="s">
        <v>485</v>
      </c>
      <c r="M19" s="696" t="s">
        <v>421</v>
      </c>
      <c r="N19" s="696">
        <v>0</v>
      </c>
      <c r="O19" s="696">
        <v>0</v>
      </c>
      <c r="P19" s="696" t="s">
        <v>422</v>
      </c>
      <c r="Q19" s="696">
        <v>1155.0999999999999</v>
      </c>
      <c r="R19" s="696">
        <v>945.95</v>
      </c>
      <c r="S19" s="696" t="s">
        <v>422</v>
      </c>
      <c r="T19" s="721">
        <v>1155.0999999999999</v>
      </c>
      <c r="U19" s="696" t="s">
        <v>423</v>
      </c>
      <c r="V19" s="696" t="s">
        <v>424</v>
      </c>
      <c r="W19" s="696" t="s">
        <v>425</v>
      </c>
      <c r="X19" s="696" t="s">
        <v>438</v>
      </c>
      <c r="Y19" s="696">
        <v>44210.4598148148</v>
      </c>
    </row>
    <row r="20" spans="1:25">
      <c r="A20" s="696" t="s">
        <v>410</v>
      </c>
      <c r="B20" s="696" t="s">
        <v>411</v>
      </c>
      <c r="C20" s="696" t="s">
        <v>432</v>
      </c>
      <c r="D20" s="696" t="s">
        <v>433</v>
      </c>
      <c r="E20" s="696" t="s">
        <v>414</v>
      </c>
      <c r="F20" s="696" t="s">
        <v>415</v>
      </c>
      <c r="G20" s="696" t="s">
        <v>416</v>
      </c>
      <c r="H20" s="696" t="s">
        <v>604</v>
      </c>
      <c r="I20" s="696" t="s">
        <v>597</v>
      </c>
      <c r="J20" s="697">
        <v>44165</v>
      </c>
      <c r="K20" s="696" t="s">
        <v>605</v>
      </c>
      <c r="L20" s="696" t="s">
        <v>601</v>
      </c>
      <c r="M20" s="696" t="s">
        <v>421</v>
      </c>
      <c r="N20" s="696">
        <v>0</v>
      </c>
      <c r="O20" s="696">
        <v>0</v>
      </c>
      <c r="P20" s="696" t="s">
        <v>422</v>
      </c>
      <c r="Q20" s="696">
        <v>122.95</v>
      </c>
      <c r="R20" s="696">
        <v>102.78</v>
      </c>
      <c r="S20" s="696" t="s">
        <v>422</v>
      </c>
      <c r="T20" s="721">
        <v>122.95</v>
      </c>
      <c r="U20" s="696" t="s">
        <v>423</v>
      </c>
      <c r="V20" s="696" t="s">
        <v>424</v>
      </c>
      <c r="W20" s="696" t="s">
        <v>425</v>
      </c>
      <c r="X20" s="696" t="s">
        <v>438</v>
      </c>
      <c r="Y20" s="696">
        <v>44179.586516203701</v>
      </c>
    </row>
    <row r="21" spans="1:25">
      <c r="A21" s="696" t="s">
        <v>410</v>
      </c>
      <c r="B21" s="696" t="s">
        <v>411</v>
      </c>
      <c r="C21" s="696" t="s">
        <v>432</v>
      </c>
      <c r="D21" s="696" t="s">
        <v>433</v>
      </c>
      <c r="E21" s="696" t="s">
        <v>414</v>
      </c>
      <c r="F21" s="696" t="s">
        <v>415</v>
      </c>
      <c r="G21" s="696" t="s">
        <v>416</v>
      </c>
      <c r="H21" s="696" t="s">
        <v>604</v>
      </c>
      <c r="I21" s="696" t="s">
        <v>597</v>
      </c>
      <c r="J21" s="697">
        <v>44193</v>
      </c>
      <c r="K21" s="696" t="s">
        <v>606</v>
      </c>
      <c r="L21" s="696" t="s">
        <v>607</v>
      </c>
      <c r="M21" s="696" t="s">
        <v>421</v>
      </c>
      <c r="N21" s="696">
        <v>0</v>
      </c>
      <c r="O21" s="696">
        <v>0</v>
      </c>
      <c r="P21" s="696" t="s">
        <v>422</v>
      </c>
      <c r="Q21" s="696">
        <v>192.06</v>
      </c>
      <c r="R21" s="696">
        <v>157.28</v>
      </c>
      <c r="S21" s="696" t="s">
        <v>422</v>
      </c>
      <c r="T21" s="721">
        <v>192.06</v>
      </c>
      <c r="U21" s="696" t="s">
        <v>423</v>
      </c>
      <c r="V21" s="696" t="s">
        <v>424</v>
      </c>
      <c r="W21" s="696" t="s">
        <v>425</v>
      </c>
      <c r="X21" s="696" t="s">
        <v>438</v>
      </c>
      <c r="Y21" s="696">
        <v>44210.4598148148</v>
      </c>
    </row>
    <row r="22" spans="1:25">
      <c r="A22" s="696" t="s">
        <v>410</v>
      </c>
      <c r="B22" s="696" t="s">
        <v>411</v>
      </c>
      <c r="C22" s="696" t="s">
        <v>432</v>
      </c>
      <c r="D22" s="696" t="s">
        <v>433</v>
      </c>
      <c r="E22" s="696" t="s">
        <v>414</v>
      </c>
      <c r="F22" s="696" t="s">
        <v>415</v>
      </c>
      <c r="G22" s="696" t="s">
        <v>416</v>
      </c>
      <c r="H22" s="696" t="s">
        <v>512</v>
      </c>
      <c r="I22" s="696" t="s">
        <v>495</v>
      </c>
      <c r="J22" s="697">
        <v>44133</v>
      </c>
      <c r="K22" s="696" t="s">
        <v>513</v>
      </c>
      <c r="L22" s="696" t="s">
        <v>514</v>
      </c>
      <c r="M22" s="696" t="s">
        <v>421</v>
      </c>
      <c r="N22" s="696">
        <v>0</v>
      </c>
      <c r="O22" s="696">
        <v>0</v>
      </c>
      <c r="P22" s="696" t="s">
        <v>422</v>
      </c>
      <c r="Q22" s="696">
        <v>176.23</v>
      </c>
      <c r="R22" s="696">
        <v>150.07</v>
      </c>
      <c r="S22" s="696" t="s">
        <v>422</v>
      </c>
      <c r="T22" s="721">
        <v>176.23</v>
      </c>
      <c r="U22" s="696" t="s">
        <v>423</v>
      </c>
      <c r="V22" s="696" t="s">
        <v>424</v>
      </c>
      <c r="W22" s="696" t="s">
        <v>425</v>
      </c>
      <c r="X22" s="696" t="s">
        <v>438</v>
      </c>
      <c r="Y22" s="696">
        <v>44150.512962963003</v>
      </c>
    </row>
    <row r="23" spans="1:25">
      <c r="A23" s="696" t="s">
        <v>410</v>
      </c>
      <c r="B23" s="696" t="s">
        <v>411</v>
      </c>
      <c r="C23" s="696" t="s">
        <v>432</v>
      </c>
      <c r="D23" s="696" t="s">
        <v>433</v>
      </c>
      <c r="E23" s="696" t="s">
        <v>414</v>
      </c>
      <c r="F23" s="696" t="s">
        <v>415</v>
      </c>
      <c r="G23" s="696" t="s">
        <v>416</v>
      </c>
      <c r="H23" s="696" t="s">
        <v>512</v>
      </c>
      <c r="I23" s="696" t="s">
        <v>495</v>
      </c>
      <c r="J23" s="697">
        <v>44165</v>
      </c>
      <c r="K23" s="696" t="s">
        <v>515</v>
      </c>
      <c r="L23" s="696" t="s">
        <v>503</v>
      </c>
      <c r="M23" s="696" t="s">
        <v>421</v>
      </c>
      <c r="N23" s="696">
        <v>0</v>
      </c>
      <c r="O23" s="696">
        <v>0</v>
      </c>
      <c r="P23" s="696" t="s">
        <v>422</v>
      </c>
      <c r="Q23" s="696">
        <v>178.67</v>
      </c>
      <c r="R23" s="696">
        <v>149.35</v>
      </c>
      <c r="S23" s="696" t="s">
        <v>422</v>
      </c>
      <c r="T23" s="721">
        <v>178.67</v>
      </c>
      <c r="U23" s="696" t="s">
        <v>423</v>
      </c>
      <c r="V23" s="696" t="s">
        <v>424</v>
      </c>
      <c r="W23" s="696" t="s">
        <v>425</v>
      </c>
      <c r="X23" s="696" t="s">
        <v>438</v>
      </c>
      <c r="Y23" s="696">
        <v>44179.586504629602</v>
      </c>
    </row>
    <row r="24" spans="1:25">
      <c r="A24" s="696" t="s">
        <v>410</v>
      </c>
      <c r="B24" s="696" t="s">
        <v>411</v>
      </c>
      <c r="C24" s="696" t="s">
        <v>432</v>
      </c>
      <c r="D24" s="696" t="s">
        <v>433</v>
      </c>
      <c r="E24" s="696" t="s">
        <v>414</v>
      </c>
      <c r="F24" s="696" t="s">
        <v>415</v>
      </c>
      <c r="G24" s="696" t="s">
        <v>416</v>
      </c>
      <c r="H24" s="696" t="s">
        <v>512</v>
      </c>
      <c r="I24" s="696" t="s">
        <v>495</v>
      </c>
      <c r="J24" s="697">
        <v>44193</v>
      </c>
      <c r="K24" s="696" t="s">
        <v>516</v>
      </c>
      <c r="L24" s="696" t="s">
        <v>517</v>
      </c>
      <c r="M24" s="696" t="s">
        <v>421</v>
      </c>
      <c r="N24" s="696">
        <v>0</v>
      </c>
      <c r="O24" s="696">
        <v>0</v>
      </c>
      <c r="P24" s="696" t="s">
        <v>422</v>
      </c>
      <c r="Q24" s="696">
        <v>350.29</v>
      </c>
      <c r="R24" s="696">
        <v>286.86</v>
      </c>
      <c r="S24" s="696" t="s">
        <v>422</v>
      </c>
      <c r="T24" s="721">
        <v>350.29</v>
      </c>
      <c r="U24" s="696" t="s">
        <v>423</v>
      </c>
      <c r="V24" s="696" t="s">
        <v>424</v>
      </c>
      <c r="W24" s="696" t="s">
        <v>425</v>
      </c>
      <c r="X24" s="696" t="s">
        <v>438</v>
      </c>
      <c r="Y24" s="696">
        <v>44210.459803240701</v>
      </c>
    </row>
    <row r="25" spans="1:25">
      <c r="A25" s="696" t="s">
        <v>410</v>
      </c>
      <c r="B25" s="696" t="s">
        <v>411</v>
      </c>
      <c r="C25" s="696" t="s">
        <v>432</v>
      </c>
      <c r="D25" s="696" t="s">
        <v>433</v>
      </c>
      <c r="E25" s="696" t="s">
        <v>414</v>
      </c>
      <c r="F25" s="696" t="s">
        <v>415</v>
      </c>
      <c r="G25" s="696" t="s">
        <v>416</v>
      </c>
      <c r="H25" s="696" t="s">
        <v>486</v>
      </c>
      <c r="I25" s="696" t="s">
        <v>477</v>
      </c>
      <c r="J25" s="697">
        <v>44165</v>
      </c>
      <c r="K25" s="696" t="s">
        <v>487</v>
      </c>
      <c r="L25" s="696" t="s">
        <v>479</v>
      </c>
      <c r="M25" s="696" t="s">
        <v>421</v>
      </c>
      <c r="N25" s="696">
        <v>0</v>
      </c>
      <c r="O25" s="696">
        <v>0</v>
      </c>
      <c r="P25" s="696" t="s">
        <v>422</v>
      </c>
      <c r="Q25" s="696">
        <v>127.41</v>
      </c>
      <c r="R25" s="696">
        <v>106.5</v>
      </c>
      <c r="S25" s="696" t="s">
        <v>422</v>
      </c>
      <c r="T25" s="721">
        <v>127.41</v>
      </c>
      <c r="U25" s="696" t="s">
        <v>423</v>
      </c>
      <c r="V25" s="696" t="s">
        <v>424</v>
      </c>
      <c r="W25" s="696" t="s">
        <v>425</v>
      </c>
      <c r="X25" s="696" t="s">
        <v>438</v>
      </c>
      <c r="Y25" s="696">
        <v>44179.586516203701</v>
      </c>
    </row>
    <row r="26" spans="1:25">
      <c r="A26" s="696" t="s">
        <v>410</v>
      </c>
      <c r="B26" s="696" t="s">
        <v>411</v>
      </c>
      <c r="C26" s="696" t="s">
        <v>432</v>
      </c>
      <c r="D26" s="696" t="s">
        <v>433</v>
      </c>
      <c r="E26" s="696" t="s">
        <v>414</v>
      </c>
      <c r="F26" s="696" t="s">
        <v>415</v>
      </c>
      <c r="G26" s="696" t="s">
        <v>416</v>
      </c>
      <c r="H26" s="696" t="s">
        <v>486</v>
      </c>
      <c r="I26" s="696" t="s">
        <v>477</v>
      </c>
      <c r="J26" s="697">
        <v>44193</v>
      </c>
      <c r="K26" s="696" t="s">
        <v>488</v>
      </c>
      <c r="L26" s="696" t="s">
        <v>489</v>
      </c>
      <c r="M26" s="696" t="s">
        <v>421</v>
      </c>
      <c r="N26" s="696">
        <v>0</v>
      </c>
      <c r="O26" s="696">
        <v>0</v>
      </c>
      <c r="P26" s="696" t="s">
        <v>422</v>
      </c>
      <c r="Q26" s="696">
        <v>128.35</v>
      </c>
      <c r="R26" s="696">
        <v>105.11</v>
      </c>
      <c r="S26" s="696" t="s">
        <v>422</v>
      </c>
      <c r="T26" s="721">
        <v>128.35</v>
      </c>
      <c r="U26" s="696" t="s">
        <v>423</v>
      </c>
      <c r="V26" s="696" t="s">
        <v>424</v>
      </c>
      <c r="W26" s="696" t="s">
        <v>425</v>
      </c>
      <c r="X26" s="696" t="s">
        <v>438</v>
      </c>
      <c r="Y26" s="696">
        <v>44210.4598148148</v>
      </c>
    </row>
    <row r="27" spans="1:25">
      <c r="A27" s="696" t="s">
        <v>410</v>
      </c>
      <c r="B27" s="696" t="s">
        <v>411</v>
      </c>
      <c r="C27" s="696" t="s">
        <v>432</v>
      </c>
      <c r="D27" s="696" t="s">
        <v>433</v>
      </c>
      <c r="E27" s="696" t="s">
        <v>414</v>
      </c>
      <c r="F27" s="696" t="s">
        <v>415</v>
      </c>
      <c r="G27" s="696" t="s">
        <v>416</v>
      </c>
      <c r="H27" s="696" t="s">
        <v>608</v>
      </c>
      <c r="I27" s="696" t="s">
        <v>597</v>
      </c>
      <c r="J27" s="697">
        <v>44165</v>
      </c>
      <c r="K27" s="696" t="s">
        <v>609</v>
      </c>
      <c r="L27" s="696" t="s">
        <v>601</v>
      </c>
      <c r="M27" s="696" t="s">
        <v>421</v>
      </c>
      <c r="N27" s="696">
        <v>0</v>
      </c>
      <c r="O27" s="696">
        <v>0</v>
      </c>
      <c r="P27" s="696" t="s">
        <v>422</v>
      </c>
      <c r="Q27" s="696">
        <v>40.98</v>
      </c>
      <c r="R27" s="696">
        <v>34.26</v>
      </c>
      <c r="S27" s="696" t="s">
        <v>422</v>
      </c>
      <c r="T27" s="721">
        <v>40.98</v>
      </c>
      <c r="U27" s="696" t="s">
        <v>423</v>
      </c>
      <c r="V27" s="696" t="s">
        <v>424</v>
      </c>
      <c r="W27" s="696" t="s">
        <v>425</v>
      </c>
      <c r="X27" s="696" t="s">
        <v>438</v>
      </c>
      <c r="Y27" s="696">
        <v>44179.586516203701</v>
      </c>
    </row>
    <row r="28" spans="1:25">
      <c r="A28" s="696" t="s">
        <v>410</v>
      </c>
      <c r="B28" s="696" t="s">
        <v>411</v>
      </c>
      <c r="C28" s="696" t="s">
        <v>432</v>
      </c>
      <c r="D28" s="696" t="s">
        <v>433</v>
      </c>
      <c r="E28" s="696" t="s">
        <v>414</v>
      </c>
      <c r="F28" s="696" t="s">
        <v>415</v>
      </c>
      <c r="G28" s="696" t="s">
        <v>416</v>
      </c>
      <c r="H28" s="696" t="s">
        <v>608</v>
      </c>
      <c r="I28" s="696" t="s">
        <v>597</v>
      </c>
      <c r="J28" s="697">
        <v>44193</v>
      </c>
      <c r="K28" s="696" t="s">
        <v>610</v>
      </c>
      <c r="L28" s="696" t="s">
        <v>611</v>
      </c>
      <c r="M28" s="696" t="s">
        <v>421</v>
      </c>
      <c r="N28" s="696">
        <v>0</v>
      </c>
      <c r="O28" s="696">
        <v>0</v>
      </c>
      <c r="P28" s="696" t="s">
        <v>422</v>
      </c>
      <c r="Q28" s="696">
        <v>64.02</v>
      </c>
      <c r="R28" s="696">
        <v>52.43</v>
      </c>
      <c r="S28" s="696" t="s">
        <v>422</v>
      </c>
      <c r="T28" s="721">
        <v>64.02</v>
      </c>
      <c r="U28" s="696" t="s">
        <v>423</v>
      </c>
      <c r="V28" s="696" t="s">
        <v>424</v>
      </c>
      <c r="W28" s="696" t="s">
        <v>425</v>
      </c>
      <c r="X28" s="696" t="s">
        <v>438</v>
      </c>
      <c r="Y28" s="696">
        <v>44210.4598148148</v>
      </c>
    </row>
    <row r="29" spans="1:25">
      <c r="A29" s="696" t="s">
        <v>410</v>
      </c>
      <c r="B29" s="696" t="s">
        <v>411</v>
      </c>
      <c r="C29" s="696" t="s">
        <v>432</v>
      </c>
      <c r="D29" s="696" t="s">
        <v>433</v>
      </c>
      <c r="E29" s="696" t="s">
        <v>414</v>
      </c>
      <c r="F29" s="696" t="s">
        <v>415</v>
      </c>
      <c r="G29" s="696" t="s">
        <v>416</v>
      </c>
      <c r="H29" s="696" t="s">
        <v>518</v>
      </c>
      <c r="I29" s="696" t="s">
        <v>495</v>
      </c>
      <c r="J29" s="697">
        <v>44133</v>
      </c>
      <c r="K29" s="696" t="s">
        <v>519</v>
      </c>
      <c r="L29" s="696" t="s">
        <v>520</v>
      </c>
      <c r="M29" s="696" t="s">
        <v>421</v>
      </c>
      <c r="N29" s="696">
        <v>0</v>
      </c>
      <c r="O29" s="696">
        <v>0</v>
      </c>
      <c r="P29" s="696" t="s">
        <v>422</v>
      </c>
      <c r="Q29" s="696">
        <v>528.54999999999995</v>
      </c>
      <c r="R29" s="696">
        <v>450.1</v>
      </c>
      <c r="S29" s="696" t="s">
        <v>422</v>
      </c>
      <c r="T29" s="721">
        <v>528.54999999999995</v>
      </c>
      <c r="U29" s="696" t="s">
        <v>423</v>
      </c>
      <c r="V29" s="696" t="s">
        <v>424</v>
      </c>
      <c r="W29" s="696" t="s">
        <v>425</v>
      </c>
      <c r="X29" s="696" t="s">
        <v>438</v>
      </c>
      <c r="Y29" s="696">
        <v>44150.512962963003</v>
      </c>
    </row>
    <row r="30" spans="1:25">
      <c r="A30" s="696" t="s">
        <v>410</v>
      </c>
      <c r="B30" s="696" t="s">
        <v>411</v>
      </c>
      <c r="C30" s="696" t="s">
        <v>432</v>
      </c>
      <c r="D30" s="696" t="s">
        <v>433</v>
      </c>
      <c r="E30" s="696" t="s">
        <v>414</v>
      </c>
      <c r="F30" s="696" t="s">
        <v>415</v>
      </c>
      <c r="G30" s="696" t="s">
        <v>416</v>
      </c>
      <c r="H30" s="696" t="s">
        <v>518</v>
      </c>
      <c r="I30" s="696" t="s">
        <v>495</v>
      </c>
      <c r="J30" s="697">
        <v>44165</v>
      </c>
      <c r="K30" s="696" t="s">
        <v>521</v>
      </c>
      <c r="L30" s="696" t="s">
        <v>503</v>
      </c>
      <c r="M30" s="696" t="s">
        <v>421</v>
      </c>
      <c r="N30" s="696">
        <v>0</v>
      </c>
      <c r="O30" s="696">
        <v>0</v>
      </c>
      <c r="P30" s="696" t="s">
        <v>422</v>
      </c>
      <c r="Q30" s="696">
        <v>536.01</v>
      </c>
      <c r="R30" s="696">
        <v>448.06</v>
      </c>
      <c r="S30" s="696" t="s">
        <v>422</v>
      </c>
      <c r="T30" s="721">
        <v>536.01</v>
      </c>
      <c r="U30" s="696" t="s">
        <v>423</v>
      </c>
      <c r="V30" s="696" t="s">
        <v>424</v>
      </c>
      <c r="W30" s="696" t="s">
        <v>425</v>
      </c>
      <c r="X30" s="696" t="s">
        <v>438</v>
      </c>
      <c r="Y30" s="696">
        <v>44179.586504629602</v>
      </c>
    </row>
    <row r="31" spans="1:25">
      <c r="A31" s="696" t="s">
        <v>410</v>
      </c>
      <c r="B31" s="696" t="s">
        <v>411</v>
      </c>
      <c r="C31" s="696" t="s">
        <v>432</v>
      </c>
      <c r="D31" s="696" t="s">
        <v>433</v>
      </c>
      <c r="E31" s="696" t="s">
        <v>414</v>
      </c>
      <c r="F31" s="696" t="s">
        <v>415</v>
      </c>
      <c r="G31" s="696" t="s">
        <v>416</v>
      </c>
      <c r="H31" s="696" t="s">
        <v>518</v>
      </c>
      <c r="I31" s="696" t="s">
        <v>495</v>
      </c>
      <c r="J31" s="697">
        <v>44193</v>
      </c>
      <c r="K31" s="696" t="s">
        <v>522</v>
      </c>
      <c r="L31" s="696" t="s">
        <v>523</v>
      </c>
      <c r="M31" s="696" t="s">
        <v>421</v>
      </c>
      <c r="N31" s="696">
        <v>0</v>
      </c>
      <c r="O31" s="696">
        <v>0</v>
      </c>
      <c r="P31" s="696" t="s">
        <v>422</v>
      </c>
      <c r="Q31" s="696">
        <v>1050.8699999999999</v>
      </c>
      <c r="R31" s="696">
        <v>860.59</v>
      </c>
      <c r="S31" s="696" t="s">
        <v>422</v>
      </c>
      <c r="T31" s="721">
        <v>1050.8699999999999</v>
      </c>
      <c r="U31" s="696" t="s">
        <v>423</v>
      </c>
      <c r="V31" s="696" t="s">
        <v>424</v>
      </c>
      <c r="W31" s="696" t="s">
        <v>425</v>
      </c>
      <c r="X31" s="696" t="s">
        <v>438</v>
      </c>
      <c r="Y31" s="696">
        <v>44210.4598148148</v>
      </c>
    </row>
    <row r="32" spans="1:25">
      <c r="A32" s="696" t="s">
        <v>410</v>
      </c>
      <c r="B32" s="696" t="s">
        <v>411</v>
      </c>
      <c r="C32" s="696" t="s">
        <v>432</v>
      </c>
      <c r="D32" s="696" t="s">
        <v>433</v>
      </c>
      <c r="E32" s="696" t="s">
        <v>414</v>
      </c>
      <c r="F32" s="696" t="s">
        <v>415</v>
      </c>
      <c r="G32" s="696" t="s">
        <v>416</v>
      </c>
      <c r="H32" s="696" t="s">
        <v>490</v>
      </c>
      <c r="I32" s="696" t="s">
        <v>477</v>
      </c>
      <c r="J32" s="697">
        <v>44165</v>
      </c>
      <c r="K32" s="696" t="s">
        <v>491</v>
      </c>
      <c r="L32" s="696" t="s">
        <v>479</v>
      </c>
      <c r="M32" s="696" t="s">
        <v>421</v>
      </c>
      <c r="N32" s="696">
        <v>0</v>
      </c>
      <c r="O32" s="696">
        <v>0</v>
      </c>
      <c r="P32" s="696" t="s">
        <v>422</v>
      </c>
      <c r="Q32" s="696">
        <v>637.07000000000005</v>
      </c>
      <c r="R32" s="696">
        <v>532.53</v>
      </c>
      <c r="S32" s="696" t="s">
        <v>422</v>
      </c>
      <c r="T32" s="721">
        <v>637.07000000000005</v>
      </c>
      <c r="U32" s="696" t="s">
        <v>423</v>
      </c>
      <c r="V32" s="696" t="s">
        <v>424</v>
      </c>
      <c r="W32" s="696" t="s">
        <v>425</v>
      </c>
      <c r="X32" s="696" t="s">
        <v>438</v>
      </c>
      <c r="Y32" s="696">
        <v>44179.586516203701</v>
      </c>
    </row>
    <row r="33" spans="1:25">
      <c r="A33" s="696" t="s">
        <v>410</v>
      </c>
      <c r="B33" s="696" t="s">
        <v>411</v>
      </c>
      <c r="C33" s="696" t="s">
        <v>432</v>
      </c>
      <c r="D33" s="696" t="s">
        <v>433</v>
      </c>
      <c r="E33" s="696" t="s">
        <v>414</v>
      </c>
      <c r="F33" s="696" t="s">
        <v>415</v>
      </c>
      <c r="G33" s="696" t="s">
        <v>416</v>
      </c>
      <c r="H33" s="696" t="s">
        <v>490</v>
      </c>
      <c r="I33" s="696" t="s">
        <v>477</v>
      </c>
      <c r="J33" s="697">
        <v>44193</v>
      </c>
      <c r="K33" s="696" t="s">
        <v>492</v>
      </c>
      <c r="L33" s="696" t="s">
        <v>493</v>
      </c>
      <c r="M33" s="696" t="s">
        <v>421</v>
      </c>
      <c r="N33" s="696">
        <v>0</v>
      </c>
      <c r="O33" s="696">
        <v>0</v>
      </c>
      <c r="P33" s="696" t="s">
        <v>422</v>
      </c>
      <c r="Q33" s="696">
        <v>641.73</v>
      </c>
      <c r="R33" s="696">
        <v>525.53</v>
      </c>
      <c r="S33" s="696" t="s">
        <v>422</v>
      </c>
      <c r="T33" s="721">
        <v>641.73</v>
      </c>
      <c r="U33" s="696" t="s">
        <v>423</v>
      </c>
      <c r="V33" s="696" t="s">
        <v>424</v>
      </c>
      <c r="W33" s="696" t="s">
        <v>425</v>
      </c>
      <c r="X33" s="696" t="s">
        <v>438</v>
      </c>
      <c r="Y33" s="696">
        <v>44210.4598148148</v>
      </c>
    </row>
    <row r="34" spans="1:25">
      <c r="A34" s="696" t="s">
        <v>410</v>
      </c>
      <c r="B34" s="696" t="s">
        <v>411</v>
      </c>
      <c r="C34" s="696" t="s">
        <v>432</v>
      </c>
      <c r="D34" s="696" t="s">
        <v>433</v>
      </c>
      <c r="E34" s="696" t="s">
        <v>414</v>
      </c>
      <c r="F34" s="696" t="s">
        <v>415</v>
      </c>
      <c r="G34" s="696" t="s">
        <v>416</v>
      </c>
      <c r="H34" s="696" t="s">
        <v>612</v>
      </c>
      <c r="I34" s="696" t="s">
        <v>597</v>
      </c>
      <c r="J34" s="697">
        <v>44165</v>
      </c>
      <c r="K34" s="696" t="s">
        <v>613</v>
      </c>
      <c r="L34" s="696" t="s">
        <v>601</v>
      </c>
      <c r="M34" s="696" t="s">
        <v>421</v>
      </c>
      <c r="N34" s="696">
        <v>0</v>
      </c>
      <c r="O34" s="696">
        <v>0</v>
      </c>
      <c r="P34" s="696" t="s">
        <v>422</v>
      </c>
      <c r="Q34" s="696">
        <v>122.95</v>
      </c>
      <c r="R34" s="696">
        <v>102.78</v>
      </c>
      <c r="S34" s="696" t="s">
        <v>422</v>
      </c>
      <c r="T34" s="721">
        <v>122.95</v>
      </c>
      <c r="U34" s="696" t="s">
        <v>423</v>
      </c>
      <c r="V34" s="696" t="s">
        <v>424</v>
      </c>
      <c r="W34" s="696" t="s">
        <v>425</v>
      </c>
      <c r="X34" s="696" t="s">
        <v>438</v>
      </c>
      <c r="Y34" s="696">
        <v>44179.586516203701</v>
      </c>
    </row>
    <row r="35" spans="1:25">
      <c r="A35" s="696" t="s">
        <v>410</v>
      </c>
      <c r="B35" s="696" t="s">
        <v>411</v>
      </c>
      <c r="C35" s="696" t="s">
        <v>432</v>
      </c>
      <c r="D35" s="696" t="s">
        <v>433</v>
      </c>
      <c r="E35" s="696" t="s">
        <v>414</v>
      </c>
      <c r="F35" s="696" t="s">
        <v>415</v>
      </c>
      <c r="G35" s="696" t="s">
        <v>416</v>
      </c>
      <c r="H35" s="696" t="s">
        <v>612</v>
      </c>
      <c r="I35" s="696" t="s">
        <v>597</v>
      </c>
      <c r="J35" s="697">
        <v>44193</v>
      </c>
      <c r="K35" s="696" t="s">
        <v>614</v>
      </c>
      <c r="L35" s="696" t="s">
        <v>615</v>
      </c>
      <c r="M35" s="696" t="s">
        <v>421</v>
      </c>
      <c r="N35" s="696">
        <v>0</v>
      </c>
      <c r="O35" s="696">
        <v>0</v>
      </c>
      <c r="P35" s="696" t="s">
        <v>422</v>
      </c>
      <c r="Q35" s="696">
        <v>192.06</v>
      </c>
      <c r="R35" s="696">
        <v>157.28</v>
      </c>
      <c r="S35" s="696" t="s">
        <v>422</v>
      </c>
      <c r="T35" s="721">
        <v>192.06</v>
      </c>
      <c r="U35" s="696" t="s">
        <v>423</v>
      </c>
      <c r="V35" s="696" t="s">
        <v>424</v>
      </c>
      <c r="W35" s="696" t="s">
        <v>425</v>
      </c>
      <c r="X35" s="696" t="s">
        <v>438</v>
      </c>
      <c r="Y35" s="696">
        <v>44210.4598148148</v>
      </c>
    </row>
    <row r="36" spans="1:25">
      <c r="A36" s="696" t="s">
        <v>410</v>
      </c>
      <c r="B36" s="696" t="s">
        <v>411</v>
      </c>
      <c r="C36" s="696" t="s">
        <v>412</v>
      </c>
      <c r="D36" s="696" t="s">
        <v>413</v>
      </c>
      <c r="E36" s="696" t="s">
        <v>414</v>
      </c>
      <c r="F36" s="696" t="s">
        <v>415</v>
      </c>
      <c r="G36" s="696" t="s">
        <v>416</v>
      </c>
      <c r="H36" s="696" t="s">
        <v>532</v>
      </c>
      <c r="I36" s="696" t="s">
        <v>533</v>
      </c>
      <c r="J36" s="697">
        <v>44130</v>
      </c>
      <c r="K36" s="696" t="s">
        <v>534</v>
      </c>
      <c r="L36" s="696" t="s">
        <v>535</v>
      </c>
      <c r="M36" s="696" t="s">
        <v>421</v>
      </c>
      <c r="N36" s="696">
        <v>0</v>
      </c>
      <c r="O36" s="696">
        <v>0</v>
      </c>
      <c r="P36" s="696" t="s">
        <v>422</v>
      </c>
      <c r="Q36" s="696">
        <v>240</v>
      </c>
      <c r="R36" s="696">
        <v>203.61</v>
      </c>
      <c r="S36" s="696" t="s">
        <v>422</v>
      </c>
      <c r="T36" s="721">
        <v>240</v>
      </c>
      <c r="U36" s="696" t="s">
        <v>423</v>
      </c>
      <c r="V36" s="696" t="s">
        <v>424</v>
      </c>
      <c r="W36" s="696" t="s">
        <v>425</v>
      </c>
      <c r="X36" s="696" t="s">
        <v>536</v>
      </c>
      <c r="Y36" s="696">
        <v>44141.735034722202</v>
      </c>
    </row>
    <row r="37" spans="1:25">
      <c r="A37" s="696" t="s">
        <v>410</v>
      </c>
      <c r="B37" s="696" t="s">
        <v>411</v>
      </c>
      <c r="C37" s="696" t="s">
        <v>412</v>
      </c>
      <c r="D37" s="696" t="s">
        <v>413</v>
      </c>
      <c r="E37" s="696" t="s">
        <v>414</v>
      </c>
      <c r="F37" s="696" t="s">
        <v>415</v>
      </c>
      <c r="G37" s="696" t="s">
        <v>416</v>
      </c>
      <c r="H37" s="696" t="s">
        <v>532</v>
      </c>
      <c r="I37" s="696" t="s">
        <v>533</v>
      </c>
      <c r="J37" s="697">
        <v>44130</v>
      </c>
      <c r="K37" s="696" t="s">
        <v>537</v>
      </c>
      <c r="L37" s="696" t="s">
        <v>538</v>
      </c>
      <c r="M37" s="696" t="s">
        <v>421</v>
      </c>
      <c r="N37" s="696">
        <v>0</v>
      </c>
      <c r="O37" s="696">
        <v>0</v>
      </c>
      <c r="P37" s="696" t="s">
        <v>422</v>
      </c>
      <c r="Q37" s="696">
        <v>350</v>
      </c>
      <c r="R37" s="696">
        <v>296.94</v>
      </c>
      <c r="S37" s="696" t="s">
        <v>422</v>
      </c>
      <c r="T37" s="721">
        <v>350</v>
      </c>
      <c r="U37" s="696" t="s">
        <v>423</v>
      </c>
      <c r="V37" s="696" t="s">
        <v>424</v>
      </c>
      <c r="W37" s="696" t="s">
        <v>425</v>
      </c>
      <c r="X37" s="696" t="s">
        <v>431</v>
      </c>
      <c r="Y37" s="696">
        <v>44141.735034722202</v>
      </c>
    </row>
    <row r="38" spans="1:25">
      <c r="A38" s="696" t="s">
        <v>410</v>
      </c>
      <c r="B38" s="696" t="s">
        <v>411</v>
      </c>
      <c r="C38" s="696" t="s">
        <v>412</v>
      </c>
      <c r="D38" s="696" t="s">
        <v>413</v>
      </c>
      <c r="E38" s="696" t="s">
        <v>414</v>
      </c>
      <c r="F38" s="696" t="s">
        <v>415</v>
      </c>
      <c r="G38" s="696" t="s">
        <v>416</v>
      </c>
      <c r="H38" s="696" t="s">
        <v>532</v>
      </c>
      <c r="I38" s="696" t="s">
        <v>533</v>
      </c>
      <c r="J38" s="697">
        <v>44130</v>
      </c>
      <c r="K38" s="696" t="s">
        <v>539</v>
      </c>
      <c r="L38" s="696" t="s">
        <v>540</v>
      </c>
      <c r="M38" s="696" t="s">
        <v>421</v>
      </c>
      <c r="N38" s="696">
        <v>0</v>
      </c>
      <c r="O38" s="696">
        <v>0</v>
      </c>
      <c r="P38" s="696" t="s">
        <v>422</v>
      </c>
      <c r="Q38" s="696">
        <v>20</v>
      </c>
      <c r="R38" s="696">
        <v>16.97</v>
      </c>
      <c r="S38" s="696" t="s">
        <v>422</v>
      </c>
      <c r="T38" s="721">
        <v>20</v>
      </c>
      <c r="U38" s="696" t="s">
        <v>423</v>
      </c>
      <c r="V38" s="696" t="s">
        <v>424</v>
      </c>
      <c r="W38" s="696" t="s">
        <v>425</v>
      </c>
      <c r="X38" s="696" t="s">
        <v>536</v>
      </c>
      <c r="Y38" s="696">
        <v>44141.735034722202</v>
      </c>
    </row>
    <row r="39" spans="1:25">
      <c r="A39" s="696" t="s">
        <v>410</v>
      </c>
      <c r="B39" s="696" t="s">
        <v>411</v>
      </c>
      <c r="C39" s="696" t="s">
        <v>412</v>
      </c>
      <c r="D39" s="696" t="s">
        <v>413</v>
      </c>
      <c r="E39" s="696" t="s">
        <v>414</v>
      </c>
      <c r="F39" s="696" t="s">
        <v>415</v>
      </c>
      <c r="G39" s="696" t="s">
        <v>416</v>
      </c>
      <c r="H39" s="696" t="s">
        <v>532</v>
      </c>
      <c r="I39" s="696" t="s">
        <v>533</v>
      </c>
      <c r="J39" s="697">
        <v>44130</v>
      </c>
      <c r="K39" s="696" t="s">
        <v>541</v>
      </c>
      <c r="L39" s="696" t="s">
        <v>542</v>
      </c>
      <c r="M39" s="696" t="s">
        <v>421</v>
      </c>
      <c r="N39" s="696">
        <v>0</v>
      </c>
      <c r="O39" s="696">
        <v>0</v>
      </c>
      <c r="P39" s="696" t="s">
        <v>422</v>
      </c>
      <c r="Q39" s="696">
        <v>350</v>
      </c>
      <c r="R39" s="696">
        <v>296.94</v>
      </c>
      <c r="S39" s="696" t="s">
        <v>422</v>
      </c>
      <c r="T39" s="721">
        <v>350</v>
      </c>
      <c r="U39" s="696" t="s">
        <v>423</v>
      </c>
      <c r="V39" s="696" t="s">
        <v>424</v>
      </c>
      <c r="W39" s="696" t="s">
        <v>425</v>
      </c>
      <c r="X39" s="696" t="s">
        <v>431</v>
      </c>
      <c r="Y39" s="696">
        <v>44141.735034722202</v>
      </c>
    </row>
    <row r="40" spans="1:25">
      <c r="A40" s="696" t="s">
        <v>410</v>
      </c>
      <c r="B40" s="696" t="s">
        <v>411</v>
      </c>
      <c r="C40" s="696" t="s">
        <v>412</v>
      </c>
      <c r="D40" s="696" t="s">
        <v>413</v>
      </c>
      <c r="E40" s="696" t="s">
        <v>414</v>
      </c>
      <c r="F40" s="696" t="s">
        <v>415</v>
      </c>
      <c r="G40" s="696" t="s">
        <v>416</v>
      </c>
      <c r="H40" s="696" t="s">
        <v>532</v>
      </c>
      <c r="I40" s="696" t="s">
        <v>533</v>
      </c>
      <c r="J40" s="697">
        <v>44130</v>
      </c>
      <c r="K40" s="696" t="s">
        <v>543</v>
      </c>
      <c r="L40" s="696" t="s">
        <v>544</v>
      </c>
      <c r="M40" s="696" t="s">
        <v>421</v>
      </c>
      <c r="N40" s="696">
        <v>0</v>
      </c>
      <c r="O40" s="696">
        <v>0</v>
      </c>
      <c r="P40" s="696" t="s">
        <v>422</v>
      </c>
      <c r="Q40" s="696">
        <v>240</v>
      </c>
      <c r="R40" s="696">
        <v>203.61</v>
      </c>
      <c r="S40" s="696" t="s">
        <v>422</v>
      </c>
      <c r="T40" s="721">
        <v>240</v>
      </c>
      <c r="U40" s="696" t="s">
        <v>423</v>
      </c>
      <c r="V40" s="696" t="s">
        <v>424</v>
      </c>
      <c r="W40" s="696" t="s">
        <v>425</v>
      </c>
      <c r="X40" s="696" t="s">
        <v>536</v>
      </c>
      <c r="Y40" s="696">
        <v>44141.735034722202</v>
      </c>
    </row>
    <row r="41" spans="1:25">
      <c r="A41" s="696" t="s">
        <v>410</v>
      </c>
      <c r="B41" s="696" t="s">
        <v>411</v>
      </c>
      <c r="C41" s="696" t="s">
        <v>432</v>
      </c>
      <c r="D41" s="696" t="s">
        <v>433</v>
      </c>
      <c r="E41" s="696" t="s">
        <v>414</v>
      </c>
      <c r="F41" s="696" t="s">
        <v>415</v>
      </c>
      <c r="G41" s="696" t="s">
        <v>416</v>
      </c>
      <c r="H41" s="696" t="s">
        <v>532</v>
      </c>
      <c r="I41" s="696" t="s">
        <v>533</v>
      </c>
      <c r="J41" s="697">
        <v>44134</v>
      </c>
      <c r="K41" s="696" t="s">
        <v>545</v>
      </c>
      <c r="L41" s="696" t="s">
        <v>546</v>
      </c>
      <c r="M41" s="696" t="s">
        <v>421</v>
      </c>
      <c r="N41" s="696">
        <v>0</v>
      </c>
      <c r="O41" s="696">
        <v>0</v>
      </c>
      <c r="P41" s="696" t="s">
        <v>422</v>
      </c>
      <c r="Q41" s="696">
        <v>812</v>
      </c>
      <c r="R41" s="696">
        <v>695.74</v>
      </c>
      <c r="S41" s="696" t="s">
        <v>422</v>
      </c>
      <c r="T41" s="721">
        <v>812</v>
      </c>
      <c r="U41" s="696" t="s">
        <v>423</v>
      </c>
      <c r="V41" s="696" t="s">
        <v>424</v>
      </c>
      <c r="W41" s="696" t="s">
        <v>425</v>
      </c>
      <c r="X41" s="696" t="s">
        <v>536</v>
      </c>
      <c r="Y41" s="696">
        <v>44150.666793981502</v>
      </c>
    </row>
    <row r="42" spans="1:25">
      <c r="A42" s="696" t="s">
        <v>410</v>
      </c>
      <c r="B42" s="696" t="s">
        <v>411</v>
      </c>
      <c r="C42" s="696" t="s">
        <v>412</v>
      </c>
      <c r="D42" s="696" t="s">
        <v>413</v>
      </c>
      <c r="E42" s="696" t="s">
        <v>414</v>
      </c>
      <c r="F42" s="696" t="s">
        <v>415</v>
      </c>
      <c r="G42" s="696" t="s">
        <v>416</v>
      </c>
      <c r="H42" s="696" t="s">
        <v>532</v>
      </c>
      <c r="I42" s="696" t="s">
        <v>533</v>
      </c>
      <c r="J42" s="697">
        <v>44135</v>
      </c>
      <c r="K42" s="696" t="s">
        <v>547</v>
      </c>
      <c r="L42" s="696" t="s">
        <v>548</v>
      </c>
      <c r="M42" s="696" t="s">
        <v>421</v>
      </c>
      <c r="N42" s="696">
        <v>0</v>
      </c>
      <c r="O42" s="696">
        <v>0</v>
      </c>
      <c r="P42" s="696" t="s">
        <v>422</v>
      </c>
      <c r="Q42" s="696">
        <v>160</v>
      </c>
      <c r="R42" s="696">
        <v>137.09</v>
      </c>
      <c r="S42" s="696" t="s">
        <v>422</v>
      </c>
      <c r="T42" s="721">
        <v>160</v>
      </c>
      <c r="U42" s="696" t="s">
        <v>423</v>
      </c>
      <c r="V42" s="696" t="s">
        <v>424</v>
      </c>
      <c r="W42" s="696" t="s">
        <v>425</v>
      </c>
      <c r="X42" s="696" t="s">
        <v>536</v>
      </c>
      <c r="Y42" s="696">
        <v>44150.540856481501</v>
      </c>
    </row>
    <row r="43" spans="1:25">
      <c r="A43" s="696" t="s">
        <v>410</v>
      </c>
      <c r="B43" s="696" t="s">
        <v>411</v>
      </c>
      <c r="C43" s="696" t="s">
        <v>412</v>
      </c>
      <c r="D43" s="696" t="s">
        <v>413</v>
      </c>
      <c r="E43" s="696" t="s">
        <v>414</v>
      </c>
      <c r="F43" s="696" t="s">
        <v>415</v>
      </c>
      <c r="G43" s="696" t="s">
        <v>416</v>
      </c>
      <c r="H43" s="696" t="s">
        <v>532</v>
      </c>
      <c r="I43" s="696" t="s">
        <v>533</v>
      </c>
      <c r="J43" s="697">
        <v>44135</v>
      </c>
      <c r="K43" s="696" t="s">
        <v>549</v>
      </c>
      <c r="L43" s="696" t="s">
        <v>550</v>
      </c>
      <c r="M43" s="696" t="s">
        <v>421</v>
      </c>
      <c r="N43" s="696">
        <v>0</v>
      </c>
      <c r="O43" s="696">
        <v>0</v>
      </c>
      <c r="P43" s="696" t="s">
        <v>422</v>
      </c>
      <c r="Q43" s="696">
        <v>160</v>
      </c>
      <c r="R43" s="696">
        <v>137.09</v>
      </c>
      <c r="S43" s="696" t="s">
        <v>422</v>
      </c>
      <c r="T43" s="721">
        <v>160</v>
      </c>
      <c r="U43" s="696" t="s">
        <v>423</v>
      </c>
      <c r="V43" s="696" t="s">
        <v>424</v>
      </c>
      <c r="W43" s="696" t="s">
        <v>425</v>
      </c>
      <c r="X43" s="696" t="s">
        <v>536</v>
      </c>
      <c r="Y43" s="696">
        <v>44150.540856481501</v>
      </c>
    </row>
    <row r="44" spans="1:25">
      <c r="A44" s="696" t="s">
        <v>410</v>
      </c>
      <c r="B44" s="696" t="s">
        <v>411</v>
      </c>
      <c r="C44" s="696" t="s">
        <v>412</v>
      </c>
      <c r="D44" s="696" t="s">
        <v>413</v>
      </c>
      <c r="E44" s="696" t="s">
        <v>414</v>
      </c>
      <c r="F44" s="696" t="s">
        <v>415</v>
      </c>
      <c r="G44" s="696" t="s">
        <v>416</v>
      </c>
      <c r="H44" s="696" t="s">
        <v>532</v>
      </c>
      <c r="I44" s="696" t="s">
        <v>533</v>
      </c>
      <c r="J44" s="697">
        <v>44156</v>
      </c>
      <c r="K44" s="696" t="s">
        <v>551</v>
      </c>
      <c r="L44" s="696" t="s">
        <v>552</v>
      </c>
      <c r="M44" s="696" t="s">
        <v>421</v>
      </c>
      <c r="N44" s="696">
        <v>0</v>
      </c>
      <c r="O44" s="696">
        <v>0</v>
      </c>
      <c r="P44" s="696" t="s">
        <v>422</v>
      </c>
      <c r="Q44" s="696">
        <v>40</v>
      </c>
      <c r="R44" s="696">
        <v>33.68</v>
      </c>
      <c r="S44" s="696" t="s">
        <v>422</v>
      </c>
      <c r="T44" s="721">
        <v>40</v>
      </c>
      <c r="U44" s="696" t="s">
        <v>423</v>
      </c>
      <c r="V44" s="696" t="s">
        <v>424</v>
      </c>
      <c r="W44" s="696" t="s">
        <v>425</v>
      </c>
      <c r="X44" s="696" t="s">
        <v>527</v>
      </c>
      <c r="Y44" s="696">
        <v>44174.511076388902</v>
      </c>
    </row>
    <row r="45" spans="1:25">
      <c r="A45" s="696" t="s">
        <v>410</v>
      </c>
      <c r="B45" s="696" t="s">
        <v>411</v>
      </c>
      <c r="C45" s="696" t="s">
        <v>412</v>
      </c>
      <c r="D45" s="696" t="s">
        <v>413</v>
      </c>
      <c r="E45" s="696" t="s">
        <v>414</v>
      </c>
      <c r="F45" s="696" t="s">
        <v>415</v>
      </c>
      <c r="G45" s="696" t="s">
        <v>416</v>
      </c>
      <c r="H45" s="696" t="s">
        <v>532</v>
      </c>
      <c r="I45" s="696" t="s">
        <v>533</v>
      </c>
      <c r="J45" s="697">
        <v>44163</v>
      </c>
      <c r="K45" s="696" t="s">
        <v>553</v>
      </c>
      <c r="L45" s="696" t="s">
        <v>554</v>
      </c>
      <c r="M45" s="696" t="s">
        <v>421</v>
      </c>
      <c r="N45" s="696">
        <v>0</v>
      </c>
      <c r="O45" s="696">
        <v>0</v>
      </c>
      <c r="P45" s="696" t="s">
        <v>422</v>
      </c>
      <c r="Q45" s="696">
        <v>119</v>
      </c>
      <c r="R45" s="696">
        <v>99.9</v>
      </c>
      <c r="S45" s="696" t="s">
        <v>422</v>
      </c>
      <c r="T45" s="721">
        <v>119</v>
      </c>
      <c r="U45" s="696" t="s">
        <v>423</v>
      </c>
      <c r="V45" s="696" t="s">
        <v>424</v>
      </c>
      <c r="W45" s="696" t="s">
        <v>425</v>
      </c>
      <c r="X45" s="696" t="s">
        <v>467</v>
      </c>
      <c r="Y45" s="696">
        <v>44174.342962962997</v>
      </c>
    </row>
    <row r="46" spans="1:25">
      <c r="A46" s="696" t="s">
        <v>410</v>
      </c>
      <c r="B46" s="696" t="s">
        <v>411</v>
      </c>
      <c r="C46" s="696" t="s">
        <v>432</v>
      </c>
      <c r="D46" s="696" t="s">
        <v>433</v>
      </c>
      <c r="E46" s="696" t="s">
        <v>414</v>
      </c>
      <c r="F46" s="696" t="s">
        <v>415</v>
      </c>
      <c r="G46" s="696" t="s">
        <v>416</v>
      </c>
      <c r="H46" s="696" t="s">
        <v>532</v>
      </c>
      <c r="I46" s="696" t="s">
        <v>533</v>
      </c>
      <c r="J46" s="697">
        <v>44165</v>
      </c>
      <c r="K46" s="696" t="s">
        <v>555</v>
      </c>
      <c r="L46" s="696" t="s">
        <v>556</v>
      </c>
      <c r="M46" s="696" t="s">
        <v>421</v>
      </c>
      <c r="N46" s="696">
        <v>0</v>
      </c>
      <c r="O46" s="696">
        <v>0</v>
      </c>
      <c r="P46" s="696" t="s">
        <v>422</v>
      </c>
      <c r="Q46" s="696">
        <v>702</v>
      </c>
      <c r="R46" s="696">
        <v>586.80999999999995</v>
      </c>
      <c r="S46" s="696" t="s">
        <v>422</v>
      </c>
      <c r="T46" s="721">
        <v>702</v>
      </c>
      <c r="U46" s="696" t="s">
        <v>423</v>
      </c>
      <c r="V46" s="696" t="s">
        <v>424</v>
      </c>
      <c r="W46" s="696" t="s">
        <v>425</v>
      </c>
      <c r="X46" s="696" t="s">
        <v>431</v>
      </c>
      <c r="Y46" s="696">
        <v>44180.716354166703</v>
      </c>
    </row>
    <row r="47" spans="1:25">
      <c r="A47" s="696" t="s">
        <v>410</v>
      </c>
      <c r="B47" s="696" t="s">
        <v>411</v>
      </c>
      <c r="C47" s="696" t="s">
        <v>412</v>
      </c>
      <c r="D47" s="696" t="s">
        <v>413</v>
      </c>
      <c r="E47" s="696" t="s">
        <v>414</v>
      </c>
      <c r="F47" s="696" t="s">
        <v>415</v>
      </c>
      <c r="G47" s="696" t="s">
        <v>416</v>
      </c>
      <c r="H47" s="696" t="s">
        <v>532</v>
      </c>
      <c r="I47" s="696" t="s">
        <v>533</v>
      </c>
      <c r="J47" s="697">
        <v>44165</v>
      </c>
      <c r="K47" s="696" t="s">
        <v>557</v>
      </c>
      <c r="L47" s="696" t="s">
        <v>558</v>
      </c>
      <c r="M47" s="696" t="s">
        <v>421</v>
      </c>
      <c r="N47" s="696">
        <v>0</v>
      </c>
      <c r="O47" s="696">
        <v>0</v>
      </c>
      <c r="P47" s="696" t="s">
        <v>422</v>
      </c>
      <c r="Q47" s="696">
        <v>-160</v>
      </c>
      <c r="R47" s="696">
        <v>-133.75</v>
      </c>
      <c r="S47" s="696" t="s">
        <v>422</v>
      </c>
      <c r="T47" s="721">
        <v>-160</v>
      </c>
      <c r="U47" s="696" t="s">
        <v>423</v>
      </c>
      <c r="V47" s="696" t="s">
        <v>424</v>
      </c>
      <c r="W47" s="696" t="s">
        <v>425</v>
      </c>
      <c r="X47" s="696" t="s">
        <v>431</v>
      </c>
      <c r="Y47" s="696">
        <v>44180.444328703699</v>
      </c>
    </row>
    <row r="48" spans="1:25">
      <c r="A48" s="696" t="s">
        <v>410</v>
      </c>
      <c r="B48" s="696" t="s">
        <v>411</v>
      </c>
      <c r="C48" s="696" t="s">
        <v>458</v>
      </c>
      <c r="D48" s="696" t="s">
        <v>459</v>
      </c>
      <c r="E48" s="696" t="s">
        <v>414</v>
      </c>
      <c r="F48" s="696" t="s">
        <v>415</v>
      </c>
      <c r="G48" s="696" t="s">
        <v>416</v>
      </c>
      <c r="H48" s="696" t="s">
        <v>532</v>
      </c>
      <c r="I48" s="696" t="s">
        <v>533</v>
      </c>
      <c r="J48" s="697">
        <v>44165</v>
      </c>
      <c r="K48" s="696" t="s">
        <v>559</v>
      </c>
      <c r="L48" s="696" t="s">
        <v>560</v>
      </c>
      <c r="M48" s="696" t="s">
        <v>421</v>
      </c>
      <c r="N48" s="696">
        <v>0</v>
      </c>
      <c r="O48" s="696">
        <v>0</v>
      </c>
      <c r="P48" s="696" t="s">
        <v>422</v>
      </c>
      <c r="Q48" s="696">
        <v>432</v>
      </c>
      <c r="R48" s="696">
        <v>361.11</v>
      </c>
      <c r="S48" s="696" t="s">
        <v>422</v>
      </c>
      <c r="T48" s="721">
        <v>432</v>
      </c>
      <c r="U48" s="696" t="s">
        <v>423</v>
      </c>
      <c r="V48" s="696" t="s">
        <v>424</v>
      </c>
      <c r="W48" s="696" t="s">
        <v>425</v>
      </c>
      <c r="X48" s="696" t="s">
        <v>431</v>
      </c>
      <c r="Y48" s="696">
        <v>44180.444340277798</v>
      </c>
    </row>
    <row r="49" spans="1:25">
      <c r="A49" s="696" t="s">
        <v>410</v>
      </c>
      <c r="B49" s="696" t="s">
        <v>411</v>
      </c>
      <c r="C49" s="696" t="s">
        <v>412</v>
      </c>
      <c r="D49" s="696" t="s">
        <v>413</v>
      </c>
      <c r="E49" s="696" t="s">
        <v>414</v>
      </c>
      <c r="F49" s="696" t="s">
        <v>415</v>
      </c>
      <c r="G49" s="696" t="s">
        <v>416</v>
      </c>
      <c r="H49" s="696" t="s">
        <v>532</v>
      </c>
      <c r="I49" s="696" t="s">
        <v>533</v>
      </c>
      <c r="J49" s="697">
        <v>44165</v>
      </c>
      <c r="K49" s="696" t="s">
        <v>561</v>
      </c>
      <c r="L49" s="696" t="s">
        <v>562</v>
      </c>
      <c r="M49" s="696" t="s">
        <v>421</v>
      </c>
      <c r="N49" s="696">
        <v>0</v>
      </c>
      <c r="O49" s="696">
        <v>0</v>
      </c>
      <c r="P49" s="696" t="s">
        <v>422</v>
      </c>
      <c r="Q49" s="696">
        <v>927</v>
      </c>
      <c r="R49" s="696">
        <v>774.89</v>
      </c>
      <c r="S49" s="696" t="s">
        <v>422</v>
      </c>
      <c r="T49" s="721">
        <v>927</v>
      </c>
      <c r="U49" s="696" t="s">
        <v>423</v>
      </c>
      <c r="V49" s="696" t="s">
        <v>424</v>
      </c>
      <c r="W49" s="696" t="s">
        <v>425</v>
      </c>
      <c r="X49" s="696" t="s">
        <v>431</v>
      </c>
      <c r="Y49" s="696">
        <v>44180.444340277798</v>
      </c>
    </row>
    <row r="50" spans="1:25">
      <c r="A50" s="696" t="s">
        <v>410</v>
      </c>
      <c r="B50" s="696" t="s">
        <v>411</v>
      </c>
      <c r="C50" s="696" t="s">
        <v>412</v>
      </c>
      <c r="D50" s="696" t="s">
        <v>413</v>
      </c>
      <c r="E50" s="696" t="s">
        <v>414</v>
      </c>
      <c r="F50" s="696" t="s">
        <v>415</v>
      </c>
      <c r="G50" s="696" t="s">
        <v>416</v>
      </c>
      <c r="H50" s="696" t="s">
        <v>532</v>
      </c>
      <c r="I50" s="696" t="s">
        <v>533</v>
      </c>
      <c r="J50" s="697">
        <v>44165</v>
      </c>
      <c r="K50" s="696" t="s">
        <v>563</v>
      </c>
      <c r="L50" s="696" t="s">
        <v>564</v>
      </c>
      <c r="M50" s="696" t="s">
        <v>421</v>
      </c>
      <c r="N50" s="696">
        <v>0</v>
      </c>
      <c r="O50" s="696">
        <v>0</v>
      </c>
      <c r="P50" s="696" t="s">
        <v>422</v>
      </c>
      <c r="Q50" s="696">
        <v>1308</v>
      </c>
      <c r="R50" s="696">
        <v>1093.3699999999999</v>
      </c>
      <c r="S50" s="696" t="s">
        <v>422</v>
      </c>
      <c r="T50" s="721">
        <v>1308</v>
      </c>
      <c r="U50" s="696" t="s">
        <v>423</v>
      </c>
      <c r="V50" s="696" t="s">
        <v>424</v>
      </c>
      <c r="W50" s="696" t="s">
        <v>425</v>
      </c>
      <c r="X50" s="696" t="s">
        <v>565</v>
      </c>
      <c r="Y50" s="696">
        <v>44180.444351851896</v>
      </c>
    </row>
    <row r="51" spans="1:25">
      <c r="A51" s="696" t="s">
        <v>410</v>
      </c>
      <c r="B51" s="696" t="s">
        <v>411</v>
      </c>
      <c r="C51" s="696" t="s">
        <v>458</v>
      </c>
      <c r="D51" s="696" t="s">
        <v>459</v>
      </c>
      <c r="E51" s="696" t="s">
        <v>414</v>
      </c>
      <c r="F51" s="696" t="s">
        <v>415</v>
      </c>
      <c r="G51" s="696" t="s">
        <v>416</v>
      </c>
      <c r="H51" s="696" t="s">
        <v>532</v>
      </c>
      <c r="I51" s="696" t="s">
        <v>533</v>
      </c>
      <c r="J51" s="697">
        <v>44165</v>
      </c>
      <c r="K51" s="696" t="s">
        <v>566</v>
      </c>
      <c r="L51" s="696" t="s">
        <v>567</v>
      </c>
      <c r="M51" s="696" t="s">
        <v>421</v>
      </c>
      <c r="N51" s="696">
        <v>0</v>
      </c>
      <c r="O51" s="696">
        <v>0</v>
      </c>
      <c r="P51" s="696" t="s">
        <v>422</v>
      </c>
      <c r="Q51" s="696">
        <v>2181</v>
      </c>
      <c r="R51" s="696">
        <v>1823.12</v>
      </c>
      <c r="S51" s="696" t="s">
        <v>422</v>
      </c>
      <c r="T51" s="721">
        <v>2181</v>
      </c>
      <c r="U51" s="696" t="s">
        <v>423</v>
      </c>
      <c r="V51" s="696" t="s">
        <v>424</v>
      </c>
      <c r="W51" s="696" t="s">
        <v>425</v>
      </c>
      <c r="X51" s="696" t="s">
        <v>565</v>
      </c>
      <c r="Y51" s="696">
        <v>44180.444351851896</v>
      </c>
    </row>
    <row r="52" spans="1:25">
      <c r="A52" s="696" t="s">
        <v>410</v>
      </c>
      <c r="B52" s="696" t="s">
        <v>411</v>
      </c>
      <c r="C52" s="696" t="s">
        <v>412</v>
      </c>
      <c r="D52" s="696" t="s">
        <v>413</v>
      </c>
      <c r="E52" s="696" t="s">
        <v>414</v>
      </c>
      <c r="F52" s="696" t="s">
        <v>415</v>
      </c>
      <c r="G52" s="696" t="s">
        <v>416</v>
      </c>
      <c r="H52" s="696" t="s">
        <v>532</v>
      </c>
      <c r="I52" s="696" t="s">
        <v>533</v>
      </c>
      <c r="J52" s="697">
        <v>44166</v>
      </c>
      <c r="K52" s="696" t="s">
        <v>1432</v>
      </c>
      <c r="L52" s="696" t="s">
        <v>1433</v>
      </c>
      <c r="M52" s="696" t="s">
        <v>421</v>
      </c>
      <c r="N52" s="696">
        <v>0</v>
      </c>
      <c r="O52" s="696">
        <v>0</v>
      </c>
      <c r="P52" s="696" t="s">
        <v>422</v>
      </c>
      <c r="Q52" s="696">
        <v>-119</v>
      </c>
      <c r="R52" s="696">
        <v>-99.61</v>
      </c>
      <c r="S52" s="696" t="s">
        <v>422</v>
      </c>
      <c r="T52" s="721">
        <v>-119</v>
      </c>
      <c r="U52" s="696" t="s">
        <v>423</v>
      </c>
      <c r="V52" s="696" t="s">
        <v>424</v>
      </c>
      <c r="W52" s="696" t="s">
        <v>425</v>
      </c>
      <c r="X52" s="696" t="s">
        <v>568</v>
      </c>
      <c r="Y52" s="696">
        <v>44210.560277777797</v>
      </c>
    </row>
    <row r="53" spans="1:25">
      <c r="A53" s="696" t="s">
        <v>410</v>
      </c>
      <c r="B53" s="696" t="s">
        <v>411</v>
      </c>
      <c r="C53" s="696" t="s">
        <v>412</v>
      </c>
      <c r="D53" s="696" t="s">
        <v>413</v>
      </c>
      <c r="E53" s="696" t="s">
        <v>414</v>
      </c>
      <c r="F53" s="696" t="s">
        <v>415</v>
      </c>
      <c r="G53" s="696" t="s">
        <v>416</v>
      </c>
      <c r="H53" s="696" t="s">
        <v>532</v>
      </c>
      <c r="I53" s="696" t="s">
        <v>533</v>
      </c>
      <c r="J53" s="697">
        <v>44166</v>
      </c>
      <c r="K53" s="696" t="s">
        <v>1434</v>
      </c>
      <c r="L53" s="696" t="s">
        <v>1435</v>
      </c>
      <c r="M53" s="696" t="s">
        <v>421</v>
      </c>
      <c r="N53" s="696">
        <v>0</v>
      </c>
      <c r="O53" s="696">
        <v>0</v>
      </c>
      <c r="P53" s="696" t="s">
        <v>422</v>
      </c>
      <c r="Q53" s="696">
        <v>119</v>
      </c>
      <c r="R53" s="696">
        <v>99.61</v>
      </c>
      <c r="S53" s="696" t="s">
        <v>422</v>
      </c>
      <c r="T53" s="721">
        <v>119</v>
      </c>
      <c r="U53" s="696" t="s">
        <v>423</v>
      </c>
      <c r="V53" s="696" t="s">
        <v>424</v>
      </c>
      <c r="W53" s="696" t="s">
        <v>425</v>
      </c>
      <c r="X53" s="696" t="s">
        <v>568</v>
      </c>
      <c r="Y53" s="696">
        <v>44210.501828703702</v>
      </c>
    </row>
    <row r="54" spans="1:25">
      <c r="H54" s="696" t="s">
        <v>532</v>
      </c>
      <c r="I54" s="696" t="s">
        <v>533</v>
      </c>
      <c r="J54" s="697">
        <v>44196</v>
      </c>
      <c r="K54" s="722" t="s">
        <v>688</v>
      </c>
      <c r="L54" s="722" t="s">
        <v>689</v>
      </c>
      <c r="S54" s="696" t="s">
        <v>422</v>
      </c>
      <c r="T54" s="721">
        <v>820</v>
      </c>
    </row>
    <row r="55" spans="1:25">
      <c r="A55" s="696" t="s">
        <v>410</v>
      </c>
      <c r="B55" s="696" t="s">
        <v>411</v>
      </c>
      <c r="C55" s="696" t="s">
        <v>412</v>
      </c>
      <c r="D55" s="696" t="s">
        <v>413</v>
      </c>
      <c r="E55" s="696" t="s">
        <v>414</v>
      </c>
      <c r="F55" s="696" t="s">
        <v>415</v>
      </c>
      <c r="G55" s="696" t="s">
        <v>416</v>
      </c>
      <c r="H55" s="696" t="s">
        <v>524</v>
      </c>
      <c r="I55" s="696" t="s">
        <v>495</v>
      </c>
      <c r="J55" s="697">
        <v>44127</v>
      </c>
      <c r="K55" s="696" t="s">
        <v>525</v>
      </c>
      <c r="L55" s="696" t="s">
        <v>526</v>
      </c>
      <c r="M55" s="696" t="s">
        <v>421</v>
      </c>
      <c r="N55" s="696">
        <v>0</v>
      </c>
      <c r="O55" s="696">
        <v>0</v>
      </c>
      <c r="P55" s="696" t="s">
        <v>422</v>
      </c>
      <c r="Q55" s="696">
        <v>41</v>
      </c>
      <c r="R55" s="696">
        <v>34.78</v>
      </c>
      <c r="S55" s="696" t="s">
        <v>422</v>
      </c>
      <c r="T55" s="721">
        <v>41</v>
      </c>
      <c r="U55" s="696" t="s">
        <v>423</v>
      </c>
      <c r="V55" s="696" t="s">
        <v>424</v>
      </c>
      <c r="W55" s="696" t="s">
        <v>425</v>
      </c>
      <c r="X55" s="696" t="s">
        <v>527</v>
      </c>
      <c r="Y55" s="696">
        <v>44141.712974536997</v>
      </c>
    </row>
    <row r="56" spans="1:25">
      <c r="A56" s="696" t="s">
        <v>410</v>
      </c>
      <c r="B56" s="696" t="s">
        <v>411</v>
      </c>
      <c r="C56" s="696" t="s">
        <v>432</v>
      </c>
      <c r="D56" s="696" t="s">
        <v>433</v>
      </c>
      <c r="E56" s="696" t="s">
        <v>414</v>
      </c>
      <c r="F56" s="696" t="s">
        <v>415</v>
      </c>
      <c r="G56" s="696" t="s">
        <v>416</v>
      </c>
      <c r="H56" s="696" t="s">
        <v>524</v>
      </c>
      <c r="I56" s="696" t="s">
        <v>495</v>
      </c>
      <c r="J56" s="697">
        <v>44133</v>
      </c>
      <c r="K56" s="696" t="s">
        <v>436</v>
      </c>
      <c r="L56" s="696" t="s">
        <v>528</v>
      </c>
      <c r="M56" s="696" t="s">
        <v>421</v>
      </c>
      <c r="N56" s="696">
        <v>0</v>
      </c>
      <c r="O56" s="696">
        <v>0</v>
      </c>
      <c r="P56" s="696" t="s">
        <v>422</v>
      </c>
      <c r="Q56" s="696">
        <v>704.91</v>
      </c>
      <c r="R56" s="696">
        <v>600.28</v>
      </c>
      <c r="S56" s="696" t="s">
        <v>422</v>
      </c>
      <c r="T56" s="721">
        <v>704.91</v>
      </c>
      <c r="U56" s="696" t="s">
        <v>423</v>
      </c>
      <c r="V56" s="696" t="s">
        <v>424</v>
      </c>
      <c r="W56" s="696" t="s">
        <v>425</v>
      </c>
      <c r="X56" s="696" t="s">
        <v>438</v>
      </c>
      <c r="Y56" s="696">
        <v>44150.512962963003</v>
      </c>
    </row>
    <row r="57" spans="1:25">
      <c r="A57" s="696" t="s">
        <v>410</v>
      </c>
      <c r="B57" s="696" t="s">
        <v>411</v>
      </c>
      <c r="C57" s="696" t="s">
        <v>432</v>
      </c>
      <c r="D57" s="696" t="s">
        <v>433</v>
      </c>
      <c r="E57" s="696" t="s">
        <v>414</v>
      </c>
      <c r="F57" s="696" t="s">
        <v>415</v>
      </c>
      <c r="G57" s="696" t="s">
        <v>416</v>
      </c>
      <c r="H57" s="696" t="s">
        <v>524</v>
      </c>
      <c r="I57" s="696" t="s">
        <v>495</v>
      </c>
      <c r="J57" s="697">
        <v>44165</v>
      </c>
      <c r="K57" s="696" t="s">
        <v>529</v>
      </c>
      <c r="L57" s="696" t="s">
        <v>503</v>
      </c>
      <c r="M57" s="696" t="s">
        <v>421</v>
      </c>
      <c r="N57" s="696">
        <v>0</v>
      </c>
      <c r="O57" s="696">
        <v>0</v>
      </c>
      <c r="P57" s="696" t="s">
        <v>422</v>
      </c>
      <c r="Q57" s="696">
        <v>714.68</v>
      </c>
      <c r="R57" s="696">
        <v>597.41</v>
      </c>
      <c r="S57" s="696" t="s">
        <v>422</v>
      </c>
      <c r="T57" s="721">
        <v>714.68</v>
      </c>
      <c r="U57" s="696" t="s">
        <v>423</v>
      </c>
      <c r="V57" s="696" t="s">
        <v>424</v>
      </c>
      <c r="W57" s="696" t="s">
        <v>425</v>
      </c>
      <c r="X57" s="696" t="s">
        <v>438</v>
      </c>
      <c r="Y57" s="696">
        <v>44179.586504629602</v>
      </c>
    </row>
    <row r="58" spans="1:25">
      <c r="A58" s="696" t="s">
        <v>410</v>
      </c>
      <c r="B58" s="696" t="s">
        <v>411</v>
      </c>
      <c r="C58" s="696" t="s">
        <v>432</v>
      </c>
      <c r="D58" s="696" t="s">
        <v>433</v>
      </c>
      <c r="E58" s="696" t="s">
        <v>414</v>
      </c>
      <c r="F58" s="696" t="s">
        <v>415</v>
      </c>
      <c r="G58" s="696" t="s">
        <v>416</v>
      </c>
      <c r="H58" s="696" t="s">
        <v>524</v>
      </c>
      <c r="I58" s="696" t="s">
        <v>495</v>
      </c>
      <c r="J58" s="697">
        <v>44193</v>
      </c>
      <c r="K58" s="696" t="s">
        <v>530</v>
      </c>
      <c r="L58" s="696" t="s">
        <v>531</v>
      </c>
      <c r="M58" s="696" t="s">
        <v>421</v>
      </c>
      <c r="N58" s="696">
        <v>0</v>
      </c>
      <c r="O58" s="696">
        <v>0</v>
      </c>
      <c r="P58" s="696" t="s">
        <v>422</v>
      </c>
      <c r="Q58" s="696">
        <v>1401.16</v>
      </c>
      <c r="R58" s="696">
        <v>1147.46</v>
      </c>
      <c r="S58" s="696" t="s">
        <v>422</v>
      </c>
      <c r="T58" s="721">
        <v>1401.16</v>
      </c>
      <c r="U58" s="696" t="s">
        <v>423</v>
      </c>
      <c r="V58" s="696" t="s">
        <v>424</v>
      </c>
      <c r="W58" s="696" t="s">
        <v>425</v>
      </c>
      <c r="X58" s="696" t="s">
        <v>438</v>
      </c>
      <c r="Y58" s="696">
        <v>44210.4598148148</v>
      </c>
    </row>
    <row r="59" spans="1:25">
      <c r="A59" s="696" t="s">
        <v>410</v>
      </c>
      <c r="B59" s="696" t="s">
        <v>411</v>
      </c>
      <c r="C59" s="696" t="s">
        <v>432</v>
      </c>
      <c r="D59" s="696" t="s">
        <v>433</v>
      </c>
      <c r="E59" s="696" t="s">
        <v>414</v>
      </c>
      <c r="F59" s="696" t="s">
        <v>415</v>
      </c>
      <c r="G59" s="696" t="s">
        <v>416</v>
      </c>
      <c r="H59" s="696" t="s">
        <v>616</v>
      </c>
      <c r="I59" s="696" t="s">
        <v>597</v>
      </c>
      <c r="J59" s="697">
        <v>44162</v>
      </c>
      <c r="K59" s="696" t="s">
        <v>617</v>
      </c>
      <c r="L59" s="696" t="s">
        <v>618</v>
      </c>
      <c r="M59" s="696" t="s">
        <v>421</v>
      </c>
      <c r="N59" s="696">
        <v>0</v>
      </c>
      <c r="O59" s="696">
        <v>0</v>
      </c>
      <c r="P59" s="696" t="s">
        <v>422</v>
      </c>
      <c r="Q59" s="696">
        <v>40</v>
      </c>
      <c r="R59" s="696">
        <v>33.58</v>
      </c>
      <c r="S59" s="696" t="s">
        <v>422</v>
      </c>
      <c r="T59" s="721">
        <v>40</v>
      </c>
      <c r="U59" s="696" t="s">
        <v>423</v>
      </c>
      <c r="V59" s="696" t="s">
        <v>424</v>
      </c>
      <c r="W59" s="696" t="s">
        <v>425</v>
      </c>
      <c r="X59" s="696" t="s">
        <v>619</v>
      </c>
      <c r="Y59" s="696">
        <v>44174.600231481498</v>
      </c>
    </row>
    <row r="60" spans="1:25">
      <c r="A60" s="696" t="s">
        <v>410</v>
      </c>
      <c r="B60" s="696" t="s">
        <v>411</v>
      </c>
      <c r="C60" s="696" t="s">
        <v>432</v>
      </c>
      <c r="D60" s="696" t="s">
        <v>433</v>
      </c>
      <c r="E60" s="696" t="s">
        <v>414</v>
      </c>
      <c r="F60" s="696" t="s">
        <v>415</v>
      </c>
      <c r="G60" s="696" t="s">
        <v>416</v>
      </c>
      <c r="H60" s="696" t="s">
        <v>616</v>
      </c>
      <c r="I60" s="696" t="s">
        <v>597</v>
      </c>
      <c r="J60" s="697">
        <v>44165</v>
      </c>
      <c r="K60" s="696" t="s">
        <v>620</v>
      </c>
      <c r="L60" s="696" t="s">
        <v>601</v>
      </c>
      <c r="M60" s="696" t="s">
        <v>421</v>
      </c>
      <c r="N60" s="696">
        <v>0</v>
      </c>
      <c r="O60" s="696">
        <v>0</v>
      </c>
      <c r="P60" s="696" t="s">
        <v>422</v>
      </c>
      <c r="Q60" s="696">
        <v>409.84</v>
      </c>
      <c r="R60" s="696">
        <v>342.59</v>
      </c>
      <c r="S60" s="696" t="s">
        <v>422</v>
      </c>
      <c r="T60" s="721">
        <v>409.84</v>
      </c>
      <c r="U60" s="696" t="s">
        <v>423</v>
      </c>
      <c r="V60" s="696" t="s">
        <v>424</v>
      </c>
      <c r="W60" s="696" t="s">
        <v>425</v>
      </c>
      <c r="X60" s="696" t="s">
        <v>438</v>
      </c>
      <c r="Y60" s="696">
        <v>44179.586516203701</v>
      </c>
    </row>
    <row r="61" spans="1:25">
      <c r="A61" s="696" t="s">
        <v>410</v>
      </c>
      <c r="B61" s="696" t="s">
        <v>411</v>
      </c>
      <c r="C61" s="696" t="s">
        <v>432</v>
      </c>
      <c r="D61" s="696" t="s">
        <v>433</v>
      </c>
      <c r="E61" s="696" t="s">
        <v>414</v>
      </c>
      <c r="F61" s="696" t="s">
        <v>415</v>
      </c>
      <c r="G61" s="696" t="s">
        <v>416</v>
      </c>
      <c r="H61" s="696" t="s">
        <v>616</v>
      </c>
      <c r="I61" s="696" t="s">
        <v>597</v>
      </c>
      <c r="J61" s="697">
        <v>44193</v>
      </c>
      <c r="K61" s="696" t="s">
        <v>621</v>
      </c>
      <c r="L61" s="696" t="s">
        <v>622</v>
      </c>
      <c r="M61" s="696" t="s">
        <v>421</v>
      </c>
      <c r="N61" s="696">
        <v>0</v>
      </c>
      <c r="O61" s="696">
        <v>0</v>
      </c>
      <c r="P61" s="696" t="s">
        <v>422</v>
      </c>
      <c r="Q61" s="696">
        <v>640.17999999999995</v>
      </c>
      <c r="R61" s="696">
        <v>524.27</v>
      </c>
      <c r="S61" s="696" t="s">
        <v>422</v>
      </c>
      <c r="T61" s="721">
        <v>640.17999999999995</v>
      </c>
      <c r="U61" s="696" t="s">
        <v>423</v>
      </c>
      <c r="V61" s="696" t="s">
        <v>424</v>
      </c>
      <c r="W61" s="696" t="s">
        <v>425</v>
      </c>
      <c r="X61" s="696" t="s">
        <v>438</v>
      </c>
      <c r="Y61" s="696">
        <v>44210.4598148148</v>
      </c>
    </row>
    <row r="62" spans="1:25">
      <c r="A62" s="696" t="s">
        <v>410</v>
      </c>
      <c r="B62" s="696" t="s">
        <v>411</v>
      </c>
      <c r="C62" s="696" t="s">
        <v>432</v>
      </c>
      <c r="D62" s="696" t="s">
        <v>433</v>
      </c>
      <c r="E62" s="696" t="s">
        <v>414</v>
      </c>
      <c r="F62" s="696" t="s">
        <v>415</v>
      </c>
      <c r="G62" s="696" t="s">
        <v>416</v>
      </c>
      <c r="H62" s="696" t="s">
        <v>623</v>
      </c>
      <c r="I62" s="696" t="s">
        <v>624</v>
      </c>
      <c r="J62" s="697">
        <v>44126</v>
      </c>
      <c r="K62" s="696" t="s">
        <v>625</v>
      </c>
      <c r="L62" s="696" t="s">
        <v>626</v>
      </c>
      <c r="M62" s="696" t="s">
        <v>421</v>
      </c>
      <c r="N62" s="696">
        <v>0</v>
      </c>
      <c r="O62" s="696">
        <v>0</v>
      </c>
      <c r="P62" s="696" t="s">
        <v>422</v>
      </c>
      <c r="Q62" s="696">
        <v>600</v>
      </c>
      <c r="R62" s="696">
        <v>506.93</v>
      </c>
      <c r="S62" s="696" t="s">
        <v>422</v>
      </c>
      <c r="T62" s="721">
        <v>600</v>
      </c>
      <c r="U62" s="696" t="s">
        <v>423</v>
      </c>
      <c r="V62" s="696" t="s">
        <v>424</v>
      </c>
      <c r="W62" s="696" t="s">
        <v>425</v>
      </c>
      <c r="X62" s="696" t="s">
        <v>498</v>
      </c>
      <c r="Y62" s="696">
        <v>44145.714895833298</v>
      </c>
    </row>
    <row r="63" spans="1:25">
      <c r="A63" s="696" t="s">
        <v>410</v>
      </c>
      <c r="B63" s="696" t="s">
        <v>411</v>
      </c>
      <c r="C63" s="696" t="s">
        <v>432</v>
      </c>
      <c r="D63" s="696" t="s">
        <v>433</v>
      </c>
      <c r="E63" s="696" t="s">
        <v>414</v>
      </c>
      <c r="F63" s="696" t="s">
        <v>415</v>
      </c>
      <c r="G63" s="696" t="s">
        <v>416</v>
      </c>
      <c r="H63" s="696" t="s">
        <v>623</v>
      </c>
      <c r="I63" s="696" t="s">
        <v>624</v>
      </c>
      <c r="J63" s="697">
        <v>44133</v>
      </c>
      <c r="K63" s="696" t="s">
        <v>627</v>
      </c>
      <c r="L63" s="696" t="s">
        <v>628</v>
      </c>
      <c r="M63" s="696" t="s">
        <v>421</v>
      </c>
      <c r="N63" s="696">
        <v>0</v>
      </c>
      <c r="O63" s="696">
        <v>0</v>
      </c>
      <c r="P63" s="696" t="s">
        <v>422</v>
      </c>
      <c r="Q63" s="696">
        <v>2610.06</v>
      </c>
      <c r="R63" s="696">
        <v>2222.65</v>
      </c>
      <c r="S63" s="696" t="s">
        <v>422</v>
      </c>
      <c r="T63" s="721">
        <v>2610.06</v>
      </c>
      <c r="U63" s="696" t="s">
        <v>423</v>
      </c>
      <c r="V63" s="696" t="s">
        <v>424</v>
      </c>
      <c r="W63" s="696" t="s">
        <v>425</v>
      </c>
      <c r="X63" s="696" t="s">
        <v>438</v>
      </c>
      <c r="Y63" s="696">
        <v>44150.512962963003</v>
      </c>
    </row>
    <row r="64" spans="1:25">
      <c r="A64" s="696" t="s">
        <v>410</v>
      </c>
      <c r="B64" s="696" t="s">
        <v>411</v>
      </c>
      <c r="C64" s="696" t="s">
        <v>412</v>
      </c>
      <c r="D64" s="696" t="s">
        <v>413</v>
      </c>
      <c r="E64" s="696" t="s">
        <v>414</v>
      </c>
      <c r="F64" s="696" t="s">
        <v>415</v>
      </c>
      <c r="G64" s="696" t="s">
        <v>416</v>
      </c>
      <c r="H64" s="696" t="s">
        <v>623</v>
      </c>
      <c r="I64" s="696" t="s">
        <v>624</v>
      </c>
      <c r="J64" s="697">
        <v>44144</v>
      </c>
      <c r="K64" s="696" t="s">
        <v>629</v>
      </c>
      <c r="L64" s="696" t="s">
        <v>630</v>
      </c>
      <c r="M64" s="696" t="s">
        <v>421</v>
      </c>
      <c r="N64" s="696">
        <v>0</v>
      </c>
      <c r="O64" s="696">
        <v>0</v>
      </c>
      <c r="P64" s="696" t="s">
        <v>422</v>
      </c>
      <c r="Q64" s="696">
        <v>35</v>
      </c>
      <c r="R64" s="696">
        <v>29.47</v>
      </c>
      <c r="S64" s="696" t="s">
        <v>422</v>
      </c>
      <c r="T64" s="721">
        <v>35</v>
      </c>
      <c r="U64" s="696" t="s">
        <v>423</v>
      </c>
      <c r="V64" s="696" t="s">
        <v>424</v>
      </c>
      <c r="W64" s="696" t="s">
        <v>425</v>
      </c>
      <c r="X64" s="696" t="s">
        <v>619</v>
      </c>
      <c r="Y64" s="696">
        <v>44174.315891203703</v>
      </c>
    </row>
    <row r="65" spans="1:25">
      <c r="A65" s="696" t="s">
        <v>410</v>
      </c>
      <c r="B65" s="696" t="s">
        <v>411</v>
      </c>
      <c r="C65" s="696" t="s">
        <v>412</v>
      </c>
      <c r="D65" s="696" t="s">
        <v>413</v>
      </c>
      <c r="E65" s="696" t="s">
        <v>414</v>
      </c>
      <c r="F65" s="696" t="s">
        <v>415</v>
      </c>
      <c r="G65" s="696" t="s">
        <v>416</v>
      </c>
      <c r="H65" s="696" t="s">
        <v>623</v>
      </c>
      <c r="I65" s="696" t="s">
        <v>624</v>
      </c>
      <c r="J65" s="697">
        <v>44194</v>
      </c>
      <c r="K65" s="696" t="s">
        <v>631</v>
      </c>
      <c r="L65" s="696" t="s">
        <v>632</v>
      </c>
      <c r="M65" s="696" t="s">
        <v>421</v>
      </c>
      <c r="N65" s="696">
        <v>0</v>
      </c>
      <c r="O65" s="696">
        <v>0</v>
      </c>
      <c r="P65" s="696" t="s">
        <v>422</v>
      </c>
      <c r="Q65" s="696">
        <v>5153.2700000000004</v>
      </c>
      <c r="R65" s="696">
        <v>4213.97</v>
      </c>
      <c r="S65" s="696" t="s">
        <v>422</v>
      </c>
      <c r="T65" s="721">
        <v>5153.2700000000004</v>
      </c>
      <c r="U65" s="696" t="s">
        <v>423</v>
      </c>
      <c r="V65" s="696" t="s">
        <v>424</v>
      </c>
      <c r="W65" s="696" t="s">
        <v>425</v>
      </c>
      <c r="X65" s="696" t="s">
        <v>438</v>
      </c>
      <c r="Y65" s="696">
        <v>44210.5621875</v>
      </c>
    </row>
    <row r="66" spans="1:25">
      <c r="A66" s="696" t="s">
        <v>410</v>
      </c>
      <c r="B66" s="696" t="s">
        <v>411</v>
      </c>
      <c r="C66" s="696" t="s">
        <v>432</v>
      </c>
      <c r="D66" s="696" t="s">
        <v>433</v>
      </c>
      <c r="E66" s="696" t="s">
        <v>414</v>
      </c>
      <c r="F66" s="696" t="s">
        <v>415</v>
      </c>
      <c r="G66" s="696" t="s">
        <v>416</v>
      </c>
      <c r="H66" s="482" t="s">
        <v>623</v>
      </c>
      <c r="I66" s="696" t="s">
        <v>624</v>
      </c>
      <c r="J66" s="697">
        <v>44165</v>
      </c>
      <c r="K66" s="696" t="s">
        <v>686</v>
      </c>
      <c r="L66" s="696" t="s">
        <v>687</v>
      </c>
      <c r="M66" s="696" t="s">
        <v>421</v>
      </c>
      <c r="N66" s="696">
        <v>0</v>
      </c>
      <c r="O66" s="696">
        <v>0</v>
      </c>
      <c r="P66" s="696" t="s">
        <v>422</v>
      </c>
      <c r="Q66" s="696">
        <v>2608.06</v>
      </c>
      <c r="R66" s="696">
        <v>2180.11</v>
      </c>
      <c r="S66" s="696" t="s">
        <v>422</v>
      </c>
      <c r="T66" s="721">
        <v>2608.06</v>
      </c>
      <c r="U66" s="696" t="s">
        <v>423</v>
      </c>
      <c r="V66" s="696" t="s">
        <v>424</v>
      </c>
      <c r="W66" s="696" t="s">
        <v>425</v>
      </c>
      <c r="X66" s="696" t="s">
        <v>438</v>
      </c>
      <c r="Y66" s="696">
        <v>44179.586516203701</v>
      </c>
    </row>
    <row r="67" spans="1:25">
      <c r="A67" s="696" t="s">
        <v>410</v>
      </c>
      <c r="B67" s="696" t="s">
        <v>411</v>
      </c>
      <c r="C67" s="696" t="s">
        <v>432</v>
      </c>
      <c r="D67" s="696" t="s">
        <v>433</v>
      </c>
      <c r="E67" s="696" t="s">
        <v>414</v>
      </c>
      <c r="F67" s="696" t="s">
        <v>415</v>
      </c>
      <c r="G67" s="696" t="s">
        <v>416</v>
      </c>
      <c r="H67" s="696" t="s">
        <v>434</v>
      </c>
      <c r="I67" s="696" t="s">
        <v>435</v>
      </c>
      <c r="J67" s="697">
        <v>44133</v>
      </c>
      <c r="K67" s="696" t="s">
        <v>436</v>
      </c>
      <c r="L67" s="696" t="s">
        <v>437</v>
      </c>
      <c r="M67" s="696" t="s">
        <v>421</v>
      </c>
      <c r="N67" s="696">
        <v>0</v>
      </c>
      <c r="O67" s="696">
        <v>0</v>
      </c>
      <c r="P67" s="696" t="s">
        <v>422</v>
      </c>
      <c r="Q67" s="696">
        <v>764.21</v>
      </c>
      <c r="R67" s="696">
        <v>650.78</v>
      </c>
      <c r="S67" s="696" t="s">
        <v>422</v>
      </c>
      <c r="T67" s="721">
        <v>764.21</v>
      </c>
      <c r="U67" s="696" t="s">
        <v>423</v>
      </c>
      <c r="V67" s="696" t="s">
        <v>424</v>
      </c>
      <c r="W67" s="696" t="s">
        <v>425</v>
      </c>
      <c r="X67" s="696" t="s">
        <v>438</v>
      </c>
      <c r="Y67" s="696">
        <v>44150.512962963003</v>
      </c>
    </row>
    <row r="68" spans="1:25">
      <c r="A68" s="696" t="s">
        <v>410</v>
      </c>
      <c r="B68" s="696" t="s">
        <v>411</v>
      </c>
      <c r="C68" s="696" t="s">
        <v>432</v>
      </c>
      <c r="D68" s="696" t="s">
        <v>433</v>
      </c>
      <c r="E68" s="696" t="s">
        <v>414</v>
      </c>
      <c r="F68" s="696" t="s">
        <v>415</v>
      </c>
      <c r="G68" s="696" t="s">
        <v>416</v>
      </c>
      <c r="H68" s="696" t="s">
        <v>434</v>
      </c>
      <c r="I68" s="696" t="s">
        <v>435</v>
      </c>
      <c r="J68" s="697">
        <v>44165</v>
      </c>
      <c r="K68" s="696" t="s">
        <v>439</v>
      </c>
      <c r="L68" s="696" t="s">
        <v>440</v>
      </c>
      <c r="M68" s="696" t="s">
        <v>421</v>
      </c>
      <c r="N68" s="696">
        <v>0</v>
      </c>
      <c r="O68" s="696">
        <v>0</v>
      </c>
      <c r="P68" s="696" t="s">
        <v>422</v>
      </c>
      <c r="Q68" s="696">
        <v>764.21</v>
      </c>
      <c r="R68" s="696">
        <v>638.80999999999995</v>
      </c>
      <c r="S68" s="696" t="s">
        <v>422</v>
      </c>
      <c r="T68" s="721">
        <v>764.21</v>
      </c>
      <c r="U68" s="696" t="s">
        <v>423</v>
      </c>
      <c r="V68" s="696" t="s">
        <v>424</v>
      </c>
      <c r="W68" s="696" t="s">
        <v>425</v>
      </c>
      <c r="X68" s="696" t="s">
        <v>438</v>
      </c>
      <c r="Y68" s="696">
        <v>44179.586516203701</v>
      </c>
    </row>
    <row r="69" spans="1:25">
      <c r="H69" s="696" t="s">
        <v>434</v>
      </c>
      <c r="I69" s="696" t="s">
        <v>435</v>
      </c>
      <c r="J69" s="697">
        <v>44196</v>
      </c>
      <c r="L69" s="696" t="s">
        <v>1831</v>
      </c>
      <c r="S69" s="696" t="s">
        <v>422</v>
      </c>
      <c r="T69" s="721">
        <v>1536.4305712000003</v>
      </c>
    </row>
    <row r="70" spans="1:25">
      <c r="A70" s="696" t="s">
        <v>410</v>
      </c>
      <c r="B70" s="696" t="s">
        <v>411</v>
      </c>
      <c r="C70" s="696" t="s">
        <v>432</v>
      </c>
      <c r="D70" s="696" t="s">
        <v>433</v>
      </c>
      <c r="E70" s="696" t="s">
        <v>414</v>
      </c>
      <c r="F70" s="696" t="s">
        <v>415</v>
      </c>
      <c r="G70" s="696" t="s">
        <v>416</v>
      </c>
      <c r="H70" s="696" t="s">
        <v>675</v>
      </c>
      <c r="I70" s="696" t="s">
        <v>676</v>
      </c>
      <c r="J70" s="697">
        <v>44133</v>
      </c>
      <c r="K70" s="696" t="s">
        <v>677</v>
      </c>
      <c r="L70" s="696" t="s">
        <v>678</v>
      </c>
      <c r="M70" s="696" t="s">
        <v>421</v>
      </c>
      <c r="N70" s="696">
        <v>0</v>
      </c>
      <c r="O70" s="696">
        <v>0</v>
      </c>
      <c r="P70" s="696" t="s">
        <v>422</v>
      </c>
      <c r="Q70" s="696">
        <v>647.6</v>
      </c>
      <c r="R70" s="696">
        <v>551.48</v>
      </c>
      <c r="S70" s="696" t="s">
        <v>422</v>
      </c>
      <c r="T70" s="721">
        <v>647.6</v>
      </c>
      <c r="U70" s="696" t="s">
        <v>423</v>
      </c>
      <c r="V70" s="696" t="s">
        <v>424</v>
      </c>
      <c r="W70" s="696" t="s">
        <v>425</v>
      </c>
      <c r="X70" s="696" t="s">
        <v>438</v>
      </c>
      <c r="Y70" s="696">
        <v>44150.512962963003</v>
      </c>
    </row>
    <row r="71" spans="1:25">
      <c r="A71" s="696" t="s">
        <v>410</v>
      </c>
      <c r="B71" s="696" t="s">
        <v>411</v>
      </c>
      <c r="C71" s="696" t="s">
        <v>432</v>
      </c>
      <c r="D71" s="696" t="s">
        <v>433</v>
      </c>
      <c r="E71" s="696" t="s">
        <v>414</v>
      </c>
      <c r="F71" s="696" t="s">
        <v>415</v>
      </c>
      <c r="G71" s="696" t="s">
        <v>416</v>
      </c>
      <c r="H71" s="696" t="s">
        <v>675</v>
      </c>
      <c r="I71" s="696" t="s">
        <v>676</v>
      </c>
      <c r="J71" s="697">
        <v>44159</v>
      </c>
      <c r="K71" s="696" t="s">
        <v>679</v>
      </c>
      <c r="L71" s="696" t="s">
        <v>680</v>
      </c>
      <c r="M71" s="696" t="s">
        <v>421</v>
      </c>
      <c r="N71" s="696">
        <v>0</v>
      </c>
      <c r="O71" s="696">
        <v>0</v>
      </c>
      <c r="P71" s="696" t="s">
        <v>422</v>
      </c>
      <c r="Q71" s="696">
        <v>400</v>
      </c>
      <c r="R71" s="696">
        <v>337.75</v>
      </c>
      <c r="S71" s="696" t="s">
        <v>422</v>
      </c>
      <c r="T71" s="721">
        <v>400</v>
      </c>
      <c r="U71" s="696" t="s">
        <v>423</v>
      </c>
      <c r="V71" s="696" t="s">
        <v>424</v>
      </c>
      <c r="W71" s="696" t="s">
        <v>425</v>
      </c>
      <c r="X71" s="696" t="s">
        <v>438</v>
      </c>
      <c r="Y71" s="696">
        <v>44170.310868055603</v>
      </c>
    </row>
    <row r="72" spans="1:25">
      <c r="A72" s="696" t="s">
        <v>410</v>
      </c>
      <c r="B72" s="696" t="s">
        <v>411</v>
      </c>
      <c r="C72" s="696" t="s">
        <v>432</v>
      </c>
      <c r="D72" s="696" t="s">
        <v>433</v>
      </c>
      <c r="E72" s="696" t="s">
        <v>414</v>
      </c>
      <c r="F72" s="696" t="s">
        <v>415</v>
      </c>
      <c r="G72" s="696" t="s">
        <v>416</v>
      </c>
      <c r="H72" s="696" t="s">
        <v>675</v>
      </c>
      <c r="I72" s="696" t="s">
        <v>676</v>
      </c>
      <c r="J72" s="697">
        <v>44159</v>
      </c>
      <c r="K72" s="696" t="s">
        <v>681</v>
      </c>
      <c r="L72" s="696" t="s">
        <v>682</v>
      </c>
      <c r="M72" s="696" t="s">
        <v>421</v>
      </c>
      <c r="N72" s="696">
        <v>0</v>
      </c>
      <c r="O72" s="696">
        <v>0</v>
      </c>
      <c r="P72" s="696" t="s">
        <v>422</v>
      </c>
      <c r="Q72" s="696">
        <v>1200</v>
      </c>
      <c r="R72" s="696">
        <v>1013.26</v>
      </c>
      <c r="S72" s="696" t="s">
        <v>422</v>
      </c>
      <c r="T72" s="721">
        <v>1200</v>
      </c>
      <c r="U72" s="696" t="s">
        <v>423</v>
      </c>
      <c r="V72" s="696" t="s">
        <v>424</v>
      </c>
      <c r="W72" s="696" t="s">
        <v>425</v>
      </c>
      <c r="X72" s="696" t="s">
        <v>438</v>
      </c>
      <c r="Y72" s="696">
        <v>44170.310868055603</v>
      </c>
    </row>
    <row r="73" spans="1:25">
      <c r="A73" s="696" t="s">
        <v>410</v>
      </c>
      <c r="B73" s="696" t="s">
        <v>411</v>
      </c>
      <c r="C73" s="696" t="s">
        <v>432</v>
      </c>
      <c r="D73" s="696" t="s">
        <v>433</v>
      </c>
      <c r="E73" s="696" t="s">
        <v>414</v>
      </c>
      <c r="F73" s="696" t="s">
        <v>415</v>
      </c>
      <c r="G73" s="696" t="s">
        <v>416</v>
      </c>
      <c r="H73" s="696" t="s">
        <v>675</v>
      </c>
      <c r="I73" s="696" t="s">
        <v>676</v>
      </c>
      <c r="J73" s="697">
        <v>44165</v>
      </c>
      <c r="K73" s="696" t="s">
        <v>683</v>
      </c>
      <c r="L73" s="696" t="s">
        <v>684</v>
      </c>
      <c r="M73" s="696" t="s">
        <v>421</v>
      </c>
      <c r="N73" s="696">
        <v>0</v>
      </c>
      <c r="O73" s="696">
        <v>0</v>
      </c>
      <c r="P73" s="696" t="s">
        <v>422</v>
      </c>
      <c r="Q73" s="696">
        <v>650.42999999999995</v>
      </c>
      <c r="R73" s="696">
        <v>543.70000000000005</v>
      </c>
      <c r="S73" s="696" t="s">
        <v>422</v>
      </c>
      <c r="T73" s="721">
        <v>650.42999999999995</v>
      </c>
      <c r="U73" s="696" t="s">
        <v>423</v>
      </c>
      <c r="V73" s="696" t="s">
        <v>424</v>
      </c>
      <c r="W73" s="696" t="s">
        <v>425</v>
      </c>
      <c r="X73" s="696" t="s">
        <v>438</v>
      </c>
      <c r="Y73" s="696">
        <v>44179.586516203701</v>
      </c>
    </row>
    <row r="74" spans="1:25">
      <c r="H74" s="696" t="s">
        <v>675</v>
      </c>
      <c r="I74" s="696" t="s">
        <v>676</v>
      </c>
      <c r="J74" s="697">
        <v>44196</v>
      </c>
      <c r="L74" s="696" t="s">
        <v>1832</v>
      </c>
      <c r="S74" s="696" t="s">
        <v>422</v>
      </c>
      <c r="T74" s="721">
        <v>1316.6992848000002</v>
      </c>
    </row>
    <row r="75" spans="1:25">
      <c r="A75" s="696" t="s">
        <v>410</v>
      </c>
      <c r="B75" s="696" t="s">
        <v>411</v>
      </c>
      <c r="C75" s="696" t="s">
        <v>412</v>
      </c>
      <c r="D75" s="696" t="s">
        <v>413</v>
      </c>
      <c r="E75" s="696" t="s">
        <v>414</v>
      </c>
      <c r="F75" s="696" t="s">
        <v>415</v>
      </c>
      <c r="G75" s="696" t="s">
        <v>416</v>
      </c>
      <c r="H75" s="696" t="s">
        <v>453</v>
      </c>
      <c r="I75" s="696" t="s">
        <v>454</v>
      </c>
      <c r="J75" s="697">
        <v>44183</v>
      </c>
      <c r="K75" s="696" t="s">
        <v>455</v>
      </c>
      <c r="L75" s="696" t="s">
        <v>456</v>
      </c>
      <c r="M75" s="696" t="s">
        <v>421</v>
      </c>
      <c r="N75" s="696">
        <v>0</v>
      </c>
      <c r="O75" s="696">
        <v>0</v>
      </c>
      <c r="P75" s="696" t="s">
        <v>422</v>
      </c>
      <c r="Q75" s="696">
        <v>320</v>
      </c>
      <c r="R75" s="696">
        <v>261.52</v>
      </c>
      <c r="S75" s="696" t="s">
        <v>422</v>
      </c>
      <c r="T75" s="721">
        <v>320</v>
      </c>
      <c r="U75" s="696" t="s">
        <v>423</v>
      </c>
      <c r="V75" s="696" t="s">
        <v>424</v>
      </c>
      <c r="W75" s="696" t="s">
        <v>425</v>
      </c>
      <c r="X75" s="696" t="s">
        <v>457</v>
      </c>
      <c r="Y75" s="696">
        <v>44210.331076388902</v>
      </c>
    </row>
    <row r="76" spans="1:25">
      <c r="A76" s="696" t="s">
        <v>410</v>
      </c>
      <c r="B76" s="696" t="s">
        <v>411</v>
      </c>
      <c r="C76" s="696" t="s">
        <v>412</v>
      </c>
      <c r="D76" s="696" t="s">
        <v>413</v>
      </c>
      <c r="E76" s="696" t="s">
        <v>414</v>
      </c>
      <c r="F76" s="696" t="s">
        <v>415</v>
      </c>
      <c r="G76" s="696" t="s">
        <v>416</v>
      </c>
      <c r="H76" s="696" t="s">
        <v>586</v>
      </c>
      <c r="I76" s="696" t="s">
        <v>587</v>
      </c>
      <c r="J76" s="697">
        <v>44139</v>
      </c>
      <c r="K76" s="696" t="s">
        <v>588</v>
      </c>
      <c r="L76" s="696" t="s">
        <v>589</v>
      </c>
      <c r="M76" s="696" t="s">
        <v>421</v>
      </c>
      <c r="N76" s="696">
        <v>0</v>
      </c>
      <c r="O76" s="696">
        <v>0</v>
      </c>
      <c r="P76" s="696" t="s">
        <v>422</v>
      </c>
      <c r="Q76" s="696">
        <v>900</v>
      </c>
      <c r="R76" s="696">
        <v>772.86</v>
      </c>
      <c r="S76" s="696" t="s">
        <v>422</v>
      </c>
      <c r="T76" s="721">
        <v>900</v>
      </c>
      <c r="U76" s="696" t="s">
        <v>423</v>
      </c>
      <c r="V76" s="696" t="s">
        <v>424</v>
      </c>
      <c r="W76" s="696" t="s">
        <v>425</v>
      </c>
      <c r="X76" s="696" t="s">
        <v>467</v>
      </c>
      <c r="Y76" s="696">
        <v>44174.284965277802</v>
      </c>
    </row>
    <row r="77" spans="1:25">
      <c r="A77" s="696" t="s">
        <v>410</v>
      </c>
      <c r="B77" s="696" t="s">
        <v>411</v>
      </c>
      <c r="C77" s="696" t="s">
        <v>412</v>
      </c>
      <c r="D77" s="696" t="s">
        <v>413</v>
      </c>
      <c r="E77" s="696" t="s">
        <v>414</v>
      </c>
      <c r="F77" s="696" t="s">
        <v>415</v>
      </c>
      <c r="G77" s="696" t="s">
        <v>416</v>
      </c>
      <c r="H77" s="696" t="s">
        <v>586</v>
      </c>
      <c r="I77" s="696" t="s">
        <v>587</v>
      </c>
      <c r="J77" s="697">
        <v>44153</v>
      </c>
      <c r="K77" s="696" t="s">
        <v>590</v>
      </c>
      <c r="L77" s="696" t="s">
        <v>591</v>
      </c>
      <c r="M77" s="696" t="s">
        <v>421</v>
      </c>
      <c r="N77" s="696">
        <v>0</v>
      </c>
      <c r="O77" s="696">
        <v>0</v>
      </c>
      <c r="P77" s="696" t="s">
        <v>422</v>
      </c>
      <c r="Q77" s="696">
        <v>180</v>
      </c>
      <c r="R77" s="696">
        <v>151.81</v>
      </c>
      <c r="S77" s="696" t="s">
        <v>422</v>
      </c>
      <c r="T77" s="721">
        <v>180</v>
      </c>
      <c r="U77" s="696" t="s">
        <v>423</v>
      </c>
      <c r="V77" s="696" t="s">
        <v>424</v>
      </c>
      <c r="W77" s="696" t="s">
        <v>425</v>
      </c>
      <c r="X77" s="696" t="s">
        <v>467</v>
      </c>
      <c r="Y77" s="696">
        <v>44174.511064814797</v>
      </c>
    </row>
    <row r="78" spans="1:25">
      <c r="A78" s="696" t="s">
        <v>410</v>
      </c>
      <c r="B78" s="696" t="s">
        <v>411</v>
      </c>
      <c r="C78" s="696" t="s">
        <v>412</v>
      </c>
      <c r="D78" s="696" t="s">
        <v>413</v>
      </c>
      <c r="E78" s="696" t="s">
        <v>414</v>
      </c>
      <c r="F78" s="696" t="s">
        <v>415</v>
      </c>
      <c r="G78" s="696" t="s">
        <v>416</v>
      </c>
      <c r="H78" s="696" t="s">
        <v>586</v>
      </c>
      <c r="I78" s="696" t="s">
        <v>587</v>
      </c>
      <c r="J78" s="697">
        <v>44154</v>
      </c>
      <c r="K78" s="696" t="s">
        <v>592</v>
      </c>
      <c r="L78" s="696" t="s">
        <v>593</v>
      </c>
      <c r="M78" s="696" t="s">
        <v>421</v>
      </c>
      <c r="N78" s="696">
        <v>0</v>
      </c>
      <c r="O78" s="696">
        <v>0</v>
      </c>
      <c r="P78" s="696" t="s">
        <v>422</v>
      </c>
      <c r="Q78" s="696">
        <v>1415</v>
      </c>
      <c r="R78" s="696">
        <v>1195.6099999999999</v>
      </c>
      <c r="S78" s="696" t="s">
        <v>422</v>
      </c>
      <c r="T78" s="721">
        <v>1415</v>
      </c>
      <c r="U78" s="696" t="s">
        <v>423</v>
      </c>
      <c r="V78" s="696" t="s">
        <v>424</v>
      </c>
      <c r="W78" s="696" t="s">
        <v>425</v>
      </c>
      <c r="X78" s="696" t="s">
        <v>467</v>
      </c>
      <c r="Y78" s="696">
        <v>44174.333784722199</v>
      </c>
    </row>
    <row r="79" spans="1:25">
      <c r="A79" s="696" t="s">
        <v>410</v>
      </c>
      <c r="B79" s="696" t="s">
        <v>411</v>
      </c>
      <c r="C79" s="696" t="s">
        <v>432</v>
      </c>
      <c r="D79" s="696" t="s">
        <v>433</v>
      </c>
      <c r="E79" s="696" t="s">
        <v>414</v>
      </c>
      <c r="F79" s="696" t="s">
        <v>415</v>
      </c>
      <c r="G79" s="696" t="s">
        <v>416</v>
      </c>
      <c r="H79" s="696" t="s">
        <v>586</v>
      </c>
      <c r="I79" s="696" t="s">
        <v>587</v>
      </c>
      <c r="J79" s="697">
        <v>44155</v>
      </c>
      <c r="K79" s="696" t="s">
        <v>594</v>
      </c>
      <c r="L79" s="696" t="s">
        <v>595</v>
      </c>
      <c r="M79" s="696" t="s">
        <v>421</v>
      </c>
      <c r="N79" s="696">
        <v>0</v>
      </c>
      <c r="O79" s="696">
        <v>0</v>
      </c>
      <c r="P79" s="696" t="s">
        <v>422</v>
      </c>
      <c r="Q79" s="696">
        <v>5600</v>
      </c>
      <c r="R79" s="696">
        <v>4715.3900000000003</v>
      </c>
      <c r="S79" s="696" t="s">
        <v>422</v>
      </c>
      <c r="T79" s="721">
        <v>5600</v>
      </c>
      <c r="U79" s="696" t="s">
        <v>423</v>
      </c>
      <c r="V79" s="696" t="s">
        <v>424</v>
      </c>
      <c r="W79" s="696" t="s">
        <v>425</v>
      </c>
      <c r="X79" s="696" t="s">
        <v>568</v>
      </c>
      <c r="Y79" s="696">
        <v>44170.308831018498</v>
      </c>
    </row>
    <row r="80" spans="1:25">
      <c r="A80" s="696" t="s">
        <v>410</v>
      </c>
      <c r="B80" s="696" t="s">
        <v>411</v>
      </c>
      <c r="C80" s="696" t="s">
        <v>412</v>
      </c>
      <c r="D80" s="696" t="s">
        <v>413</v>
      </c>
      <c r="E80" s="696" t="s">
        <v>414</v>
      </c>
      <c r="F80" s="696" t="s">
        <v>415</v>
      </c>
      <c r="G80" s="696" t="s">
        <v>416</v>
      </c>
      <c r="H80" s="696" t="s">
        <v>569</v>
      </c>
      <c r="I80" s="696" t="s">
        <v>570</v>
      </c>
      <c r="J80" s="697">
        <v>44144</v>
      </c>
      <c r="K80" s="696" t="s">
        <v>571</v>
      </c>
      <c r="L80" s="696" t="s">
        <v>572</v>
      </c>
      <c r="M80" s="696" t="s">
        <v>421</v>
      </c>
      <c r="N80" s="696">
        <v>0</v>
      </c>
      <c r="O80" s="696">
        <v>0</v>
      </c>
      <c r="P80" s="696" t="s">
        <v>422</v>
      </c>
      <c r="Q80" s="696">
        <v>200</v>
      </c>
      <c r="R80" s="696">
        <v>168.42</v>
      </c>
      <c r="S80" s="696" t="s">
        <v>422</v>
      </c>
      <c r="T80" s="721">
        <v>200</v>
      </c>
      <c r="U80" s="696" t="s">
        <v>423</v>
      </c>
      <c r="V80" s="696" t="s">
        <v>424</v>
      </c>
      <c r="W80" s="696" t="s">
        <v>425</v>
      </c>
      <c r="X80" s="696" t="s">
        <v>573</v>
      </c>
      <c r="Y80" s="696">
        <v>44174.488935185203</v>
      </c>
    </row>
    <row r="81" spans="1:25">
      <c r="A81" s="696" t="s">
        <v>410</v>
      </c>
      <c r="B81" s="696" t="s">
        <v>411</v>
      </c>
      <c r="C81" s="696" t="s">
        <v>412</v>
      </c>
      <c r="D81" s="696" t="s">
        <v>413</v>
      </c>
      <c r="E81" s="696" t="s">
        <v>414</v>
      </c>
      <c r="F81" s="696" t="s">
        <v>415</v>
      </c>
      <c r="G81" s="696" t="s">
        <v>416</v>
      </c>
      <c r="H81" s="696" t="s">
        <v>569</v>
      </c>
      <c r="I81" s="696" t="s">
        <v>570</v>
      </c>
      <c r="J81" s="697">
        <v>44146</v>
      </c>
      <c r="K81" s="696" t="s">
        <v>574</v>
      </c>
      <c r="L81" s="696" t="s">
        <v>575</v>
      </c>
      <c r="M81" s="696" t="s">
        <v>421</v>
      </c>
      <c r="N81" s="696">
        <v>0</v>
      </c>
      <c r="O81" s="696">
        <v>0</v>
      </c>
      <c r="P81" s="696" t="s">
        <v>422</v>
      </c>
      <c r="Q81" s="696">
        <v>50</v>
      </c>
      <c r="R81" s="696">
        <v>42.35</v>
      </c>
      <c r="S81" s="696" t="s">
        <v>422</v>
      </c>
      <c r="T81" s="721">
        <v>50</v>
      </c>
      <c r="U81" s="696" t="s">
        <v>423</v>
      </c>
      <c r="V81" s="696" t="s">
        <v>424</v>
      </c>
      <c r="W81" s="696" t="s">
        <v>425</v>
      </c>
      <c r="X81" s="696" t="s">
        <v>573</v>
      </c>
      <c r="Y81" s="696">
        <v>44174.488935185203</v>
      </c>
    </row>
    <row r="82" spans="1:25">
      <c r="A82" s="696" t="s">
        <v>410</v>
      </c>
      <c r="B82" s="696" t="s">
        <v>411</v>
      </c>
      <c r="C82" s="696" t="s">
        <v>412</v>
      </c>
      <c r="D82" s="696" t="s">
        <v>413</v>
      </c>
      <c r="E82" s="696" t="s">
        <v>414</v>
      </c>
      <c r="F82" s="696" t="s">
        <v>415</v>
      </c>
      <c r="G82" s="696" t="s">
        <v>416</v>
      </c>
      <c r="H82" s="696" t="s">
        <v>569</v>
      </c>
      <c r="I82" s="696" t="s">
        <v>570</v>
      </c>
      <c r="J82" s="697">
        <v>44148</v>
      </c>
      <c r="K82" s="696" t="s">
        <v>576</v>
      </c>
      <c r="L82" s="696" t="s">
        <v>577</v>
      </c>
      <c r="M82" s="696" t="s">
        <v>421</v>
      </c>
      <c r="N82" s="696">
        <v>0</v>
      </c>
      <c r="O82" s="696">
        <v>0</v>
      </c>
      <c r="P82" s="696" t="s">
        <v>422</v>
      </c>
      <c r="Q82" s="696">
        <v>20</v>
      </c>
      <c r="R82" s="696">
        <v>16.96</v>
      </c>
      <c r="S82" s="696" t="s">
        <v>422</v>
      </c>
      <c r="T82" s="721">
        <v>20</v>
      </c>
      <c r="U82" s="696" t="s">
        <v>423</v>
      </c>
      <c r="V82" s="696" t="s">
        <v>424</v>
      </c>
      <c r="W82" s="696" t="s">
        <v>425</v>
      </c>
      <c r="X82" s="696" t="s">
        <v>431</v>
      </c>
      <c r="Y82" s="696">
        <v>44174.488935185203</v>
      </c>
    </row>
    <row r="83" spans="1:25">
      <c r="A83" s="696" t="s">
        <v>410</v>
      </c>
      <c r="B83" s="696" t="s">
        <v>411</v>
      </c>
      <c r="C83" s="696" t="s">
        <v>412</v>
      </c>
      <c r="D83" s="696" t="s">
        <v>413</v>
      </c>
      <c r="E83" s="696" t="s">
        <v>414</v>
      </c>
      <c r="F83" s="696" t="s">
        <v>415</v>
      </c>
      <c r="G83" s="696" t="s">
        <v>416</v>
      </c>
      <c r="H83" s="696" t="s">
        <v>569</v>
      </c>
      <c r="I83" s="696" t="s">
        <v>570</v>
      </c>
      <c r="J83" s="697">
        <v>44148</v>
      </c>
      <c r="K83" s="696" t="s">
        <v>578</v>
      </c>
      <c r="L83" s="696" t="s">
        <v>579</v>
      </c>
      <c r="M83" s="696" t="s">
        <v>421</v>
      </c>
      <c r="N83" s="696">
        <v>0</v>
      </c>
      <c r="O83" s="696">
        <v>0</v>
      </c>
      <c r="P83" s="696" t="s">
        <v>422</v>
      </c>
      <c r="Q83" s="696">
        <v>20</v>
      </c>
      <c r="R83" s="696">
        <v>16.96</v>
      </c>
      <c r="S83" s="696" t="s">
        <v>422</v>
      </c>
      <c r="T83" s="721">
        <v>20</v>
      </c>
      <c r="U83" s="696" t="s">
        <v>423</v>
      </c>
      <c r="V83" s="696" t="s">
        <v>424</v>
      </c>
      <c r="W83" s="696" t="s">
        <v>425</v>
      </c>
      <c r="X83" s="696" t="s">
        <v>431</v>
      </c>
      <c r="Y83" s="696">
        <v>44174.488946759302</v>
      </c>
    </row>
    <row r="84" spans="1:25">
      <c r="A84" s="696" t="s">
        <v>410</v>
      </c>
      <c r="B84" s="696" t="s">
        <v>411</v>
      </c>
      <c r="C84" s="696" t="s">
        <v>412</v>
      </c>
      <c r="D84" s="696" t="s">
        <v>413</v>
      </c>
      <c r="E84" s="696" t="s">
        <v>414</v>
      </c>
      <c r="F84" s="696" t="s">
        <v>415</v>
      </c>
      <c r="G84" s="696" t="s">
        <v>416</v>
      </c>
      <c r="H84" s="696" t="s">
        <v>569</v>
      </c>
      <c r="I84" s="696" t="s">
        <v>570</v>
      </c>
      <c r="J84" s="697">
        <v>44153</v>
      </c>
      <c r="K84" s="696" t="s">
        <v>580</v>
      </c>
      <c r="L84" s="696" t="s">
        <v>581</v>
      </c>
      <c r="M84" s="696" t="s">
        <v>421</v>
      </c>
      <c r="N84" s="696">
        <v>0</v>
      </c>
      <c r="O84" s="696">
        <v>0</v>
      </c>
      <c r="P84" s="696" t="s">
        <v>422</v>
      </c>
      <c r="Q84" s="696">
        <v>20</v>
      </c>
      <c r="R84" s="696">
        <v>16.87</v>
      </c>
      <c r="S84" s="696" t="s">
        <v>422</v>
      </c>
      <c r="T84" s="721">
        <v>20</v>
      </c>
      <c r="U84" s="696" t="s">
        <v>423</v>
      </c>
      <c r="V84" s="696" t="s">
        <v>424</v>
      </c>
      <c r="W84" s="696" t="s">
        <v>425</v>
      </c>
      <c r="X84" s="696" t="s">
        <v>536</v>
      </c>
      <c r="Y84" s="696">
        <v>44174.511064814797</v>
      </c>
    </row>
    <row r="85" spans="1:25">
      <c r="A85" s="696" t="s">
        <v>410</v>
      </c>
      <c r="B85" s="696" t="s">
        <v>411</v>
      </c>
      <c r="C85" s="696" t="s">
        <v>432</v>
      </c>
      <c r="D85" s="696" t="s">
        <v>433</v>
      </c>
      <c r="E85" s="696" t="s">
        <v>414</v>
      </c>
      <c r="F85" s="696" t="s">
        <v>415</v>
      </c>
      <c r="G85" s="696" t="s">
        <v>416</v>
      </c>
      <c r="H85" s="696" t="s">
        <v>569</v>
      </c>
      <c r="I85" s="696" t="s">
        <v>570</v>
      </c>
      <c r="J85" s="697">
        <v>44158</v>
      </c>
      <c r="K85" s="696" t="s">
        <v>582</v>
      </c>
      <c r="L85" s="696" t="s">
        <v>583</v>
      </c>
      <c r="M85" s="696" t="s">
        <v>421</v>
      </c>
      <c r="N85" s="696">
        <v>0</v>
      </c>
      <c r="O85" s="696">
        <v>0</v>
      </c>
      <c r="P85" s="696" t="s">
        <v>422</v>
      </c>
      <c r="Q85" s="696">
        <v>120</v>
      </c>
      <c r="R85" s="696">
        <v>101.15</v>
      </c>
      <c r="S85" s="696" t="s">
        <v>422</v>
      </c>
      <c r="T85" s="721">
        <v>120</v>
      </c>
      <c r="U85" s="696" t="s">
        <v>423</v>
      </c>
      <c r="V85" s="696" t="s">
        <v>424</v>
      </c>
      <c r="W85" s="696" t="s">
        <v>425</v>
      </c>
      <c r="X85" s="696" t="s">
        <v>573</v>
      </c>
      <c r="Y85" s="696">
        <v>44174.600069444401</v>
      </c>
    </row>
    <row r="86" spans="1:25">
      <c r="A86" s="696" t="s">
        <v>410</v>
      </c>
      <c r="B86" s="696" t="s">
        <v>411</v>
      </c>
      <c r="C86" s="696" t="s">
        <v>412</v>
      </c>
      <c r="D86" s="696" t="s">
        <v>413</v>
      </c>
      <c r="E86" s="696" t="s">
        <v>414</v>
      </c>
      <c r="F86" s="696" t="s">
        <v>415</v>
      </c>
      <c r="G86" s="696" t="s">
        <v>416</v>
      </c>
      <c r="H86" s="696" t="s">
        <v>569</v>
      </c>
      <c r="I86" s="696" t="s">
        <v>570</v>
      </c>
      <c r="J86" s="697">
        <v>44165</v>
      </c>
      <c r="K86" s="696" t="s">
        <v>584</v>
      </c>
      <c r="L86" s="696" t="s">
        <v>585</v>
      </c>
      <c r="M86" s="696" t="s">
        <v>421</v>
      </c>
      <c r="N86" s="696">
        <v>0</v>
      </c>
      <c r="O86" s="696">
        <v>0</v>
      </c>
      <c r="P86" s="696" t="s">
        <v>422</v>
      </c>
      <c r="Q86" s="696">
        <v>78</v>
      </c>
      <c r="R86" s="696">
        <v>65.2</v>
      </c>
      <c r="S86" s="696" t="s">
        <v>422</v>
      </c>
      <c r="T86" s="721">
        <v>78</v>
      </c>
      <c r="U86" s="696" t="s">
        <v>423</v>
      </c>
      <c r="V86" s="696" t="s">
        <v>424</v>
      </c>
      <c r="W86" s="696" t="s">
        <v>425</v>
      </c>
      <c r="X86" s="696" t="s">
        <v>464</v>
      </c>
      <c r="Y86" s="696">
        <v>44180.444340277798</v>
      </c>
    </row>
    <row r="87" spans="1:25">
      <c r="A87" s="696" t="s">
        <v>410</v>
      </c>
      <c r="B87" s="696" t="s">
        <v>411</v>
      </c>
      <c r="C87" s="696" t="s">
        <v>432</v>
      </c>
      <c r="D87" s="696" t="s">
        <v>433</v>
      </c>
      <c r="E87" s="696" t="s">
        <v>414</v>
      </c>
      <c r="F87" s="696" t="s">
        <v>415</v>
      </c>
      <c r="G87" s="696" t="s">
        <v>416</v>
      </c>
      <c r="H87" s="696" t="s">
        <v>653</v>
      </c>
      <c r="I87" s="696" t="s">
        <v>654</v>
      </c>
      <c r="J87" s="697">
        <v>44135</v>
      </c>
      <c r="K87" s="696" t="s">
        <v>655</v>
      </c>
      <c r="L87" s="696" t="s">
        <v>656</v>
      </c>
      <c r="M87" s="696" t="s">
        <v>421</v>
      </c>
      <c r="N87" s="696">
        <v>0</v>
      </c>
      <c r="O87" s="696">
        <v>0</v>
      </c>
      <c r="P87" s="696" t="s">
        <v>422</v>
      </c>
      <c r="Q87" s="696">
        <v>6.18</v>
      </c>
      <c r="R87" s="696">
        <v>5.3</v>
      </c>
      <c r="S87" s="696" t="s">
        <v>422</v>
      </c>
      <c r="T87" s="721">
        <v>6.18</v>
      </c>
      <c r="U87" s="696" t="s">
        <v>423</v>
      </c>
      <c r="V87" s="696" t="s">
        <v>424</v>
      </c>
      <c r="W87" s="696" t="s">
        <v>425</v>
      </c>
      <c r="X87" s="696" t="s">
        <v>464</v>
      </c>
      <c r="Y87" s="696">
        <v>44145.759803240697</v>
      </c>
    </row>
    <row r="88" spans="1:25">
      <c r="A88" s="696" t="s">
        <v>410</v>
      </c>
      <c r="B88" s="696" t="s">
        <v>411</v>
      </c>
      <c r="C88" s="696" t="s">
        <v>432</v>
      </c>
      <c r="D88" s="696" t="s">
        <v>433</v>
      </c>
      <c r="E88" s="696" t="s">
        <v>414</v>
      </c>
      <c r="F88" s="696" t="s">
        <v>415</v>
      </c>
      <c r="G88" s="696" t="s">
        <v>416</v>
      </c>
      <c r="H88" s="696" t="s">
        <v>653</v>
      </c>
      <c r="I88" s="696" t="s">
        <v>654</v>
      </c>
      <c r="J88" s="697">
        <v>44135</v>
      </c>
      <c r="K88" s="696" t="s">
        <v>657</v>
      </c>
      <c r="L88" s="696" t="s">
        <v>658</v>
      </c>
      <c r="M88" s="696" t="s">
        <v>421</v>
      </c>
      <c r="N88" s="696">
        <v>0</v>
      </c>
      <c r="O88" s="696">
        <v>0</v>
      </c>
      <c r="P88" s="696" t="s">
        <v>422</v>
      </c>
      <c r="Q88" s="696">
        <v>-6.18</v>
      </c>
      <c r="R88" s="696">
        <v>-5.3</v>
      </c>
      <c r="S88" s="696" t="s">
        <v>422</v>
      </c>
      <c r="T88" s="721">
        <v>-6.18</v>
      </c>
      <c r="U88" s="696" t="s">
        <v>423</v>
      </c>
      <c r="V88" s="696" t="s">
        <v>424</v>
      </c>
      <c r="W88" s="696" t="s">
        <v>425</v>
      </c>
      <c r="X88" s="696" t="s">
        <v>464</v>
      </c>
      <c r="Y88" s="696">
        <v>44146.706574074102</v>
      </c>
    </row>
    <row r="89" spans="1:25">
      <c r="A89" s="696" t="s">
        <v>410</v>
      </c>
      <c r="B89" s="696" t="s">
        <v>411</v>
      </c>
      <c r="C89" s="696" t="s">
        <v>432</v>
      </c>
      <c r="D89" s="696" t="s">
        <v>433</v>
      </c>
      <c r="E89" s="696" t="s">
        <v>414</v>
      </c>
      <c r="F89" s="696" t="s">
        <v>415</v>
      </c>
      <c r="G89" s="696" t="s">
        <v>416</v>
      </c>
      <c r="H89" s="696" t="s">
        <v>653</v>
      </c>
      <c r="I89" s="696" t="s">
        <v>654</v>
      </c>
      <c r="J89" s="697">
        <v>44135</v>
      </c>
      <c r="K89" s="696" t="s">
        <v>659</v>
      </c>
      <c r="L89" s="696" t="s">
        <v>660</v>
      </c>
      <c r="M89" s="696" t="s">
        <v>421</v>
      </c>
      <c r="N89" s="696">
        <v>0</v>
      </c>
      <c r="O89" s="696">
        <v>0</v>
      </c>
      <c r="P89" s="696" t="s">
        <v>422</v>
      </c>
      <c r="Q89" s="696">
        <v>414.26</v>
      </c>
      <c r="R89" s="696">
        <v>354.95</v>
      </c>
      <c r="S89" s="696" t="s">
        <v>422</v>
      </c>
      <c r="T89" s="721">
        <v>414.26</v>
      </c>
      <c r="U89" s="696" t="s">
        <v>423</v>
      </c>
      <c r="V89" s="696" t="s">
        <v>424</v>
      </c>
      <c r="W89" s="696" t="s">
        <v>425</v>
      </c>
      <c r="X89" s="696" t="s">
        <v>464</v>
      </c>
      <c r="Y89" s="696">
        <v>44146.706574074102</v>
      </c>
    </row>
    <row r="90" spans="1:25">
      <c r="A90" s="696" t="s">
        <v>410</v>
      </c>
      <c r="B90" s="696" t="s">
        <v>411</v>
      </c>
      <c r="C90" s="696" t="s">
        <v>432</v>
      </c>
      <c r="D90" s="696" t="s">
        <v>433</v>
      </c>
      <c r="E90" s="696" t="s">
        <v>414</v>
      </c>
      <c r="F90" s="696" t="s">
        <v>415</v>
      </c>
      <c r="G90" s="696" t="s">
        <v>416</v>
      </c>
      <c r="H90" s="696" t="s">
        <v>653</v>
      </c>
      <c r="I90" s="696" t="s">
        <v>654</v>
      </c>
      <c r="J90" s="697">
        <v>44165</v>
      </c>
      <c r="K90" s="696" t="s">
        <v>661</v>
      </c>
      <c r="L90" s="696" t="s">
        <v>662</v>
      </c>
      <c r="M90" s="696" t="s">
        <v>421</v>
      </c>
      <c r="N90" s="696">
        <v>0</v>
      </c>
      <c r="O90" s="696">
        <v>0</v>
      </c>
      <c r="P90" s="696" t="s">
        <v>422</v>
      </c>
      <c r="Q90" s="696">
        <v>114.41</v>
      </c>
      <c r="R90" s="696">
        <v>95.64</v>
      </c>
      <c r="S90" s="696" t="s">
        <v>422</v>
      </c>
      <c r="T90" s="721">
        <v>114.41</v>
      </c>
      <c r="U90" s="696" t="s">
        <v>423</v>
      </c>
      <c r="V90" s="696" t="s">
        <v>424</v>
      </c>
      <c r="W90" s="696" t="s">
        <v>425</v>
      </c>
      <c r="X90" s="696" t="s">
        <v>464</v>
      </c>
      <c r="Y90" s="696">
        <v>44173.552465277797</v>
      </c>
    </row>
    <row r="91" spans="1:25">
      <c r="A91" s="696" t="s">
        <v>410</v>
      </c>
      <c r="B91" s="696" t="s">
        <v>411</v>
      </c>
      <c r="C91" s="696" t="s">
        <v>458</v>
      </c>
      <c r="D91" s="696" t="s">
        <v>459</v>
      </c>
      <c r="E91" s="696" t="s">
        <v>414</v>
      </c>
      <c r="F91" s="696" t="s">
        <v>415</v>
      </c>
      <c r="G91" s="696" t="s">
        <v>416</v>
      </c>
      <c r="H91" s="696" t="s">
        <v>653</v>
      </c>
      <c r="I91" s="696" t="s">
        <v>654</v>
      </c>
      <c r="J91" s="697">
        <v>44165</v>
      </c>
      <c r="K91" s="696" t="s">
        <v>663</v>
      </c>
      <c r="L91" s="696" t="s">
        <v>664</v>
      </c>
      <c r="M91" s="696" t="s">
        <v>421</v>
      </c>
      <c r="N91" s="696">
        <v>0</v>
      </c>
      <c r="O91" s="696">
        <v>0</v>
      </c>
      <c r="P91" s="696" t="s">
        <v>422</v>
      </c>
      <c r="Q91" s="696">
        <v>324.20999999999998</v>
      </c>
      <c r="R91" s="696">
        <v>271.01</v>
      </c>
      <c r="S91" s="696" t="s">
        <v>422</v>
      </c>
      <c r="T91" s="721">
        <v>324.20999999999998</v>
      </c>
      <c r="U91" s="696" t="s">
        <v>423</v>
      </c>
      <c r="V91" s="696" t="s">
        <v>424</v>
      </c>
      <c r="W91" s="696" t="s">
        <v>425</v>
      </c>
      <c r="X91" s="696" t="s">
        <v>464</v>
      </c>
      <c r="Y91" s="696">
        <v>44174.351284722201</v>
      </c>
    </row>
    <row r="92" spans="1:25">
      <c r="A92" s="696" t="s">
        <v>410</v>
      </c>
      <c r="B92" s="696" t="s">
        <v>411</v>
      </c>
      <c r="C92" s="696" t="s">
        <v>432</v>
      </c>
      <c r="D92" s="696" t="s">
        <v>433</v>
      </c>
      <c r="E92" s="696" t="s">
        <v>414</v>
      </c>
      <c r="F92" s="696" t="s">
        <v>415</v>
      </c>
      <c r="G92" s="696" t="s">
        <v>416</v>
      </c>
      <c r="H92" s="696" t="s">
        <v>653</v>
      </c>
      <c r="I92" s="696" t="s">
        <v>654</v>
      </c>
      <c r="J92" s="697">
        <v>44165</v>
      </c>
      <c r="K92" s="696" t="s">
        <v>665</v>
      </c>
      <c r="L92" s="696" t="s">
        <v>666</v>
      </c>
      <c r="M92" s="696" t="s">
        <v>421</v>
      </c>
      <c r="N92" s="696">
        <v>0</v>
      </c>
      <c r="O92" s="696">
        <v>0</v>
      </c>
      <c r="P92" s="696" t="s">
        <v>422</v>
      </c>
      <c r="Q92" s="696">
        <v>125.28</v>
      </c>
      <c r="R92" s="696">
        <v>104.72</v>
      </c>
      <c r="S92" s="696" t="s">
        <v>422</v>
      </c>
      <c r="T92" s="721">
        <v>125.28</v>
      </c>
      <c r="U92" s="696" t="s">
        <v>423</v>
      </c>
      <c r="V92" s="696" t="s">
        <v>424</v>
      </c>
      <c r="W92" s="696" t="s">
        <v>425</v>
      </c>
      <c r="X92" s="696" t="s">
        <v>464</v>
      </c>
      <c r="Y92" s="696">
        <v>44170.333391203698</v>
      </c>
    </row>
    <row r="93" spans="1:25">
      <c r="A93" s="696" t="s">
        <v>410</v>
      </c>
      <c r="B93" s="696" t="s">
        <v>411</v>
      </c>
      <c r="C93" s="696" t="s">
        <v>432</v>
      </c>
      <c r="D93" s="696" t="s">
        <v>433</v>
      </c>
      <c r="E93" s="696" t="s">
        <v>414</v>
      </c>
      <c r="F93" s="696" t="s">
        <v>415</v>
      </c>
      <c r="G93" s="696" t="s">
        <v>416</v>
      </c>
      <c r="H93" s="696" t="s">
        <v>653</v>
      </c>
      <c r="I93" s="696" t="s">
        <v>654</v>
      </c>
      <c r="J93" s="697">
        <v>44165</v>
      </c>
      <c r="K93" s="696" t="s">
        <v>667</v>
      </c>
      <c r="L93" s="696" t="s">
        <v>668</v>
      </c>
      <c r="M93" s="696" t="s">
        <v>421</v>
      </c>
      <c r="N93" s="696">
        <v>0</v>
      </c>
      <c r="O93" s="696">
        <v>0</v>
      </c>
      <c r="P93" s="696" t="s">
        <v>422</v>
      </c>
      <c r="Q93" s="696">
        <v>17.579999999999998</v>
      </c>
      <c r="R93" s="696">
        <v>14.7</v>
      </c>
      <c r="S93" s="696" t="s">
        <v>422</v>
      </c>
      <c r="T93" s="721">
        <v>17.579999999999998</v>
      </c>
      <c r="U93" s="696" t="s">
        <v>423</v>
      </c>
      <c r="V93" s="696" t="s">
        <v>424</v>
      </c>
      <c r="W93" s="696" t="s">
        <v>425</v>
      </c>
      <c r="X93" s="696" t="s">
        <v>464</v>
      </c>
      <c r="Y93" s="696">
        <v>44170.333391203698</v>
      </c>
    </row>
    <row r="94" spans="1:25">
      <c r="A94" s="696" t="s">
        <v>410</v>
      </c>
      <c r="B94" s="696" t="s">
        <v>411</v>
      </c>
      <c r="C94" s="696" t="s">
        <v>432</v>
      </c>
      <c r="D94" s="696" t="s">
        <v>433</v>
      </c>
      <c r="E94" s="696" t="s">
        <v>414</v>
      </c>
      <c r="F94" s="696" t="s">
        <v>415</v>
      </c>
      <c r="G94" s="696" t="s">
        <v>416</v>
      </c>
      <c r="H94" s="696" t="s">
        <v>653</v>
      </c>
      <c r="I94" s="696" t="s">
        <v>654</v>
      </c>
      <c r="J94" s="697">
        <v>44182</v>
      </c>
      <c r="K94" s="696" t="s">
        <v>669</v>
      </c>
      <c r="L94" s="696" t="s">
        <v>670</v>
      </c>
      <c r="M94" s="696" t="s">
        <v>421</v>
      </c>
      <c r="N94" s="696">
        <v>0</v>
      </c>
      <c r="O94" s="696">
        <v>0</v>
      </c>
      <c r="P94" s="696" t="s">
        <v>422</v>
      </c>
      <c r="Q94" s="696">
        <v>4</v>
      </c>
      <c r="R94" s="696">
        <v>3.27</v>
      </c>
      <c r="S94" s="696" t="s">
        <v>422</v>
      </c>
      <c r="T94" s="721">
        <v>4</v>
      </c>
      <c r="U94" s="696" t="s">
        <v>423</v>
      </c>
      <c r="V94" s="696" t="s">
        <v>424</v>
      </c>
      <c r="W94" s="696" t="s">
        <v>425</v>
      </c>
      <c r="X94" s="696" t="s">
        <v>467</v>
      </c>
      <c r="Y94" s="696">
        <v>44209.632129629601</v>
      </c>
    </row>
    <row r="95" spans="1:25">
      <c r="A95" s="696" t="s">
        <v>410</v>
      </c>
      <c r="B95" s="696" t="s">
        <v>411</v>
      </c>
      <c r="C95" s="696" t="s">
        <v>412</v>
      </c>
      <c r="D95" s="696" t="s">
        <v>413</v>
      </c>
      <c r="E95" s="696" t="s">
        <v>414</v>
      </c>
      <c r="F95" s="696" t="s">
        <v>415</v>
      </c>
      <c r="G95" s="696" t="s">
        <v>416</v>
      </c>
      <c r="H95" s="696" t="s">
        <v>653</v>
      </c>
      <c r="I95" s="696" t="s">
        <v>654</v>
      </c>
      <c r="J95" s="697">
        <v>44183</v>
      </c>
      <c r="K95" s="696" t="s">
        <v>671</v>
      </c>
      <c r="L95" s="696" t="s">
        <v>672</v>
      </c>
      <c r="M95" s="696" t="s">
        <v>421</v>
      </c>
      <c r="N95" s="696">
        <v>0</v>
      </c>
      <c r="O95" s="696">
        <v>0</v>
      </c>
      <c r="P95" s="696" t="s">
        <v>422</v>
      </c>
      <c r="Q95" s="696">
        <v>10.14</v>
      </c>
      <c r="R95" s="696">
        <v>8.2899999999999991</v>
      </c>
      <c r="S95" s="696" t="s">
        <v>422</v>
      </c>
      <c r="T95" s="721">
        <v>10.14</v>
      </c>
      <c r="U95" s="696" t="s">
        <v>423</v>
      </c>
      <c r="V95" s="696" t="s">
        <v>424</v>
      </c>
      <c r="W95" s="696" t="s">
        <v>425</v>
      </c>
      <c r="X95" s="696" t="s">
        <v>464</v>
      </c>
      <c r="Y95" s="696">
        <v>44210.482245370396</v>
      </c>
    </row>
    <row r="96" spans="1:25">
      <c r="A96" s="696" t="s">
        <v>410</v>
      </c>
      <c r="B96" s="696" t="s">
        <v>411</v>
      </c>
      <c r="C96" s="696" t="s">
        <v>432</v>
      </c>
      <c r="D96" s="696" t="s">
        <v>433</v>
      </c>
      <c r="E96" s="696" t="s">
        <v>414</v>
      </c>
      <c r="F96" s="696" t="s">
        <v>415</v>
      </c>
      <c r="G96" s="696" t="s">
        <v>416</v>
      </c>
      <c r="H96" s="696" t="s">
        <v>653</v>
      </c>
      <c r="I96" s="696" t="s">
        <v>654</v>
      </c>
      <c r="J96" s="697">
        <v>44196</v>
      </c>
      <c r="K96" s="696" t="s">
        <v>673</v>
      </c>
      <c r="L96" s="696" t="s">
        <v>674</v>
      </c>
      <c r="M96" s="696" t="s">
        <v>421</v>
      </c>
      <c r="N96" s="696">
        <v>0</v>
      </c>
      <c r="O96" s="696">
        <v>0</v>
      </c>
      <c r="P96" s="696" t="s">
        <v>422</v>
      </c>
      <c r="Q96" s="696">
        <v>121.8</v>
      </c>
      <c r="R96" s="696">
        <v>99.19</v>
      </c>
      <c r="S96" s="696" t="s">
        <v>422</v>
      </c>
      <c r="T96" s="721">
        <v>121.8</v>
      </c>
      <c r="U96" s="696" t="s">
        <v>423</v>
      </c>
      <c r="V96" s="696" t="s">
        <v>424</v>
      </c>
      <c r="W96" s="696" t="s">
        <v>425</v>
      </c>
      <c r="X96" s="696" t="s">
        <v>464</v>
      </c>
      <c r="Y96" s="696">
        <v>44203.433530092603</v>
      </c>
    </row>
    <row r="97" spans="1:25">
      <c r="A97" s="696" t="s">
        <v>410</v>
      </c>
      <c r="B97" s="696" t="s">
        <v>411</v>
      </c>
      <c r="C97" s="696" t="s">
        <v>412</v>
      </c>
      <c r="D97" s="696" t="s">
        <v>413</v>
      </c>
      <c r="E97" s="696" t="s">
        <v>414</v>
      </c>
      <c r="F97" s="696" t="s">
        <v>415</v>
      </c>
      <c r="G97" s="696" t="s">
        <v>416</v>
      </c>
      <c r="H97" s="696" t="s">
        <v>441</v>
      </c>
      <c r="I97" s="696" t="s">
        <v>442</v>
      </c>
      <c r="J97" s="697">
        <v>44124</v>
      </c>
      <c r="K97" s="696" t="s">
        <v>443</v>
      </c>
      <c r="L97" s="696" t="s">
        <v>444</v>
      </c>
      <c r="M97" s="696" t="s">
        <v>421</v>
      </c>
      <c r="N97" s="696">
        <v>0</v>
      </c>
      <c r="O97" s="696">
        <v>0</v>
      </c>
      <c r="P97" s="696" t="s">
        <v>422</v>
      </c>
      <c r="Q97" s="696">
        <v>750</v>
      </c>
      <c r="R97" s="696">
        <v>637.59</v>
      </c>
      <c r="S97" s="696" t="s">
        <v>422</v>
      </c>
      <c r="T97" s="721">
        <v>750</v>
      </c>
      <c r="U97" s="696" t="s">
        <v>423</v>
      </c>
      <c r="V97" s="696" t="s">
        <v>424</v>
      </c>
      <c r="W97" s="696" t="s">
        <v>425</v>
      </c>
      <c r="X97" s="696" t="s">
        <v>445</v>
      </c>
      <c r="Y97" s="696">
        <v>44141.620578703703</v>
      </c>
    </row>
    <row r="98" spans="1:25">
      <c r="A98" s="696" t="s">
        <v>410</v>
      </c>
      <c r="B98" s="696" t="s">
        <v>411</v>
      </c>
      <c r="C98" s="696" t="s">
        <v>432</v>
      </c>
      <c r="D98" s="696" t="s">
        <v>433</v>
      </c>
      <c r="E98" s="696" t="s">
        <v>414</v>
      </c>
      <c r="F98" s="696" t="s">
        <v>415</v>
      </c>
      <c r="G98" s="696" t="s">
        <v>416</v>
      </c>
      <c r="H98" s="696" t="s">
        <v>441</v>
      </c>
      <c r="I98" s="696" t="s">
        <v>442</v>
      </c>
      <c r="J98" s="697">
        <v>44155</v>
      </c>
      <c r="K98" s="696" t="s">
        <v>446</v>
      </c>
      <c r="L98" s="696" t="s">
        <v>447</v>
      </c>
      <c r="M98" s="696" t="s">
        <v>421</v>
      </c>
      <c r="N98" s="696">
        <v>0</v>
      </c>
      <c r="O98" s="696">
        <v>0</v>
      </c>
      <c r="P98" s="696" t="s">
        <v>422</v>
      </c>
      <c r="Q98" s="696">
        <v>523</v>
      </c>
      <c r="R98" s="696">
        <v>440.38</v>
      </c>
      <c r="S98" s="696" t="s">
        <v>422</v>
      </c>
      <c r="T98" s="721">
        <v>523</v>
      </c>
      <c r="U98" s="696" t="s">
        <v>423</v>
      </c>
      <c r="V98" s="696" t="s">
        <v>424</v>
      </c>
      <c r="W98" s="696" t="s">
        <v>425</v>
      </c>
      <c r="X98" s="696" t="s">
        <v>448</v>
      </c>
      <c r="Y98" s="696">
        <v>44170.308831018498</v>
      </c>
    </row>
    <row r="99" spans="1:25">
      <c r="A99" s="696" t="s">
        <v>410</v>
      </c>
      <c r="B99" s="696" t="s">
        <v>411</v>
      </c>
      <c r="C99" s="696" t="s">
        <v>432</v>
      </c>
      <c r="D99" s="696" t="s">
        <v>433</v>
      </c>
      <c r="E99" s="696" t="s">
        <v>414</v>
      </c>
      <c r="F99" s="696" t="s">
        <v>415</v>
      </c>
      <c r="G99" s="696" t="s">
        <v>416</v>
      </c>
      <c r="H99" s="696" t="s">
        <v>441</v>
      </c>
      <c r="I99" s="696" t="s">
        <v>442</v>
      </c>
      <c r="J99" s="697">
        <v>44166</v>
      </c>
      <c r="K99" s="696" t="s">
        <v>449</v>
      </c>
      <c r="L99" s="696" t="s">
        <v>450</v>
      </c>
      <c r="M99" s="696" t="s">
        <v>421</v>
      </c>
      <c r="N99" s="696">
        <v>0</v>
      </c>
      <c r="O99" s="696">
        <v>0</v>
      </c>
      <c r="P99" s="696" t="s">
        <v>422</v>
      </c>
      <c r="Q99" s="696">
        <v>600</v>
      </c>
      <c r="R99" s="696">
        <v>502.26</v>
      </c>
      <c r="S99" s="696" t="s">
        <v>422</v>
      </c>
      <c r="T99" s="721">
        <v>600</v>
      </c>
      <c r="U99" s="696" t="s">
        <v>423</v>
      </c>
      <c r="V99" s="696" t="s">
        <v>424</v>
      </c>
      <c r="W99" s="696" t="s">
        <v>425</v>
      </c>
      <c r="X99" s="696" t="s">
        <v>448</v>
      </c>
      <c r="Y99" s="696">
        <v>44203.432083333297</v>
      </c>
    </row>
    <row r="100" spans="1:25">
      <c r="A100" s="696" t="s">
        <v>410</v>
      </c>
      <c r="B100" s="696" t="s">
        <v>411</v>
      </c>
      <c r="C100" s="696" t="s">
        <v>432</v>
      </c>
      <c r="D100" s="696" t="s">
        <v>433</v>
      </c>
      <c r="E100" s="696" t="s">
        <v>414</v>
      </c>
      <c r="F100" s="696" t="s">
        <v>415</v>
      </c>
      <c r="G100" s="696" t="s">
        <v>416</v>
      </c>
      <c r="H100" s="696" t="s">
        <v>441</v>
      </c>
      <c r="I100" s="696" t="s">
        <v>442</v>
      </c>
      <c r="J100" s="697">
        <v>44180</v>
      </c>
      <c r="K100" s="696" t="s">
        <v>451</v>
      </c>
      <c r="L100" s="696" t="s">
        <v>452</v>
      </c>
      <c r="M100" s="696" t="s">
        <v>421</v>
      </c>
      <c r="N100" s="696">
        <v>0</v>
      </c>
      <c r="O100" s="696">
        <v>0</v>
      </c>
      <c r="P100" s="696" t="s">
        <v>422</v>
      </c>
      <c r="Q100" s="696">
        <v>1200</v>
      </c>
      <c r="R100" s="696">
        <v>988.79</v>
      </c>
      <c r="S100" s="696" t="s">
        <v>422</v>
      </c>
      <c r="T100" s="721">
        <v>1200</v>
      </c>
      <c r="U100" s="696" t="s">
        <v>423</v>
      </c>
      <c r="V100" s="696" t="s">
        <v>424</v>
      </c>
      <c r="W100" s="696" t="s">
        <v>425</v>
      </c>
      <c r="X100" s="696" t="s">
        <v>448</v>
      </c>
      <c r="Y100" s="696">
        <v>44203.432465277801</v>
      </c>
    </row>
    <row r="101" spans="1:25">
      <c r="A101" s="696" t="s">
        <v>410</v>
      </c>
      <c r="B101" s="696" t="s">
        <v>411</v>
      </c>
      <c r="C101" s="696" t="s">
        <v>458</v>
      </c>
      <c r="D101" s="696" t="s">
        <v>459</v>
      </c>
      <c r="E101" s="696" t="s">
        <v>414</v>
      </c>
      <c r="F101" s="696" t="s">
        <v>415</v>
      </c>
      <c r="G101" s="696" t="s">
        <v>416</v>
      </c>
      <c r="H101" s="696" t="s">
        <v>460</v>
      </c>
      <c r="I101" s="696" t="s">
        <v>461</v>
      </c>
      <c r="J101" s="697">
        <v>44123</v>
      </c>
      <c r="K101" s="696" t="s">
        <v>462</v>
      </c>
      <c r="L101" s="696" t="s">
        <v>463</v>
      </c>
      <c r="M101" s="696" t="s">
        <v>421</v>
      </c>
      <c r="N101" s="696">
        <v>0</v>
      </c>
      <c r="O101" s="696">
        <v>0</v>
      </c>
      <c r="P101" s="696" t="s">
        <v>422</v>
      </c>
      <c r="Q101" s="696">
        <v>900</v>
      </c>
      <c r="R101" s="696">
        <v>769.56</v>
      </c>
      <c r="S101" s="696" t="s">
        <v>422</v>
      </c>
      <c r="T101" s="721">
        <v>900</v>
      </c>
      <c r="U101" s="696" t="s">
        <v>423</v>
      </c>
      <c r="V101" s="696" t="s">
        <v>424</v>
      </c>
      <c r="W101" s="696" t="s">
        <v>425</v>
      </c>
      <c r="X101" s="696" t="s">
        <v>464</v>
      </c>
      <c r="Y101" s="696">
        <v>44147.428090277797</v>
      </c>
    </row>
    <row r="102" spans="1:25">
      <c r="A102" s="696" t="s">
        <v>410</v>
      </c>
      <c r="B102" s="696" t="s">
        <v>411</v>
      </c>
      <c r="C102" s="696" t="s">
        <v>432</v>
      </c>
      <c r="D102" s="696" t="s">
        <v>433</v>
      </c>
      <c r="E102" s="696" t="s">
        <v>414</v>
      </c>
      <c r="F102" s="696" t="s">
        <v>415</v>
      </c>
      <c r="G102" s="696" t="s">
        <v>416</v>
      </c>
      <c r="H102" s="696" t="s">
        <v>460</v>
      </c>
      <c r="I102" s="696" t="s">
        <v>461</v>
      </c>
      <c r="J102" s="697">
        <v>44134</v>
      </c>
      <c r="K102" s="696" t="s">
        <v>465</v>
      </c>
      <c r="L102" s="696" t="s">
        <v>466</v>
      </c>
      <c r="M102" s="696" t="s">
        <v>421</v>
      </c>
      <c r="N102" s="696">
        <v>0</v>
      </c>
      <c r="O102" s="696">
        <v>0</v>
      </c>
      <c r="P102" s="696" t="s">
        <v>422</v>
      </c>
      <c r="Q102" s="696">
        <v>1059</v>
      </c>
      <c r="R102" s="696">
        <v>907.38</v>
      </c>
      <c r="S102" s="696" t="s">
        <v>422</v>
      </c>
      <c r="T102" s="721">
        <v>1059</v>
      </c>
      <c r="U102" s="696" t="s">
        <v>423</v>
      </c>
      <c r="V102" s="696" t="s">
        <v>424</v>
      </c>
      <c r="W102" s="696" t="s">
        <v>425</v>
      </c>
      <c r="X102" s="696" t="s">
        <v>467</v>
      </c>
      <c r="Y102" s="696">
        <v>44150.666793981502</v>
      </c>
    </row>
    <row r="103" spans="1:25">
      <c r="A103" s="696" t="s">
        <v>410</v>
      </c>
      <c r="B103" s="696" t="s">
        <v>411</v>
      </c>
      <c r="C103" s="696" t="s">
        <v>432</v>
      </c>
      <c r="D103" s="696" t="s">
        <v>433</v>
      </c>
      <c r="E103" s="696" t="s">
        <v>414</v>
      </c>
      <c r="F103" s="696" t="s">
        <v>415</v>
      </c>
      <c r="G103" s="696" t="s">
        <v>416</v>
      </c>
      <c r="H103" s="696" t="s">
        <v>460</v>
      </c>
      <c r="I103" s="696" t="s">
        <v>461</v>
      </c>
      <c r="J103" s="697">
        <v>44134</v>
      </c>
      <c r="K103" s="696" t="s">
        <v>468</v>
      </c>
      <c r="L103" s="696" t="s">
        <v>469</v>
      </c>
      <c r="M103" s="696" t="s">
        <v>421</v>
      </c>
      <c r="N103" s="696">
        <v>0</v>
      </c>
      <c r="O103" s="696">
        <v>0</v>
      </c>
      <c r="P103" s="696" t="s">
        <v>422</v>
      </c>
      <c r="Q103" s="696">
        <v>186</v>
      </c>
      <c r="R103" s="696">
        <v>159.37</v>
      </c>
      <c r="S103" s="696" t="s">
        <v>422</v>
      </c>
      <c r="T103" s="721">
        <v>186</v>
      </c>
      <c r="U103" s="696" t="s">
        <v>423</v>
      </c>
      <c r="V103" s="696" t="s">
        <v>424</v>
      </c>
      <c r="W103" s="696" t="s">
        <v>425</v>
      </c>
      <c r="X103" s="696" t="s">
        <v>467</v>
      </c>
      <c r="Y103" s="696">
        <v>44150.666793981502</v>
      </c>
    </row>
    <row r="104" spans="1:25">
      <c r="A104" s="696" t="s">
        <v>410</v>
      </c>
      <c r="B104" s="696" t="s">
        <v>411</v>
      </c>
      <c r="C104" s="696" t="s">
        <v>412</v>
      </c>
      <c r="D104" s="696" t="s">
        <v>413</v>
      </c>
      <c r="E104" s="696" t="s">
        <v>414</v>
      </c>
      <c r="F104" s="696" t="s">
        <v>415</v>
      </c>
      <c r="G104" s="696" t="s">
        <v>416</v>
      </c>
      <c r="H104" s="696" t="s">
        <v>460</v>
      </c>
      <c r="I104" s="696" t="s">
        <v>461</v>
      </c>
      <c r="J104" s="697">
        <v>44155</v>
      </c>
      <c r="K104" s="696" t="s">
        <v>470</v>
      </c>
      <c r="L104" s="696" t="s">
        <v>471</v>
      </c>
      <c r="M104" s="696" t="s">
        <v>421</v>
      </c>
      <c r="N104" s="696">
        <v>0</v>
      </c>
      <c r="O104" s="696">
        <v>0</v>
      </c>
      <c r="P104" s="696" t="s">
        <v>422</v>
      </c>
      <c r="Q104" s="696">
        <v>120</v>
      </c>
      <c r="R104" s="696">
        <v>101.04</v>
      </c>
      <c r="S104" s="696" t="s">
        <v>422</v>
      </c>
      <c r="T104" s="721">
        <v>120</v>
      </c>
      <c r="U104" s="696" t="s">
        <v>423</v>
      </c>
      <c r="V104" s="696" t="s">
        <v>424</v>
      </c>
      <c r="W104" s="696" t="s">
        <v>425</v>
      </c>
      <c r="X104" s="696" t="s">
        <v>472</v>
      </c>
      <c r="Y104" s="696">
        <v>44174.511076388902</v>
      </c>
    </row>
    <row r="105" spans="1:25">
      <c r="A105" s="696" t="s">
        <v>410</v>
      </c>
      <c r="B105" s="696" t="s">
        <v>411</v>
      </c>
      <c r="C105" s="696" t="s">
        <v>432</v>
      </c>
      <c r="D105" s="696" t="s">
        <v>433</v>
      </c>
      <c r="E105" s="696" t="s">
        <v>414</v>
      </c>
      <c r="F105" s="696" t="s">
        <v>415</v>
      </c>
      <c r="G105" s="696" t="s">
        <v>416</v>
      </c>
      <c r="H105" s="696" t="s">
        <v>460</v>
      </c>
      <c r="I105" s="696" t="s">
        <v>461</v>
      </c>
      <c r="J105" s="697">
        <v>44166</v>
      </c>
      <c r="K105" s="696" t="s">
        <v>473</v>
      </c>
      <c r="L105" s="696" t="s">
        <v>474</v>
      </c>
      <c r="M105" s="696" t="s">
        <v>421</v>
      </c>
      <c r="N105" s="696">
        <v>0</v>
      </c>
      <c r="O105" s="696">
        <v>0</v>
      </c>
      <c r="P105" s="696" t="s">
        <v>422</v>
      </c>
      <c r="Q105" s="696">
        <v>280.5</v>
      </c>
      <c r="R105" s="696">
        <v>234.81</v>
      </c>
      <c r="S105" s="696" t="s">
        <v>422</v>
      </c>
      <c r="T105" s="721">
        <v>280.5</v>
      </c>
      <c r="U105" s="696" t="s">
        <v>423</v>
      </c>
      <c r="V105" s="696" t="s">
        <v>424</v>
      </c>
      <c r="W105" s="696" t="s">
        <v>425</v>
      </c>
      <c r="X105" s="696" t="s">
        <v>475</v>
      </c>
      <c r="Y105" s="696">
        <v>44203.432152777801</v>
      </c>
    </row>
    <row r="106" spans="1:25">
      <c r="A106" s="696" t="s">
        <v>410</v>
      </c>
      <c r="B106" s="696" t="s">
        <v>411</v>
      </c>
      <c r="C106" s="696" t="s">
        <v>432</v>
      </c>
      <c r="D106" s="696" t="s">
        <v>433</v>
      </c>
      <c r="E106" s="696" t="s">
        <v>414</v>
      </c>
      <c r="F106" s="696" t="s">
        <v>415</v>
      </c>
      <c r="G106" s="696" t="s">
        <v>416</v>
      </c>
      <c r="H106" s="696" t="s">
        <v>633</v>
      </c>
      <c r="I106" s="696" t="s">
        <v>634</v>
      </c>
      <c r="J106" s="697">
        <v>44139</v>
      </c>
      <c r="K106" s="696" t="s">
        <v>635</v>
      </c>
      <c r="L106" s="696" t="s">
        <v>636</v>
      </c>
      <c r="M106" s="696" t="s">
        <v>421</v>
      </c>
      <c r="N106" s="696">
        <v>0</v>
      </c>
      <c r="O106" s="696">
        <v>0</v>
      </c>
      <c r="P106" s="696" t="s">
        <v>422</v>
      </c>
      <c r="Q106" s="696">
        <v>50</v>
      </c>
      <c r="R106" s="696">
        <v>42.94</v>
      </c>
      <c r="S106" s="696" t="s">
        <v>422</v>
      </c>
      <c r="T106" s="721">
        <v>50</v>
      </c>
      <c r="U106" s="696" t="s">
        <v>423</v>
      </c>
      <c r="V106" s="696" t="s">
        <v>424</v>
      </c>
      <c r="W106" s="696" t="s">
        <v>425</v>
      </c>
      <c r="X106" s="696" t="s">
        <v>467</v>
      </c>
      <c r="Y106" s="696">
        <v>44174.560150463003</v>
      </c>
    </row>
    <row r="107" spans="1:25">
      <c r="A107" s="696" t="s">
        <v>410</v>
      </c>
      <c r="B107" s="696" t="s">
        <v>411</v>
      </c>
      <c r="C107" s="696" t="s">
        <v>412</v>
      </c>
      <c r="D107" s="696" t="s">
        <v>413</v>
      </c>
      <c r="E107" s="696" t="s">
        <v>414</v>
      </c>
      <c r="F107" s="696" t="s">
        <v>415</v>
      </c>
      <c r="G107" s="696" t="s">
        <v>416</v>
      </c>
      <c r="H107" s="696" t="s">
        <v>633</v>
      </c>
      <c r="I107" s="696" t="s">
        <v>634</v>
      </c>
      <c r="J107" s="697">
        <v>44144</v>
      </c>
      <c r="K107" s="696" t="s">
        <v>637</v>
      </c>
      <c r="L107" s="696" t="s">
        <v>638</v>
      </c>
      <c r="M107" s="696" t="s">
        <v>421</v>
      </c>
      <c r="N107" s="696">
        <v>0</v>
      </c>
      <c r="O107" s="696">
        <v>0</v>
      </c>
      <c r="P107" s="696" t="s">
        <v>422</v>
      </c>
      <c r="Q107" s="696">
        <v>94</v>
      </c>
      <c r="R107" s="696">
        <v>79.16</v>
      </c>
      <c r="S107" s="696" t="s">
        <v>422</v>
      </c>
      <c r="T107" s="721">
        <v>94</v>
      </c>
      <c r="U107" s="696" t="s">
        <v>423</v>
      </c>
      <c r="V107" s="696" t="s">
        <v>424</v>
      </c>
      <c r="W107" s="696" t="s">
        <v>425</v>
      </c>
      <c r="X107" s="696" t="s">
        <v>464</v>
      </c>
      <c r="Y107" s="696">
        <v>44174.488923611098</v>
      </c>
    </row>
    <row r="108" spans="1:25">
      <c r="A108" s="696" t="s">
        <v>410</v>
      </c>
      <c r="B108" s="696" t="s">
        <v>411</v>
      </c>
      <c r="C108" s="696" t="s">
        <v>412</v>
      </c>
      <c r="D108" s="696" t="s">
        <v>413</v>
      </c>
      <c r="E108" s="696" t="s">
        <v>414</v>
      </c>
      <c r="F108" s="696" t="s">
        <v>415</v>
      </c>
      <c r="G108" s="696" t="s">
        <v>416</v>
      </c>
      <c r="H108" s="696" t="s">
        <v>633</v>
      </c>
      <c r="I108" s="696" t="s">
        <v>634</v>
      </c>
      <c r="J108" s="697">
        <v>44144</v>
      </c>
      <c r="K108" s="696" t="s">
        <v>639</v>
      </c>
      <c r="L108" s="696" t="s">
        <v>640</v>
      </c>
      <c r="M108" s="696" t="s">
        <v>421</v>
      </c>
      <c r="N108" s="696">
        <v>0</v>
      </c>
      <c r="O108" s="696">
        <v>0</v>
      </c>
      <c r="P108" s="696" t="s">
        <v>422</v>
      </c>
      <c r="Q108" s="696">
        <v>24</v>
      </c>
      <c r="R108" s="696">
        <v>20.21</v>
      </c>
      <c r="S108" s="696" t="s">
        <v>422</v>
      </c>
      <c r="T108" s="721">
        <v>24</v>
      </c>
      <c r="U108" s="696" t="s">
        <v>423</v>
      </c>
      <c r="V108" s="696" t="s">
        <v>424</v>
      </c>
      <c r="W108" s="696" t="s">
        <v>425</v>
      </c>
      <c r="X108" s="696" t="s">
        <v>568</v>
      </c>
      <c r="Y108" s="696">
        <v>44174.488935185203</v>
      </c>
    </row>
    <row r="109" spans="1:25">
      <c r="A109" s="696" t="s">
        <v>410</v>
      </c>
      <c r="B109" s="696" t="s">
        <v>411</v>
      </c>
      <c r="C109" s="696" t="s">
        <v>412</v>
      </c>
      <c r="D109" s="696" t="s">
        <v>413</v>
      </c>
      <c r="E109" s="696" t="s">
        <v>414</v>
      </c>
      <c r="F109" s="696" t="s">
        <v>415</v>
      </c>
      <c r="G109" s="696" t="s">
        <v>416</v>
      </c>
      <c r="H109" s="696" t="s">
        <v>633</v>
      </c>
      <c r="I109" s="696" t="s">
        <v>634</v>
      </c>
      <c r="J109" s="697">
        <v>44144</v>
      </c>
      <c r="K109" s="696" t="s">
        <v>641</v>
      </c>
      <c r="L109" s="696" t="s">
        <v>642</v>
      </c>
      <c r="M109" s="696" t="s">
        <v>421</v>
      </c>
      <c r="N109" s="696">
        <v>0</v>
      </c>
      <c r="O109" s="696">
        <v>0</v>
      </c>
      <c r="P109" s="696" t="s">
        <v>422</v>
      </c>
      <c r="Q109" s="696">
        <v>321</v>
      </c>
      <c r="R109" s="696">
        <v>270.32</v>
      </c>
      <c r="S109" s="696" t="s">
        <v>422</v>
      </c>
      <c r="T109" s="721">
        <v>321</v>
      </c>
      <c r="U109" s="696" t="s">
        <v>423</v>
      </c>
      <c r="V109" s="696" t="s">
        <v>424</v>
      </c>
      <c r="W109" s="696" t="s">
        <v>425</v>
      </c>
      <c r="X109" s="696" t="s">
        <v>568</v>
      </c>
      <c r="Y109" s="696">
        <v>44174.488935185203</v>
      </c>
    </row>
    <row r="110" spans="1:25">
      <c r="A110" s="696" t="s">
        <v>410</v>
      </c>
      <c r="B110" s="696" t="s">
        <v>411</v>
      </c>
      <c r="C110" s="696" t="s">
        <v>412</v>
      </c>
      <c r="D110" s="696" t="s">
        <v>413</v>
      </c>
      <c r="E110" s="696" t="s">
        <v>414</v>
      </c>
      <c r="F110" s="696" t="s">
        <v>415</v>
      </c>
      <c r="G110" s="696" t="s">
        <v>416</v>
      </c>
      <c r="H110" s="696" t="s">
        <v>633</v>
      </c>
      <c r="I110" s="696" t="s">
        <v>634</v>
      </c>
      <c r="J110" s="697">
        <v>44145</v>
      </c>
      <c r="K110" s="696" t="s">
        <v>643</v>
      </c>
      <c r="L110" s="696" t="s">
        <v>644</v>
      </c>
      <c r="M110" s="696" t="s">
        <v>421</v>
      </c>
      <c r="N110" s="696">
        <v>0</v>
      </c>
      <c r="O110" s="696">
        <v>0</v>
      </c>
      <c r="P110" s="696" t="s">
        <v>422</v>
      </c>
      <c r="Q110" s="696">
        <v>281</v>
      </c>
      <c r="R110" s="696">
        <v>237.83</v>
      </c>
      <c r="S110" s="696" t="s">
        <v>422</v>
      </c>
      <c r="T110" s="721">
        <v>281</v>
      </c>
      <c r="U110" s="696" t="s">
        <v>423</v>
      </c>
      <c r="V110" s="696" t="s">
        <v>424</v>
      </c>
      <c r="W110" s="696" t="s">
        <v>425</v>
      </c>
      <c r="X110" s="696" t="s">
        <v>568</v>
      </c>
      <c r="Y110" s="696">
        <v>44174.315879629597</v>
      </c>
    </row>
    <row r="111" spans="1:25">
      <c r="A111" s="696" t="s">
        <v>410</v>
      </c>
      <c r="B111" s="696" t="s">
        <v>411</v>
      </c>
      <c r="C111" s="696" t="s">
        <v>412</v>
      </c>
      <c r="D111" s="696" t="s">
        <v>413</v>
      </c>
      <c r="E111" s="696" t="s">
        <v>414</v>
      </c>
      <c r="F111" s="696" t="s">
        <v>415</v>
      </c>
      <c r="G111" s="696" t="s">
        <v>416</v>
      </c>
      <c r="H111" s="696" t="s">
        <v>633</v>
      </c>
      <c r="I111" s="696" t="s">
        <v>634</v>
      </c>
      <c r="J111" s="697">
        <v>44153</v>
      </c>
      <c r="K111" s="696" t="s">
        <v>645</v>
      </c>
      <c r="L111" s="696" t="s">
        <v>646</v>
      </c>
      <c r="M111" s="696" t="s">
        <v>421</v>
      </c>
      <c r="N111" s="696">
        <v>0</v>
      </c>
      <c r="O111" s="696">
        <v>0</v>
      </c>
      <c r="P111" s="696" t="s">
        <v>422</v>
      </c>
      <c r="Q111" s="696">
        <v>46</v>
      </c>
      <c r="R111" s="696">
        <v>38.799999999999997</v>
      </c>
      <c r="S111" s="696" t="s">
        <v>422</v>
      </c>
      <c r="T111" s="721">
        <v>46</v>
      </c>
      <c r="U111" s="696" t="s">
        <v>423</v>
      </c>
      <c r="V111" s="696" t="s">
        <v>424</v>
      </c>
      <c r="W111" s="696" t="s">
        <v>425</v>
      </c>
      <c r="X111" s="696" t="s">
        <v>647</v>
      </c>
      <c r="Y111" s="696">
        <v>44174.511064814797</v>
      </c>
    </row>
    <row r="112" spans="1:25">
      <c r="A112" s="696" t="s">
        <v>410</v>
      </c>
      <c r="B112" s="696" t="s">
        <v>411</v>
      </c>
      <c r="C112" s="696" t="s">
        <v>412</v>
      </c>
      <c r="D112" s="696" t="s">
        <v>413</v>
      </c>
      <c r="E112" s="696" t="s">
        <v>414</v>
      </c>
      <c r="F112" s="696" t="s">
        <v>415</v>
      </c>
      <c r="G112" s="696" t="s">
        <v>416</v>
      </c>
      <c r="H112" s="696" t="s">
        <v>633</v>
      </c>
      <c r="I112" s="696" t="s">
        <v>634</v>
      </c>
      <c r="J112" s="697">
        <v>44153</v>
      </c>
      <c r="K112" s="696" t="s">
        <v>648</v>
      </c>
      <c r="L112" s="696" t="s">
        <v>649</v>
      </c>
      <c r="M112" s="696" t="s">
        <v>421</v>
      </c>
      <c r="N112" s="696">
        <v>0</v>
      </c>
      <c r="O112" s="696">
        <v>0</v>
      </c>
      <c r="P112" s="696" t="s">
        <v>422</v>
      </c>
      <c r="Q112" s="696">
        <v>316</v>
      </c>
      <c r="R112" s="696">
        <v>266.51</v>
      </c>
      <c r="S112" s="696" t="s">
        <v>422</v>
      </c>
      <c r="T112" s="721">
        <v>316</v>
      </c>
      <c r="U112" s="696" t="s">
        <v>423</v>
      </c>
      <c r="V112" s="696" t="s">
        <v>424</v>
      </c>
      <c r="W112" s="696" t="s">
        <v>425</v>
      </c>
      <c r="X112" s="696" t="s">
        <v>467</v>
      </c>
      <c r="Y112" s="696">
        <v>44174.511064814797</v>
      </c>
    </row>
    <row r="113" spans="1:25">
      <c r="A113" s="696" t="s">
        <v>410</v>
      </c>
      <c r="B113" s="696" t="s">
        <v>411</v>
      </c>
      <c r="C113" s="696" t="s">
        <v>458</v>
      </c>
      <c r="D113" s="696" t="s">
        <v>459</v>
      </c>
      <c r="E113" s="696" t="s">
        <v>414</v>
      </c>
      <c r="F113" s="696" t="s">
        <v>415</v>
      </c>
      <c r="G113" s="696" t="s">
        <v>416</v>
      </c>
      <c r="H113" s="696" t="s">
        <v>633</v>
      </c>
      <c r="I113" s="696" t="s">
        <v>634</v>
      </c>
      <c r="J113" s="697">
        <v>44154</v>
      </c>
      <c r="K113" s="696" t="s">
        <v>650</v>
      </c>
      <c r="L113" s="696" t="s">
        <v>651</v>
      </c>
      <c r="M113" s="696" t="s">
        <v>421</v>
      </c>
      <c r="N113" s="696">
        <v>0</v>
      </c>
      <c r="O113" s="696">
        <v>0</v>
      </c>
      <c r="P113" s="696" t="s">
        <v>422</v>
      </c>
      <c r="Q113" s="696">
        <v>1530</v>
      </c>
      <c r="R113" s="696">
        <v>1292.78</v>
      </c>
      <c r="S113" s="696" t="s">
        <v>422</v>
      </c>
      <c r="T113" s="721">
        <v>1530</v>
      </c>
      <c r="U113" s="696" t="s">
        <v>423</v>
      </c>
      <c r="V113" s="696" t="s">
        <v>424</v>
      </c>
      <c r="W113" s="696" t="s">
        <v>425</v>
      </c>
      <c r="X113" s="696" t="s">
        <v>467</v>
      </c>
      <c r="Y113" s="696">
        <v>44174.333784722199</v>
      </c>
    </row>
    <row r="114" spans="1:25">
      <c r="A114" s="696" t="s">
        <v>410</v>
      </c>
      <c r="B114" s="696" t="s">
        <v>411</v>
      </c>
      <c r="C114" s="696" t="s">
        <v>458</v>
      </c>
      <c r="D114" s="696" t="s">
        <v>459</v>
      </c>
      <c r="E114" s="696" t="s">
        <v>414</v>
      </c>
      <c r="F114" s="696" t="s">
        <v>415</v>
      </c>
      <c r="G114" s="696" t="s">
        <v>416</v>
      </c>
      <c r="H114" s="696" t="s">
        <v>633</v>
      </c>
      <c r="I114" s="696" t="s">
        <v>634</v>
      </c>
      <c r="J114" s="697">
        <v>44154</v>
      </c>
      <c r="K114" s="696" t="s">
        <v>652</v>
      </c>
      <c r="L114" s="696" t="s">
        <v>651</v>
      </c>
      <c r="M114" s="696" t="s">
        <v>421</v>
      </c>
      <c r="N114" s="696">
        <v>0</v>
      </c>
      <c r="O114" s="696">
        <v>0</v>
      </c>
      <c r="P114" s="696" t="s">
        <v>422</v>
      </c>
      <c r="Q114" s="696">
        <v>784.5</v>
      </c>
      <c r="R114" s="696">
        <v>662.86</v>
      </c>
      <c r="S114" s="696" t="s">
        <v>422</v>
      </c>
      <c r="T114" s="721">
        <v>784.5</v>
      </c>
      <c r="U114" s="696" t="s">
        <v>423</v>
      </c>
      <c r="V114" s="696" t="s">
        <v>424</v>
      </c>
      <c r="W114" s="696" t="s">
        <v>425</v>
      </c>
      <c r="X114" s="696" t="s">
        <v>467</v>
      </c>
      <c r="Y114" s="696">
        <v>44174.333784722199</v>
      </c>
    </row>
    <row r="115" spans="1:25">
      <c r="T115" s="721">
        <f>SUM(T4:T114)</f>
        <v>68826.539856000003</v>
      </c>
    </row>
  </sheetData>
  <sheetProtection algorithmName="SHA-512" hashValue="6V1ZAFDsoPNqunYwm7BTyjYMUwar7LszmIWnfLK9OBCJ9NxvA2ztwqndb/x0iPt1NskfjTNrPOKR10sCKI4Wuw==" saltValue="CM1p2y0bLQRfPPQKFEeZ0w==" spinCount="100000" sheet="1" objects="1" scenarios="1"/>
  <sortState xmlns:xlrd2="http://schemas.microsoft.com/office/spreadsheetml/2017/richdata2" ref="A4:Z111">
    <sortCondition ref="H4:H111"/>
  </sortState>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B12B-0D49-4520-815C-6B3B32CFDAF9}">
  <dimension ref="A3:Y552"/>
  <sheetViews>
    <sheetView topLeftCell="F1" zoomScale="80" zoomScaleNormal="80" workbookViewId="0">
      <pane xSplit="6" ySplit="3" topLeftCell="L328" activePane="bottomRight" state="frozen"/>
      <selection activeCell="F1" sqref="F1"/>
      <selection pane="topRight" activeCell="L1" sqref="L1"/>
      <selection pane="bottomLeft" activeCell="F4" sqref="F4"/>
      <selection pane="bottomRight" activeCell="L353" sqref="L353"/>
    </sheetView>
  </sheetViews>
  <sheetFormatPr defaultColWidth="11" defaultRowHeight="15.75"/>
  <cols>
    <col min="1" max="1" width="31" style="696" customWidth="1"/>
    <col min="2" max="2" width="7.125" style="696" customWidth="1"/>
    <col min="3" max="3" width="12.625" style="696" customWidth="1"/>
    <col min="4" max="4" width="19" style="696" customWidth="1"/>
    <col min="5" max="5" width="8.875" style="696" customWidth="1"/>
    <col min="6" max="6" width="49.125" style="696" hidden="1" customWidth="1"/>
    <col min="7" max="7" width="11.125" style="696" hidden="1" customWidth="1"/>
    <col min="8" max="8" width="23.5" style="696" bestFit="1" customWidth="1"/>
    <col min="9" max="9" width="53.875" style="696" customWidth="1"/>
    <col min="10" max="10" width="13" style="697" customWidth="1"/>
    <col min="11" max="11" width="17.125" style="696" customWidth="1"/>
    <col min="12" max="12" width="62.625" style="696" bestFit="1" customWidth="1"/>
    <col min="13" max="13" width="13.625" style="696" hidden="1" customWidth="1"/>
    <col min="14" max="14" width="7.875" style="696" hidden="1" customWidth="1"/>
    <col min="15" max="15" width="8.875" style="696" hidden="1" customWidth="1"/>
    <col min="16" max="16" width="18.125" style="696" hidden="1" customWidth="1"/>
    <col min="17" max="17" width="25.125" style="696" hidden="1" customWidth="1"/>
    <col min="18" max="18" width="25" style="696" hidden="1" customWidth="1"/>
    <col min="19" max="19" width="16.5" style="696" bestFit="1" customWidth="1"/>
    <col min="20" max="20" width="13.375" style="734" customWidth="1"/>
    <col min="21" max="21" width="11.625" style="696" customWidth="1"/>
    <col min="22" max="22" width="21.625" style="696" customWidth="1"/>
    <col min="23" max="23" width="14" style="696" customWidth="1"/>
    <col min="24" max="24" width="15.625" style="696" customWidth="1"/>
    <col min="25" max="25" width="15.125" style="696" customWidth="1"/>
    <col min="26" max="16384" width="11" style="696"/>
  </cols>
  <sheetData>
    <row r="3" spans="1:25">
      <c r="A3" s="696" t="s">
        <v>385</v>
      </c>
      <c r="B3" s="696" t="s">
        <v>386</v>
      </c>
      <c r="C3" s="696" t="s">
        <v>387</v>
      </c>
      <c r="D3" s="696" t="s">
        <v>388</v>
      </c>
      <c r="E3" s="696" t="s">
        <v>389</v>
      </c>
      <c r="F3" s="696" t="s">
        <v>390</v>
      </c>
      <c r="G3" s="696" t="s">
        <v>391</v>
      </c>
      <c r="H3" s="696" t="s">
        <v>392</v>
      </c>
      <c r="I3" s="696" t="s">
        <v>393</v>
      </c>
      <c r="J3" s="697" t="s">
        <v>394</v>
      </c>
      <c r="K3" s="696" t="s">
        <v>395</v>
      </c>
      <c r="L3" s="696" t="s">
        <v>396</v>
      </c>
      <c r="M3" s="696" t="s">
        <v>397</v>
      </c>
      <c r="N3" s="696" t="s">
        <v>398</v>
      </c>
      <c r="O3" s="696" t="s">
        <v>399</v>
      </c>
      <c r="P3" s="696" t="s">
        <v>400</v>
      </c>
      <c r="Q3" s="696" t="s">
        <v>401</v>
      </c>
      <c r="R3" s="696" t="s">
        <v>402</v>
      </c>
      <c r="S3" s="696" t="s">
        <v>403</v>
      </c>
      <c r="T3" s="734" t="s">
        <v>404</v>
      </c>
      <c r="U3" s="696" t="s">
        <v>405</v>
      </c>
      <c r="V3" s="696" t="s">
        <v>406</v>
      </c>
      <c r="W3" s="696" t="s">
        <v>407</v>
      </c>
      <c r="X3" s="696" t="s">
        <v>408</v>
      </c>
      <c r="Y3" s="696" t="s">
        <v>409</v>
      </c>
    </row>
    <row r="5" spans="1:25">
      <c r="A5" s="696" t="s">
        <v>410</v>
      </c>
      <c r="B5" s="696" t="s">
        <v>411</v>
      </c>
      <c r="C5" s="696" t="s">
        <v>412</v>
      </c>
      <c r="D5" s="696" t="s">
        <v>413</v>
      </c>
      <c r="E5" s="696" t="s">
        <v>414</v>
      </c>
      <c r="F5" s="696" t="s">
        <v>415</v>
      </c>
      <c r="G5" s="696" t="s">
        <v>416</v>
      </c>
      <c r="H5" s="696" t="s">
        <v>2043</v>
      </c>
      <c r="I5" s="696" t="s">
        <v>1833</v>
      </c>
      <c r="J5" s="697">
        <v>44255</v>
      </c>
      <c r="K5" s="696" t="s">
        <v>1013</v>
      </c>
      <c r="L5" s="696" t="s">
        <v>1014</v>
      </c>
      <c r="M5" s="696" t="s">
        <v>421</v>
      </c>
      <c r="N5" s="696">
        <v>0</v>
      </c>
      <c r="O5" s="696">
        <v>0</v>
      </c>
      <c r="P5" s="696" t="s">
        <v>422</v>
      </c>
      <c r="Q5" s="696">
        <v>112</v>
      </c>
      <c r="R5" s="696">
        <v>92.22</v>
      </c>
      <c r="S5" s="696" t="s">
        <v>422</v>
      </c>
      <c r="T5" s="734">
        <v>112</v>
      </c>
      <c r="U5" s="696" t="s">
        <v>423</v>
      </c>
      <c r="V5" s="696" t="s">
        <v>424</v>
      </c>
      <c r="W5" s="696" t="s">
        <v>425</v>
      </c>
      <c r="X5" s="696" t="s">
        <v>431</v>
      </c>
      <c r="Y5" s="724">
        <v>44268.360034722202</v>
      </c>
    </row>
    <row r="6" spans="1:25">
      <c r="H6" s="725" t="s">
        <v>1834</v>
      </c>
      <c r="T6" s="734">
        <f>SUBTOTAL(9,T5:T5)</f>
        <v>112</v>
      </c>
      <c r="Y6" s="724"/>
    </row>
    <row r="7" spans="1:25">
      <c r="A7" s="696" t="s">
        <v>410</v>
      </c>
      <c r="B7" s="696" t="s">
        <v>411</v>
      </c>
      <c r="C7" s="696" t="s">
        <v>432</v>
      </c>
      <c r="D7" s="696" t="s">
        <v>433</v>
      </c>
      <c r="E7" s="696" t="s">
        <v>414</v>
      </c>
      <c r="F7" s="696" t="s">
        <v>415</v>
      </c>
      <c r="G7" s="696" t="s">
        <v>416</v>
      </c>
      <c r="H7" s="696" t="s">
        <v>808</v>
      </c>
      <c r="I7" s="696" t="s">
        <v>1015</v>
      </c>
      <c r="J7" s="697">
        <v>44286</v>
      </c>
      <c r="K7" s="696" t="s">
        <v>1016</v>
      </c>
      <c r="L7" s="696" t="s">
        <v>1017</v>
      </c>
      <c r="M7" s="696" t="s">
        <v>421</v>
      </c>
      <c r="N7" s="696">
        <v>0</v>
      </c>
      <c r="O7" s="696">
        <v>0</v>
      </c>
      <c r="P7" s="696" t="s">
        <v>422</v>
      </c>
      <c r="Q7" s="696">
        <v>2400</v>
      </c>
      <c r="R7" s="696">
        <v>2050.7600000000002</v>
      </c>
      <c r="S7" s="696" t="s">
        <v>422</v>
      </c>
      <c r="T7" s="734">
        <v>2400</v>
      </c>
      <c r="U7" s="696" t="s">
        <v>423</v>
      </c>
      <c r="V7" s="696" t="s">
        <v>424</v>
      </c>
      <c r="W7" s="696" t="s">
        <v>425</v>
      </c>
      <c r="X7" s="696" t="s">
        <v>457</v>
      </c>
      <c r="Y7" s="724">
        <v>44301.636770833298</v>
      </c>
    </row>
    <row r="8" spans="1:25">
      <c r="H8" s="725" t="s">
        <v>1835</v>
      </c>
      <c r="T8" s="734">
        <f>SUBTOTAL(9,T7:T7)</f>
        <v>2400</v>
      </c>
      <c r="Y8" s="724"/>
    </row>
    <row r="9" spans="1:25">
      <c r="A9" s="696" t="s">
        <v>410</v>
      </c>
      <c r="B9" s="696" t="s">
        <v>411</v>
      </c>
      <c r="C9" s="696" t="s">
        <v>432</v>
      </c>
      <c r="D9" s="696" t="s">
        <v>433</v>
      </c>
      <c r="E9" s="696" t="s">
        <v>414</v>
      </c>
      <c r="F9" s="696" t="s">
        <v>415</v>
      </c>
      <c r="G9" s="696" t="s">
        <v>416</v>
      </c>
      <c r="H9" s="696" t="s">
        <v>810</v>
      </c>
      <c r="I9" s="696" t="s">
        <v>1018</v>
      </c>
      <c r="J9" s="697">
        <v>44231</v>
      </c>
      <c r="K9" s="696" t="s">
        <v>1019</v>
      </c>
      <c r="L9" s="696" t="s">
        <v>1020</v>
      </c>
      <c r="M9" s="696" t="s">
        <v>421</v>
      </c>
      <c r="N9" s="696">
        <v>0</v>
      </c>
      <c r="O9" s="696">
        <v>0</v>
      </c>
      <c r="P9" s="696" t="s">
        <v>422</v>
      </c>
      <c r="Q9" s="696">
        <v>875</v>
      </c>
      <c r="R9" s="696">
        <v>729.29</v>
      </c>
      <c r="S9" s="696" t="s">
        <v>422</v>
      </c>
      <c r="T9" s="734">
        <v>875</v>
      </c>
      <c r="U9" s="696" t="s">
        <v>423</v>
      </c>
      <c r="V9" s="696" t="s">
        <v>424</v>
      </c>
      <c r="W9" s="696" t="s">
        <v>425</v>
      </c>
      <c r="X9" s="696" t="s">
        <v>536</v>
      </c>
      <c r="Y9" s="724">
        <v>44260.646400463003</v>
      </c>
    </row>
    <row r="10" spans="1:25">
      <c r="A10" s="696" t="s">
        <v>410</v>
      </c>
      <c r="B10" s="696" t="s">
        <v>411</v>
      </c>
      <c r="C10" s="696" t="s">
        <v>432</v>
      </c>
      <c r="D10" s="696" t="s">
        <v>433</v>
      </c>
      <c r="E10" s="696" t="s">
        <v>414</v>
      </c>
      <c r="F10" s="696" t="s">
        <v>415</v>
      </c>
      <c r="G10" s="696" t="s">
        <v>416</v>
      </c>
      <c r="H10" s="725" t="s">
        <v>810</v>
      </c>
      <c r="I10" s="696" t="s">
        <v>1018</v>
      </c>
      <c r="J10" s="697">
        <v>44245</v>
      </c>
      <c r="K10" s="696" t="s">
        <v>1021</v>
      </c>
      <c r="L10" s="696" t="s">
        <v>1022</v>
      </c>
      <c r="M10" s="696" t="s">
        <v>421</v>
      </c>
      <c r="N10" s="696">
        <v>0</v>
      </c>
      <c r="O10" s="696">
        <v>0</v>
      </c>
      <c r="P10" s="696" t="s">
        <v>422</v>
      </c>
      <c r="Q10" s="696">
        <v>-93</v>
      </c>
      <c r="R10" s="696">
        <v>-77.290000000000006</v>
      </c>
      <c r="S10" s="696" t="s">
        <v>422</v>
      </c>
      <c r="T10" s="734">
        <v>-93</v>
      </c>
      <c r="U10" s="696" t="s">
        <v>423</v>
      </c>
      <c r="V10" s="696" t="s">
        <v>424</v>
      </c>
      <c r="W10" s="696" t="s">
        <v>425</v>
      </c>
      <c r="X10" s="696" t="s">
        <v>431</v>
      </c>
      <c r="Y10" s="724">
        <v>44259.559814814798</v>
      </c>
    </row>
    <row r="11" spans="1:25">
      <c r="A11" s="696" t="s">
        <v>410</v>
      </c>
      <c r="B11" s="696" t="s">
        <v>411</v>
      </c>
      <c r="C11" s="696" t="s">
        <v>432</v>
      </c>
      <c r="D11" s="696" t="s">
        <v>433</v>
      </c>
      <c r="E11" s="696" t="s">
        <v>414</v>
      </c>
      <c r="F11" s="696" t="s">
        <v>415</v>
      </c>
      <c r="G11" s="696" t="s">
        <v>416</v>
      </c>
      <c r="H11" s="696" t="s">
        <v>810</v>
      </c>
      <c r="I11" s="696" t="s">
        <v>1018</v>
      </c>
      <c r="J11" s="697">
        <v>44286</v>
      </c>
      <c r="K11" s="696" t="s">
        <v>1023</v>
      </c>
      <c r="L11" s="696" t="s">
        <v>1024</v>
      </c>
      <c r="M11" s="696" t="s">
        <v>421</v>
      </c>
      <c r="N11" s="696">
        <v>0</v>
      </c>
      <c r="O11" s="696">
        <v>0</v>
      </c>
      <c r="P11" s="696" t="s">
        <v>422</v>
      </c>
      <c r="Q11" s="696">
        <v>5760</v>
      </c>
      <c r="R11" s="696">
        <v>4921.8100000000004</v>
      </c>
      <c r="S11" s="696" t="s">
        <v>422</v>
      </c>
      <c r="T11" s="734">
        <v>5760</v>
      </c>
      <c r="U11" s="696" t="s">
        <v>423</v>
      </c>
      <c r="V11" s="696" t="s">
        <v>424</v>
      </c>
      <c r="W11" s="696" t="s">
        <v>425</v>
      </c>
      <c r="X11" s="696" t="s">
        <v>457</v>
      </c>
      <c r="Y11" s="724">
        <v>44301.636770833298</v>
      </c>
    </row>
    <row r="12" spans="1:25">
      <c r="H12" s="725" t="s">
        <v>1836</v>
      </c>
      <c r="T12" s="734">
        <f>SUBTOTAL(9,T9:T11)</f>
        <v>6542</v>
      </c>
      <c r="Y12" s="724"/>
    </row>
    <row r="13" spans="1:25">
      <c r="A13" s="696" t="s">
        <v>410</v>
      </c>
      <c r="B13" s="696" t="s">
        <v>411</v>
      </c>
      <c r="C13" s="696" t="s">
        <v>970</v>
      </c>
      <c r="D13" s="696" t="s">
        <v>971</v>
      </c>
      <c r="E13" s="696" t="s">
        <v>414</v>
      </c>
      <c r="F13" s="696" t="s">
        <v>415</v>
      </c>
      <c r="G13" s="696" t="s">
        <v>416</v>
      </c>
      <c r="H13" s="696" t="s">
        <v>811</v>
      </c>
      <c r="I13" s="696" t="s">
        <v>1332</v>
      </c>
      <c r="J13" s="697">
        <v>44286</v>
      </c>
      <c r="K13" s="696" t="s">
        <v>1330</v>
      </c>
      <c r="L13" s="696" t="s">
        <v>1333</v>
      </c>
      <c r="M13" s="696" t="s">
        <v>421</v>
      </c>
      <c r="N13" s="696">
        <v>0</v>
      </c>
      <c r="O13" s="696">
        <v>0</v>
      </c>
      <c r="P13" s="696" t="s">
        <v>422</v>
      </c>
      <c r="Q13" s="696">
        <v>330.07</v>
      </c>
      <c r="R13" s="696">
        <v>282.04000000000002</v>
      </c>
      <c r="S13" s="696" t="s">
        <v>422</v>
      </c>
      <c r="T13" s="734">
        <v>330.07</v>
      </c>
      <c r="U13" s="696" t="s">
        <v>423</v>
      </c>
      <c r="V13" s="696" t="s">
        <v>424</v>
      </c>
      <c r="W13" s="696" t="s">
        <v>425</v>
      </c>
      <c r="X13" s="696" t="s">
        <v>975</v>
      </c>
      <c r="Y13" s="724">
        <v>44302.425324074102</v>
      </c>
    </row>
    <row r="14" spans="1:25">
      <c r="H14" s="725" t="s">
        <v>1837</v>
      </c>
      <c r="T14" s="734">
        <f>SUBTOTAL(9,T13:T13)</f>
        <v>330.07</v>
      </c>
      <c r="Y14" s="724"/>
    </row>
    <row r="15" spans="1:25">
      <c r="A15" s="696" t="s">
        <v>410</v>
      </c>
      <c r="B15" s="696" t="s">
        <v>411</v>
      </c>
      <c r="C15" s="696" t="s">
        <v>970</v>
      </c>
      <c r="D15" s="696" t="s">
        <v>971</v>
      </c>
      <c r="E15" s="696" t="s">
        <v>414</v>
      </c>
      <c r="F15" s="696" t="s">
        <v>415</v>
      </c>
      <c r="G15" s="696" t="s">
        <v>416</v>
      </c>
      <c r="H15" s="696" t="s">
        <v>813</v>
      </c>
      <c r="I15" s="696" t="s">
        <v>1025</v>
      </c>
      <c r="J15" s="697">
        <v>44285</v>
      </c>
      <c r="K15" s="696" t="s">
        <v>1026</v>
      </c>
      <c r="L15" s="696" t="s">
        <v>1027</v>
      </c>
      <c r="M15" s="696" t="s">
        <v>421</v>
      </c>
      <c r="N15" s="696">
        <v>0</v>
      </c>
      <c r="O15" s="696">
        <v>0</v>
      </c>
      <c r="P15" s="696" t="s">
        <v>422</v>
      </c>
      <c r="Q15" s="696">
        <v>100</v>
      </c>
      <c r="R15" s="696">
        <v>85.15</v>
      </c>
      <c r="S15" s="696" t="s">
        <v>422</v>
      </c>
      <c r="T15" s="734">
        <v>100</v>
      </c>
      <c r="U15" s="696" t="s">
        <v>423</v>
      </c>
      <c r="V15" s="696" t="s">
        <v>424</v>
      </c>
      <c r="W15" s="696" t="s">
        <v>425</v>
      </c>
      <c r="X15" s="696" t="s">
        <v>565</v>
      </c>
      <c r="Y15" s="724">
        <v>44299.570208333302</v>
      </c>
    </row>
    <row r="16" spans="1:25">
      <c r="A16" s="696" t="s">
        <v>410</v>
      </c>
      <c r="B16" s="696" t="s">
        <v>411</v>
      </c>
      <c r="C16" s="696" t="s">
        <v>970</v>
      </c>
      <c r="D16" s="696" t="s">
        <v>971</v>
      </c>
      <c r="E16" s="696" t="s">
        <v>414</v>
      </c>
      <c r="F16" s="696" t="s">
        <v>415</v>
      </c>
      <c r="G16" s="696" t="s">
        <v>416</v>
      </c>
      <c r="H16" s="696" t="s">
        <v>813</v>
      </c>
      <c r="I16" s="696" t="s">
        <v>1025</v>
      </c>
      <c r="J16" s="697">
        <v>44285</v>
      </c>
      <c r="K16" s="696" t="s">
        <v>1028</v>
      </c>
      <c r="L16" s="696" t="s">
        <v>1029</v>
      </c>
      <c r="M16" s="696" t="s">
        <v>421</v>
      </c>
      <c r="N16" s="696">
        <v>0</v>
      </c>
      <c r="O16" s="696">
        <v>0</v>
      </c>
      <c r="P16" s="696" t="s">
        <v>422</v>
      </c>
      <c r="Q16" s="696">
        <v>420</v>
      </c>
      <c r="R16" s="696">
        <v>357.63</v>
      </c>
      <c r="S16" s="696" t="s">
        <v>422</v>
      </c>
      <c r="T16" s="734">
        <v>420</v>
      </c>
      <c r="U16" s="696" t="s">
        <v>423</v>
      </c>
      <c r="V16" s="696" t="s">
        <v>424</v>
      </c>
      <c r="W16" s="696" t="s">
        <v>425</v>
      </c>
      <c r="X16" s="696" t="s">
        <v>565</v>
      </c>
      <c r="Y16" s="724">
        <v>44299.570208333302</v>
      </c>
    </row>
    <row r="17" spans="1:25">
      <c r="A17" s="696" t="s">
        <v>410</v>
      </c>
      <c r="B17" s="696" t="s">
        <v>411</v>
      </c>
      <c r="C17" s="696" t="s">
        <v>970</v>
      </c>
      <c r="D17" s="696" t="s">
        <v>971</v>
      </c>
      <c r="E17" s="696" t="s">
        <v>414</v>
      </c>
      <c r="F17" s="696" t="s">
        <v>415</v>
      </c>
      <c r="G17" s="696" t="s">
        <v>416</v>
      </c>
      <c r="H17" s="696" t="s">
        <v>813</v>
      </c>
      <c r="I17" s="696" t="s">
        <v>1025</v>
      </c>
      <c r="J17" s="697">
        <v>44285</v>
      </c>
      <c r="K17" s="696" t="s">
        <v>1030</v>
      </c>
      <c r="L17" s="696" t="s">
        <v>1031</v>
      </c>
      <c r="M17" s="696" t="s">
        <v>421</v>
      </c>
      <c r="N17" s="696">
        <v>0</v>
      </c>
      <c r="O17" s="696">
        <v>0</v>
      </c>
      <c r="P17" s="696" t="s">
        <v>422</v>
      </c>
      <c r="Q17" s="696">
        <v>40</v>
      </c>
      <c r="R17" s="696">
        <v>34.06</v>
      </c>
      <c r="S17" s="696" t="s">
        <v>422</v>
      </c>
      <c r="T17" s="734">
        <v>40</v>
      </c>
      <c r="U17" s="696" t="s">
        <v>423</v>
      </c>
      <c r="V17" s="696" t="s">
        <v>424</v>
      </c>
      <c r="W17" s="696" t="s">
        <v>425</v>
      </c>
      <c r="X17" s="696" t="s">
        <v>565</v>
      </c>
      <c r="Y17" s="724">
        <v>44299.570208333302</v>
      </c>
    </row>
    <row r="18" spans="1:25">
      <c r="A18" s="696" t="s">
        <v>410</v>
      </c>
      <c r="B18" s="696" t="s">
        <v>411</v>
      </c>
      <c r="C18" s="696" t="s">
        <v>970</v>
      </c>
      <c r="D18" s="696" t="s">
        <v>971</v>
      </c>
      <c r="E18" s="696" t="s">
        <v>414</v>
      </c>
      <c r="F18" s="696" t="s">
        <v>415</v>
      </c>
      <c r="G18" s="696" t="s">
        <v>416</v>
      </c>
      <c r="H18" s="696" t="s">
        <v>813</v>
      </c>
      <c r="I18" s="696" t="s">
        <v>1025</v>
      </c>
      <c r="J18" s="697">
        <v>44285</v>
      </c>
      <c r="K18" s="696" t="s">
        <v>1032</v>
      </c>
      <c r="L18" s="696" t="s">
        <v>1033</v>
      </c>
      <c r="M18" s="696" t="s">
        <v>421</v>
      </c>
      <c r="N18" s="696">
        <v>0</v>
      </c>
      <c r="O18" s="696">
        <v>0</v>
      </c>
      <c r="P18" s="696" t="s">
        <v>422</v>
      </c>
      <c r="Q18" s="696">
        <v>480</v>
      </c>
      <c r="R18" s="696">
        <v>408.72</v>
      </c>
      <c r="S18" s="696" t="s">
        <v>422</v>
      </c>
      <c r="T18" s="734">
        <v>480</v>
      </c>
      <c r="U18" s="696" t="s">
        <v>423</v>
      </c>
      <c r="V18" s="696" t="s">
        <v>424</v>
      </c>
      <c r="W18" s="696" t="s">
        <v>425</v>
      </c>
      <c r="X18" s="696" t="s">
        <v>565</v>
      </c>
      <c r="Y18" s="724">
        <v>44299.570208333302</v>
      </c>
    </row>
    <row r="19" spans="1:25">
      <c r="A19" s="696" t="s">
        <v>410</v>
      </c>
      <c r="B19" s="696" t="s">
        <v>411</v>
      </c>
      <c r="C19" s="696" t="s">
        <v>970</v>
      </c>
      <c r="D19" s="696" t="s">
        <v>971</v>
      </c>
      <c r="E19" s="696" t="s">
        <v>414</v>
      </c>
      <c r="F19" s="696" t="s">
        <v>415</v>
      </c>
      <c r="G19" s="696" t="s">
        <v>416</v>
      </c>
      <c r="H19" s="696" t="s">
        <v>813</v>
      </c>
      <c r="I19" s="696" t="s">
        <v>1025</v>
      </c>
      <c r="J19" s="697">
        <v>44285</v>
      </c>
      <c r="K19" s="696" t="s">
        <v>1034</v>
      </c>
      <c r="L19" s="696" t="s">
        <v>1035</v>
      </c>
      <c r="M19" s="696" t="s">
        <v>421</v>
      </c>
      <c r="N19" s="696">
        <v>0</v>
      </c>
      <c r="O19" s="696">
        <v>0</v>
      </c>
      <c r="P19" s="696" t="s">
        <v>422</v>
      </c>
      <c r="Q19" s="696">
        <v>95</v>
      </c>
      <c r="R19" s="696">
        <v>80.89</v>
      </c>
      <c r="S19" s="696" t="s">
        <v>422</v>
      </c>
      <c r="T19" s="734">
        <v>95</v>
      </c>
      <c r="U19" s="696" t="s">
        <v>423</v>
      </c>
      <c r="V19" s="696" t="s">
        <v>424</v>
      </c>
      <c r="W19" s="696" t="s">
        <v>425</v>
      </c>
      <c r="X19" s="696" t="s">
        <v>565</v>
      </c>
      <c r="Y19" s="724">
        <v>44299.570208333302</v>
      </c>
    </row>
    <row r="20" spans="1:25">
      <c r="A20" s="696" t="s">
        <v>410</v>
      </c>
      <c r="B20" s="696" t="s">
        <v>411</v>
      </c>
      <c r="C20" s="696" t="s">
        <v>412</v>
      </c>
      <c r="D20" s="696" t="s">
        <v>413</v>
      </c>
      <c r="E20" s="696" t="s">
        <v>414</v>
      </c>
      <c r="F20" s="696" t="s">
        <v>415</v>
      </c>
      <c r="G20" s="696" t="s">
        <v>416</v>
      </c>
      <c r="H20" s="725" t="s">
        <v>813</v>
      </c>
      <c r="I20" s="696" t="s">
        <v>1025</v>
      </c>
      <c r="J20" s="697">
        <v>44286</v>
      </c>
      <c r="K20" s="696" t="s">
        <v>1036</v>
      </c>
      <c r="L20" s="696" t="s">
        <v>1037</v>
      </c>
      <c r="M20" s="696" t="s">
        <v>421</v>
      </c>
      <c r="N20" s="696">
        <v>0</v>
      </c>
      <c r="O20" s="696">
        <v>0</v>
      </c>
      <c r="P20" s="696" t="s">
        <v>422</v>
      </c>
      <c r="Q20" s="696">
        <v>432</v>
      </c>
      <c r="R20" s="696">
        <v>369.14</v>
      </c>
      <c r="S20" s="696" t="s">
        <v>422</v>
      </c>
      <c r="T20" s="734">
        <v>432</v>
      </c>
      <c r="U20" s="696" t="s">
        <v>423</v>
      </c>
      <c r="V20" s="696" t="s">
        <v>424</v>
      </c>
      <c r="W20" s="696" t="s">
        <v>425</v>
      </c>
      <c r="X20" s="696" t="s">
        <v>536</v>
      </c>
      <c r="Y20" s="724">
        <v>44301.4922800926</v>
      </c>
    </row>
    <row r="21" spans="1:25">
      <c r="A21" s="696" t="s">
        <v>410</v>
      </c>
      <c r="B21" s="696" t="s">
        <v>411</v>
      </c>
      <c r="C21" s="696" t="s">
        <v>412</v>
      </c>
      <c r="D21" s="696" t="s">
        <v>413</v>
      </c>
      <c r="E21" s="696" t="s">
        <v>414</v>
      </c>
      <c r="F21" s="696" t="s">
        <v>415</v>
      </c>
      <c r="G21" s="696" t="s">
        <v>416</v>
      </c>
      <c r="H21" s="696" t="s">
        <v>813</v>
      </c>
      <c r="I21" s="696" t="s">
        <v>1025</v>
      </c>
      <c r="J21" s="697">
        <v>44286</v>
      </c>
      <c r="K21" s="696" t="s">
        <v>1038</v>
      </c>
      <c r="L21" s="696" t="s">
        <v>1037</v>
      </c>
      <c r="M21" s="696" t="s">
        <v>421</v>
      </c>
      <c r="N21" s="696">
        <v>0</v>
      </c>
      <c r="O21" s="696">
        <v>0</v>
      </c>
      <c r="P21" s="696" t="s">
        <v>422</v>
      </c>
      <c r="Q21" s="696">
        <v>320</v>
      </c>
      <c r="R21" s="696">
        <v>273.43</v>
      </c>
      <c r="S21" s="696" t="s">
        <v>422</v>
      </c>
      <c r="T21" s="734">
        <v>320</v>
      </c>
      <c r="U21" s="696" t="s">
        <v>423</v>
      </c>
      <c r="V21" s="696" t="s">
        <v>424</v>
      </c>
      <c r="W21" s="696" t="s">
        <v>425</v>
      </c>
      <c r="X21" s="696" t="s">
        <v>536</v>
      </c>
      <c r="Y21" s="724">
        <v>44301.492303240702</v>
      </c>
    </row>
    <row r="22" spans="1:25">
      <c r="H22" s="725" t="s">
        <v>1838</v>
      </c>
      <c r="T22" s="734">
        <f>SUBTOTAL(9,T15:T21)</f>
        <v>1887</v>
      </c>
      <c r="Y22" s="724"/>
    </row>
    <row r="23" spans="1:25">
      <c r="A23" s="696" t="s">
        <v>410</v>
      </c>
      <c r="B23" s="696" t="s">
        <v>411</v>
      </c>
      <c r="C23" s="696" t="s">
        <v>432</v>
      </c>
      <c r="D23" s="696" t="s">
        <v>433</v>
      </c>
      <c r="E23" s="696" t="s">
        <v>414</v>
      </c>
      <c r="F23" s="696" t="s">
        <v>415</v>
      </c>
      <c r="G23" s="696" t="s">
        <v>416</v>
      </c>
      <c r="H23" s="696" t="s">
        <v>494</v>
      </c>
      <c r="I23" s="696" t="s">
        <v>495</v>
      </c>
      <c r="J23" s="697">
        <v>44216</v>
      </c>
      <c r="K23" s="696" t="s">
        <v>1142</v>
      </c>
      <c r="L23" s="696" t="s">
        <v>1143</v>
      </c>
      <c r="M23" s="696" t="s">
        <v>421</v>
      </c>
      <c r="N23" s="696">
        <v>0</v>
      </c>
      <c r="O23" s="696">
        <v>0</v>
      </c>
      <c r="P23" s="696" t="s">
        <v>422</v>
      </c>
      <c r="Q23" s="696">
        <v>40</v>
      </c>
      <c r="R23" s="696">
        <v>32.97</v>
      </c>
      <c r="S23" s="696" t="s">
        <v>422</v>
      </c>
      <c r="T23" s="734">
        <v>40</v>
      </c>
      <c r="U23" s="696" t="s">
        <v>423</v>
      </c>
      <c r="V23" s="696" t="s">
        <v>424</v>
      </c>
      <c r="W23" s="696" t="s">
        <v>425</v>
      </c>
      <c r="X23" s="696" t="s">
        <v>619</v>
      </c>
      <c r="Y23" s="724">
        <v>44231.683854166702</v>
      </c>
    </row>
    <row r="24" spans="1:25">
      <c r="A24" s="696" t="s">
        <v>410</v>
      </c>
      <c r="B24" s="696" t="s">
        <v>411</v>
      </c>
      <c r="C24" s="696" t="s">
        <v>432</v>
      </c>
      <c r="D24" s="696" t="s">
        <v>433</v>
      </c>
      <c r="E24" s="696" t="s">
        <v>414</v>
      </c>
      <c r="F24" s="696" t="s">
        <v>415</v>
      </c>
      <c r="G24" s="696" t="s">
        <v>416</v>
      </c>
      <c r="H24" s="725" t="s">
        <v>494</v>
      </c>
      <c r="I24" s="696" t="s">
        <v>495</v>
      </c>
      <c r="J24" s="697">
        <v>44222</v>
      </c>
      <c r="K24" s="696" t="s">
        <v>1144</v>
      </c>
      <c r="L24" s="696" t="s">
        <v>1145</v>
      </c>
      <c r="M24" s="696" t="s">
        <v>421</v>
      </c>
      <c r="N24" s="696">
        <v>0</v>
      </c>
      <c r="O24" s="696">
        <v>0</v>
      </c>
      <c r="P24" s="696" t="s">
        <v>422</v>
      </c>
      <c r="Q24" s="696">
        <v>85.26</v>
      </c>
      <c r="R24" s="696">
        <v>70.36</v>
      </c>
      <c r="S24" s="696" t="s">
        <v>422</v>
      </c>
      <c r="T24" s="734">
        <v>85.26</v>
      </c>
      <c r="U24" s="696" t="s">
        <v>423</v>
      </c>
      <c r="V24" s="696" t="s">
        <v>424</v>
      </c>
      <c r="W24" s="696" t="s">
        <v>425</v>
      </c>
      <c r="X24" s="696" t="s">
        <v>619</v>
      </c>
      <c r="Y24" s="724">
        <v>44236.415833333303</v>
      </c>
    </row>
    <row r="25" spans="1:25">
      <c r="A25" s="696" t="s">
        <v>410</v>
      </c>
      <c r="B25" s="696" t="s">
        <v>411</v>
      </c>
      <c r="C25" s="696" t="s">
        <v>432</v>
      </c>
      <c r="D25" s="696" t="s">
        <v>433</v>
      </c>
      <c r="E25" s="696" t="s">
        <v>414</v>
      </c>
      <c r="F25" s="696" t="s">
        <v>415</v>
      </c>
      <c r="G25" s="696" t="s">
        <v>416</v>
      </c>
      <c r="H25" s="696" t="s">
        <v>494</v>
      </c>
      <c r="I25" s="696" t="s">
        <v>495</v>
      </c>
      <c r="J25" s="697">
        <v>44222</v>
      </c>
      <c r="K25" s="696" t="s">
        <v>1146</v>
      </c>
      <c r="L25" s="696" t="s">
        <v>1147</v>
      </c>
      <c r="M25" s="696" t="s">
        <v>421</v>
      </c>
      <c r="N25" s="696">
        <v>0</v>
      </c>
      <c r="O25" s="696">
        <v>0</v>
      </c>
      <c r="P25" s="696" t="s">
        <v>422</v>
      </c>
      <c r="Q25" s="696">
        <v>423.36</v>
      </c>
      <c r="R25" s="696">
        <v>349.39</v>
      </c>
      <c r="S25" s="696" t="s">
        <v>422</v>
      </c>
      <c r="T25" s="734">
        <v>423.36</v>
      </c>
      <c r="U25" s="696" t="s">
        <v>423</v>
      </c>
      <c r="V25" s="696" t="s">
        <v>424</v>
      </c>
      <c r="W25" s="696" t="s">
        <v>425</v>
      </c>
      <c r="X25" s="696" t="s">
        <v>619</v>
      </c>
      <c r="Y25" s="724">
        <v>44236.415844907402</v>
      </c>
    </row>
    <row r="26" spans="1:25">
      <c r="A26" s="696" t="s">
        <v>410</v>
      </c>
      <c r="B26" s="696" t="s">
        <v>411</v>
      </c>
      <c r="C26" s="696" t="s">
        <v>432</v>
      </c>
      <c r="D26" s="696" t="s">
        <v>433</v>
      </c>
      <c r="E26" s="696" t="s">
        <v>414</v>
      </c>
      <c r="F26" s="696" t="s">
        <v>415</v>
      </c>
      <c r="G26" s="696" t="s">
        <v>416</v>
      </c>
      <c r="H26" s="725" t="s">
        <v>494</v>
      </c>
      <c r="I26" s="696" t="s">
        <v>495</v>
      </c>
      <c r="J26" s="697">
        <v>44222</v>
      </c>
      <c r="K26" s="696" t="s">
        <v>1148</v>
      </c>
      <c r="L26" s="696" t="s">
        <v>1149</v>
      </c>
      <c r="M26" s="696" t="s">
        <v>421</v>
      </c>
      <c r="N26" s="696">
        <v>0</v>
      </c>
      <c r="O26" s="696">
        <v>0</v>
      </c>
      <c r="P26" s="696" t="s">
        <v>422</v>
      </c>
      <c r="Q26" s="696">
        <v>269.97000000000003</v>
      </c>
      <c r="R26" s="696">
        <v>222.8</v>
      </c>
      <c r="S26" s="696" t="s">
        <v>422</v>
      </c>
      <c r="T26" s="734">
        <v>269.97000000000003</v>
      </c>
      <c r="U26" s="696" t="s">
        <v>423</v>
      </c>
      <c r="V26" s="696" t="s">
        <v>424</v>
      </c>
      <c r="W26" s="696" t="s">
        <v>425</v>
      </c>
      <c r="X26" s="696" t="s">
        <v>619</v>
      </c>
      <c r="Y26" s="724">
        <v>44236.415844907402</v>
      </c>
    </row>
    <row r="27" spans="1:25">
      <c r="A27" s="696" t="s">
        <v>410</v>
      </c>
      <c r="B27" s="696" t="s">
        <v>411</v>
      </c>
      <c r="C27" s="696" t="s">
        <v>432</v>
      </c>
      <c r="D27" s="696" t="s">
        <v>433</v>
      </c>
      <c r="E27" s="696" t="s">
        <v>414</v>
      </c>
      <c r="F27" s="696" t="s">
        <v>415</v>
      </c>
      <c r="G27" s="696" t="s">
        <v>416</v>
      </c>
      <c r="H27" s="696" t="s">
        <v>494</v>
      </c>
      <c r="I27" s="696" t="s">
        <v>495</v>
      </c>
      <c r="J27" s="697">
        <v>44286</v>
      </c>
      <c r="K27" s="696" t="s">
        <v>1150</v>
      </c>
      <c r="L27" s="696" t="s">
        <v>1151</v>
      </c>
      <c r="M27" s="696" t="s">
        <v>421</v>
      </c>
      <c r="N27" s="696">
        <v>0</v>
      </c>
      <c r="O27" s="696">
        <v>0</v>
      </c>
      <c r="P27" s="696" t="s">
        <v>422</v>
      </c>
      <c r="Q27" s="696">
        <v>769.91</v>
      </c>
      <c r="R27" s="696">
        <v>657.87</v>
      </c>
      <c r="S27" s="696" t="s">
        <v>422</v>
      </c>
      <c r="T27" s="734">
        <v>769.91</v>
      </c>
      <c r="U27" s="696" t="s">
        <v>423</v>
      </c>
      <c r="V27" s="696" t="s">
        <v>424</v>
      </c>
      <c r="W27" s="696" t="s">
        <v>425</v>
      </c>
      <c r="X27" s="696" t="s">
        <v>438</v>
      </c>
      <c r="Y27" s="724">
        <v>44299.557800925897</v>
      </c>
    </row>
    <row r="28" spans="1:25">
      <c r="H28" s="725" t="s">
        <v>1839</v>
      </c>
      <c r="T28" s="734">
        <f>SUBTOTAL(9,T23:T27)</f>
        <v>1588.5</v>
      </c>
      <c r="Y28" s="724"/>
    </row>
    <row r="29" spans="1:25">
      <c r="A29" s="696" t="s">
        <v>410</v>
      </c>
      <c r="B29" s="696" t="s">
        <v>411</v>
      </c>
      <c r="C29" s="696" t="s">
        <v>970</v>
      </c>
      <c r="D29" s="696" t="s">
        <v>971</v>
      </c>
      <c r="E29" s="696" t="s">
        <v>414</v>
      </c>
      <c r="F29" s="696" t="s">
        <v>415</v>
      </c>
      <c r="G29" s="696" t="s">
        <v>416</v>
      </c>
      <c r="H29" s="696" t="s">
        <v>814</v>
      </c>
      <c r="I29" s="696" t="s">
        <v>1348</v>
      </c>
      <c r="J29" s="697">
        <v>44286</v>
      </c>
      <c r="K29" s="696" t="s">
        <v>1344</v>
      </c>
      <c r="L29" s="696" t="s">
        <v>1349</v>
      </c>
      <c r="M29" s="696" t="s">
        <v>421</v>
      </c>
      <c r="N29" s="696">
        <v>0</v>
      </c>
      <c r="O29" s="696">
        <v>0</v>
      </c>
      <c r="P29" s="696" t="s">
        <v>422</v>
      </c>
      <c r="Q29" s="696">
        <v>2305.09</v>
      </c>
      <c r="R29" s="696">
        <v>1969.66</v>
      </c>
      <c r="S29" s="696" t="s">
        <v>422</v>
      </c>
      <c r="T29" s="734">
        <v>2305.09</v>
      </c>
      <c r="U29" s="696" t="s">
        <v>423</v>
      </c>
      <c r="V29" s="696" t="s">
        <v>424</v>
      </c>
      <c r="W29" s="696" t="s">
        <v>425</v>
      </c>
      <c r="X29" s="696" t="s">
        <v>975</v>
      </c>
      <c r="Y29" s="724">
        <v>44302.412372685198</v>
      </c>
    </row>
    <row r="30" spans="1:25">
      <c r="A30" s="696" t="s">
        <v>410</v>
      </c>
      <c r="B30" s="696" t="s">
        <v>411</v>
      </c>
      <c r="C30" s="696" t="s">
        <v>970</v>
      </c>
      <c r="D30" s="696" t="s">
        <v>971</v>
      </c>
      <c r="E30" s="696" t="s">
        <v>414</v>
      </c>
      <c r="F30" s="696" t="s">
        <v>415</v>
      </c>
      <c r="G30" s="696" t="s">
        <v>416</v>
      </c>
      <c r="H30" s="696" t="s">
        <v>814</v>
      </c>
      <c r="I30" s="696" t="s">
        <v>1348</v>
      </c>
      <c r="J30" s="697">
        <v>44286</v>
      </c>
      <c r="K30" s="696" t="s">
        <v>1330</v>
      </c>
      <c r="L30" s="696" t="s">
        <v>1350</v>
      </c>
      <c r="M30" s="696" t="s">
        <v>421</v>
      </c>
      <c r="N30" s="696">
        <v>0</v>
      </c>
      <c r="O30" s="696">
        <v>0</v>
      </c>
      <c r="P30" s="696" t="s">
        <v>422</v>
      </c>
      <c r="Q30" s="696">
        <v>713.8</v>
      </c>
      <c r="R30" s="696">
        <v>609.92999999999995</v>
      </c>
      <c r="S30" s="696" t="s">
        <v>422</v>
      </c>
      <c r="T30" s="734">
        <v>713.8</v>
      </c>
      <c r="U30" s="696" t="s">
        <v>423</v>
      </c>
      <c r="V30" s="696" t="s">
        <v>424</v>
      </c>
      <c r="W30" s="696" t="s">
        <v>425</v>
      </c>
      <c r="X30" s="696" t="s">
        <v>975</v>
      </c>
      <c r="Y30" s="724">
        <v>44302.425324074102</v>
      </c>
    </row>
    <row r="31" spans="1:25">
      <c r="H31" s="725" t="s">
        <v>1840</v>
      </c>
      <c r="T31" s="734">
        <f>SUBTOTAL(9,T29:T30)</f>
        <v>3018.8900000000003</v>
      </c>
      <c r="Y31" s="724"/>
    </row>
    <row r="32" spans="1:25">
      <c r="A32" s="696" t="s">
        <v>410</v>
      </c>
      <c r="B32" s="696" t="s">
        <v>411</v>
      </c>
      <c r="C32" s="696" t="s">
        <v>432</v>
      </c>
      <c r="D32" s="696" t="s">
        <v>433</v>
      </c>
      <c r="E32" s="696" t="s">
        <v>414</v>
      </c>
      <c r="F32" s="696" t="s">
        <v>415</v>
      </c>
      <c r="G32" s="696" t="s">
        <v>416</v>
      </c>
      <c r="H32" s="725" t="s">
        <v>846</v>
      </c>
      <c r="I32" s="696" t="s">
        <v>1039</v>
      </c>
      <c r="J32" s="697">
        <v>44284</v>
      </c>
      <c r="K32" s="696" t="s">
        <v>1042</v>
      </c>
      <c r="L32" s="696" t="s">
        <v>1043</v>
      </c>
      <c r="M32" s="696" t="s">
        <v>421</v>
      </c>
      <c r="N32" s="696">
        <v>0</v>
      </c>
      <c r="O32" s="696">
        <v>0</v>
      </c>
      <c r="P32" s="696" t="s">
        <v>422</v>
      </c>
      <c r="Q32" s="696">
        <v>3299.5</v>
      </c>
      <c r="R32" s="696">
        <v>2804.03</v>
      </c>
      <c r="S32" s="696" t="s">
        <v>422</v>
      </c>
      <c r="T32" s="734">
        <v>3299.5</v>
      </c>
      <c r="U32" s="696" t="s">
        <v>423</v>
      </c>
      <c r="V32" s="696" t="s">
        <v>424</v>
      </c>
      <c r="W32" s="696" t="s">
        <v>425</v>
      </c>
      <c r="X32" s="696" t="s">
        <v>565</v>
      </c>
      <c r="Y32" s="724">
        <v>44299.651203703703</v>
      </c>
    </row>
    <row r="33" spans="1:25">
      <c r="A33" s="696" t="s">
        <v>410</v>
      </c>
      <c r="B33" s="696" t="s">
        <v>411</v>
      </c>
      <c r="C33" s="696" t="s">
        <v>970</v>
      </c>
      <c r="D33" s="696" t="s">
        <v>971</v>
      </c>
      <c r="E33" s="696" t="s">
        <v>414</v>
      </c>
      <c r="F33" s="696" t="s">
        <v>415</v>
      </c>
      <c r="G33" s="696" t="s">
        <v>416</v>
      </c>
      <c r="H33" s="696" t="s">
        <v>846</v>
      </c>
      <c r="I33" s="696" t="s">
        <v>1039</v>
      </c>
      <c r="J33" s="697">
        <v>44285</v>
      </c>
      <c r="K33" s="696" t="s">
        <v>1044</v>
      </c>
      <c r="L33" s="696" t="s">
        <v>1045</v>
      </c>
      <c r="M33" s="696" t="s">
        <v>421</v>
      </c>
      <c r="N33" s="696">
        <v>0</v>
      </c>
      <c r="O33" s="696">
        <v>0</v>
      </c>
      <c r="P33" s="696" t="s">
        <v>422</v>
      </c>
      <c r="Q33" s="696">
        <v>100</v>
      </c>
      <c r="R33" s="696">
        <v>85.15</v>
      </c>
      <c r="S33" s="696" t="s">
        <v>422</v>
      </c>
      <c r="T33" s="734">
        <v>100</v>
      </c>
      <c r="U33" s="696" t="s">
        <v>423</v>
      </c>
      <c r="V33" s="696" t="s">
        <v>424</v>
      </c>
      <c r="W33" s="696" t="s">
        <v>425</v>
      </c>
      <c r="X33" s="696" t="s">
        <v>565</v>
      </c>
      <c r="Y33" s="724">
        <v>44299.570196759298</v>
      </c>
    </row>
    <row r="34" spans="1:25">
      <c r="A34" s="696" t="s">
        <v>410</v>
      </c>
      <c r="B34" s="696" t="s">
        <v>411</v>
      </c>
      <c r="C34" s="696" t="s">
        <v>970</v>
      </c>
      <c r="D34" s="696" t="s">
        <v>971</v>
      </c>
      <c r="E34" s="696" t="s">
        <v>414</v>
      </c>
      <c r="F34" s="696" t="s">
        <v>415</v>
      </c>
      <c r="G34" s="696" t="s">
        <v>416</v>
      </c>
      <c r="H34" s="696" t="s">
        <v>846</v>
      </c>
      <c r="I34" s="696" t="s">
        <v>1039</v>
      </c>
      <c r="J34" s="697">
        <v>44285</v>
      </c>
      <c r="K34" s="696" t="s">
        <v>1046</v>
      </c>
      <c r="L34" s="696" t="s">
        <v>1047</v>
      </c>
      <c r="M34" s="696" t="s">
        <v>421</v>
      </c>
      <c r="N34" s="696">
        <v>0</v>
      </c>
      <c r="O34" s="696">
        <v>0</v>
      </c>
      <c r="P34" s="696" t="s">
        <v>422</v>
      </c>
      <c r="Q34" s="696">
        <v>520</v>
      </c>
      <c r="R34" s="696">
        <v>442.78</v>
      </c>
      <c r="S34" s="696" t="s">
        <v>422</v>
      </c>
      <c r="T34" s="734">
        <v>520</v>
      </c>
      <c r="U34" s="696" t="s">
        <v>423</v>
      </c>
      <c r="V34" s="696" t="s">
        <v>424</v>
      </c>
      <c r="W34" s="696" t="s">
        <v>425</v>
      </c>
      <c r="X34" s="696" t="s">
        <v>565</v>
      </c>
      <c r="Y34" s="724">
        <v>44299.570196759298</v>
      </c>
    </row>
    <row r="35" spans="1:25">
      <c r="A35" s="696" t="s">
        <v>410</v>
      </c>
      <c r="B35" s="696" t="s">
        <v>411</v>
      </c>
      <c r="C35" s="696" t="s">
        <v>970</v>
      </c>
      <c r="D35" s="696" t="s">
        <v>971</v>
      </c>
      <c r="E35" s="696" t="s">
        <v>414</v>
      </c>
      <c r="F35" s="696" t="s">
        <v>415</v>
      </c>
      <c r="G35" s="696" t="s">
        <v>416</v>
      </c>
      <c r="H35" s="725" t="s">
        <v>846</v>
      </c>
      <c r="I35" s="696" t="s">
        <v>1039</v>
      </c>
      <c r="J35" s="697">
        <v>44285</v>
      </c>
      <c r="K35" s="696" t="s">
        <v>1048</v>
      </c>
      <c r="L35" s="696" t="s">
        <v>1049</v>
      </c>
      <c r="M35" s="696" t="s">
        <v>421</v>
      </c>
      <c r="N35" s="696">
        <v>0</v>
      </c>
      <c r="O35" s="696">
        <v>0</v>
      </c>
      <c r="P35" s="696" t="s">
        <v>422</v>
      </c>
      <c r="Q35" s="696">
        <v>520</v>
      </c>
      <c r="R35" s="696">
        <v>442.78</v>
      </c>
      <c r="S35" s="696" t="s">
        <v>422</v>
      </c>
      <c r="T35" s="734">
        <v>520</v>
      </c>
      <c r="U35" s="696" t="s">
        <v>423</v>
      </c>
      <c r="V35" s="696" t="s">
        <v>424</v>
      </c>
      <c r="W35" s="696" t="s">
        <v>425</v>
      </c>
      <c r="X35" s="696" t="s">
        <v>565</v>
      </c>
      <c r="Y35" s="724">
        <v>44299.570196759298</v>
      </c>
    </row>
    <row r="36" spans="1:25">
      <c r="A36" s="696" t="s">
        <v>410</v>
      </c>
      <c r="B36" s="696" t="s">
        <v>411</v>
      </c>
      <c r="C36" s="696" t="s">
        <v>970</v>
      </c>
      <c r="D36" s="696" t="s">
        <v>971</v>
      </c>
      <c r="E36" s="696" t="s">
        <v>414</v>
      </c>
      <c r="F36" s="696" t="s">
        <v>415</v>
      </c>
      <c r="G36" s="696" t="s">
        <v>416</v>
      </c>
      <c r="H36" s="696" t="s">
        <v>846</v>
      </c>
      <c r="I36" s="696" t="s">
        <v>1039</v>
      </c>
      <c r="J36" s="697">
        <v>44285</v>
      </c>
      <c r="K36" s="696" t="s">
        <v>1050</v>
      </c>
      <c r="L36" s="696" t="s">
        <v>1051</v>
      </c>
      <c r="M36" s="696" t="s">
        <v>421</v>
      </c>
      <c r="N36" s="696">
        <v>0</v>
      </c>
      <c r="O36" s="696">
        <v>0</v>
      </c>
      <c r="P36" s="696" t="s">
        <v>422</v>
      </c>
      <c r="Q36" s="696">
        <v>1360</v>
      </c>
      <c r="R36" s="696">
        <v>1158.04</v>
      </c>
      <c r="S36" s="696" t="s">
        <v>422</v>
      </c>
      <c r="T36" s="734">
        <v>1360</v>
      </c>
      <c r="U36" s="696" t="s">
        <v>423</v>
      </c>
      <c r="V36" s="696" t="s">
        <v>424</v>
      </c>
      <c r="W36" s="696" t="s">
        <v>425</v>
      </c>
      <c r="X36" s="696" t="s">
        <v>565</v>
      </c>
      <c r="Y36" s="724">
        <v>44299.570208333302</v>
      </c>
    </row>
    <row r="37" spans="1:25">
      <c r="A37" s="696" t="s">
        <v>410</v>
      </c>
      <c r="B37" s="696" t="s">
        <v>411</v>
      </c>
      <c r="C37" s="696" t="s">
        <v>970</v>
      </c>
      <c r="D37" s="696" t="s">
        <v>971</v>
      </c>
      <c r="E37" s="696" t="s">
        <v>414</v>
      </c>
      <c r="F37" s="696" t="s">
        <v>415</v>
      </c>
      <c r="G37" s="696" t="s">
        <v>416</v>
      </c>
      <c r="H37" s="696" t="s">
        <v>846</v>
      </c>
      <c r="I37" s="696" t="s">
        <v>1039</v>
      </c>
      <c r="J37" s="697">
        <v>44285</v>
      </c>
      <c r="K37" s="696" t="s">
        <v>1052</v>
      </c>
      <c r="L37" s="696" t="s">
        <v>1053</v>
      </c>
      <c r="M37" s="696" t="s">
        <v>421</v>
      </c>
      <c r="N37" s="696">
        <v>0</v>
      </c>
      <c r="O37" s="696">
        <v>0</v>
      </c>
      <c r="P37" s="696" t="s">
        <v>422</v>
      </c>
      <c r="Q37" s="696">
        <v>67</v>
      </c>
      <c r="R37" s="696">
        <v>57.05</v>
      </c>
      <c r="S37" s="696" t="s">
        <v>422</v>
      </c>
      <c r="T37" s="734">
        <v>67</v>
      </c>
      <c r="U37" s="696" t="s">
        <v>423</v>
      </c>
      <c r="V37" s="696" t="s">
        <v>424</v>
      </c>
      <c r="W37" s="696" t="s">
        <v>425</v>
      </c>
      <c r="X37" s="696" t="s">
        <v>565</v>
      </c>
      <c r="Y37" s="724">
        <v>44299.570208333302</v>
      </c>
    </row>
    <row r="38" spans="1:25">
      <c r="A38" s="696" t="s">
        <v>410</v>
      </c>
      <c r="B38" s="696" t="s">
        <v>411</v>
      </c>
      <c r="C38" s="696" t="s">
        <v>970</v>
      </c>
      <c r="D38" s="696" t="s">
        <v>971</v>
      </c>
      <c r="E38" s="696" t="s">
        <v>414</v>
      </c>
      <c r="F38" s="696" t="s">
        <v>415</v>
      </c>
      <c r="G38" s="696" t="s">
        <v>416</v>
      </c>
      <c r="H38" s="696" t="s">
        <v>846</v>
      </c>
      <c r="I38" s="696" t="s">
        <v>1039</v>
      </c>
      <c r="J38" s="697">
        <v>44285</v>
      </c>
      <c r="K38" s="696" t="s">
        <v>1054</v>
      </c>
      <c r="L38" s="696" t="s">
        <v>1055</v>
      </c>
      <c r="M38" s="696" t="s">
        <v>421</v>
      </c>
      <c r="N38" s="696">
        <v>0</v>
      </c>
      <c r="O38" s="696">
        <v>0</v>
      </c>
      <c r="P38" s="696" t="s">
        <v>422</v>
      </c>
      <c r="Q38" s="696">
        <v>91</v>
      </c>
      <c r="R38" s="696">
        <v>77.489999999999995</v>
      </c>
      <c r="S38" s="696" t="s">
        <v>422</v>
      </c>
      <c r="T38" s="734">
        <v>91</v>
      </c>
      <c r="U38" s="696" t="s">
        <v>423</v>
      </c>
      <c r="V38" s="696" t="s">
        <v>424</v>
      </c>
      <c r="W38" s="696" t="s">
        <v>425</v>
      </c>
      <c r="X38" s="696" t="s">
        <v>565</v>
      </c>
      <c r="Y38" s="724">
        <v>44299.570208333302</v>
      </c>
    </row>
    <row r="39" spans="1:25">
      <c r="H39" s="725" t="s">
        <v>1841</v>
      </c>
      <c r="T39" s="734">
        <f>SUBTOTAL(9,T32:T38)</f>
        <v>5957.5</v>
      </c>
      <c r="Y39" s="724"/>
    </row>
    <row r="40" spans="1:25">
      <c r="A40" s="696" t="s">
        <v>410</v>
      </c>
      <c r="B40" s="696" t="s">
        <v>411</v>
      </c>
      <c r="C40" s="696" t="s">
        <v>458</v>
      </c>
      <c r="D40" s="696" t="s">
        <v>459</v>
      </c>
      <c r="E40" s="696" t="s">
        <v>414</v>
      </c>
      <c r="F40" s="696" t="s">
        <v>415</v>
      </c>
      <c r="G40" s="696" t="s">
        <v>416</v>
      </c>
      <c r="H40" s="696" t="s">
        <v>837</v>
      </c>
      <c r="I40" s="696" t="s">
        <v>1842</v>
      </c>
      <c r="J40" s="697">
        <v>44196</v>
      </c>
      <c r="K40" s="696" t="s">
        <v>1040</v>
      </c>
      <c r="L40" s="696" t="s">
        <v>1041</v>
      </c>
      <c r="M40" s="696" t="s">
        <v>421</v>
      </c>
      <c r="N40" s="696">
        <v>0</v>
      </c>
      <c r="O40" s="696">
        <v>0</v>
      </c>
      <c r="P40" s="696" t="s">
        <v>422</v>
      </c>
      <c r="Q40" s="696">
        <v>400</v>
      </c>
      <c r="R40" s="696">
        <v>325.76</v>
      </c>
      <c r="S40" s="696" t="s">
        <v>422</v>
      </c>
      <c r="T40" s="734">
        <v>400</v>
      </c>
      <c r="U40" s="696" t="s">
        <v>423</v>
      </c>
      <c r="V40" s="696" t="s">
        <v>424</v>
      </c>
      <c r="W40" s="696" t="s">
        <v>425</v>
      </c>
      <c r="X40" s="696" t="s">
        <v>467</v>
      </c>
      <c r="Y40" s="724">
        <v>44238.6175462963</v>
      </c>
    </row>
    <row r="41" spans="1:25">
      <c r="H41" s="725" t="s">
        <v>1843</v>
      </c>
      <c r="T41" s="734">
        <f>SUBTOTAL(9,T40)</f>
        <v>400</v>
      </c>
      <c r="Y41" s="724"/>
    </row>
    <row r="42" spans="1:25">
      <c r="A42" s="696" t="s">
        <v>410</v>
      </c>
      <c r="B42" s="696" t="s">
        <v>411</v>
      </c>
      <c r="C42" s="696" t="s">
        <v>970</v>
      </c>
      <c r="D42" s="696" t="s">
        <v>971</v>
      </c>
      <c r="E42" s="696" t="s">
        <v>414</v>
      </c>
      <c r="F42" s="696" t="s">
        <v>415</v>
      </c>
      <c r="G42" s="696" t="s">
        <v>416</v>
      </c>
      <c r="H42" s="696" t="s">
        <v>848</v>
      </c>
      <c r="I42" s="696" t="s">
        <v>1276</v>
      </c>
      <c r="J42" s="697">
        <v>44286</v>
      </c>
      <c r="K42" s="696" t="s">
        <v>1277</v>
      </c>
      <c r="L42" s="696" t="s">
        <v>1278</v>
      </c>
      <c r="M42" s="696" t="s">
        <v>421</v>
      </c>
      <c r="N42" s="696">
        <v>0</v>
      </c>
      <c r="O42" s="696">
        <v>0</v>
      </c>
      <c r="P42" s="696" t="s">
        <v>422</v>
      </c>
      <c r="Q42" s="696">
        <v>1749.5</v>
      </c>
      <c r="R42" s="696">
        <v>1494.92</v>
      </c>
      <c r="S42" s="696" t="s">
        <v>422</v>
      </c>
      <c r="T42" s="734">
        <v>1749.5</v>
      </c>
      <c r="U42" s="696" t="s">
        <v>423</v>
      </c>
      <c r="V42" s="696" t="s">
        <v>424</v>
      </c>
      <c r="W42" s="696" t="s">
        <v>425</v>
      </c>
      <c r="X42" s="696" t="s">
        <v>975</v>
      </c>
      <c r="Y42" s="724">
        <v>44301.653298611098</v>
      </c>
    </row>
    <row r="43" spans="1:25">
      <c r="A43" s="696" t="s">
        <v>410</v>
      </c>
      <c r="B43" s="696" t="s">
        <v>411</v>
      </c>
      <c r="C43" s="696" t="s">
        <v>970</v>
      </c>
      <c r="D43" s="696" t="s">
        <v>971</v>
      </c>
      <c r="E43" s="696" t="s">
        <v>414</v>
      </c>
      <c r="F43" s="696" t="s">
        <v>415</v>
      </c>
      <c r="G43" s="696" t="s">
        <v>416</v>
      </c>
      <c r="H43" s="696" t="s">
        <v>848</v>
      </c>
      <c r="I43" s="696" t="s">
        <v>1276</v>
      </c>
      <c r="J43" s="697">
        <v>44286</v>
      </c>
      <c r="K43" s="696" t="s">
        <v>1279</v>
      </c>
      <c r="L43" s="696" t="s">
        <v>1280</v>
      </c>
      <c r="M43" s="696" t="s">
        <v>421</v>
      </c>
      <c r="N43" s="696">
        <v>0</v>
      </c>
      <c r="O43" s="696">
        <v>0</v>
      </c>
      <c r="P43" s="696" t="s">
        <v>422</v>
      </c>
      <c r="Q43" s="696">
        <v>1749.5</v>
      </c>
      <c r="R43" s="696">
        <v>1494.92</v>
      </c>
      <c r="S43" s="696" t="s">
        <v>422</v>
      </c>
      <c r="T43" s="734">
        <v>1749.5</v>
      </c>
      <c r="U43" s="696" t="s">
        <v>423</v>
      </c>
      <c r="V43" s="696" t="s">
        <v>424</v>
      </c>
      <c r="W43" s="696" t="s">
        <v>425</v>
      </c>
      <c r="X43" s="696" t="s">
        <v>975</v>
      </c>
      <c r="Y43" s="724">
        <v>44302.555555555598</v>
      </c>
    </row>
    <row r="44" spans="1:25">
      <c r="H44" s="725" t="s">
        <v>1844</v>
      </c>
      <c r="T44" s="734">
        <f>SUBTOTAL(9,T42:T43)</f>
        <v>3499</v>
      </c>
      <c r="Y44" s="724"/>
    </row>
    <row r="45" spans="1:25">
      <c r="A45" s="696" t="s">
        <v>410</v>
      </c>
      <c r="B45" s="696" t="s">
        <v>411</v>
      </c>
      <c r="C45" s="696" t="s">
        <v>970</v>
      </c>
      <c r="D45" s="696" t="s">
        <v>971</v>
      </c>
      <c r="E45" s="696" t="s">
        <v>414</v>
      </c>
      <c r="F45" s="696" t="s">
        <v>415</v>
      </c>
      <c r="G45" s="696" t="s">
        <v>416</v>
      </c>
      <c r="H45" s="696" t="s">
        <v>849</v>
      </c>
      <c r="I45" s="696" t="s">
        <v>1334</v>
      </c>
      <c r="J45" s="697">
        <v>44286</v>
      </c>
      <c r="K45" s="696" t="s">
        <v>1330</v>
      </c>
      <c r="L45" s="696" t="s">
        <v>1335</v>
      </c>
      <c r="M45" s="696" t="s">
        <v>421</v>
      </c>
      <c r="N45" s="696">
        <v>0</v>
      </c>
      <c r="O45" s="696">
        <v>0</v>
      </c>
      <c r="P45" s="696" t="s">
        <v>422</v>
      </c>
      <c r="Q45" s="696">
        <v>6280.5</v>
      </c>
      <c r="R45" s="696">
        <v>5366.57</v>
      </c>
      <c r="S45" s="696" t="s">
        <v>422</v>
      </c>
      <c r="T45" s="734">
        <v>6280.5</v>
      </c>
      <c r="U45" s="696" t="s">
        <v>423</v>
      </c>
      <c r="V45" s="696" t="s">
        <v>424</v>
      </c>
      <c r="W45" s="696" t="s">
        <v>425</v>
      </c>
      <c r="X45" s="696" t="s">
        <v>975</v>
      </c>
      <c r="Y45" s="724">
        <v>44302.425324074102</v>
      </c>
    </row>
    <row r="46" spans="1:25">
      <c r="H46" s="725" t="s">
        <v>1845</v>
      </c>
      <c r="T46" s="734">
        <f>SUBTOTAL(9,T45:T45)</f>
        <v>6280.5</v>
      </c>
      <c r="Y46" s="724"/>
    </row>
    <row r="47" spans="1:25">
      <c r="A47" s="696" t="s">
        <v>410</v>
      </c>
      <c r="B47" s="696" t="s">
        <v>411</v>
      </c>
      <c r="C47" s="696" t="s">
        <v>412</v>
      </c>
      <c r="D47" s="696" t="s">
        <v>413</v>
      </c>
      <c r="E47" s="696" t="s">
        <v>414</v>
      </c>
      <c r="F47" s="696" t="s">
        <v>415</v>
      </c>
      <c r="G47" s="696" t="s">
        <v>416</v>
      </c>
      <c r="H47" s="696" t="s">
        <v>417</v>
      </c>
      <c r="I47" s="696" t="s">
        <v>418</v>
      </c>
      <c r="J47" s="697">
        <v>44165</v>
      </c>
      <c r="K47" s="696" t="s">
        <v>419</v>
      </c>
      <c r="L47" s="696" t="s">
        <v>420</v>
      </c>
      <c r="M47" s="696" t="s">
        <v>421</v>
      </c>
      <c r="N47" s="696">
        <v>0</v>
      </c>
      <c r="O47" s="696">
        <v>0</v>
      </c>
      <c r="P47" s="696" t="s">
        <v>422</v>
      </c>
      <c r="Q47" s="696">
        <v>44</v>
      </c>
      <c r="R47" s="696">
        <v>36.78</v>
      </c>
      <c r="S47" s="696" t="s">
        <v>422</v>
      </c>
      <c r="U47" s="696" t="s">
        <v>423</v>
      </c>
      <c r="V47" s="696" t="s">
        <v>424</v>
      </c>
      <c r="W47" s="696" t="s">
        <v>425</v>
      </c>
      <c r="X47" s="696" t="s">
        <v>426</v>
      </c>
      <c r="Y47" s="696">
        <v>44180.635601851798</v>
      </c>
    </row>
    <row r="48" spans="1:25">
      <c r="H48" s="725" t="s">
        <v>1846</v>
      </c>
      <c r="T48" s="734">
        <f>SUBTOTAL(9,T47:T47)</f>
        <v>0</v>
      </c>
      <c r="Y48" s="724"/>
    </row>
    <row r="49" spans="1:25">
      <c r="A49" s="696" t="s">
        <v>410</v>
      </c>
      <c r="B49" s="696" t="s">
        <v>411</v>
      </c>
      <c r="C49" s="696" t="s">
        <v>970</v>
      </c>
      <c r="D49" s="696" t="s">
        <v>971</v>
      </c>
      <c r="E49" s="696" t="s">
        <v>414</v>
      </c>
      <c r="F49" s="696" t="s">
        <v>415</v>
      </c>
      <c r="G49" s="696" t="s">
        <v>416</v>
      </c>
      <c r="H49" s="696" t="s">
        <v>855</v>
      </c>
      <c r="I49" s="696" t="s">
        <v>1329</v>
      </c>
      <c r="J49" s="697">
        <v>44286</v>
      </c>
      <c r="K49" s="696" t="s">
        <v>1330</v>
      </c>
      <c r="L49" s="696" t="s">
        <v>1331</v>
      </c>
      <c r="M49" s="696" t="s">
        <v>421</v>
      </c>
      <c r="N49" s="696">
        <v>0</v>
      </c>
      <c r="O49" s="696">
        <v>0</v>
      </c>
      <c r="P49" s="696" t="s">
        <v>422</v>
      </c>
      <c r="Q49" s="696">
        <v>1301.5</v>
      </c>
      <c r="R49" s="696">
        <v>1112.1099999999999</v>
      </c>
      <c r="S49" s="696" t="s">
        <v>422</v>
      </c>
      <c r="T49" s="734">
        <v>1301.5</v>
      </c>
      <c r="U49" s="696" t="s">
        <v>423</v>
      </c>
      <c r="V49" s="696" t="s">
        <v>424</v>
      </c>
      <c r="W49" s="696" t="s">
        <v>425</v>
      </c>
      <c r="X49" s="696" t="s">
        <v>975</v>
      </c>
      <c r="Y49" s="724">
        <v>44302.425324074102</v>
      </c>
    </row>
    <row r="50" spans="1:25">
      <c r="H50" s="725" t="s">
        <v>1847</v>
      </c>
      <c r="T50" s="734">
        <f>SUBTOTAL(9,T49:T49)</f>
        <v>1301.5</v>
      </c>
      <c r="Y50" s="724"/>
    </row>
    <row r="51" spans="1:25">
      <c r="A51" s="696" t="s">
        <v>410</v>
      </c>
      <c r="B51" s="696" t="s">
        <v>411</v>
      </c>
      <c r="C51" s="696" t="s">
        <v>432</v>
      </c>
      <c r="D51" s="696" t="s">
        <v>433</v>
      </c>
      <c r="E51" s="696" t="s">
        <v>414</v>
      </c>
      <c r="F51" s="696" t="s">
        <v>415</v>
      </c>
      <c r="G51" s="696" t="s">
        <v>416</v>
      </c>
      <c r="H51" s="725" t="s">
        <v>499</v>
      </c>
      <c r="I51" s="696" t="s">
        <v>495</v>
      </c>
      <c r="J51" s="697">
        <v>44227</v>
      </c>
      <c r="K51" s="696" t="s">
        <v>1152</v>
      </c>
      <c r="L51" s="696" t="s">
        <v>1153</v>
      </c>
      <c r="M51" s="696" t="s">
        <v>421</v>
      </c>
      <c r="N51" s="696">
        <v>0</v>
      </c>
      <c r="O51" s="696">
        <v>0</v>
      </c>
      <c r="P51" s="696" t="s">
        <v>422</v>
      </c>
      <c r="Q51" s="696">
        <v>709.11</v>
      </c>
      <c r="R51" s="696">
        <v>586.57000000000005</v>
      </c>
      <c r="S51" s="696" t="s">
        <v>422</v>
      </c>
      <c r="T51" s="734">
        <v>709.11</v>
      </c>
      <c r="U51" s="696" t="s">
        <v>423</v>
      </c>
      <c r="V51" s="696" t="s">
        <v>424</v>
      </c>
      <c r="W51" s="696" t="s">
        <v>425</v>
      </c>
      <c r="X51" s="696" t="s">
        <v>438</v>
      </c>
      <c r="Y51" s="724">
        <v>44242.450914351903</v>
      </c>
    </row>
    <row r="52" spans="1:25">
      <c r="A52" s="696" t="s">
        <v>410</v>
      </c>
      <c r="B52" s="696" t="s">
        <v>411</v>
      </c>
      <c r="C52" s="696" t="s">
        <v>432</v>
      </c>
      <c r="D52" s="696" t="s">
        <v>433</v>
      </c>
      <c r="E52" s="696" t="s">
        <v>414</v>
      </c>
      <c r="F52" s="696" t="s">
        <v>415</v>
      </c>
      <c r="G52" s="696" t="s">
        <v>416</v>
      </c>
      <c r="H52" s="696" t="s">
        <v>499</v>
      </c>
      <c r="I52" s="696" t="s">
        <v>495</v>
      </c>
      <c r="J52" s="697">
        <v>44249</v>
      </c>
      <c r="K52" s="696" t="s">
        <v>1154</v>
      </c>
      <c r="L52" s="696" t="s">
        <v>1155</v>
      </c>
      <c r="M52" s="696" t="s">
        <v>421</v>
      </c>
      <c r="N52" s="696">
        <v>0</v>
      </c>
      <c r="O52" s="696">
        <v>0</v>
      </c>
      <c r="P52" s="696" t="s">
        <v>422</v>
      </c>
      <c r="Q52" s="696">
        <v>876.9</v>
      </c>
      <c r="R52" s="696">
        <v>724.11</v>
      </c>
      <c r="S52" s="696" t="s">
        <v>422</v>
      </c>
      <c r="T52" s="734">
        <v>876.9</v>
      </c>
      <c r="U52" s="696" t="s">
        <v>423</v>
      </c>
      <c r="V52" s="696" t="s">
        <v>424</v>
      </c>
      <c r="W52" s="696" t="s">
        <v>425</v>
      </c>
      <c r="X52" s="696" t="s">
        <v>438</v>
      </c>
      <c r="Y52" s="724">
        <v>44268.389872685198</v>
      </c>
    </row>
    <row r="53" spans="1:25">
      <c r="A53" s="696" t="s">
        <v>410</v>
      </c>
      <c r="B53" s="696" t="s">
        <v>411</v>
      </c>
      <c r="C53" s="696" t="s">
        <v>432</v>
      </c>
      <c r="D53" s="696" t="s">
        <v>433</v>
      </c>
      <c r="E53" s="696" t="s">
        <v>414</v>
      </c>
      <c r="F53" s="696" t="s">
        <v>415</v>
      </c>
      <c r="G53" s="696" t="s">
        <v>416</v>
      </c>
      <c r="H53" s="696" t="s">
        <v>499</v>
      </c>
      <c r="I53" s="696" t="s">
        <v>495</v>
      </c>
      <c r="J53" s="697">
        <v>44274</v>
      </c>
      <c r="K53" s="696" t="s">
        <v>1156</v>
      </c>
      <c r="L53" s="696" t="s">
        <v>1157</v>
      </c>
      <c r="M53" s="696" t="s">
        <v>421</v>
      </c>
      <c r="N53" s="696">
        <v>0</v>
      </c>
      <c r="O53" s="696">
        <v>0</v>
      </c>
      <c r="P53" s="696" t="s">
        <v>422</v>
      </c>
      <c r="Q53" s="696">
        <v>120.57</v>
      </c>
      <c r="R53" s="696">
        <v>101.25</v>
      </c>
      <c r="S53" s="696" t="s">
        <v>422</v>
      </c>
      <c r="T53" s="734">
        <v>120.57</v>
      </c>
      <c r="U53" s="696" t="s">
        <v>423</v>
      </c>
      <c r="V53" s="696" t="s">
        <v>424</v>
      </c>
      <c r="W53" s="696" t="s">
        <v>425</v>
      </c>
      <c r="X53" s="696" t="s">
        <v>619</v>
      </c>
      <c r="Y53" s="724">
        <v>44296.525706018503</v>
      </c>
    </row>
    <row r="54" spans="1:25">
      <c r="A54" s="696" t="s">
        <v>410</v>
      </c>
      <c r="B54" s="696" t="s">
        <v>411</v>
      </c>
      <c r="C54" s="696" t="s">
        <v>432</v>
      </c>
      <c r="D54" s="696" t="s">
        <v>433</v>
      </c>
      <c r="E54" s="696" t="s">
        <v>414</v>
      </c>
      <c r="F54" s="696" t="s">
        <v>415</v>
      </c>
      <c r="G54" s="696" t="s">
        <v>416</v>
      </c>
      <c r="H54" s="696" t="s">
        <v>499</v>
      </c>
      <c r="I54" s="696" t="s">
        <v>495</v>
      </c>
      <c r="J54" s="697">
        <v>44286</v>
      </c>
      <c r="K54" s="696" t="s">
        <v>1158</v>
      </c>
      <c r="L54" s="696" t="s">
        <v>1159</v>
      </c>
      <c r="M54" s="696" t="s">
        <v>421</v>
      </c>
      <c r="N54" s="696">
        <v>0</v>
      </c>
      <c r="O54" s="696">
        <v>0</v>
      </c>
      <c r="P54" s="696" t="s">
        <v>422</v>
      </c>
      <c r="Q54" s="696">
        <v>1026.54</v>
      </c>
      <c r="R54" s="696">
        <v>877.16</v>
      </c>
      <c r="S54" s="696" t="s">
        <v>422</v>
      </c>
      <c r="T54" s="734">
        <v>1026.54</v>
      </c>
      <c r="U54" s="696" t="s">
        <v>423</v>
      </c>
      <c r="V54" s="696" t="s">
        <v>424</v>
      </c>
      <c r="W54" s="696" t="s">
        <v>425</v>
      </c>
      <c r="X54" s="696" t="s">
        <v>438</v>
      </c>
      <c r="Y54" s="724">
        <v>44299.557719907403</v>
      </c>
    </row>
    <row r="55" spans="1:25">
      <c r="H55" s="725" t="s">
        <v>1848</v>
      </c>
      <c r="T55" s="734">
        <f>SUBTOTAL(9,T51:T54)</f>
        <v>2733.12</v>
      </c>
      <c r="Y55" s="724"/>
    </row>
    <row r="56" spans="1:25">
      <c r="A56" s="696" t="s">
        <v>410</v>
      </c>
      <c r="B56" s="696" t="s">
        <v>411</v>
      </c>
      <c r="C56" s="696" t="s">
        <v>432</v>
      </c>
      <c r="D56" s="696" t="s">
        <v>433</v>
      </c>
      <c r="E56" s="696" t="s">
        <v>414</v>
      </c>
      <c r="F56" s="696" t="s">
        <v>415</v>
      </c>
      <c r="G56" s="696" t="s">
        <v>416</v>
      </c>
      <c r="H56" s="725" t="s">
        <v>476</v>
      </c>
      <c r="I56" s="696" t="s">
        <v>477</v>
      </c>
      <c r="J56" s="697">
        <v>44227</v>
      </c>
      <c r="K56" s="696" t="s">
        <v>1124</v>
      </c>
      <c r="L56" s="696" t="s">
        <v>1125</v>
      </c>
      <c r="M56" s="696" t="s">
        <v>421</v>
      </c>
      <c r="N56" s="696">
        <v>0</v>
      </c>
      <c r="O56" s="696">
        <v>0</v>
      </c>
      <c r="P56" s="696" t="s">
        <v>422</v>
      </c>
      <c r="Q56" s="696">
        <v>634.74</v>
      </c>
      <c r="R56" s="696">
        <v>525.05999999999995</v>
      </c>
      <c r="S56" s="696" t="s">
        <v>422</v>
      </c>
      <c r="T56" s="734">
        <v>634.74</v>
      </c>
      <c r="U56" s="696" t="s">
        <v>423</v>
      </c>
      <c r="V56" s="696" t="s">
        <v>424</v>
      </c>
      <c r="W56" s="696" t="s">
        <v>425</v>
      </c>
      <c r="X56" s="696" t="s">
        <v>438</v>
      </c>
      <c r="Y56" s="724">
        <v>44242.450914351903</v>
      </c>
    </row>
    <row r="57" spans="1:25">
      <c r="A57" s="696" t="s">
        <v>410</v>
      </c>
      <c r="B57" s="696" t="s">
        <v>411</v>
      </c>
      <c r="C57" s="696" t="s">
        <v>432</v>
      </c>
      <c r="D57" s="696" t="s">
        <v>433</v>
      </c>
      <c r="E57" s="696" t="s">
        <v>414</v>
      </c>
      <c r="F57" s="696" t="s">
        <v>415</v>
      </c>
      <c r="G57" s="696" t="s">
        <v>416</v>
      </c>
      <c r="H57" s="696" t="s">
        <v>476</v>
      </c>
      <c r="I57" s="696" t="s">
        <v>477</v>
      </c>
      <c r="J57" s="697">
        <v>44249</v>
      </c>
      <c r="K57" s="696" t="s">
        <v>1126</v>
      </c>
      <c r="L57" s="696" t="s">
        <v>1127</v>
      </c>
      <c r="M57" s="696" t="s">
        <v>421</v>
      </c>
      <c r="N57" s="696">
        <v>0</v>
      </c>
      <c r="O57" s="696">
        <v>0</v>
      </c>
      <c r="P57" s="696" t="s">
        <v>422</v>
      </c>
      <c r="Q57" s="696">
        <v>635.79</v>
      </c>
      <c r="R57" s="696">
        <v>525.01</v>
      </c>
      <c r="S57" s="696" t="s">
        <v>422</v>
      </c>
      <c r="T57" s="734">
        <v>635.79</v>
      </c>
      <c r="U57" s="696" t="s">
        <v>423</v>
      </c>
      <c r="V57" s="696" t="s">
        <v>424</v>
      </c>
      <c r="W57" s="696" t="s">
        <v>425</v>
      </c>
      <c r="X57" s="696" t="s">
        <v>438</v>
      </c>
      <c r="Y57" s="724">
        <v>44268.389872685198</v>
      </c>
    </row>
    <row r="58" spans="1:25">
      <c r="A58" s="696" t="s">
        <v>410</v>
      </c>
      <c r="B58" s="696" t="s">
        <v>411</v>
      </c>
      <c r="C58" s="696" t="s">
        <v>432</v>
      </c>
      <c r="D58" s="696" t="s">
        <v>433</v>
      </c>
      <c r="E58" s="696" t="s">
        <v>414</v>
      </c>
      <c r="F58" s="696" t="s">
        <v>415</v>
      </c>
      <c r="G58" s="696" t="s">
        <v>416</v>
      </c>
      <c r="H58" s="696" t="s">
        <v>476</v>
      </c>
      <c r="I58" s="696" t="s">
        <v>477</v>
      </c>
      <c r="J58" s="697">
        <v>44286</v>
      </c>
      <c r="K58" s="696" t="s">
        <v>1128</v>
      </c>
      <c r="L58" s="696" t="s">
        <v>1129</v>
      </c>
      <c r="M58" s="696" t="s">
        <v>421</v>
      </c>
      <c r="N58" s="696">
        <v>0</v>
      </c>
      <c r="O58" s="696">
        <v>0</v>
      </c>
      <c r="P58" s="696" t="s">
        <v>422</v>
      </c>
      <c r="Q58" s="696">
        <v>638.35</v>
      </c>
      <c r="R58" s="696">
        <v>545.46</v>
      </c>
      <c r="S58" s="696" t="s">
        <v>422</v>
      </c>
      <c r="T58" s="734">
        <v>638.35</v>
      </c>
      <c r="U58" s="696" t="s">
        <v>423</v>
      </c>
      <c r="V58" s="696" t="s">
        <v>424</v>
      </c>
      <c r="W58" s="696" t="s">
        <v>425</v>
      </c>
      <c r="X58" s="696" t="s">
        <v>438</v>
      </c>
      <c r="Y58" s="724">
        <v>44299.557858796303</v>
      </c>
    </row>
    <row r="59" spans="1:25">
      <c r="H59" s="725" t="s">
        <v>1849</v>
      </c>
      <c r="T59" s="734">
        <f>SUBTOTAL(9,T56:T58)</f>
        <v>1908.88</v>
      </c>
      <c r="Y59" s="724"/>
    </row>
    <row r="60" spans="1:25">
      <c r="A60" s="696" t="s">
        <v>410</v>
      </c>
      <c r="B60" s="696" t="s">
        <v>411</v>
      </c>
      <c r="C60" s="696" t="s">
        <v>432</v>
      </c>
      <c r="D60" s="696" t="s">
        <v>433</v>
      </c>
      <c r="E60" s="696" t="s">
        <v>414</v>
      </c>
      <c r="F60" s="696" t="s">
        <v>415</v>
      </c>
      <c r="G60" s="696" t="s">
        <v>416</v>
      </c>
      <c r="H60" s="696" t="s">
        <v>596</v>
      </c>
      <c r="I60" s="696" t="s">
        <v>597</v>
      </c>
      <c r="J60" s="697">
        <v>44227</v>
      </c>
      <c r="K60" s="696" t="s">
        <v>1201</v>
      </c>
      <c r="L60" s="696" t="s">
        <v>1202</v>
      </c>
      <c r="M60" s="696" t="s">
        <v>421</v>
      </c>
      <c r="N60" s="696">
        <v>0</v>
      </c>
      <c r="O60" s="696">
        <v>0</v>
      </c>
      <c r="P60" s="696" t="s">
        <v>422</v>
      </c>
      <c r="Q60" s="696">
        <v>190.44</v>
      </c>
      <c r="R60" s="696">
        <v>157.53</v>
      </c>
      <c r="S60" s="696" t="s">
        <v>422</v>
      </c>
      <c r="T60" s="734">
        <v>190.44</v>
      </c>
      <c r="U60" s="696" t="s">
        <v>423</v>
      </c>
      <c r="V60" s="696" t="s">
        <v>424</v>
      </c>
      <c r="W60" s="696" t="s">
        <v>425</v>
      </c>
      <c r="X60" s="696" t="s">
        <v>438</v>
      </c>
      <c r="Y60" s="724">
        <v>44242.450914351903</v>
      </c>
    </row>
    <row r="61" spans="1:25">
      <c r="A61" s="696" t="s">
        <v>410</v>
      </c>
      <c r="B61" s="696" t="s">
        <v>411</v>
      </c>
      <c r="C61" s="696" t="s">
        <v>432</v>
      </c>
      <c r="D61" s="696" t="s">
        <v>433</v>
      </c>
      <c r="E61" s="696" t="s">
        <v>414</v>
      </c>
      <c r="F61" s="696" t="s">
        <v>415</v>
      </c>
      <c r="G61" s="696" t="s">
        <v>416</v>
      </c>
      <c r="H61" s="696" t="s">
        <v>596</v>
      </c>
      <c r="I61" s="696" t="s">
        <v>597</v>
      </c>
      <c r="J61" s="697">
        <v>44249</v>
      </c>
      <c r="K61" s="696" t="s">
        <v>1203</v>
      </c>
      <c r="L61" s="696" t="s">
        <v>1204</v>
      </c>
      <c r="M61" s="696" t="s">
        <v>421</v>
      </c>
      <c r="N61" s="696">
        <v>0</v>
      </c>
      <c r="O61" s="696">
        <v>0</v>
      </c>
      <c r="P61" s="696" t="s">
        <v>422</v>
      </c>
      <c r="Q61" s="696">
        <v>190.77</v>
      </c>
      <c r="R61" s="696">
        <v>157.53</v>
      </c>
      <c r="S61" s="696" t="s">
        <v>422</v>
      </c>
      <c r="T61" s="734">
        <v>190.77</v>
      </c>
      <c r="U61" s="696" t="s">
        <v>423</v>
      </c>
      <c r="V61" s="696" t="s">
        <v>424</v>
      </c>
      <c r="W61" s="696" t="s">
        <v>425</v>
      </c>
      <c r="X61" s="696" t="s">
        <v>438</v>
      </c>
      <c r="Y61" s="724">
        <v>44268.389872685198</v>
      </c>
    </row>
    <row r="62" spans="1:25">
      <c r="A62" s="696" t="s">
        <v>410</v>
      </c>
      <c r="B62" s="696" t="s">
        <v>411</v>
      </c>
      <c r="C62" s="696" t="s">
        <v>432</v>
      </c>
      <c r="D62" s="696" t="s">
        <v>433</v>
      </c>
      <c r="E62" s="696" t="s">
        <v>414</v>
      </c>
      <c r="F62" s="696" t="s">
        <v>415</v>
      </c>
      <c r="G62" s="696" t="s">
        <v>416</v>
      </c>
      <c r="H62" s="696" t="s">
        <v>596</v>
      </c>
      <c r="I62" s="696" t="s">
        <v>597</v>
      </c>
      <c r="J62" s="697">
        <v>44286</v>
      </c>
      <c r="K62" s="696" t="s">
        <v>1205</v>
      </c>
      <c r="L62" s="696" t="s">
        <v>1206</v>
      </c>
      <c r="M62" s="696" t="s">
        <v>421</v>
      </c>
      <c r="N62" s="696">
        <v>0</v>
      </c>
      <c r="O62" s="696">
        <v>0</v>
      </c>
      <c r="P62" s="696" t="s">
        <v>422</v>
      </c>
      <c r="Q62" s="696">
        <v>191.46</v>
      </c>
      <c r="R62" s="696">
        <v>163.6</v>
      </c>
      <c r="S62" s="696" t="s">
        <v>422</v>
      </c>
      <c r="T62" s="734">
        <v>191.46</v>
      </c>
      <c r="U62" s="696" t="s">
        <v>423</v>
      </c>
      <c r="V62" s="696" t="s">
        <v>424</v>
      </c>
      <c r="W62" s="696" t="s">
        <v>425</v>
      </c>
      <c r="X62" s="696" t="s">
        <v>438</v>
      </c>
      <c r="Y62" s="724">
        <v>44299.557986111096</v>
      </c>
    </row>
    <row r="63" spans="1:25">
      <c r="H63" s="725" t="s">
        <v>1850</v>
      </c>
      <c r="T63" s="734">
        <f>SUBTOTAL(9,T60:T62)</f>
        <v>572.67000000000007</v>
      </c>
      <c r="Y63" s="724"/>
    </row>
    <row r="64" spans="1:25">
      <c r="A64" s="696" t="s">
        <v>410</v>
      </c>
      <c r="B64" s="696" t="s">
        <v>411</v>
      </c>
      <c r="C64" s="696" t="s">
        <v>970</v>
      </c>
      <c r="D64" s="696" t="s">
        <v>971</v>
      </c>
      <c r="E64" s="696" t="s">
        <v>414</v>
      </c>
      <c r="F64" s="696" t="s">
        <v>415</v>
      </c>
      <c r="G64" s="696" t="s">
        <v>416</v>
      </c>
      <c r="H64" s="696" t="s">
        <v>859</v>
      </c>
      <c r="I64" s="696" t="s">
        <v>1348</v>
      </c>
      <c r="J64" s="697">
        <v>44286</v>
      </c>
      <c r="K64" s="696" t="s">
        <v>1330</v>
      </c>
      <c r="L64" s="696" t="s">
        <v>1351</v>
      </c>
      <c r="M64" s="696" t="s">
        <v>421</v>
      </c>
      <c r="N64" s="696">
        <v>0</v>
      </c>
      <c r="O64" s="696">
        <v>0</v>
      </c>
      <c r="P64" s="696" t="s">
        <v>422</v>
      </c>
      <c r="Q64" s="696">
        <v>2141.4</v>
      </c>
      <c r="R64" s="696">
        <v>1829.79</v>
      </c>
      <c r="S64" s="696" t="s">
        <v>422</v>
      </c>
      <c r="T64" s="734">
        <v>2141.4</v>
      </c>
      <c r="U64" s="696" t="s">
        <v>423</v>
      </c>
      <c r="V64" s="696" t="s">
        <v>424</v>
      </c>
      <c r="W64" s="696" t="s">
        <v>425</v>
      </c>
      <c r="X64" s="696" t="s">
        <v>975</v>
      </c>
      <c r="Y64" s="724">
        <v>44302.425324074102</v>
      </c>
    </row>
    <row r="65" spans="1:25">
      <c r="H65" s="725" t="s">
        <v>1851</v>
      </c>
      <c r="T65" s="734">
        <f>SUBTOTAL(9,T64:T64)</f>
        <v>2141.4</v>
      </c>
      <c r="Y65" s="724"/>
    </row>
    <row r="66" spans="1:25">
      <c r="A66" s="696" t="s">
        <v>410</v>
      </c>
      <c r="B66" s="696" t="s">
        <v>411</v>
      </c>
      <c r="C66" s="696" t="s">
        <v>970</v>
      </c>
      <c r="D66" s="696" t="s">
        <v>971</v>
      </c>
      <c r="E66" s="696" t="s">
        <v>414</v>
      </c>
      <c r="F66" s="696" t="s">
        <v>415</v>
      </c>
      <c r="G66" s="696" t="s">
        <v>416</v>
      </c>
      <c r="H66" s="696" t="s">
        <v>861</v>
      </c>
      <c r="I66" s="696" t="s">
        <v>1343</v>
      </c>
      <c r="J66" s="697">
        <v>44286</v>
      </c>
      <c r="K66" s="696" t="s">
        <v>1344</v>
      </c>
      <c r="L66" s="696" t="s">
        <v>1345</v>
      </c>
      <c r="M66" s="696" t="s">
        <v>421</v>
      </c>
      <c r="N66" s="696">
        <v>0</v>
      </c>
      <c r="O66" s="696">
        <v>0</v>
      </c>
      <c r="P66" s="696" t="s">
        <v>422</v>
      </c>
      <c r="Q66" s="696">
        <v>1686</v>
      </c>
      <c r="R66" s="696">
        <v>1440.66</v>
      </c>
      <c r="S66" s="696" t="s">
        <v>422</v>
      </c>
      <c r="T66" s="734">
        <v>1686</v>
      </c>
      <c r="U66" s="696" t="s">
        <v>423</v>
      </c>
      <c r="V66" s="696" t="s">
        <v>424</v>
      </c>
      <c r="W66" s="696" t="s">
        <v>425</v>
      </c>
      <c r="X66" s="696" t="s">
        <v>975</v>
      </c>
      <c r="Y66" s="724">
        <v>44302.412372685198</v>
      </c>
    </row>
    <row r="67" spans="1:25">
      <c r="A67" s="696" t="s">
        <v>410</v>
      </c>
      <c r="B67" s="696" t="s">
        <v>411</v>
      </c>
      <c r="C67" s="696" t="s">
        <v>970</v>
      </c>
      <c r="D67" s="696" t="s">
        <v>971</v>
      </c>
      <c r="E67" s="696" t="s">
        <v>414</v>
      </c>
      <c r="F67" s="696" t="s">
        <v>415</v>
      </c>
      <c r="G67" s="696" t="s">
        <v>416</v>
      </c>
      <c r="H67" s="696" t="s">
        <v>861</v>
      </c>
      <c r="I67" s="696" t="s">
        <v>1343</v>
      </c>
      <c r="J67" s="697">
        <v>44286</v>
      </c>
      <c r="K67" s="696" t="s">
        <v>1330</v>
      </c>
      <c r="L67" s="696" t="s">
        <v>1346</v>
      </c>
      <c r="M67" s="696" t="s">
        <v>421</v>
      </c>
      <c r="N67" s="696">
        <v>0</v>
      </c>
      <c r="O67" s="696">
        <v>0</v>
      </c>
      <c r="P67" s="696" t="s">
        <v>422</v>
      </c>
      <c r="Q67" s="696">
        <v>2796.1</v>
      </c>
      <c r="R67" s="696">
        <v>2389.2199999999998</v>
      </c>
      <c r="S67" s="696" t="s">
        <v>422</v>
      </c>
      <c r="T67" s="734">
        <v>2796.1</v>
      </c>
      <c r="U67" s="696" t="s">
        <v>423</v>
      </c>
      <c r="V67" s="696" t="s">
        <v>424</v>
      </c>
      <c r="W67" s="696" t="s">
        <v>425</v>
      </c>
      <c r="X67" s="696" t="s">
        <v>975</v>
      </c>
      <c r="Y67" s="724">
        <v>44302.425324074102</v>
      </c>
    </row>
    <row r="68" spans="1:25">
      <c r="H68" s="725" t="s">
        <v>1852</v>
      </c>
      <c r="T68" s="734">
        <f>SUBTOTAL(9,T66:T67)</f>
        <v>4482.1000000000004</v>
      </c>
      <c r="Y68" s="724"/>
    </row>
    <row r="69" spans="1:25">
      <c r="A69" s="696" t="s">
        <v>410</v>
      </c>
      <c r="B69" s="696" t="s">
        <v>411</v>
      </c>
      <c r="C69" s="696" t="s">
        <v>970</v>
      </c>
      <c r="D69" s="696" t="s">
        <v>971</v>
      </c>
      <c r="E69" s="696" t="s">
        <v>414</v>
      </c>
      <c r="F69" s="696" t="s">
        <v>415</v>
      </c>
      <c r="G69" s="696" t="s">
        <v>416</v>
      </c>
      <c r="H69" s="696" t="s">
        <v>816</v>
      </c>
      <c r="I69" s="696" t="s">
        <v>1266</v>
      </c>
      <c r="J69" s="697">
        <v>44286</v>
      </c>
      <c r="K69" s="696" t="s">
        <v>1262</v>
      </c>
      <c r="L69" s="696" t="s">
        <v>1267</v>
      </c>
      <c r="M69" s="696" t="s">
        <v>421</v>
      </c>
      <c r="N69" s="696">
        <v>0</v>
      </c>
      <c r="O69" s="696">
        <v>0</v>
      </c>
      <c r="P69" s="696" t="s">
        <v>422</v>
      </c>
      <c r="Q69" s="696">
        <v>292.31</v>
      </c>
      <c r="R69" s="696">
        <v>249.77</v>
      </c>
      <c r="S69" s="696" t="s">
        <v>422</v>
      </c>
      <c r="T69" s="734">
        <v>292.31</v>
      </c>
      <c r="U69" s="696" t="s">
        <v>423</v>
      </c>
      <c r="V69" s="696" t="s">
        <v>424</v>
      </c>
      <c r="W69" s="696" t="s">
        <v>425</v>
      </c>
      <c r="X69" s="696" t="s">
        <v>975</v>
      </c>
      <c r="Y69" s="724">
        <v>44302.5640740741</v>
      </c>
    </row>
    <row r="70" spans="1:25">
      <c r="H70" s="725" t="s">
        <v>1853</v>
      </c>
      <c r="T70" s="734">
        <f>SUBTOTAL(9,T69:T69)</f>
        <v>292.31</v>
      </c>
      <c r="Y70" s="724"/>
    </row>
    <row r="71" spans="1:25">
      <c r="A71" s="696" t="s">
        <v>410</v>
      </c>
      <c r="B71" s="696" t="s">
        <v>411</v>
      </c>
      <c r="C71" s="696" t="s">
        <v>970</v>
      </c>
      <c r="D71" s="696" t="s">
        <v>971</v>
      </c>
      <c r="E71" s="696" t="s">
        <v>414</v>
      </c>
      <c r="F71" s="696" t="s">
        <v>415</v>
      </c>
      <c r="G71" s="696" t="s">
        <v>416</v>
      </c>
      <c r="H71" s="696" t="s">
        <v>817</v>
      </c>
      <c r="I71" s="696" t="s">
        <v>1274</v>
      </c>
      <c r="J71" s="697">
        <v>44286</v>
      </c>
      <c r="K71" s="696" t="s">
        <v>1262</v>
      </c>
      <c r="L71" s="696" t="s">
        <v>1275</v>
      </c>
      <c r="M71" s="696" t="s">
        <v>421</v>
      </c>
      <c r="N71" s="696">
        <v>0</v>
      </c>
      <c r="O71" s="696">
        <v>0</v>
      </c>
      <c r="P71" s="696" t="s">
        <v>422</v>
      </c>
      <c r="Q71" s="696">
        <v>862.57</v>
      </c>
      <c r="R71" s="696">
        <v>737.05</v>
      </c>
      <c r="S71" s="696" t="s">
        <v>422</v>
      </c>
      <c r="T71" s="734">
        <v>862.57</v>
      </c>
      <c r="U71" s="696" t="s">
        <v>423</v>
      </c>
      <c r="V71" s="696" t="s">
        <v>424</v>
      </c>
      <c r="W71" s="696" t="s">
        <v>425</v>
      </c>
      <c r="X71" s="696" t="s">
        <v>975</v>
      </c>
      <c r="Y71" s="724">
        <v>44302.5640740741</v>
      </c>
    </row>
    <row r="72" spans="1:25">
      <c r="H72" s="725" t="s">
        <v>1854</v>
      </c>
      <c r="T72" s="734">
        <f>SUBTOTAL(9,T71:T71)</f>
        <v>862.57</v>
      </c>
      <c r="Y72" s="724"/>
    </row>
    <row r="73" spans="1:25">
      <c r="A73" s="696" t="s">
        <v>410</v>
      </c>
      <c r="B73" s="696" t="s">
        <v>411</v>
      </c>
      <c r="C73" s="696" t="s">
        <v>412</v>
      </c>
      <c r="D73" s="696" t="s">
        <v>413</v>
      </c>
      <c r="E73" s="696" t="s">
        <v>414</v>
      </c>
      <c r="F73" s="696" t="s">
        <v>415</v>
      </c>
      <c r="G73" s="696" t="s">
        <v>416</v>
      </c>
      <c r="H73" s="696" t="s">
        <v>864</v>
      </c>
      <c r="I73" s="696" t="s">
        <v>1056</v>
      </c>
      <c r="J73" s="697">
        <v>44255</v>
      </c>
      <c r="K73" s="696" t="s">
        <v>1057</v>
      </c>
      <c r="L73" s="696" t="s">
        <v>1058</v>
      </c>
      <c r="M73" s="696" t="s">
        <v>421</v>
      </c>
      <c r="N73" s="696">
        <v>0</v>
      </c>
      <c r="O73" s="696">
        <v>0</v>
      </c>
      <c r="P73" s="696" t="s">
        <v>422</v>
      </c>
      <c r="Q73" s="696">
        <v>608</v>
      </c>
      <c r="R73" s="696">
        <v>500.62</v>
      </c>
      <c r="S73" s="696" t="s">
        <v>422</v>
      </c>
      <c r="T73" s="734">
        <v>608</v>
      </c>
      <c r="U73" s="696" t="s">
        <v>423</v>
      </c>
      <c r="V73" s="696" t="s">
        <v>424</v>
      </c>
      <c r="W73" s="696" t="s">
        <v>425</v>
      </c>
      <c r="X73" s="696" t="s">
        <v>431</v>
      </c>
      <c r="Y73" s="724">
        <v>44268.360034722202</v>
      </c>
    </row>
    <row r="74" spans="1:25">
      <c r="A74" s="696" t="s">
        <v>410</v>
      </c>
      <c r="B74" s="696" t="s">
        <v>411</v>
      </c>
      <c r="C74" s="696" t="s">
        <v>412</v>
      </c>
      <c r="D74" s="696" t="s">
        <v>413</v>
      </c>
      <c r="E74" s="696" t="s">
        <v>414</v>
      </c>
      <c r="F74" s="696" t="s">
        <v>415</v>
      </c>
      <c r="G74" s="696" t="s">
        <v>416</v>
      </c>
      <c r="H74" s="696" t="s">
        <v>864</v>
      </c>
      <c r="I74" s="696" t="s">
        <v>1056</v>
      </c>
      <c r="J74" s="697">
        <v>44255</v>
      </c>
      <c r="K74" s="696" t="s">
        <v>1059</v>
      </c>
      <c r="L74" s="696" t="s">
        <v>1060</v>
      </c>
      <c r="M74" s="696" t="s">
        <v>421</v>
      </c>
      <c r="N74" s="696">
        <v>0</v>
      </c>
      <c r="O74" s="696">
        <v>0</v>
      </c>
      <c r="P74" s="696" t="s">
        <v>422</v>
      </c>
      <c r="Q74" s="696">
        <v>369</v>
      </c>
      <c r="R74" s="696">
        <v>303.83</v>
      </c>
      <c r="S74" s="696" t="s">
        <v>422</v>
      </c>
      <c r="T74" s="734">
        <v>369</v>
      </c>
      <c r="U74" s="696" t="s">
        <v>423</v>
      </c>
      <c r="V74" s="696" t="s">
        <v>424</v>
      </c>
      <c r="W74" s="696" t="s">
        <v>425</v>
      </c>
      <c r="X74" s="696" t="s">
        <v>431</v>
      </c>
      <c r="Y74" s="724">
        <v>44268.360034722202</v>
      </c>
    </row>
    <row r="75" spans="1:25">
      <c r="A75" s="696" t="s">
        <v>410</v>
      </c>
      <c r="B75" s="696" t="s">
        <v>411</v>
      </c>
      <c r="C75" s="696" t="s">
        <v>412</v>
      </c>
      <c r="D75" s="696" t="s">
        <v>413</v>
      </c>
      <c r="E75" s="696" t="s">
        <v>414</v>
      </c>
      <c r="F75" s="696" t="s">
        <v>415</v>
      </c>
      <c r="G75" s="696" t="s">
        <v>416</v>
      </c>
      <c r="H75" s="696" t="s">
        <v>864</v>
      </c>
      <c r="I75" s="696" t="s">
        <v>1056</v>
      </c>
      <c r="J75" s="697">
        <v>44255</v>
      </c>
      <c r="K75" s="696" t="s">
        <v>1061</v>
      </c>
      <c r="L75" s="696" t="s">
        <v>1062</v>
      </c>
      <c r="M75" s="696" t="s">
        <v>421</v>
      </c>
      <c r="N75" s="696">
        <v>0</v>
      </c>
      <c r="O75" s="696">
        <v>0</v>
      </c>
      <c r="P75" s="696" t="s">
        <v>422</v>
      </c>
      <c r="Q75" s="696">
        <v>369.6</v>
      </c>
      <c r="R75" s="696">
        <v>304.32</v>
      </c>
      <c r="S75" s="696" t="s">
        <v>422</v>
      </c>
      <c r="T75" s="734">
        <v>369.6</v>
      </c>
      <c r="U75" s="696" t="s">
        <v>423</v>
      </c>
      <c r="V75" s="696" t="s">
        <v>424</v>
      </c>
      <c r="W75" s="696" t="s">
        <v>425</v>
      </c>
      <c r="X75" s="696" t="s">
        <v>431</v>
      </c>
      <c r="Y75" s="724">
        <v>44268.360034722202</v>
      </c>
    </row>
    <row r="76" spans="1:25">
      <c r="A76" s="696" t="s">
        <v>410</v>
      </c>
      <c r="B76" s="696" t="s">
        <v>411</v>
      </c>
      <c r="C76" s="696" t="s">
        <v>432</v>
      </c>
      <c r="D76" s="696" t="s">
        <v>433</v>
      </c>
      <c r="E76" s="696" t="s">
        <v>414</v>
      </c>
      <c r="F76" s="696" t="s">
        <v>415</v>
      </c>
      <c r="G76" s="696" t="s">
        <v>416</v>
      </c>
      <c r="H76" s="696" t="s">
        <v>864</v>
      </c>
      <c r="I76" s="696" t="s">
        <v>1056</v>
      </c>
      <c r="J76" s="697">
        <v>44257</v>
      </c>
      <c r="K76" s="696" t="s">
        <v>1063</v>
      </c>
      <c r="L76" s="696" t="s">
        <v>1064</v>
      </c>
      <c r="M76" s="696" t="s">
        <v>421</v>
      </c>
      <c r="N76" s="696">
        <v>0</v>
      </c>
      <c r="O76" s="696">
        <v>0</v>
      </c>
      <c r="P76" s="696" t="s">
        <v>422</v>
      </c>
      <c r="Q76" s="696">
        <v>1000</v>
      </c>
      <c r="R76" s="696">
        <v>832.43</v>
      </c>
      <c r="S76" s="696" t="s">
        <v>422</v>
      </c>
      <c r="T76" s="734">
        <v>1000</v>
      </c>
      <c r="U76" s="696" t="s">
        <v>423</v>
      </c>
      <c r="V76" s="696" t="s">
        <v>424</v>
      </c>
      <c r="W76" s="696" t="s">
        <v>425</v>
      </c>
      <c r="X76" s="696" t="s">
        <v>457</v>
      </c>
      <c r="Y76" s="724">
        <v>44298.189375000002</v>
      </c>
    </row>
    <row r="77" spans="1:25">
      <c r="H77" s="725" t="s">
        <v>1855</v>
      </c>
      <c r="T77" s="734">
        <f>SUBTOTAL(9,T73:T76)</f>
        <v>2346.6</v>
      </c>
      <c r="Y77" s="724"/>
    </row>
    <row r="78" spans="1:25">
      <c r="A78" s="696" t="s">
        <v>410</v>
      </c>
      <c r="B78" s="696" t="s">
        <v>411</v>
      </c>
      <c r="C78" s="696" t="s">
        <v>412</v>
      </c>
      <c r="D78" s="696" t="s">
        <v>413</v>
      </c>
      <c r="E78" s="696" t="s">
        <v>414</v>
      </c>
      <c r="F78" s="696" t="s">
        <v>415</v>
      </c>
      <c r="G78" s="696" t="s">
        <v>416</v>
      </c>
      <c r="H78" s="725" t="s">
        <v>865</v>
      </c>
      <c r="I78" s="696" t="s">
        <v>1336</v>
      </c>
      <c r="J78" s="697">
        <v>44286</v>
      </c>
      <c r="K78" s="696" t="s">
        <v>1337</v>
      </c>
      <c r="L78" s="696" t="s">
        <v>1338</v>
      </c>
      <c r="M78" s="696" t="s">
        <v>421</v>
      </c>
      <c r="N78" s="696">
        <v>0</v>
      </c>
      <c r="O78" s="696">
        <v>0</v>
      </c>
      <c r="P78" s="696" t="s">
        <v>422</v>
      </c>
      <c r="Q78" s="696">
        <v>180</v>
      </c>
      <c r="R78" s="696">
        <v>153.81</v>
      </c>
      <c r="S78" s="696" t="s">
        <v>422</v>
      </c>
      <c r="T78" s="734">
        <v>180</v>
      </c>
      <c r="U78" s="696" t="s">
        <v>423</v>
      </c>
      <c r="V78" s="696" t="s">
        <v>424</v>
      </c>
      <c r="W78" s="696" t="s">
        <v>425</v>
      </c>
      <c r="X78" s="696" t="s">
        <v>536</v>
      </c>
      <c r="Y78" s="724">
        <v>44301.492291666698</v>
      </c>
    </row>
    <row r="79" spans="1:25">
      <c r="H79" s="725" t="s">
        <v>1856</v>
      </c>
      <c r="T79" s="734">
        <f>SUBTOTAL(9,T78:T78)</f>
        <v>180</v>
      </c>
      <c r="Y79" s="724"/>
    </row>
    <row r="80" spans="1:25">
      <c r="A80" s="696" t="s">
        <v>410</v>
      </c>
      <c r="B80" s="696" t="s">
        <v>411</v>
      </c>
      <c r="C80" s="696" t="s">
        <v>970</v>
      </c>
      <c r="D80" s="696" t="s">
        <v>971</v>
      </c>
      <c r="E80" s="696" t="s">
        <v>414</v>
      </c>
      <c r="F80" s="696" t="s">
        <v>415</v>
      </c>
      <c r="G80" s="696" t="s">
        <v>416</v>
      </c>
      <c r="H80" s="696" t="s">
        <v>867</v>
      </c>
      <c r="I80" s="696" t="s">
        <v>1339</v>
      </c>
      <c r="J80" s="697">
        <v>44286</v>
      </c>
      <c r="K80" s="696" t="s">
        <v>1330</v>
      </c>
      <c r="L80" s="696" t="s">
        <v>1340</v>
      </c>
      <c r="M80" s="696" t="s">
        <v>421</v>
      </c>
      <c r="N80" s="696">
        <v>0</v>
      </c>
      <c r="O80" s="696">
        <v>0</v>
      </c>
      <c r="P80" s="696" t="s">
        <v>422</v>
      </c>
      <c r="Q80" s="696">
        <v>2120.9</v>
      </c>
      <c r="R80" s="696">
        <v>1812.27</v>
      </c>
      <c r="S80" s="696" t="s">
        <v>422</v>
      </c>
      <c r="T80" s="734">
        <v>2120.9</v>
      </c>
      <c r="U80" s="696" t="s">
        <v>423</v>
      </c>
      <c r="V80" s="696" t="s">
        <v>424</v>
      </c>
      <c r="W80" s="696" t="s">
        <v>425</v>
      </c>
      <c r="X80" s="696" t="s">
        <v>975</v>
      </c>
      <c r="Y80" s="724">
        <v>44302.425324074102</v>
      </c>
    </row>
    <row r="81" spans="1:25">
      <c r="H81" s="725" t="s">
        <v>1857</v>
      </c>
      <c r="T81" s="734">
        <f>SUBTOTAL(9,T80:T80)</f>
        <v>2120.9</v>
      </c>
      <c r="Y81" s="724"/>
    </row>
    <row r="82" spans="1:25">
      <c r="A82" s="696" t="s">
        <v>410</v>
      </c>
      <c r="B82" s="696" t="s">
        <v>411</v>
      </c>
      <c r="C82" s="696" t="s">
        <v>432</v>
      </c>
      <c r="D82" s="696" t="s">
        <v>433</v>
      </c>
      <c r="E82" s="696" t="s">
        <v>414</v>
      </c>
      <c r="F82" s="696" t="s">
        <v>415</v>
      </c>
      <c r="G82" s="696" t="s">
        <v>416</v>
      </c>
      <c r="H82" s="725" t="s">
        <v>871</v>
      </c>
      <c r="I82" s="726" t="s">
        <v>1686</v>
      </c>
      <c r="J82" s="697">
        <v>44286</v>
      </c>
      <c r="K82" s="696" t="s">
        <v>1076</v>
      </c>
      <c r="L82" s="696" t="s">
        <v>1077</v>
      </c>
      <c r="M82" s="696" t="s">
        <v>421</v>
      </c>
      <c r="N82" s="696">
        <v>0</v>
      </c>
      <c r="O82" s="696">
        <v>0</v>
      </c>
      <c r="P82" s="696" t="s">
        <v>422</v>
      </c>
      <c r="S82" s="696" t="s">
        <v>422</v>
      </c>
      <c r="T82" s="734">
        <v>5000</v>
      </c>
      <c r="U82" s="696" t="s">
        <v>423</v>
      </c>
      <c r="V82" s="696" t="s">
        <v>424</v>
      </c>
      <c r="W82" s="696" t="s">
        <v>425</v>
      </c>
      <c r="X82" s="696" t="s">
        <v>431</v>
      </c>
      <c r="Y82" s="724">
        <v>44299.651203703703</v>
      </c>
    </row>
    <row r="83" spans="1:25">
      <c r="H83" s="725" t="s">
        <v>1858</v>
      </c>
      <c r="T83" s="734">
        <f>SUBTOTAL(9,T82)</f>
        <v>5000</v>
      </c>
      <c r="Y83" s="724"/>
    </row>
    <row r="84" spans="1:25">
      <c r="A84" s="696" t="s">
        <v>410</v>
      </c>
      <c r="B84" s="696" t="s">
        <v>411</v>
      </c>
      <c r="C84" s="696" t="s">
        <v>432</v>
      </c>
      <c r="D84" s="696" t="s">
        <v>433</v>
      </c>
      <c r="E84" s="696" t="s">
        <v>414</v>
      </c>
      <c r="F84" s="696" t="s">
        <v>415</v>
      </c>
      <c r="G84" s="696" t="s">
        <v>416</v>
      </c>
      <c r="H84" s="696" t="s">
        <v>875</v>
      </c>
      <c r="I84" s="696" t="s">
        <v>1065</v>
      </c>
      <c r="J84" s="697">
        <v>44286</v>
      </c>
      <c r="K84" s="696" t="s">
        <v>1066</v>
      </c>
      <c r="L84" s="696" t="s">
        <v>1067</v>
      </c>
      <c r="M84" s="696" t="s">
        <v>421</v>
      </c>
      <c r="N84" s="696">
        <v>0</v>
      </c>
      <c r="O84" s="696">
        <v>0</v>
      </c>
      <c r="P84" s="696" t="s">
        <v>422</v>
      </c>
      <c r="Q84" s="696">
        <v>840</v>
      </c>
      <c r="R84" s="696">
        <v>717.76</v>
      </c>
      <c r="S84" s="696" t="s">
        <v>422</v>
      </c>
      <c r="T84" s="734">
        <v>840</v>
      </c>
      <c r="U84" s="696" t="s">
        <v>423</v>
      </c>
      <c r="V84" s="696" t="s">
        <v>424</v>
      </c>
      <c r="W84" s="696" t="s">
        <v>425</v>
      </c>
      <c r="X84" s="696" t="s">
        <v>1068</v>
      </c>
      <c r="Y84" s="724">
        <v>44301.660532407397</v>
      </c>
    </row>
    <row r="85" spans="1:25">
      <c r="A85" s="696" t="s">
        <v>410</v>
      </c>
      <c r="B85" s="696" t="s">
        <v>411</v>
      </c>
      <c r="C85" s="696" t="s">
        <v>432</v>
      </c>
      <c r="D85" s="696" t="s">
        <v>433</v>
      </c>
      <c r="E85" s="696" t="s">
        <v>414</v>
      </c>
      <c r="F85" s="696" t="s">
        <v>415</v>
      </c>
      <c r="G85" s="696" t="s">
        <v>416</v>
      </c>
      <c r="H85" s="725" t="s">
        <v>875</v>
      </c>
      <c r="I85" s="696" t="s">
        <v>1065</v>
      </c>
      <c r="J85" s="697">
        <v>44286</v>
      </c>
      <c r="K85" s="696" t="s">
        <v>1069</v>
      </c>
      <c r="L85" s="696" t="s">
        <v>1070</v>
      </c>
      <c r="M85" s="696" t="s">
        <v>421</v>
      </c>
      <c r="N85" s="696">
        <v>0</v>
      </c>
      <c r="O85" s="696">
        <v>0</v>
      </c>
      <c r="P85" s="696" t="s">
        <v>422</v>
      </c>
      <c r="Q85" s="696">
        <v>840</v>
      </c>
      <c r="R85" s="696">
        <v>717.76</v>
      </c>
      <c r="S85" s="696" t="s">
        <v>422</v>
      </c>
      <c r="T85" s="734">
        <v>840</v>
      </c>
      <c r="U85" s="696" t="s">
        <v>423</v>
      </c>
      <c r="V85" s="696" t="s">
        <v>424</v>
      </c>
      <c r="W85" s="696" t="s">
        <v>425</v>
      </c>
      <c r="X85" s="696" t="s">
        <v>1068</v>
      </c>
      <c r="Y85" s="724">
        <v>44301.660532407397</v>
      </c>
    </row>
    <row r="86" spans="1:25">
      <c r="A86" s="696" t="s">
        <v>410</v>
      </c>
      <c r="B86" s="696" t="s">
        <v>411</v>
      </c>
      <c r="C86" s="696" t="s">
        <v>432</v>
      </c>
      <c r="D86" s="696" t="s">
        <v>433</v>
      </c>
      <c r="E86" s="696" t="s">
        <v>414</v>
      </c>
      <c r="F86" s="696" t="s">
        <v>415</v>
      </c>
      <c r="G86" s="696" t="s">
        <v>416</v>
      </c>
      <c r="H86" s="696" t="s">
        <v>875</v>
      </c>
      <c r="I86" s="696" t="s">
        <v>1065</v>
      </c>
      <c r="J86" s="697">
        <v>44286</v>
      </c>
      <c r="K86" s="696" t="s">
        <v>1071</v>
      </c>
      <c r="L86" s="696" t="s">
        <v>1072</v>
      </c>
      <c r="M86" s="696" t="s">
        <v>421</v>
      </c>
      <c r="N86" s="696">
        <v>0</v>
      </c>
      <c r="O86" s="696">
        <v>0</v>
      </c>
      <c r="P86" s="696" t="s">
        <v>422</v>
      </c>
      <c r="Q86" s="696">
        <v>840</v>
      </c>
      <c r="R86" s="696">
        <v>717.76</v>
      </c>
      <c r="S86" s="696" t="s">
        <v>422</v>
      </c>
      <c r="T86" s="734">
        <v>840</v>
      </c>
      <c r="U86" s="696" t="s">
        <v>423</v>
      </c>
      <c r="V86" s="696" t="s">
        <v>424</v>
      </c>
      <c r="W86" s="696" t="s">
        <v>425</v>
      </c>
      <c r="X86" s="696" t="s">
        <v>1068</v>
      </c>
      <c r="Y86" s="724">
        <v>44301.660532407397</v>
      </c>
    </row>
    <row r="87" spans="1:25">
      <c r="H87" s="725" t="s">
        <v>1859</v>
      </c>
      <c r="T87" s="734">
        <f>SUBTOTAL(9,T84:T86)</f>
        <v>2520</v>
      </c>
      <c r="Y87" s="724"/>
    </row>
    <row r="88" spans="1:25">
      <c r="A88" s="696" t="s">
        <v>410</v>
      </c>
      <c r="B88" s="696" t="s">
        <v>411</v>
      </c>
      <c r="C88" s="696" t="s">
        <v>412</v>
      </c>
      <c r="D88" s="696" t="s">
        <v>413</v>
      </c>
      <c r="E88" s="696" t="s">
        <v>414</v>
      </c>
      <c r="F88" s="696" t="s">
        <v>415</v>
      </c>
      <c r="G88" s="696" t="s">
        <v>416</v>
      </c>
      <c r="H88" s="696" t="s">
        <v>879</v>
      </c>
      <c r="I88" s="696" t="s">
        <v>1073</v>
      </c>
      <c r="J88" s="697">
        <v>44281</v>
      </c>
      <c r="K88" s="696" t="s">
        <v>1074</v>
      </c>
      <c r="L88" s="696" t="s">
        <v>1075</v>
      </c>
      <c r="M88" s="696" t="s">
        <v>421</v>
      </c>
      <c r="N88" s="696">
        <v>0</v>
      </c>
      <c r="O88" s="696">
        <v>0</v>
      </c>
      <c r="P88" s="696" t="s">
        <v>422</v>
      </c>
      <c r="Q88" s="696">
        <v>50</v>
      </c>
      <c r="R88" s="696">
        <v>42.47</v>
      </c>
      <c r="S88" s="696" t="s">
        <v>422</v>
      </c>
      <c r="T88" s="734">
        <v>50</v>
      </c>
      <c r="U88" s="696" t="s">
        <v>423</v>
      </c>
      <c r="V88" s="696" t="s">
        <v>424</v>
      </c>
      <c r="W88" s="696" t="s">
        <v>425</v>
      </c>
      <c r="X88" s="696" t="s">
        <v>565</v>
      </c>
      <c r="Y88" s="724">
        <v>44293.576805555596</v>
      </c>
    </row>
    <row r="89" spans="1:25">
      <c r="H89" s="725" t="s">
        <v>1860</v>
      </c>
      <c r="T89" s="734">
        <f>SUBTOTAL(9,T88:T88)</f>
        <v>50</v>
      </c>
      <c r="Y89" s="724"/>
    </row>
    <row r="90" spans="1:25">
      <c r="A90" s="696" t="s">
        <v>410</v>
      </c>
      <c r="B90" s="696" t="s">
        <v>411</v>
      </c>
      <c r="C90" s="696" t="s">
        <v>970</v>
      </c>
      <c r="D90" s="696" t="s">
        <v>971</v>
      </c>
      <c r="E90" s="696" t="s">
        <v>414</v>
      </c>
      <c r="F90" s="696" t="s">
        <v>415</v>
      </c>
      <c r="G90" s="696" t="s">
        <v>416</v>
      </c>
      <c r="H90" s="696" t="s">
        <v>886</v>
      </c>
      <c r="I90" s="696" t="s">
        <v>1343</v>
      </c>
      <c r="J90" s="697">
        <v>44286</v>
      </c>
      <c r="K90" s="696" t="s">
        <v>1330</v>
      </c>
      <c r="L90" s="696" t="s">
        <v>1346</v>
      </c>
      <c r="M90" s="696" t="s">
        <v>421</v>
      </c>
      <c r="N90" s="696">
        <v>0</v>
      </c>
      <c r="O90" s="696">
        <v>0</v>
      </c>
      <c r="P90" s="696" t="s">
        <v>422</v>
      </c>
      <c r="Q90" s="696">
        <v>3927.05</v>
      </c>
      <c r="R90" s="696">
        <v>3355.59</v>
      </c>
      <c r="S90" s="696" t="s">
        <v>422</v>
      </c>
      <c r="T90" s="734">
        <v>3927.05</v>
      </c>
      <c r="U90" s="696" t="s">
        <v>423</v>
      </c>
      <c r="V90" s="696" t="s">
        <v>424</v>
      </c>
      <c r="W90" s="696" t="s">
        <v>425</v>
      </c>
      <c r="X90" s="696" t="s">
        <v>975</v>
      </c>
      <c r="Y90" s="724">
        <v>44302.425324074102</v>
      </c>
    </row>
    <row r="91" spans="1:25">
      <c r="H91" s="725" t="s">
        <v>1861</v>
      </c>
      <c r="T91" s="734">
        <f>SUBTOTAL(9,T90:T90)</f>
        <v>3927.05</v>
      </c>
      <c r="Y91" s="724"/>
    </row>
    <row r="92" spans="1:25">
      <c r="A92" s="696" t="s">
        <v>410</v>
      </c>
      <c r="B92" s="696" t="s">
        <v>411</v>
      </c>
      <c r="C92" s="696" t="s">
        <v>432</v>
      </c>
      <c r="D92" s="696" t="s">
        <v>433</v>
      </c>
      <c r="E92" s="696" t="s">
        <v>414</v>
      </c>
      <c r="F92" s="696" t="s">
        <v>415</v>
      </c>
      <c r="G92" s="696" t="s">
        <v>416</v>
      </c>
      <c r="H92" s="696" t="s">
        <v>506</v>
      </c>
      <c r="I92" s="696" t="s">
        <v>495</v>
      </c>
      <c r="J92" s="697">
        <v>44227</v>
      </c>
      <c r="K92" s="696" t="s">
        <v>1160</v>
      </c>
      <c r="L92" s="696" t="s">
        <v>1153</v>
      </c>
      <c r="M92" s="696" t="s">
        <v>421</v>
      </c>
      <c r="N92" s="696">
        <v>0</v>
      </c>
      <c r="O92" s="696">
        <v>0</v>
      </c>
      <c r="P92" s="696" t="s">
        <v>422</v>
      </c>
      <c r="Q92" s="696">
        <v>1418.22</v>
      </c>
      <c r="R92" s="696">
        <v>1173.1500000000001</v>
      </c>
      <c r="S92" s="696" t="s">
        <v>422</v>
      </c>
      <c r="T92" s="734">
        <v>1418.22</v>
      </c>
      <c r="U92" s="696" t="s">
        <v>423</v>
      </c>
      <c r="V92" s="696" t="s">
        <v>424</v>
      </c>
      <c r="W92" s="696" t="s">
        <v>425</v>
      </c>
      <c r="X92" s="696" t="s">
        <v>438</v>
      </c>
      <c r="Y92" s="724">
        <v>44242.450914351903</v>
      </c>
    </row>
    <row r="93" spans="1:25">
      <c r="A93" s="696" t="s">
        <v>410</v>
      </c>
      <c r="B93" s="696" t="s">
        <v>411</v>
      </c>
      <c r="C93" s="696" t="s">
        <v>432</v>
      </c>
      <c r="D93" s="696" t="s">
        <v>433</v>
      </c>
      <c r="E93" s="696" t="s">
        <v>414</v>
      </c>
      <c r="F93" s="696" t="s">
        <v>415</v>
      </c>
      <c r="G93" s="696" t="s">
        <v>416</v>
      </c>
      <c r="H93" s="725" t="s">
        <v>506</v>
      </c>
      <c r="I93" s="696" t="s">
        <v>495</v>
      </c>
      <c r="J93" s="697">
        <v>44249</v>
      </c>
      <c r="K93" s="696" t="s">
        <v>1161</v>
      </c>
      <c r="L93" s="696" t="s">
        <v>1155</v>
      </c>
      <c r="M93" s="696" t="s">
        <v>421</v>
      </c>
      <c r="N93" s="696">
        <v>0</v>
      </c>
      <c r="O93" s="696">
        <v>0</v>
      </c>
      <c r="P93" s="696" t="s">
        <v>422</v>
      </c>
      <c r="Q93" s="696">
        <v>1753.8</v>
      </c>
      <c r="R93" s="696">
        <v>1448.22</v>
      </c>
      <c r="S93" s="696" t="s">
        <v>422</v>
      </c>
      <c r="T93" s="734">
        <v>1753.8</v>
      </c>
      <c r="U93" s="696" t="s">
        <v>423</v>
      </c>
      <c r="V93" s="696" t="s">
        <v>424</v>
      </c>
      <c r="W93" s="696" t="s">
        <v>425</v>
      </c>
      <c r="X93" s="696" t="s">
        <v>438</v>
      </c>
      <c r="Y93" s="724">
        <v>44268.389872685198</v>
      </c>
    </row>
    <row r="94" spans="1:25">
      <c r="A94" s="696" t="s">
        <v>410</v>
      </c>
      <c r="B94" s="696" t="s">
        <v>411</v>
      </c>
      <c r="C94" s="696" t="s">
        <v>432</v>
      </c>
      <c r="D94" s="696" t="s">
        <v>433</v>
      </c>
      <c r="E94" s="696" t="s">
        <v>414</v>
      </c>
      <c r="F94" s="696" t="s">
        <v>415</v>
      </c>
      <c r="G94" s="696" t="s">
        <v>416</v>
      </c>
      <c r="H94" s="696" t="s">
        <v>506</v>
      </c>
      <c r="I94" s="696" t="s">
        <v>495</v>
      </c>
      <c r="J94" s="697">
        <v>44264</v>
      </c>
      <c r="K94" s="696" t="s">
        <v>1162</v>
      </c>
      <c r="L94" s="696" t="s">
        <v>1163</v>
      </c>
      <c r="M94" s="696" t="s">
        <v>421</v>
      </c>
      <c r="N94" s="696">
        <v>0</v>
      </c>
      <c r="O94" s="696">
        <v>0</v>
      </c>
      <c r="P94" s="696" t="s">
        <v>422</v>
      </c>
      <c r="Q94" s="696">
        <v>459.34</v>
      </c>
      <c r="R94" s="696">
        <v>387.73</v>
      </c>
      <c r="S94" s="696" t="s">
        <v>422</v>
      </c>
      <c r="T94" s="734">
        <v>459.34</v>
      </c>
      <c r="U94" s="696" t="s">
        <v>423</v>
      </c>
      <c r="V94" s="696" t="s">
        <v>424</v>
      </c>
      <c r="W94" s="696" t="s">
        <v>425</v>
      </c>
      <c r="X94" s="696" t="s">
        <v>619</v>
      </c>
      <c r="Y94" s="724">
        <v>44295.596284722204</v>
      </c>
    </row>
    <row r="95" spans="1:25">
      <c r="A95" s="696" t="s">
        <v>410</v>
      </c>
      <c r="B95" s="696" t="s">
        <v>411</v>
      </c>
      <c r="C95" s="696" t="s">
        <v>432</v>
      </c>
      <c r="D95" s="696" t="s">
        <v>433</v>
      </c>
      <c r="E95" s="696" t="s">
        <v>414</v>
      </c>
      <c r="F95" s="696" t="s">
        <v>415</v>
      </c>
      <c r="G95" s="696" t="s">
        <v>416</v>
      </c>
      <c r="H95" s="725" t="s">
        <v>506</v>
      </c>
      <c r="I95" s="696" t="s">
        <v>495</v>
      </c>
      <c r="J95" s="697">
        <v>44285</v>
      </c>
      <c r="K95" s="696" t="s">
        <v>1164</v>
      </c>
      <c r="L95" s="696" t="s">
        <v>1165</v>
      </c>
      <c r="M95" s="696" t="s">
        <v>421</v>
      </c>
      <c r="N95" s="696">
        <v>0</v>
      </c>
      <c r="O95" s="696">
        <v>0</v>
      </c>
      <c r="P95" s="696" t="s">
        <v>422</v>
      </c>
      <c r="Q95" s="696">
        <v>500</v>
      </c>
      <c r="R95" s="696">
        <v>425.75</v>
      </c>
      <c r="S95" s="696" t="s">
        <v>422</v>
      </c>
      <c r="T95" s="734">
        <v>500</v>
      </c>
      <c r="U95" s="696" t="s">
        <v>423</v>
      </c>
      <c r="V95" s="696" t="s">
        <v>424</v>
      </c>
      <c r="W95" s="696" t="s">
        <v>425</v>
      </c>
      <c r="X95" s="696" t="s">
        <v>438</v>
      </c>
      <c r="Y95" s="724">
        <v>44296.540555555599</v>
      </c>
    </row>
    <row r="96" spans="1:25">
      <c r="A96" s="696" t="s">
        <v>410</v>
      </c>
      <c r="B96" s="696" t="s">
        <v>411</v>
      </c>
      <c r="C96" s="696" t="s">
        <v>432</v>
      </c>
      <c r="D96" s="696" t="s">
        <v>433</v>
      </c>
      <c r="E96" s="696" t="s">
        <v>414</v>
      </c>
      <c r="F96" s="696" t="s">
        <v>415</v>
      </c>
      <c r="G96" s="696" t="s">
        <v>416</v>
      </c>
      <c r="H96" s="696" t="s">
        <v>506</v>
      </c>
      <c r="I96" s="696" t="s">
        <v>495</v>
      </c>
      <c r="J96" s="697">
        <v>44286</v>
      </c>
      <c r="K96" s="696" t="s">
        <v>1166</v>
      </c>
      <c r="L96" s="696" t="s">
        <v>1167</v>
      </c>
      <c r="M96" s="696" t="s">
        <v>421</v>
      </c>
      <c r="N96" s="696">
        <v>0</v>
      </c>
      <c r="O96" s="696">
        <v>0</v>
      </c>
      <c r="P96" s="696" t="s">
        <v>422</v>
      </c>
      <c r="Q96" s="696">
        <v>2053.09</v>
      </c>
      <c r="R96" s="696">
        <v>1754.33</v>
      </c>
      <c r="S96" s="696" t="s">
        <v>422</v>
      </c>
      <c r="T96" s="734">
        <v>2053.09</v>
      </c>
      <c r="U96" s="696" t="s">
        <v>423</v>
      </c>
      <c r="V96" s="696" t="s">
        <v>424</v>
      </c>
      <c r="W96" s="696" t="s">
        <v>425</v>
      </c>
      <c r="X96" s="696" t="s">
        <v>438</v>
      </c>
      <c r="Y96" s="724">
        <v>44299.5577430556</v>
      </c>
    </row>
    <row r="97" spans="1:25">
      <c r="H97" s="725" t="s">
        <v>1862</v>
      </c>
      <c r="T97" s="734">
        <f>SUBTOTAL(9,T92:T96)</f>
        <v>6184.4500000000007</v>
      </c>
      <c r="Y97" s="724"/>
    </row>
    <row r="98" spans="1:25">
      <c r="A98" s="696" t="s">
        <v>410</v>
      </c>
      <c r="B98" s="696" t="s">
        <v>411</v>
      </c>
      <c r="C98" s="696" t="s">
        <v>432</v>
      </c>
      <c r="D98" s="696" t="s">
        <v>433</v>
      </c>
      <c r="E98" s="696" t="s">
        <v>414</v>
      </c>
      <c r="F98" s="696" t="s">
        <v>415</v>
      </c>
      <c r="G98" s="696" t="s">
        <v>416</v>
      </c>
      <c r="H98" s="696" t="s">
        <v>482</v>
      </c>
      <c r="I98" s="696" t="s">
        <v>477</v>
      </c>
      <c r="J98" s="697">
        <v>44227</v>
      </c>
      <c r="K98" s="696" t="s">
        <v>1130</v>
      </c>
      <c r="L98" s="696" t="s">
        <v>1125</v>
      </c>
      <c r="M98" s="696" t="s">
        <v>421</v>
      </c>
      <c r="N98" s="696">
        <v>0</v>
      </c>
      <c r="O98" s="696">
        <v>0</v>
      </c>
      <c r="P98" s="696" t="s">
        <v>422</v>
      </c>
      <c r="Q98" s="696">
        <v>1142.53</v>
      </c>
      <c r="R98" s="696">
        <v>945.1</v>
      </c>
      <c r="S98" s="696" t="s">
        <v>422</v>
      </c>
      <c r="T98" s="734">
        <v>1142.53</v>
      </c>
      <c r="U98" s="696" t="s">
        <v>423</v>
      </c>
      <c r="V98" s="696" t="s">
        <v>424</v>
      </c>
      <c r="W98" s="696" t="s">
        <v>425</v>
      </c>
      <c r="X98" s="696" t="s">
        <v>438</v>
      </c>
      <c r="Y98" s="724">
        <v>44242.450914351903</v>
      </c>
    </row>
    <row r="99" spans="1:25">
      <c r="A99" s="696" t="s">
        <v>410</v>
      </c>
      <c r="B99" s="696" t="s">
        <v>411</v>
      </c>
      <c r="C99" s="696" t="s">
        <v>432</v>
      </c>
      <c r="D99" s="696" t="s">
        <v>433</v>
      </c>
      <c r="E99" s="696" t="s">
        <v>414</v>
      </c>
      <c r="F99" s="696" t="s">
        <v>415</v>
      </c>
      <c r="G99" s="696" t="s">
        <v>416</v>
      </c>
      <c r="H99" s="696" t="s">
        <v>482</v>
      </c>
      <c r="I99" s="696" t="s">
        <v>477</v>
      </c>
      <c r="J99" s="697">
        <v>44249</v>
      </c>
      <c r="K99" s="696" t="s">
        <v>1131</v>
      </c>
      <c r="L99" s="696" t="s">
        <v>1127</v>
      </c>
      <c r="M99" s="696" t="s">
        <v>421</v>
      </c>
      <c r="N99" s="696">
        <v>0</v>
      </c>
      <c r="O99" s="696">
        <v>0</v>
      </c>
      <c r="P99" s="696" t="s">
        <v>422</v>
      </c>
      <c r="Q99" s="696">
        <v>1144.42</v>
      </c>
      <c r="R99" s="696">
        <v>945.02</v>
      </c>
      <c r="S99" s="696" t="s">
        <v>422</v>
      </c>
      <c r="T99" s="734">
        <v>1144.42</v>
      </c>
      <c r="U99" s="696" t="s">
        <v>423</v>
      </c>
      <c r="V99" s="696" t="s">
        <v>424</v>
      </c>
      <c r="W99" s="696" t="s">
        <v>425</v>
      </c>
      <c r="X99" s="696" t="s">
        <v>438</v>
      </c>
      <c r="Y99" s="724">
        <v>44268.389872685198</v>
      </c>
    </row>
    <row r="100" spans="1:25">
      <c r="A100" s="696" t="s">
        <v>410</v>
      </c>
      <c r="B100" s="696" t="s">
        <v>411</v>
      </c>
      <c r="C100" s="696" t="s">
        <v>432</v>
      </c>
      <c r="D100" s="696" t="s">
        <v>433</v>
      </c>
      <c r="E100" s="696" t="s">
        <v>414</v>
      </c>
      <c r="F100" s="696" t="s">
        <v>415</v>
      </c>
      <c r="G100" s="696" t="s">
        <v>416</v>
      </c>
      <c r="H100" s="696" t="s">
        <v>482</v>
      </c>
      <c r="I100" s="696" t="s">
        <v>477</v>
      </c>
      <c r="J100" s="697">
        <v>44286</v>
      </c>
      <c r="K100" s="696" t="s">
        <v>1132</v>
      </c>
      <c r="L100" s="696" t="s">
        <v>1133</v>
      </c>
      <c r="M100" s="696" t="s">
        <v>421</v>
      </c>
      <c r="N100" s="696">
        <v>0</v>
      </c>
      <c r="O100" s="696">
        <v>0</v>
      </c>
      <c r="P100" s="696" t="s">
        <v>422</v>
      </c>
      <c r="Q100" s="696">
        <v>1149.02</v>
      </c>
      <c r="R100" s="696">
        <v>981.82</v>
      </c>
      <c r="S100" s="696" t="s">
        <v>422</v>
      </c>
      <c r="T100" s="734">
        <v>1149.02</v>
      </c>
      <c r="U100" s="696" t="s">
        <v>423</v>
      </c>
      <c r="V100" s="696" t="s">
        <v>424</v>
      </c>
      <c r="W100" s="696" t="s">
        <v>425</v>
      </c>
      <c r="X100" s="696" t="s">
        <v>438</v>
      </c>
      <c r="Y100" s="724">
        <v>44299.557881944398</v>
      </c>
    </row>
    <row r="101" spans="1:25">
      <c r="H101" s="725" t="s">
        <v>1863</v>
      </c>
      <c r="T101" s="734">
        <f>SUBTOTAL(9,T98:T100)</f>
        <v>3435.97</v>
      </c>
      <c r="Y101" s="724"/>
    </row>
    <row r="102" spans="1:25">
      <c r="A102" s="696" t="s">
        <v>410</v>
      </c>
      <c r="B102" s="696" t="s">
        <v>411</v>
      </c>
      <c r="C102" s="696" t="s">
        <v>432</v>
      </c>
      <c r="D102" s="696" t="s">
        <v>433</v>
      </c>
      <c r="E102" s="696" t="s">
        <v>414</v>
      </c>
      <c r="F102" s="696" t="s">
        <v>415</v>
      </c>
      <c r="G102" s="696" t="s">
        <v>416</v>
      </c>
      <c r="H102" s="696" t="s">
        <v>604</v>
      </c>
      <c r="I102" s="696" t="s">
        <v>597</v>
      </c>
      <c r="J102" s="697">
        <v>44227</v>
      </c>
      <c r="K102" s="696" t="s">
        <v>1209</v>
      </c>
      <c r="L102" s="696" t="s">
        <v>1202</v>
      </c>
      <c r="M102" s="696" t="s">
        <v>421</v>
      </c>
      <c r="N102" s="696">
        <v>0</v>
      </c>
      <c r="O102" s="696">
        <v>0</v>
      </c>
      <c r="P102" s="696" t="s">
        <v>422</v>
      </c>
      <c r="Q102" s="696">
        <v>190.44</v>
      </c>
      <c r="R102" s="696">
        <v>157.53</v>
      </c>
      <c r="S102" s="696" t="s">
        <v>422</v>
      </c>
      <c r="T102" s="734">
        <v>190.44</v>
      </c>
      <c r="U102" s="696" t="s">
        <v>423</v>
      </c>
      <c r="V102" s="696" t="s">
        <v>424</v>
      </c>
      <c r="W102" s="696" t="s">
        <v>425</v>
      </c>
      <c r="X102" s="696" t="s">
        <v>438</v>
      </c>
      <c r="Y102" s="724">
        <v>44242.450914351903</v>
      </c>
    </row>
    <row r="103" spans="1:25">
      <c r="A103" s="696" t="s">
        <v>410</v>
      </c>
      <c r="B103" s="696" t="s">
        <v>411</v>
      </c>
      <c r="C103" s="696" t="s">
        <v>432</v>
      </c>
      <c r="D103" s="696" t="s">
        <v>433</v>
      </c>
      <c r="E103" s="696" t="s">
        <v>414</v>
      </c>
      <c r="F103" s="696" t="s">
        <v>415</v>
      </c>
      <c r="G103" s="696" t="s">
        <v>416</v>
      </c>
      <c r="H103" s="725" t="s">
        <v>604</v>
      </c>
      <c r="I103" s="696" t="s">
        <v>597</v>
      </c>
      <c r="J103" s="697">
        <v>44249</v>
      </c>
      <c r="K103" s="696" t="s">
        <v>1210</v>
      </c>
      <c r="L103" s="696" t="s">
        <v>1204</v>
      </c>
      <c r="M103" s="696" t="s">
        <v>421</v>
      </c>
      <c r="N103" s="696">
        <v>0</v>
      </c>
      <c r="O103" s="696">
        <v>0</v>
      </c>
      <c r="P103" s="696" t="s">
        <v>422</v>
      </c>
      <c r="Q103" s="696">
        <v>190.77</v>
      </c>
      <c r="R103" s="696">
        <v>157.53</v>
      </c>
      <c r="S103" s="696" t="s">
        <v>422</v>
      </c>
      <c r="T103" s="734">
        <v>190.77</v>
      </c>
      <c r="U103" s="696" t="s">
        <v>423</v>
      </c>
      <c r="V103" s="696" t="s">
        <v>424</v>
      </c>
      <c r="W103" s="696" t="s">
        <v>425</v>
      </c>
      <c r="X103" s="696" t="s">
        <v>438</v>
      </c>
      <c r="Y103" s="724">
        <v>44268.389872685198</v>
      </c>
    </row>
    <row r="104" spans="1:25">
      <c r="A104" s="696" t="s">
        <v>410</v>
      </c>
      <c r="B104" s="696" t="s">
        <v>411</v>
      </c>
      <c r="C104" s="696" t="s">
        <v>432</v>
      </c>
      <c r="D104" s="696" t="s">
        <v>433</v>
      </c>
      <c r="E104" s="696" t="s">
        <v>414</v>
      </c>
      <c r="F104" s="696" t="s">
        <v>415</v>
      </c>
      <c r="G104" s="696" t="s">
        <v>416</v>
      </c>
      <c r="H104" s="696" t="s">
        <v>604</v>
      </c>
      <c r="I104" s="696" t="s">
        <v>597</v>
      </c>
      <c r="J104" s="697">
        <v>44286</v>
      </c>
      <c r="K104" s="696" t="s">
        <v>1211</v>
      </c>
      <c r="L104" s="696" t="s">
        <v>1212</v>
      </c>
      <c r="M104" s="696" t="s">
        <v>421</v>
      </c>
      <c r="N104" s="696">
        <v>0</v>
      </c>
      <c r="O104" s="696">
        <v>0</v>
      </c>
      <c r="P104" s="696" t="s">
        <v>422</v>
      </c>
      <c r="Q104" s="696">
        <v>191.46</v>
      </c>
      <c r="R104" s="696">
        <v>163.6</v>
      </c>
      <c r="S104" s="696" t="s">
        <v>422</v>
      </c>
      <c r="T104" s="734">
        <v>191.46</v>
      </c>
      <c r="U104" s="696" t="s">
        <v>423</v>
      </c>
      <c r="V104" s="696" t="s">
        <v>424</v>
      </c>
      <c r="W104" s="696" t="s">
        <v>425</v>
      </c>
      <c r="X104" s="696" t="s">
        <v>438</v>
      </c>
      <c r="Y104" s="724">
        <v>44299.558009259301</v>
      </c>
    </row>
    <row r="105" spans="1:25">
      <c r="H105" s="725" t="s">
        <v>1864</v>
      </c>
      <c r="T105" s="734">
        <f>SUBTOTAL(9,T102:T104)</f>
        <v>572.67000000000007</v>
      </c>
      <c r="Y105" s="724"/>
    </row>
    <row r="106" spans="1:25">
      <c r="A106" s="696" t="s">
        <v>410</v>
      </c>
      <c r="B106" s="696" t="s">
        <v>411</v>
      </c>
      <c r="C106" s="696" t="s">
        <v>970</v>
      </c>
      <c r="D106" s="696" t="s">
        <v>971</v>
      </c>
      <c r="E106" s="696" t="s">
        <v>414</v>
      </c>
      <c r="F106" s="696" t="s">
        <v>415</v>
      </c>
      <c r="G106" s="696" t="s">
        <v>416</v>
      </c>
      <c r="H106" s="696" t="s">
        <v>887</v>
      </c>
      <c r="I106" s="696" t="s">
        <v>1281</v>
      </c>
      <c r="J106" s="697">
        <v>44286</v>
      </c>
      <c r="K106" s="696" t="s">
        <v>1282</v>
      </c>
      <c r="L106" s="696" t="s">
        <v>1283</v>
      </c>
      <c r="M106" s="696" t="s">
        <v>421</v>
      </c>
      <c r="N106" s="696">
        <v>0</v>
      </c>
      <c r="O106" s="696">
        <v>0</v>
      </c>
      <c r="P106" s="696" t="s">
        <v>422</v>
      </c>
      <c r="Q106" s="696">
        <v>2375</v>
      </c>
      <c r="R106" s="696">
        <v>2029.39</v>
      </c>
      <c r="S106" s="696" t="s">
        <v>422</v>
      </c>
      <c r="T106" s="734">
        <v>2375</v>
      </c>
      <c r="U106" s="696" t="s">
        <v>423</v>
      </c>
      <c r="V106" s="696" t="s">
        <v>424</v>
      </c>
      <c r="W106" s="696" t="s">
        <v>425</v>
      </c>
      <c r="X106" s="696" t="s">
        <v>975</v>
      </c>
      <c r="Y106" s="724">
        <v>44301.653298611098</v>
      </c>
    </row>
    <row r="107" spans="1:25">
      <c r="A107" s="696" t="s">
        <v>410</v>
      </c>
      <c r="B107" s="696" t="s">
        <v>411</v>
      </c>
      <c r="C107" s="696" t="s">
        <v>970</v>
      </c>
      <c r="D107" s="696" t="s">
        <v>971</v>
      </c>
      <c r="E107" s="696" t="s">
        <v>414</v>
      </c>
      <c r="F107" s="696" t="s">
        <v>415</v>
      </c>
      <c r="G107" s="696" t="s">
        <v>416</v>
      </c>
      <c r="H107" s="725" t="s">
        <v>887</v>
      </c>
      <c r="I107" s="696" t="s">
        <v>1281</v>
      </c>
      <c r="J107" s="697">
        <v>44286</v>
      </c>
      <c r="K107" s="696" t="s">
        <v>1279</v>
      </c>
      <c r="L107" s="696" t="s">
        <v>1284</v>
      </c>
      <c r="M107" s="696" t="s">
        <v>421</v>
      </c>
      <c r="N107" s="696">
        <v>0</v>
      </c>
      <c r="O107" s="696">
        <v>0</v>
      </c>
      <c r="P107" s="696" t="s">
        <v>422</v>
      </c>
      <c r="Q107" s="696">
        <v>2375</v>
      </c>
      <c r="R107" s="696">
        <v>2029.39</v>
      </c>
      <c r="S107" s="696" t="s">
        <v>422</v>
      </c>
      <c r="T107" s="734">
        <v>2375</v>
      </c>
      <c r="U107" s="696" t="s">
        <v>423</v>
      </c>
      <c r="V107" s="696" t="s">
        <v>424</v>
      </c>
      <c r="W107" s="696" t="s">
        <v>425</v>
      </c>
      <c r="X107" s="696" t="s">
        <v>975</v>
      </c>
      <c r="Y107" s="724">
        <v>44302.555567129602</v>
      </c>
    </row>
    <row r="108" spans="1:25">
      <c r="H108" s="725" t="s">
        <v>1865</v>
      </c>
      <c r="T108" s="734">
        <f>SUBTOTAL(9,T106:T107)</f>
        <v>4750</v>
      </c>
      <c r="Y108" s="724"/>
    </row>
    <row r="109" spans="1:25">
      <c r="A109" s="696" t="s">
        <v>410</v>
      </c>
      <c r="B109" s="696" t="s">
        <v>411</v>
      </c>
      <c r="C109" s="696" t="s">
        <v>970</v>
      </c>
      <c r="D109" s="696" t="s">
        <v>971</v>
      </c>
      <c r="E109" s="696" t="s">
        <v>414</v>
      </c>
      <c r="F109" s="696" t="s">
        <v>415</v>
      </c>
      <c r="G109" s="696" t="s">
        <v>416</v>
      </c>
      <c r="H109" s="696" t="s">
        <v>889</v>
      </c>
      <c r="I109" s="696" t="s">
        <v>1285</v>
      </c>
      <c r="J109" s="697">
        <v>44286</v>
      </c>
      <c r="K109" s="696" t="s">
        <v>1279</v>
      </c>
      <c r="L109" s="696" t="s">
        <v>1286</v>
      </c>
      <c r="M109" s="696" t="s">
        <v>421</v>
      </c>
      <c r="N109" s="696">
        <v>0</v>
      </c>
      <c r="O109" s="696">
        <v>0</v>
      </c>
      <c r="P109" s="696" t="s">
        <v>422</v>
      </c>
      <c r="Q109" s="696">
        <v>1875</v>
      </c>
      <c r="R109" s="696">
        <v>1602.15</v>
      </c>
      <c r="S109" s="696" t="s">
        <v>422</v>
      </c>
      <c r="T109" s="734">
        <v>1875</v>
      </c>
      <c r="U109" s="696" t="s">
        <v>423</v>
      </c>
      <c r="V109" s="696" t="s">
        <v>424</v>
      </c>
      <c r="W109" s="696" t="s">
        <v>425</v>
      </c>
      <c r="X109" s="696" t="s">
        <v>975</v>
      </c>
      <c r="Y109" s="724">
        <v>44302.555567129602</v>
      </c>
    </row>
    <row r="110" spans="1:25">
      <c r="H110" s="725" t="s">
        <v>1866</v>
      </c>
      <c r="T110" s="734">
        <f>SUBTOTAL(9,T109:T109)</f>
        <v>1875</v>
      </c>
      <c r="Y110" s="724"/>
    </row>
    <row r="111" spans="1:25">
      <c r="A111" s="696" t="s">
        <v>410</v>
      </c>
      <c r="B111" s="696" t="s">
        <v>411</v>
      </c>
      <c r="C111" s="696" t="s">
        <v>970</v>
      </c>
      <c r="D111" s="696" t="s">
        <v>971</v>
      </c>
      <c r="E111" s="696" t="s">
        <v>414</v>
      </c>
      <c r="F111" s="696" t="s">
        <v>415</v>
      </c>
      <c r="G111" s="696" t="s">
        <v>416</v>
      </c>
      <c r="H111" s="696" t="s">
        <v>890</v>
      </c>
      <c r="I111" s="696" t="s">
        <v>1287</v>
      </c>
      <c r="J111" s="697">
        <v>44286</v>
      </c>
      <c r="K111" s="696" t="s">
        <v>1279</v>
      </c>
      <c r="L111" s="696" t="s">
        <v>1288</v>
      </c>
      <c r="M111" s="696" t="s">
        <v>421</v>
      </c>
      <c r="N111" s="696">
        <v>0</v>
      </c>
      <c r="O111" s="696">
        <v>0</v>
      </c>
      <c r="P111" s="696" t="s">
        <v>422</v>
      </c>
      <c r="Q111" s="696">
        <v>3800</v>
      </c>
      <c r="R111" s="696">
        <v>3247.03</v>
      </c>
      <c r="S111" s="696" t="s">
        <v>422</v>
      </c>
      <c r="T111" s="734">
        <v>3800</v>
      </c>
      <c r="U111" s="696" t="s">
        <v>423</v>
      </c>
      <c r="V111" s="696" t="s">
        <v>424</v>
      </c>
      <c r="W111" s="696" t="s">
        <v>425</v>
      </c>
      <c r="X111" s="696" t="s">
        <v>975</v>
      </c>
      <c r="Y111" s="724">
        <v>44302.555567129602</v>
      </c>
    </row>
    <row r="112" spans="1:25">
      <c r="H112" s="725" t="s">
        <v>1867</v>
      </c>
      <c r="T112" s="734">
        <f>SUBTOTAL(9,T111:T111)</f>
        <v>3800</v>
      </c>
      <c r="Y112" s="724"/>
    </row>
    <row r="113" spans="1:25">
      <c r="A113" s="696" t="s">
        <v>410</v>
      </c>
      <c r="B113" s="696" t="s">
        <v>411</v>
      </c>
      <c r="C113" s="696" t="s">
        <v>970</v>
      </c>
      <c r="D113" s="696" t="s">
        <v>971</v>
      </c>
      <c r="E113" s="696" t="s">
        <v>414</v>
      </c>
      <c r="F113" s="696" t="s">
        <v>415</v>
      </c>
      <c r="G113" s="696" t="s">
        <v>416</v>
      </c>
      <c r="H113" s="696" t="s">
        <v>891</v>
      </c>
      <c r="I113" s="696" t="s">
        <v>1289</v>
      </c>
      <c r="J113" s="697">
        <v>44286</v>
      </c>
      <c r="K113" s="696" t="s">
        <v>1279</v>
      </c>
      <c r="L113" s="696" t="s">
        <v>1290</v>
      </c>
      <c r="M113" s="696" t="s">
        <v>421</v>
      </c>
      <c r="N113" s="696">
        <v>0</v>
      </c>
      <c r="O113" s="696">
        <v>0</v>
      </c>
      <c r="P113" s="696" t="s">
        <v>422</v>
      </c>
      <c r="Q113" s="696">
        <v>600</v>
      </c>
      <c r="R113" s="696">
        <v>512.69000000000005</v>
      </c>
      <c r="S113" s="696" t="s">
        <v>422</v>
      </c>
      <c r="T113" s="734">
        <v>600</v>
      </c>
      <c r="U113" s="696" t="s">
        <v>423</v>
      </c>
      <c r="V113" s="696" t="s">
        <v>424</v>
      </c>
      <c r="W113" s="696" t="s">
        <v>425</v>
      </c>
      <c r="X113" s="696" t="s">
        <v>975</v>
      </c>
      <c r="Y113" s="724">
        <v>44302.555567129602</v>
      </c>
    </row>
    <row r="114" spans="1:25">
      <c r="H114" s="725" t="s">
        <v>1868</v>
      </c>
      <c r="T114" s="734">
        <f>SUBTOTAL(9,T113:T113)</f>
        <v>600</v>
      </c>
      <c r="Y114" s="724"/>
    </row>
    <row r="115" spans="1:25">
      <c r="A115" s="696" t="s">
        <v>410</v>
      </c>
      <c r="B115" s="696" t="s">
        <v>411</v>
      </c>
      <c r="C115" s="696" t="s">
        <v>970</v>
      </c>
      <c r="D115" s="696" t="s">
        <v>971</v>
      </c>
      <c r="E115" s="696" t="s">
        <v>414</v>
      </c>
      <c r="F115" s="696" t="s">
        <v>415</v>
      </c>
      <c r="G115" s="696" t="s">
        <v>416</v>
      </c>
      <c r="H115" s="696" t="s">
        <v>893</v>
      </c>
      <c r="I115" s="696" t="s">
        <v>1291</v>
      </c>
      <c r="J115" s="697">
        <v>44286</v>
      </c>
      <c r="K115" s="696" t="s">
        <v>1279</v>
      </c>
      <c r="L115" s="696" t="s">
        <v>1292</v>
      </c>
      <c r="M115" s="696" t="s">
        <v>421</v>
      </c>
      <c r="N115" s="696">
        <v>0</v>
      </c>
      <c r="O115" s="696">
        <v>0</v>
      </c>
      <c r="P115" s="696" t="s">
        <v>422</v>
      </c>
      <c r="Q115" s="696">
        <v>5000</v>
      </c>
      <c r="R115" s="696">
        <v>4272.41</v>
      </c>
      <c r="S115" s="696" t="s">
        <v>422</v>
      </c>
      <c r="T115" s="734">
        <v>5000</v>
      </c>
      <c r="U115" s="696" t="s">
        <v>423</v>
      </c>
      <c r="V115" s="696" t="s">
        <v>424</v>
      </c>
      <c r="W115" s="696" t="s">
        <v>425</v>
      </c>
      <c r="X115" s="696" t="s">
        <v>975</v>
      </c>
      <c r="Y115" s="724">
        <v>44302.555567129602</v>
      </c>
    </row>
    <row r="116" spans="1:25">
      <c r="H116" s="725" t="s">
        <v>1869</v>
      </c>
      <c r="T116" s="734">
        <f>SUBTOTAL(9,T115:T115)</f>
        <v>5000</v>
      </c>
      <c r="Y116" s="724"/>
    </row>
    <row r="117" spans="1:25">
      <c r="A117" s="696" t="s">
        <v>410</v>
      </c>
      <c r="B117" s="696" t="s">
        <v>411</v>
      </c>
      <c r="C117" s="696" t="s">
        <v>970</v>
      </c>
      <c r="D117" s="696" t="s">
        <v>971</v>
      </c>
      <c r="E117" s="696" t="s">
        <v>414</v>
      </c>
      <c r="F117" s="696" t="s">
        <v>415</v>
      </c>
      <c r="G117" s="696" t="s">
        <v>416</v>
      </c>
      <c r="H117" s="696" t="s">
        <v>894</v>
      </c>
      <c r="I117" s="696" t="s">
        <v>1293</v>
      </c>
      <c r="J117" s="697">
        <v>44286</v>
      </c>
      <c r="K117" s="696" t="s">
        <v>1279</v>
      </c>
      <c r="L117" s="696" t="s">
        <v>1294</v>
      </c>
      <c r="M117" s="696" t="s">
        <v>421</v>
      </c>
      <c r="N117" s="696">
        <v>0</v>
      </c>
      <c r="O117" s="696">
        <v>0</v>
      </c>
      <c r="P117" s="696" t="s">
        <v>422</v>
      </c>
      <c r="Q117" s="696">
        <v>2000</v>
      </c>
      <c r="R117" s="696">
        <v>1708.96</v>
      </c>
      <c r="S117" s="696" t="s">
        <v>422</v>
      </c>
      <c r="T117" s="734">
        <v>2000</v>
      </c>
      <c r="U117" s="696" t="s">
        <v>423</v>
      </c>
      <c r="V117" s="696" t="s">
        <v>424</v>
      </c>
      <c r="W117" s="696" t="s">
        <v>425</v>
      </c>
      <c r="X117" s="696" t="s">
        <v>975</v>
      </c>
      <c r="Y117" s="724">
        <v>44302.555567129602</v>
      </c>
    </row>
    <row r="118" spans="1:25">
      <c r="H118" s="725" t="s">
        <v>1870</v>
      </c>
      <c r="T118" s="734">
        <f>SUBTOTAL(9,T117:T117)</f>
        <v>2000</v>
      </c>
      <c r="Y118" s="724"/>
    </row>
    <row r="119" spans="1:25">
      <c r="A119" s="696" t="s">
        <v>410</v>
      </c>
      <c r="B119" s="696" t="s">
        <v>411</v>
      </c>
      <c r="C119" s="696" t="s">
        <v>970</v>
      </c>
      <c r="D119" s="696" t="s">
        <v>971</v>
      </c>
      <c r="E119" s="696" t="s">
        <v>414</v>
      </c>
      <c r="F119" s="696" t="s">
        <v>415</v>
      </c>
      <c r="G119" s="696" t="s">
        <v>416</v>
      </c>
      <c r="H119" s="725" t="s">
        <v>895</v>
      </c>
      <c r="I119" s="696" t="s">
        <v>1295</v>
      </c>
      <c r="J119" s="697">
        <v>44286</v>
      </c>
      <c r="K119" s="696" t="s">
        <v>1279</v>
      </c>
      <c r="L119" s="696" t="s">
        <v>1296</v>
      </c>
      <c r="M119" s="696" t="s">
        <v>421</v>
      </c>
      <c r="N119" s="696">
        <v>0</v>
      </c>
      <c r="O119" s="696">
        <v>0</v>
      </c>
      <c r="P119" s="696" t="s">
        <v>422</v>
      </c>
      <c r="Q119" s="696">
        <v>4000</v>
      </c>
      <c r="R119" s="696">
        <v>3417.93</v>
      </c>
      <c r="S119" s="696" t="s">
        <v>422</v>
      </c>
      <c r="T119" s="734">
        <v>4000</v>
      </c>
      <c r="U119" s="696" t="s">
        <v>423</v>
      </c>
      <c r="V119" s="696" t="s">
        <v>424</v>
      </c>
      <c r="W119" s="696" t="s">
        <v>425</v>
      </c>
      <c r="X119" s="696" t="s">
        <v>975</v>
      </c>
      <c r="Y119" s="724">
        <v>44302.555567129602</v>
      </c>
    </row>
    <row r="120" spans="1:25">
      <c r="H120" s="725" t="s">
        <v>1871</v>
      </c>
      <c r="T120" s="734">
        <f>SUBTOTAL(9,T119:T119)</f>
        <v>4000</v>
      </c>
      <c r="Y120" s="724"/>
    </row>
    <row r="121" spans="1:25">
      <c r="A121" s="696" t="s">
        <v>410</v>
      </c>
      <c r="B121" s="696" t="s">
        <v>411</v>
      </c>
      <c r="C121" s="696" t="s">
        <v>970</v>
      </c>
      <c r="D121" s="696" t="s">
        <v>971</v>
      </c>
      <c r="E121" s="696" t="s">
        <v>414</v>
      </c>
      <c r="F121" s="696" t="s">
        <v>415</v>
      </c>
      <c r="G121" s="696" t="s">
        <v>416</v>
      </c>
      <c r="H121" s="696" t="s">
        <v>896</v>
      </c>
      <c r="I121" s="696" t="s">
        <v>1297</v>
      </c>
      <c r="J121" s="697">
        <v>44286</v>
      </c>
      <c r="K121" s="696" t="s">
        <v>1279</v>
      </c>
      <c r="L121" s="696" t="s">
        <v>1298</v>
      </c>
      <c r="M121" s="696" t="s">
        <v>421</v>
      </c>
      <c r="N121" s="696">
        <v>0</v>
      </c>
      <c r="O121" s="696">
        <v>0</v>
      </c>
      <c r="P121" s="696" t="s">
        <v>422</v>
      </c>
      <c r="Q121" s="696">
        <v>4000</v>
      </c>
      <c r="R121" s="696">
        <v>3417.93</v>
      </c>
      <c r="S121" s="696" t="s">
        <v>422</v>
      </c>
      <c r="T121" s="734">
        <v>4000</v>
      </c>
      <c r="U121" s="696" t="s">
        <v>423</v>
      </c>
      <c r="V121" s="696" t="s">
        <v>424</v>
      </c>
      <c r="W121" s="696" t="s">
        <v>425</v>
      </c>
      <c r="X121" s="696" t="s">
        <v>975</v>
      </c>
      <c r="Y121" s="724">
        <v>44302.555567129602</v>
      </c>
    </row>
    <row r="122" spans="1:25">
      <c r="H122" s="725" t="s">
        <v>1872</v>
      </c>
      <c r="T122" s="734">
        <f>SUBTOTAL(9,T121:T121)</f>
        <v>4000</v>
      </c>
      <c r="Y122" s="724"/>
    </row>
    <row r="123" spans="1:25">
      <c r="A123" s="696" t="s">
        <v>410</v>
      </c>
      <c r="B123" s="696" t="s">
        <v>411</v>
      </c>
      <c r="C123" s="696" t="s">
        <v>970</v>
      </c>
      <c r="D123" s="696" t="s">
        <v>971</v>
      </c>
      <c r="E123" s="696" t="s">
        <v>414</v>
      </c>
      <c r="F123" s="696" t="s">
        <v>415</v>
      </c>
      <c r="G123" s="696" t="s">
        <v>416</v>
      </c>
      <c r="H123" s="696" t="s">
        <v>897</v>
      </c>
      <c r="I123" s="696" t="s">
        <v>1299</v>
      </c>
      <c r="J123" s="697">
        <v>44286</v>
      </c>
      <c r="K123" s="696" t="s">
        <v>1279</v>
      </c>
      <c r="L123" s="696" t="s">
        <v>1300</v>
      </c>
      <c r="M123" s="696" t="s">
        <v>421</v>
      </c>
      <c r="N123" s="696">
        <v>0</v>
      </c>
      <c r="O123" s="696">
        <v>0</v>
      </c>
      <c r="P123" s="696" t="s">
        <v>422</v>
      </c>
      <c r="Q123" s="696">
        <v>3985</v>
      </c>
      <c r="R123" s="696">
        <v>3405.11</v>
      </c>
      <c r="S123" s="696" t="s">
        <v>422</v>
      </c>
      <c r="T123" s="734">
        <v>3985</v>
      </c>
      <c r="U123" s="696" t="s">
        <v>423</v>
      </c>
      <c r="V123" s="696" t="s">
        <v>424</v>
      </c>
      <c r="W123" s="696" t="s">
        <v>425</v>
      </c>
      <c r="X123" s="696" t="s">
        <v>975</v>
      </c>
      <c r="Y123" s="724">
        <v>44302.555567129602</v>
      </c>
    </row>
    <row r="124" spans="1:25">
      <c r="H124" s="725" t="s">
        <v>1873</v>
      </c>
      <c r="T124" s="734">
        <f>SUBTOTAL(9,T123:T123)</f>
        <v>3985</v>
      </c>
      <c r="Y124" s="724"/>
    </row>
    <row r="125" spans="1:25">
      <c r="A125" s="696" t="s">
        <v>410</v>
      </c>
      <c r="B125" s="696" t="s">
        <v>411</v>
      </c>
      <c r="C125" s="696" t="s">
        <v>432</v>
      </c>
      <c r="D125" s="696" t="s">
        <v>433</v>
      </c>
      <c r="E125" s="696" t="s">
        <v>414</v>
      </c>
      <c r="F125" s="696" t="s">
        <v>415</v>
      </c>
      <c r="G125" s="696" t="s">
        <v>416</v>
      </c>
      <c r="H125" s="725" t="s">
        <v>512</v>
      </c>
      <c r="I125" s="696" t="s">
        <v>495</v>
      </c>
      <c r="J125" s="697">
        <v>44227</v>
      </c>
      <c r="K125" s="696" t="s">
        <v>1168</v>
      </c>
      <c r="L125" s="696" t="s">
        <v>1153</v>
      </c>
      <c r="M125" s="696" t="s">
        <v>421</v>
      </c>
      <c r="N125" s="696">
        <v>0</v>
      </c>
      <c r="O125" s="696">
        <v>0</v>
      </c>
      <c r="P125" s="696" t="s">
        <v>422</v>
      </c>
      <c r="Q125" s="696">
        <v>177.28</v>
      </c>
      <c r="R125" s="696">
        <v>146.65</v>
      </c>
      <c r="S125" s="696" t="s">
        <v>422</v>
      </c>
      <c r="T125" s="734">
        <v>177.28</v>
      </c>
      <c r="U125" s="696" t="s">
        <v>423</v>
      </c>
      <c r="V125" s="696" t="s">
        <v>424</v>
      </c>
      <c r="W125" s="696" t="s">
        <v>425</v>
      </c>
      <c r="X125" s="696" t="s">
        <v>438</v>
      </c>
      <c r="Y125" s="724">
        <v>44242.450914351903</v>
      </c>
    </row>
    <row r="126" spans="1:25">
      <c r="A126" s="696" t="s">
        <v>410</v>
      </c>
      <c r="B126" s="696" t="s">
        <v>411</v>
      </c>
      <c r="C126" s="696" t="s">
        <v>458</v>
      </c>
      <c r="D126" s="696" t="s">
        <v>459</v>
      </c>
      <c r="E126" s="696" t="s">
        <v>414</v>
      </c>
      <c r="F126" s="696" t="s">
        <v>415</v>
      </c>
      <c r="G126" s="696" t="s">
        <v>416</v>
      </c>
      <c r="H126" s="696" t="s">
        <v>512</v>
      </c>
      <c r="I126" s="696" t="s">
        <v>495</v>
      </c>
      <c r="J126" s="697">
        <v>44249</v>
      </c>
      <c r="K126" s="696" t="s">
        <v>1169</v>
      </c>
      <c r="L126" s="696" t="s">
        <v>1155</v>
      </c>
      <c r="M126" s="696" t="s">
        <v>421</v>
      </c>
      <c r="N126" s="696">
        <v>0</v>
      </c>
      <c r="O126" s="696">
        <v>0</v>
      </c>
      <c r="P126" s="696" t="s">
        <v>422</v>
      </c>
      <c r="Q126" s="696">
        <v>219.22</v>
      </c>
      <c r="R126" s="696">
        <v>181.02</v>
      </c>
      <c r="S126" s="696" t="s">
        <v>422</v>
      </c>
      <c r="T126" s="734">
        <v>219.22</v>
      </c>
      <c r="U126" s="696" t="s">
        <v>423</v>
      </c>
      <c r="V126" s="696" t="s">
        <v>424</v>
      </c>
      <c r="W126" s="696" t="s">
        <v>425</v>
      </c>
      <c r="X126" s="696" t="s">
        <v>438</v>
      </c>
      <c r="Y126" s="724">
        <v>44268.389872685198</v>
      </c>
    </row>
    <row r="127" spans="1:25">
      <c r="A127" s="696" t="s">
        <v>410</v>
      </c>
      <c r="B127" s="696" t="s">
        <v>411</v>
      </c>
      <c r="C127" s="696" t="s">
        <v>432</v>
      </c>
      <c r="D127" s="696" t="s">
        <v>433</v>
      </c>
      <c r="E127" s="696" t="s">
        <v>414</v>
      </c>
      <c r="F127" s="696" t="s">
        <v>415</v>
      </c>
      <c r="G127" s="696" t="s">
        <v>416</v>
      </c>
      <c r="H127" s="696" t="s">
        <v>512</v>
      </c>
      <c r="I127" s="696" t="s">
        <v>495</v>
      </c>
      <c r="J127" s="697">
        <v>44286</v>
      </c>
      <c r="K127" s="696" t="s">
        <v>1170</v>
      </c>
      <c r="L127" s="696" t="s">
        <v>1171</v>
      </c>
      <c r="M127" s="696" t="s">
        <v>421</v>
      </c>
      <c r="N127" s="696">
        <v>0</v>
      </c>
      <c r="O127" s="696">
        <v>0</v>
      </c>
      <c r="P127" s="696" t="s">
        <v>422</v>
      </c>
      <c r="Q127" s="696">
        <v>256.64</v>
      </c>
      <c r="R127" s="696">
        <v>219.29</v>
      </c>
      <c r="S127" s="696" t="s">
        <v>422</v>
      </c>
      <c r="T127" s="734">
        <v>256.64</v>
      </c>
      <c r="U127" s="696" t="s">
        <v>423</v>
      </c>
      <c r="V127" s="696" t="s">
        <v>424</v>
      </c>
      <c r="W127" s="696" t="s">
        <v>425</v>
      </c>
      <c r="X127" s="696" t="s">
        <v>438</v>
      </c>
      <c r="Y127" s="724">
        <v>44299.557777777802</v>
      </c>
    </row>
    <row r="128" spans="1:25">
      <c r="H128" s="725" t="s">
        <v>1874</v>
      </c>
      <c r="T128" s="734">
        <f>SUBTOTAL(9,T125:T127)</f>
        <v>653.14</v>
      </c>
      <c r="Y128" s="724"/>
    </row>
    <row r="129" spans="1:25">
      <c r="A129" s="696" t="s">
        <v>410</v>
      </c>
      <c r="B129" s="696" t="s">
        <v>411</v>
      </c>
      <c r="C129" s="696" t="s">
        <v>432</v>
      </c>
      <c r="D129" s="696" t="s">
        <v>433</v>
      </c>
      <c r="E129" s="696" t="s">
        <v>414</v>
      </c>
      <c r="F129" s="696" t="s">
        <v>415</v>
      </c>
      <c r="G129" s="696" t="s">
        <v>416</v>
      </c>
      <c r="H129" s="696" t="s">
        <v>486</v>
      </c>
      <c r="I129" s="696" t="s">
        <v>477</v>
      </c>
      <c r="J129" s="697">
        <v>44227</v>
      </c>
      <c r="K129" s="696" t="s">
        <v>1134</v>
      </c>
      <c r="L129" s="696" t="s">
        <v>1125</v>
      </c>
      <c r="M129" s="696" t="s">
        <v>421</v>
      </c>
      <c r="N129" s="696">
        <v>0</v>
      </c>
      <c r="O129" s="696">
        <v>0</v>
      </c>
      <c r="P129" s="696" t="s">
        <v>422</v>
      </c>
      <c r="Q129" s="696">
        <v>126.95</v>
      </c>
      <c r="R129" s="696">
        <v>105.01</v>
      </c>
      <c r="S129" s="696" t="s">
        <v>422</v>
      </c>
      <c r="T129" s="734">
        <v>126.95</v>
      </c>
      <c r="U129" s="696" t="s">
        <v>423</v>
      </c>
      <c r="V129" s="696" t="s">
        <v>424</v>
      </c>
      <c r="W129" s="696" t="s">
        <v>425</v>
      </c>
      <c r="X129" s="696" t="s">
        <v>438</v>
      </c>
      <c r="Y129" s="724">
        <v>44242.450914351903</v>
      </c>
    </row>
    <row r="130" spans="1:25">
      <c r="A130" s="696" t="s">
        <v>410</v>
      </c>
      <c r="B130" s="696" t="s">
        <v>411</v>
      </c>
      <c r="C130" s="696" t="s">
        <v>432</v>
      </c>
      <c r="D130" s="696" t="s">
        <v>433</v>
      </c>
      <c r="E130" s="696" t="s">
        <v>414</v>
      </c>
      <c r="F130" s="696" t="s">
        <v>415</v>
      </c>
      <c r="G130" s="696" t="s">
        <v>416</v>
      </c>
      <c r="H130" s="696" t="s">
        <v>486</v>
      </c>
      <c r="I130" s="696" t="s">
        <v>477</v>
      </c>
      <c r="J130" s="697">
        <v>44249</v>
      </c>
      <c r="K130" s="696" t="s">
        <v>1135</v>
      </c>
      <c r="L130" s="696" t="s">
        <v>1127</v>
      </c>
      <c r="M130" s="696" t="s">
        <v>421</v>
      </c>
      <c r="N130" s="696">
        <v>0</v>
      </c>
      <c r="O130" s="696">
        <v>0</v>
      </c>
      <c r="P130" s="696" t="s">
        <v>422</v>
      </c>
      <c r="Q130" s="696">
        <v>127.16</v>
      </c>
      <c r="R130" s="696">
        <v>105</v>
      </c>
      <c r="S130" s="696" t="s">
        <v>422</v>
      </c>
      <c r="T130" s="734">
        <v>127.16</v>
      </c>
      <c r="U130" s="696" t="s">
        <v>423</v>
      </c>
      <c r="V130" s="696" t="s">
        <v>424</v>
      </c>
      <c r="W130" s="696" t="s">
        <v>425</v>
      </c>
      <c r="X130" s="696" t="s">
        <v>438</v>
      </c>
      <c r="Y130" s="724">
        <v>44268.389872685198</v>
      </c>
    </row>
    <row r="131" spans="1:25">
      <c r="A131" s="696" t="s">
        <v>410</v>
      </c>
      <c r="B131" s="696" t="s">
        <v>411</v>
      </c>
      <c r="C131" s="696" t="s">
        <v>432</v>
      </c>
      <c r="D131" s="696" t="s">
        <v>433</v>
      </c>
      <c r="E131" s="696" t="s">
        <v>414</v>
      </c>
      <c r="F131" s="696" t="s">
        <v>415</v>
      </c>
      <c r="G131" s="696" t="s">
        <v>416</v>
      </c>
      <c r="H131" s="725" t="s">
        <v>486</v>
      </c>
      <c r="I131" s="696" t="s">
        <v>477</v>
      </c>
      <c r="J131" s="697">
        <v>44286</v>
      </c>
      <c r="K131" s="696" t="s">
        <v>1136</v>
      </c>
      <c r="L131" s="696" t="s">
        <v>1137</v>
      </c>
      <c r="M131" s="696" t="s">
        <v>421</v>
      </c>
      <c r="N131" s="696">
        <v>0</v>
      </c>
      <c r="O131" s="696">
        <v>0</v>
      </c>
      <c r="P131" s="696" t="s">
        <v>422</v>
      </c>
      <c r="Q131" s="696">
        <v>127.66</v>
      </c>
      <c r="R131" s="696">
        <v>109.08</v>
      </c>
      <c r="S131" s="696" t="s">
        <v>422</v>
      </c>
      <c r="T131" s="734">
        <v>127.66</v>
      </c>
      <c r="U131" s="696" t="s">
        <v>423</v>
      </c>
      <c r="V131" s="696" t="s">
        <v>424</v>
      </c>
      <c r="W131" s="696" t="s">
        <v>425</v>
      </c>
      <c r="X131" s="696" t="s">
        <v>438</v>
      </c>
      <c r="Y131" s="724">
        <v>44299.557916666701</v>
      </c>
    </row>
    <row r="132" spans="1:25">
      <c r="H132" s="725" t="s">
        <v>1875</v>
      </c>
      <c r="T132" s="734">
        <f>SUBTOTAL(9,T129:T131)</f>
        <v>381.77</v>
      </c>
      <c r="Y132" s="724"/>
    </row>
    <row r="133" spans="1:25">
      <c r="A133" s="696" t="s">
        <v>410</v>
      </c>
      <c r="B133" s="696" t="s">
        <v>411</v>
      </c>
      <c r="C133" s="696" t="s">
        <v>432</v>
      </c>
      <c r="D133" s="696" t="s">
        <v>433</v>
      </c>
      <c r="E133" s="696" t="s">
        <v>414</v>
      </c>
      <c r="F133" s="696" t="s">
        <v>415</v>
      </c>
      <c r="G133" s="696" t="s">
        <v>416</v>
      </c>
      <c r="H133" s="696" t="s">
        <v>608</v>
      </c>
      <c r="I133" s="696" t="s">
        <v>597</v>
      </c>
      <c r="J133" s="697">
        <v>44227</v>
      </c>
      <c r="K133" s="696" t="s">
        <v>1213</v>
      </c>
      <c r="L133" s="696" t="s">
        <v>1202</v>
      </c>
      <c r="M133" s="696" t="s">
        <v>421</v>
      </c>
      <c r="N133" s="696">
        <v>0</v>
      </c>
      <c r="O133" s="696">
        <v>0</v>
      </c>
      <c r="P133" s="696" t="s">
        <v>422</v>
      </c>
      <c r="Q133" s="696">
        <v>63.48</v>
      </c>
      <c r="R133" s="696">
        <v>52.51</v>
      </c>
      <c r="S133" s="696" t="s">
        <v>422</v>
      </c>
      <c r="T133" s="734">
        <v>63.48</v>
      </c>
      <c r="U133" s="696" t="s">
        <v>423</v>
      </c>
      <c r="V133" s="696" t="s">
        <v>424</v>
      </c>
      <c r="W133" s="696" t="s">
        <v>425</v>
      </c>
      <c r="X133" s="696" t="s">
        <v>438</v>
      </c>
      <c r="Y133" s="724">
        <v>44242.450914351903</v>
      </c>
    </row>
    <row r="134" spans="1:25">
      <c r="A134" s="696" t="s">
        <v>410</v>
      </c>
      <c r="B134" s="696" t="s">
        <v>411</v>
      </c>
      <c r="C134" s="696" t="s">
        <v>432</v>
      </c>
      <c r="D134" s="696" t="s">
        <v>433</v>
      </c>
      <c r="E134" s="696" t="s">
        <v>414</v>
      </c>
      <c r="F134" s="696" t="s">
        <v>415</v>
      </c>
      <c r="G134" s="696" t="s">
        <v>416</v>
      </c>
      <c r="H134" s="696" t="s">
        <v>608</v>
      </c>
      <c r="I134" s="696" t="s">
        <v>597</v>
      </c>
      <c r="J134" s="697">
        <v>44249</v>
      </c>
      <c r="K134" s="696" t="s">
        <v>1214</v>
      </c>
      <c r="L134" s="696" t="s">
        <v>1204</v>
      </c>
      <c r="M134" s="696" t="s">
        <v>421</v>
      </c>
      <c r="N134" s="696">
        <v>0</v>
      </c>
      <c r="O134" s="696">
        <v>0</v>
      </c>
      <c r="P134" s="696" t="s">
        <v>422</v>
      </c>
      <c r="Q134" s="696">
        <v>63.59</v>
      </c>
      <c r="R134" s="696">
        <v>52.51</v>
      </c>
      <c r="S134" s="696" t="s">
        <v>422</v>
      </c>
      <c r="T134" s="734">
        <v>63.59</v>
      </c>
      <c r="U134" s="696" t="s">
        <v>423</v>
      </c>
      <c r="V134" s="696" t="s">
        <v>424</v>
      </c>
      <c r="W134" s="696" t="s">
        <v>425</v>
      </c>
      <c r="X134" s="696" t="s">
        <v>438</v>
      </c>
      <c r="Y134" s="724">
        <v>44268.389872685198</v>
      </c>
    </row>
    <row r="135" spans="1:25">
      <c r="A135" s="696" t="s">
        <v>410</v>
      </c>
      <c r="B135" s="696" t="s">
        <v>411</v>
      </c>
      <c r="C135" s="696" t="s">
        <v>432</v>
      </c>
      <c r="D135" s="696" t="s">
        <v>433</v>
      </c>
      <c r="E135" s="696" t="s">
        <v>414</v>
      </c>
      <c r="F135" s="696" t="s">
        <v>415</v>
      </c>
      <c r="G135" s="696" t="s">
        <v>416</v>
      </c>
      <c r="H135" s="696" t="s">
        <v>608</v>
      </c>
      <c r="I135" s="696" t="s">
        <v>597</v>
      </c>
      <c r="J135" s="697">
        <v>44286</v>
      </c>
      <c r="K135" s="696" t="s">
        <v>1215</v>
      </c>
      <c r="L135" s="696" t="s">
        <v>1216</v>
      </c>
      <c r="M135" s="696" t="s">
        <v>421</v>
      </c>
      <c r="N135" s="696">
        <v>0</v>
      </c>
      <c r="O135" s="696">
        <v>0</v>
      </c>
      <c r="P135" s="696" t="s">
        <v>422</v>
      </c>
      <c r="Q135" s="696">
        <v>63.81</v>
      </c>
      <c r="R135" s="696">
        <v>54.52</v>
      </c>
      <c r="S135" s="696" t="s">
        <v>422</v>
      </c>
      <c r="T135" s="734">
        <v>63.81</v>
      </c>
      <c r="U135" s="696" t="s">
        <v>423</v>
      </c>
      <c r="V135" s="696" t="s">
        <v>424</v>
      </c>
      <c r="W135" s="696" t="s">
        <v>425</v>
      </c>
      <c r="X135" s="696" t="s">
        <v>438</v>
      </c>
      <c r="Y135" s="724">
        <v>44299.558032407404</v>
      </c>
    </row>
    <row r="136" spans="1:25">
      <c r="H136" s="725" t="s">
        <v>1876</v>
      </c>
      <c r="T136" s="734">
        <f>SUBTOTAL(9,T133:T135)</f>
        <v>190.88</v>
      </c>
      <c r="Y136" s="724"/>
    </row>
    <row r="137" spans="1:25">
      <c r="A137" s="696" t="s">
        <v>410</v>
      </c>
      <c r="B137" s="696" t="s">
        <v>411</v>
      </c>
      <c r="C137" s="696" t="s">
        <v>970</v>
      </c>
      <c r="D137" s="696" t="s">
        <v>971</v>
      </c>
      <c r="E137" s="696" t="s">
        <v>414</v>
      </c>
      <c r="F137" s="696" t="s">
        <v>415</v>
      </c>
      <c r="G137" s="696" t="s">
        <v>416</v>
      </c>
      <c r="H137" s="696" t="s">
        <v>818</v>
      </c>
      <c r="I137" s="696" t="s">
        <v>1303</v>
      </c>
      <c r="J137" s="697">
        <v>44285</v>
      </c>
      <c r="K137" s="696" t="s">
        <v>1304</v>
      </c>
      <c r="L137" s="696" t="s">
        <v>1305</v>
      </c>
      <c r="M137" s="696" t="s">
        <v>421</v>
      </c>
      <c r="N137" s="696">
        <v>0</v>
      </c>
      <c r="O137" s="696">
        <v>0</v>
      </c>
      <c r="P137" s="696" t="s">
        <v>422</v>
      </c>
      <c r="Q137" s="696">
        <v>1400</v>
      </c>
      <c r="R137" s="696">
        <v>1192.0999999999999</v>
      </c>
      <c r="S137" s="696" t="s">
        <v>422</v>
      </c>
      <c r="T137" s="734">
        <v>1400</v>
      </c>
      <c r="U137" s="696" t="s">
        <v>423</v>
      </c>
      <c r="V137" s="696" t="s">
        <v>424</v>
      </c>
      <c r="W137" s="696" t="s">
        <v>425</v>
      </c>
      <c r="X137" s="696" t="s">
        <v>985</v>
      </c>
      <c r="Y137" s="724">
        <v>44299.570208333302</v>
      </c>
    </row>
    <row r="138" spans="1:25">
      <c r="A138" s="696" t="s">
        <v>410</v>
      </c>
      <c r="B138" s="696" t="s">
        <v>411</v>
      </c>
      <c r="C138" s="696" t="s">
        <v>970</v>
      </c>
      <c r="D138" s="696" t="s">
        <v>971</v>
      </c>
      <c r="E138" s="696" t="s">
        <v>414</v>
      </c>
      <c r="F138" s="696" t="s">
        <v>415</v>
      </c>
      <c r="G138" s="696" t="s">
        <v>416</v>
      </c>
      <c r="H138" s="725" t="s">
        <v>818</v>
      </c>
      <c r="I138" s="696" t="s">
        <v>1303</v>
      </c>
      <c r="J138" s="697">
        <v>44286</v>
      </c>
      <c r="K138" s="696" t="s">
        <v>1279</v>
      </c>
      <c r="L138" s="696" t="s">
        <v>1306</v>
      </c>
      <c r="M138" s="696" t="s">
        <v>421</v>
      </c>
      <c r="N138" s="696">
        <v>0</v>
      </c>
      <c r="O138" s="696">
        <v>0</v>
      </c>
      <c r="P138" s="696" t="s">
        <v>422</v>
      </c>
      <c r="Q138" s="696">
        <v>2100</v>
      </c>
      <c r="R138" s="696">
        <v>1794.41</v>
      </c>
      <c r="S138" s="696" t="s">
        <v>422</v>
      </c>
      <c r="T138" s="734">
        <v>2100</v>
      </c>
      <c r="U138" s="696" t="s">
        <v>423</v>
      </c>
      <c r="V138" s="696" t="s">
        <v>424</v>
      </c>
      <c r="W138" s="696" t="s">
        <v>425</v>
      </c>
      <c r="X138" s="696" t="s">
        <v>975</v>
      </c>
      <c r="Y138" s="724">
        <v>44302.555567129602</v>
      </c>
    </row>
    <row r="139" spans="1:25">
      <c r="H139" s="725" t="s">
        <v>1877</v>
      </c>
      <c r="T139" s="734">
        <f>SUBTOTAL(9,T137:T138)</f>
        <v>3500</v>
      </c>
      <c r="Y139" s="724"/>
    </row>
    <row r="140" spans="1:25">
      <c r="A140" s="696" t="s">
        <v>410</v>
      </c>
      <c r="B140" s="696" t="s">
        <v>411</v>
      </c>
      <c r="C140" s="696" t="s">
        <v>970</v>
      </c>
      <c r="D140" s="696" t="s">
        <v>971</v>
      </c>
      <c r="E140" s="696" t="s">
        <v>414</v>
      </c>
      <c r="F140" s="696" t="s">
        <v>415</v>
      </c>
      <c r="G140" s="696" t="s">
        <v>416</v>
      </c>
      <c r="H140" s="696" t="s">
        <v>901</v>
      </c>
      <c r="I140" s="696" t="s">
        <v>1323</v>
      </c>
      <c r="J140" s="697">
        <v>44286</v>
      </c>
      <c r="K140" s="696" t="s">
        <v>1279</v>
      </c>
      <c r="L140" s="696" t="s">
        <v>1324</v>
      </c>
      <c r="M140" s="696" t="s">
        <v>421</v>
      </c>
      <c r="N140" s="696">
        <v>0</v>
      </c>
      <c r="O140" s="696">
        <v>0</v>
      </c>
      <c r="P140" s="696" t="s">
        <v>422</v>
      </c>
      <c r="Q140" s="696">
        <v>1500</v>
      </c>
      <c r="R140" s="696">
        <v>1281.72</v>
      </c>
      <c r="S140" s="696" t="s">
        <v>422</v>
      </c>
      <c r="T140" s="734">
        <v>1500</v>
      </c>
      <c r="U140" s="696" t="s">
        <v>423</v>
      </c>
      <c r="V140" s="696" t="s">
        <v>424</v>
      </c>
      <c r="W140" s="696" t="s">
        <v>425</v>
      </c>
      <c r="X140" s="696" t="s">
        <v>975</v>
      </c>
      <c r="Y140" s="724">
        <v>44302.555567129602</v>
      </c>
    </row>
    <row r="141" spans="1:25">
      <c r="H141" s="725" t="s">
        <v>1878</v>
      </c>
      <c r="T141" s="734">
        <f>SUBTOTAL(9,T140:T140)</f>
        <v>1500</v>
      </c>
      <c r="Y141" s="724"/>
    </row>
    <row r="142" spans="1:25">
      <c r="A142" s="696" t="s">
        <v>410</v>
      </c>
      <c r="B142" s="696" t="s">
        <v>411</v>
      </c>
      <c r="C142" s="696" t="s">
        <v>970</v>
      </c>
      <c r="D142" s="696" t="s">
        <v>971</v>
      </c>
      <c r="E142" s="696" t="s">
        <v>414</v>
      </c>
      <c r="F142" s="696" t="s">
        <v>415</v>
      </c>
      <c r="G142" s="696" t="s">
        <v>416</v>
      </c>
      <c r="H142" s="725" t="s">
        <v>902</v>
      </c>
      <c r="I142" s="696" t="s">
        <v>1301</v>
      </c>
      <c r="J142" s="697">
        <v>44286</v>
      </c>
      <c r="K142" s="696" t="s">
        <v>1279</v>
      </c>
      <c r="L142" s="696" t="s">
        <v>1302</v>
      </c>
      <c r="M142" s="696" t="s">
        <v>421</v>
      </c>
      <c r="N142" s="696">
        <v>0</v>
      </c>
      <c r="O142" s="696">
        <v>0</v>
      </c>
      <c r="P142" s="696" t="s">
        <v>422</v>
      </c>
      <c r="Q142" s="696">
        <v>1800</v>
      </c>
      <c r="R142" s="696">
        <v>1538.07</v>
      </c>
      <c r="S142" s="696" t="s">
        <v>422</v>
      </c>
      <c r="T142" s="734">
        <v>1800</v>
      </c>
      <c r="U142" s="696" t="s">
        <v>423</v>
      </c>
      <c r="V142" s="696" t="s">
        <v>424</v>
      </c>
      <c r="W142" s="696" t="s">
        <v>425</v>
      </c>
      <c r="X142" s="696" t="s">
        <v>975</v>
      </c>
      <c r="Y142" s="724">
        <v>44302.555567129602</v>
      </c>
    </row>
    <row r="143" spans="1:25">
      <c r="H143" s="725" t="s">
        <v>1879</v>
      </c>
      <c r="T143" s="734">
        <f>SUBTOTAL(9,T142:T142)</f>
        <v>1800</v>
      </c>
      <c r="Y143" s="724"/>
    </row>
    <row r="144" spans="1:25">
      <c r="A144" s="696" t="s">
        <v>410</v>
      </c>
      <c r="B144" s="696" t="s">
        <v>411</v>
      </c>
      <c r="C144" s="696" t="s">
        <v>432</v>
      </c>
      <c r="D144" s="696" t="s">
        <v>433</v>
      </c>
      <c r="E144" s="696" t="s">
        <v>414</v>
      </c>
      <c r="F144" s="696" t="s">
        <v>415</v>
      </c>
      <c r="G144" s="696" t="s">
        <v>416</v>
      </c>
      <c r="H144" s="725" t="s">
        <v>906</v>
      </c>
      <c r="I144" s="696" t="s">
        <v>1073</v>
      </c>
      <c r="J144" s="697">
        <v>44286</v>
      </c>
      <c r="K144" s="696" t="s">
        <v>1076</v>
      </c>
      <c r="L144" s="696" t="s">
        <v>1077</v>
      </c>
      <c r="M144" s="696" t="s">
        <v>421</v>
      </c>
      <c r="N144" s="696">
        <v>0</v>
      </c>
      <c r="O144" s="696">
        <v>0</v>
      </c>
      <c r="P144" s="696" t="s">
        <v>422</v>
      </c>
      <c r="S144" s="696" t="s">
        <v>422</v>
      </c>
      <c r="T144" s="734">
        <f>6992.6-5000</f>
        <v>1992.6000000000004</v>
      </c>
      <c r="U144" s="696" t="s">
        <v>423</v>
      </c>
      <c r="V144" s="696" t="s">
        <v>424</v>
      </c>
      <c r="W144" s="696" t="s">
        <v>425</v>
      </c>
      <c r="X144" s="696" t="s">
        <v>431</v>
      </c>
      <c r="Y144" s="724">
        <v>44299.651203703703</v>
      </c>
    </row>
    <row r="145" spans="1:25">
      <c r="H145" s="725" t="s">
        <v>1880</v>
      </c>
      <c r="T145" s="734">
        <f>SUBTOTAL(9,T144)</f>
        <v>1992.6000000000004</v>
      </c>
      <c r="Y145" s="724"/>
    </row>
    <row r="146" spans="1:25">
      <c r="A146" s="696" t="s">
        <v>410</v>
      </c>
      <c r="B146" s="696" t="s">
        <v>411</v>
      </c>
      <c r="C146" s="696" t="s">
        <v>432</v>
      </c>
      <c r="D146" s="696" t="s">
        <v>433</v>
      </c>
      <c r="E146" s="696" t="s">
        <v>414</v>
      </c>
      <c r="F146" s="696" t="s">
        <v>415</v>
      </c>
      <c r="G146" s="696" t="s">
        <v>416</v>
      </c>
      <c r="H146" s="696" t="s">
        <v>907</v>
      </c>
      <c r="I146" s="696" t="s">
        <v>1078</v>
      </c>
      <c r="J146" s="697">
        <v>44284</v>
      </c>
      <c r="K146" s="696" t="s">
        <v>1079</v>
      </c>
      <c r="L146" s="696" t="s">
        <v>1080</v>
      </c>
      <c r="M146" s="696" t="s">
        <v>421</v>
      </c>
      <c r="N146" s="696">
        <v>0</v>
      </c>
      <c r="O146" s="696">
        <v>0</v>
      </c>
      <c r="P146" s="696" t="s">
        <v>422</v>
      </c>
      <c r="Q146" s="696">
        <v>2757</v>
      </c>
      <c r="R146" s="696">
        <v>2342.9899999999998</v>
      </c>
      <c r="S146" s="696" t="s">
        <v>422</v>
      </c>
      <c r="T146" s="734">
        <v>2757</v>
      </c>
      <c r="U146" s="696" t="s">
        <v>423</v>
      </c>
      <c r="V146" s="696" t="s">
        <v>424</v>
      </c>
      <c r="W146" s="696" t="s">
        <v>425</v>
      </c>
      <c r="X146" s="696" t="s">
        <v>565</v>
      </c>
      <c r="Y146" s="724">
        <v>44299.651203703703</v>
      </c>
    </row>
    <row r="147" spans="1:25">
      <c r="H147" s="725" t="s">
        <v>1881</v>
      </c>
      <c r="T147" s="734">
        <f>SUBTOTAL(9,T146:T146)</f>
        <v>2757</v>
      </c>
      <c r="Y147" s="724"/>
    </row>
    <row r="148" spans="1:25">
      <c r="A148" s="696" t="s">
        <v>410</v>
      </c>
      <c r="B148" s="696" t="s">
        <v>411</v>
      </c>
      <c r="C148" s="696" t="s">
        <v>970</v>
      </c>
      <c r="D148" s="696" t="s">
        <v>971</v>
      </c>
      <c r="E148" s="696" t="s">
        <v>414</v>
      </c>
      <c r="F148" s="696" t="s">
        <v>415</v>
      </c>
      <c r="G148" s="696" t="s">
        <v>416</v>
      </c>
      <c r="H148" s="696" t="s">
        <v>917</v>
      </c>
      <c r="I148" s="696" t="s">
        <v>972</v>
      </c>
      <c r="J148" s="697">
        <v>44286</v>
      </c>
      <c r="K148" s="696" t="s">
        <v>973</v>
      </c>
      <c r="L148" s="696" t="s">
        <v>974</v>
      </c>
      <c r="M148" s="696" t="s">
        <v>421</v>
      </c>
      <c r="N148" s="696">
        <v>0</v>
      </c>
      <c r="O148" s="696">
        <v>0</v>
      </c>
      <c r="P148" s="696" t="s">
        <v>422</v>
      </c>
      <c r="Q148" s="696">
        <v>2000</v>
      </c>
      <c r="R148" s="696">
        <v>1708.96</v>
      </c>
      <c r="S148" s="696" t="s">
        <v>422</v>
      </c>
      <c r="T148" s="734">
        <v>2000</v>
      </c>
      <c r="U148" s="696" t="s">
        <v>423</v>
      </c>
      <c r="V148" s="696" t="s">
        <v>424</v>
      </c>
      <c r="W148" s="696" t="s">
        <v>425</v>
      </c>
      <c r="X148" s="696" t="s">
        <v>975</v>
      </c>
      <c r="Y148" s="696">
        <v>44302.558622685203</v>
      </c>
    </row>
    <row r="149" spans="1:25">
      <c r="H149" s="725" t="s">
        <v>1882</v>
      </c>
      <c r="T149" s="734">
        <f>SUBTOTAL(9,T148:T148)</f>
        <v>2000</v>
      </c>
    </row>
    <row r="150" spans="1:25">
      <c r="A150" s="696" t="s">
        <v>410</v>
      </c>
      <c r="B150" s="696" t="s">
        <v>411</v>
      </c>
      <c r="C150" s="696" t="s">
        <v>970</v>
      </c>
      <c r="D150" s="696" t="s">
        <v>971</v>
      </c>
      <c r="E150" s="696" t="s">
        <v>414</v>
      </c>
      <c r="F150" s="696" t="s">
        <v>415</v>
      </c>
      <c r="G150" s="696" t="s">
        <v>416</v>
      </c>
      <c r="H150" s="696" t="s">
        <v>918</v>
      </c>
      <c r="I150" s="696" t="s">
        <v>1341</v>
      </c>
      <c r="J150" s="697">
        <v>44286</v>
      </c>
      <c r="K150" s="696" t="s">
        <v>1330</v>
      </c>
      <c r="L150" s="696" t="s">
        <v>1342</v>
      </c>
      <c r="M150" s="696" t="s">
        <v>421</v>
      </c>
      <c r="N150" s="696">
        <v>0</v>
      </c>
      <c r="O150" s="696">
        <v>0</v>
      </c>
      <c r="P150" s="696" t="s">
        <v>422</v>
      </c>
      <c r="Q150" s="696">
        <v>93.88</v>
      </c>
      <c r="R150" s="696">
        <v>80.22</v>
      </c>
      <c r="S150" s="696" t="s">
        <v>422</v>
      </c>
      <c r="T150" s="734">
        <v>93.88</v>
      </c>
      <c r="U150" s="696" t="s">
        <v>423</v>
      </c>
      <c r="V150" s="696" t="s">
        <v>424</v>
      </c>
      <c r="W150" s="696" t="s">
        <v>425</v>
      </c>
      <c r="X150" s="696" t="s">
        <v>975</v>
      </c>
      <c r="Y150" s="724">
        <v>44302.425324074102</v>
      </c>
    </row>
    <row r="151" spans="1:25">
      <c r="H151" s="725" t="s">
        <v>1883</v>
      </c>
      <c r="T151" s="734">
        <f>SUBTOTAL(9,T150:T150)</f>
        <v>93.88</v>
      </c>
      <c r="Y151" s="724"/>
    </row>
    <row r="152" spans="1:25">
      <c r="A152" s="696" t="s">
        <v>410</v>
      </c>
      <c r="B152" s="696" t="s">
        <v>411</v>
      </c>
      <c r="C152" s="696" t="s">
        <v>432</v>
      </c>
      <c r="D152" s="696" t="s">
        <v>433</v>
      </c>
      <c r="E152" s="696" t="s">
        <v>414</v>
      </c>
      <c r="F152" s="696" t="s">
        <v>415</v>
      </c>
      <c r="G152" s="696" t="s">
        <v>416</v>
      </c>
      <c r="H152" s="696" t="s">
        <v>518</v>
      </c>
      <c r="I152" s="696" t="s">
        <v>495</v>
      </c>
      <c r="J152" s="697">
        <v>44227</v>
      </c>
      <c r="K152" s="696" t="s">
        <v>1172</v>
      </c>
      <c r="L152" s="696" t="s">
        <v>1153</v>
      </c>
      <c r="M152" s="696" t="s">
        <v>421</v>
      </c>
      <c r="N152" s="696">
        <v>0</v>
      </c>
      <c r="O152" s="696">
        <v>0</v>
      </c>
      <c r="P152" s="696" t="s">
        <v>422</v>
      </c>
      <c r="Q152" s="696">
        <v>531.83000000000004</v>
      </c>
      <c r="R152" s="696">
        <v>439.93</v>
      </c>
      <c r="S152" s="696" t="s">
        <v>422</v>
      </c>
      <c r="T152" s="734">
        <v>531.83000000000004</v>
      </c>
      <c r="U152" s="696" t="s">
        <v>423</v>
      </c>
      <c r="V152" s="696" t="s">
        <v>424</v>
      </c>
      <c r="W152" s="696" t="s">
        <v>425</v>
      </c>
      <c r="X152" s="696" t="s">
        <v>438</v>
      </c>
      <c r="Y152" s="724">
        <v>44242.450914351903</v>
      </c>
    </row>
    <row r="153" spans="1:25">
      <c r="A153" s="696" t="s">
        <v>410</v>
      </c>
      <c r="B153" s="696" t="s">
        <v>411</v>
      </c>
      <c r="C153" s="696" t="s">
        <v>432</v>
      </c>
      <c r="D153" s="696" t="s">
        <v>433</v>
      </c>
      <c r="E153" s="696" t="s">
        <v>414</v>
      </c>
      <c r="F153" s="696" t="s">
        <v>415</v>
      </c>
      <c r="G153" s="696" t="s">
        <v>416</v>
      </c>
      <c r="H153" s="725" t="s">
        <v>518</v>
      </c>
      <c r="I153" s="696" t="s">
        <v>495</v>
      </c>
      <c r="J153" s="697">
        <v>44249</v>
      </c>
      <c r="K153" s="696" t="s">
        <v>1173</v>
      </c>
      <c r="L153" s="696" t="s">
        <v>1155</v>
      </c>
      <c r="M153" s="696" t="s">
        <v>421</v>
      </c>
      <c r="N153" s="696">
        <v>0</v>
      </c>
      <c r="O153" s="696">
        <v>0</v>
      </c>
      <c r="P153" s="696" t="s">
        <v>422</v>
      </c>
      <c r="Q153" s="696">
        <v>657.67</v>
      </c>
      <c r="R153" s="696">
        <v>543.08000000000004</v>
      </c>
      <c r="S153" s="696" t="s">
        <v>422</v>
      </c>
      <c r="T153" s="734">
        <v>657.67</v>
      </c>
      <c r="U153" s="696" t="s">
        <v>423</v>
      </c>
      <c r="V153" s="696" t="s">
        <v>424</v>
      </c>
      <c r="W153" s="696" t="s">
        <v>425</v>
      </c>
      <c r="X153" s="696" t="s">
        <v>438</v>
      </c>
      <c r="Y153" s="724">
        <v>44268.389872685198</v>
      </c>
    </row>
    <row r="154" spans="1:25">
      <c r="H154" s="725" t="s">
        <v>1884</v>
      </c>
      <c r="T154" s="734">
        <f>SUBTOTAL(9,T152:T153)</f>
        <v>1189.5</v>
      </c>
      <c r="Y154" s="724"/>
    </row>
    <row r="155" spans="1:25">
      <c r="A155" s="696" t="s">
        <v>410</v>
      </c>
      <c r="B155" s="696" t="s">
        <v>411</v>
      </c>
      <c r="C155" s="696" t="s">
        <v>432</v>
      </c>
      <c r="D155" s="696" t="s">
        <v>433</v>
      </c>
      <c r="E155" s="696" t="s">
        <v>414</v>
      </c>
      <c r="F155" s="696" t="s">
        <v>415</v>
      </c>
      <c r="G155" s="696" t="s">
        <v>416</v>
      </c>
      <c r="H155" s="696" t="s">
        <v>490</v>
      </c>
      <c r="I155" s="696" t="s">
        <v>477</v>
      </c>
      <c r="J155" s="697">
        <v>44227</v>
      </c>
      <c r="K155" s="696" t="s">
        <v>1138</v>
      </c>
      <c r="L155" s="696" t="s">
        <v>1125</v>
      </c>
      <c r="M155" s="696" t="s">
        <v>421</v>
      </c>
      <c r="N155" s="696">
        <v>0</v>
      </c>
      <c r="O155" s="696">
        <v>0</v>
      </c>
      <c r="P155" s="696" t="s">
        <v>422</v>
      </c>
      <c r="Q155" s="696">
        <v>634.74</v>
      </c>
      <c r="R155" s="696">
        <v>525.05999999999995</v>
      </c>
      <c r="S155" s="696" t="s">
        <v>422</v>
      </c>
      <c r="T155" s="734">
        <v>634.74</v>
      </c>
      <c r="U155" s="696" t="s">
        <v>423</v>
      </c>
      <c r="V155" s="696" t="s">
        <v>424</v>
      </c>
      <c r="W155" s="696" t="s">
        <v>425</v>
      </c>
      <c r="X155" s="696" t="s">
        <v>438</v>
      </c>
      <c r="Y155" s="724">
        <v>44242.450914351903</v>
      </c>
    </row>
    <row r="156" spans="1:25">
      <c r="A156" s="696" t="s">
        <v>410</v>
      </c>
      <c r="B156" s="696" t="s">
        <v>411</v>
      </c>
      <c r="C156" s="696" t="s">
        <v>432</v>
      </c>
      <c r="D156" s="696" t="s">
        <v>433</v>
      </c>
      <c r="E156" s="696" t="s">
        <v>414</v>
      </c>
      <c r="F156" s="696" t="s">
        <v>415</v>
      </c>
      <c r="G156" s="696" t="s">
        <v>416</v>
      </c>
      <c r="H156" s="725" t="s">
        <v>490</v>
      </c>
      <c r="I156" s="696" t="s">
        <v>477</v>
      </c>
      <c r="J156" s="697">
        <v>44249</v>
      </c>
      <c r="K156" s="696" t="s">
        <v>1139</v>
      </c>
      <c r="L156" s="696" t="s">
        <v>1127</v>
      </c>
      <c r="M156" s="696" t="s">
        <v>421</v>
      </c>
      <c r="N156" s="696">
        <v>0</v>
      </c>
      <c r="O156" s="696">
        <v>0</v>
      </c>
      <c r="P156" s="696" t="s">
        <v>422</v>
      </c>
      <c r="Q156" s="696">
        <v>635.79</v>
      </c>
      <c r="R156" s="696">
        <v>525.01</v>
      </c>
      <c r="S156" s="696" t="s">
        <v>422</v>
      </c>
      <c r="T156" s="734">
        <v>635.79</v>
      </c>
      <c r="U156" s="696" t="s">
        <v>423</v>
      </c>
      <c r="V156" s="696" t="s">
        <v>424</v>
      </c>
      <c r="W156" s="696" t="s">
        <v>425</v>
      </c>
      <c r="X156" s="696" t="s">
        <v>438</v>
      </c>
      <c r="Y156" s="724">
        <v>44268.389872685198</v>
      </c>
    </row>
    <row r="157" spans="1:25">
      <c r="A157" s="696" t="s">
        <v>410</v>
      </c>
      <c r="B157" s="696" t="s">
        <v>411</v>
      </c>
      <c r="C157" s="696" t="s">
        <v>458</v>
      </c>
      <c r="D157" s="696" t="s">
        <v>459</v>
      </c>
      <c r="E157" s="696" t="s">
        <v>414</v>
      </c>
      <c r="F157" s="696" t="s">
        <v>415</v>
      </c>
      <c r="G157" s="696" t="s">
        <v>416</v>
      </c>
      <c r="H157" s="696" t="s">
        <v>490</v>
      </c>
      <c r="I157" s="696" t="s">
        <v>477</v>
      </c>
      <c r="J157" s="697">
        <v>44286</v>
      </c>
      <c r="K157" s="696" t="s">
        <v>1140</v>
      </c>
      <c r="L157" s="696" t="s">
        <v>1141</v>
      </c>
      <c r="M157" s="696" t="s">
        <v>421</v>
      </c>
      <c r="N157" s="696">
        <v>0</v>
      </c>
      <c r="O157" s="696">
        <v>0</v>
      </c>
      <c r="P157" s="696" t="s">
        <v>422</v>
      </c>
      <c r="Q157" s="696">
        <v>638.35</v>
      </c>
      <c r="R157" s="696">
        <v>545.46</v>
      </c>
      <c r="S157" s="696" t="s">
        <v>422</v>
      </c>
      <c r="T157" s="734">
        <v>638.35</v>
      </c>
      <c r="U157" s="696" t="s">
        <v>423</v>
      </c>
      <c r="V157" s="696" t="s">
        <v>424</v>
      </c>
      <c r="W157" s="696" t="s">
        <v>425</v>
      </c>
      <c r="X157" s="696" t="s">
        <v>438</v>
      </c>
      <c r="Y157" s="724">
        <v>44299.557951388902</v>
      </c>
    </row>
    <row r="158" spans="1:25">
      <c r="H158" s="725" t="s">
        <v>1885</v>
      </c>
      <c r="T158" s="734">
        <f>SUBTOTAL(9,T155:T157)</f>
        <v>1908.88</v>
      </c>
      <c r="Y158" s="724"/>
    </row>
    <row r="159" spans="1:25">
      <c r="A159" s="696" t="s">
        <v>410</v>
      </c>
      <c r="B159" s="696" t="s">
        <v>411</v>
      </c>
      <c r="C159" s="696" t="s">
        <v>432</v>
      </c>
      <c r="D159" s="696" t="s">
        <v>433</v>
      </c>
      <c r="E159" s="696" t="s">
        <v>414</v>
      </c>
      <c r="F159" s="696" t="s">
        <v>415</v>
      </c>
      <c r="G159" s="696" t="s">
        <v>416</v>
      </c>
      <c r="H159" s="696" t="s">
        <v>612</v>
      </c>
      <c r="I159" s="696" t="s">
        <v>597</v>
      </c>
      <c r="J159" s="697">
        <v>44227</v>
      </c>
      <c r="K159" s="696" t="s">
        <v>1217</v>
      </c>
      <c r="L159" s="696" t="s">
        <v>1202</v>
      </c>
      <c r="M159" s="696" t="s">
        <v>421</v>
      </c>
      <c r="N159" s="696">
        <v>0</v>
      </c>
      <c r="O159" s="696">
        <v>0</v>
      </c>
      <c r="P159" s="696" t="s">
        <v>422</v>
      </c>
      <c r="Q159" s="696">
        <v>190.44</v>
      </c>
      <c r="R159" s="696">
        <v>157.53</v>
      </c>
      <c r="S159" s="696" t="s">
        <v>422</v>
      </c>
      <c r="T159" s="734">
        <v>190.44</v>
      </c>
      <c r="U159" s="696" t="s">
        <v>423</v>
      </c>
      <c r="V159" s="696" t="s">
        <v>424</v>
      </c>
      <c r="W159" s="696" t="s">
        <v>425</v>
      </c>
      <c r="X159" s="696" t="s">
        <v>438</v>
      </c>
      <c r="Y159" s="724">
        <v>44242.450914351903</v>
      </c>
    </row>
    <row r="160" spans="1:25">
      <c r="A160" s="696" t="s">
        <v>410</v>
      </c>
      <c r="B160" s="696" t="s">
        <v>411</v>
      </c>
      <c r="C160" s="696" t="s">
        <v>432</v>
      </c>
      <c r="D160" s="696" t="s">
        <v>433</v>
      </c>
      <c r="E160" s="696" t="s">
        <v>414</v>
      </c>
      <c r="F160" s="696" t="s">
        <v>415</v>
      </c>
      <c r="G160" s="696" t="s">
        <v>416</v>
      </c>
      <c r="H160" s="725" t="s">
        <v>612</v>
      </c>
      <c r="I160" s="696" t="s">
        <v>597</v>
      </c>
      <c r="J160" s="697">
        <v>44249</v>
      </c>
      <c r="K160" s="696" t="s">
        <v>1218</v>
      </c>
      <c r="L160" s="696" t="s">
        <v>1204</v>
      </c>
      <c r="M160" s="696" t="s">
        <v>421</v>
      </c>
      <c r="N160" s="696">
        <v>0</v>
      </c>
      <c r="O160" s="696">
        <v>0</v>
      </c>
      <c r="P160" s="696" t="s">
        <v>422</v>
      </c>
      <c r="Q160" s="696">
        <v>190.77</v>
      </c>
      <c r="R160" s="696">
        <v>157.53</v>
      </c>
      <c r="S160" s="696" t="s">
        <v>422</v>
      </c>
      <c r="T160" s="734">
        <v>190.77</v>
      </c>
      <c r="U160" s="696" t="s">
        <v>423</v>
      </c>
      <c r="V160" s="696" t="s">
        <v>424</v>
      </c>
      <c r="W160" s="696" t="s">
        <v>425</v>
      </c>
      <c r="X160" s="696" t="s">
        <v>438</v>
      </c>
      <c r="Y160" s="724">
        <v>44268.389872685198</v>
      </c>
    </row>
    <row r="161" spans="1:25">
      <c r="A161" s="696" t="s">
        <v>410</v>
      </c>
      <c r="B161" s="696" t="s">
        <v>411</v>
      </c>
      <c r="C161" s="696" t="s">
        <v>432</v>
      </c>
      <c r="D161" s="696" t="s">
        <v>433</v>
      </c>
      <c r="E161" s="696" t="s">
        <v>414</v>
      </c>
      <c r="F161" s="696" t="s">
        <v>415</v>
      </c>
      <c r="G161" s="696" t="s">
        <v>416</v>
      </c>
      <c r="H161" s="696" t="s">
        <v>612</v>
      </c>
      <c r="I161" s="696" t="s">
        <v>597</v>
      </c>
      <c r="J161" s="697">
        <v>44286</v>
      </c>
      <c r="K161" s="696" t="s">
        <v>1219</v>
      </c>
      <c r="L161" s="696" t="s">
        <v>1220</v>
      </c>
      <c r="M161" s="696" t="s">
        <v>421</v>
      </c>
      <c r="N161" s="696">
        <v>0</v>
      </c>
      <c r="O161" s="696">
        <v>0</v>
      </c>
      <c r="P161" s="696" t="s">
        <v>422</v>
      </c>
      <c r="Q161" s="696">
        <v>191.46</v>
      </c>
      <c r="R161" s="696">
        <v>163.6</v>
      </c>
      <c r="S161" s="696" t="s">
        <v>422</v>
      </c>
      <c r="T161" s="734">
        <v>191.46</v>
      </c>
      <c r="U161" s="696" t="s">
        <v>423</v>
      </c>
      <c r="V161" s="696" t="s">
        <v>424</v>
      </c>
      <c r="W161" s="696" t="s">
        <v>425</v>
      </c>
      <c r="X161" s="696" t="s">
        <v>438</v>
      </c>
      <c r="Y161" s="724">
        <v>44299.558090277802</v>
      </c>
    </row>
    <row r="162" spans="1:25">
      <c r="H162" s="725" t="s">
        <v>1886</v>
      </c>
      <c r="T162" s="734">
        <f>SUBTOTAL(9,T159:T161)</f>
        <v>572.67000000000007</v>
      </c>
      <c r="Y162" s="724"/>
    </row>
    <row r="163" spans="1:25">
      <c r="A163" s="696" t="s">
        <v>410</v>
      </c>
      <c r="B163" s="696" t="s">
        <v>411</v>
      </c>
      <c r="C163" s="696" t="s">
        <v>970</v>
      </c>
      <c r="D163" s="696" t="s">
        <v>971</v>
      </c>
      <c r="E163" s="696" t="s">
        <v>414</v>
      </c>
      <c r="F163" s="696" t="s">
        <v>415</v>
      </c>
      <c r="G163" s="696" t="s">
        <v>416</v>
      </c>
      <c r="H163" s="696" t="s">
        <v>819</v>
      </c>
      <c r="I163" s="696" t="s">
        <v>991</v>
      </c>
      <c r="J163" s="697">
        <v>44285</v>
      </c>
      <c r="K163" s="696" t="s">
        <v>992</v>
      </c>
      <c r="L163" s="696" t="s">
        <v>993</v>
      </c>
      <c r="M163" s="696" t="s">
        <v>421</v>
      </c>
      <c r="N163" s="696">
        <v>0</v>
      </c>
      <c r="O163" s="696">
        <v>0</v>
      </c>
      <c r="P163" s="696" t="s">
        <v>422</v>
      </c>
      <c r="Q163" s="696">
        <v>1400</v>
      </c>
      <c r="R163" s="696">
        <v>1192.0999999999999</v>
      </c>
      <c r="S163" s="696" t="s">
        <v>422</v>
      </c>
      <c r="T163" s="734">
        <v>1400</v>
      </c>
      <c r="U163" s="696" t="s">
        <v>423</v>
      </c>
      <c r="V163" s="696" t="s">
        <v>424</v>
      </c>
      <c r="W163" s="696" t="s">
        <v>425</v>
      </c>
      <c r="X163" s="696" t="s">
        <v>985</v>
      </c>
      <c r="Y163" s="724">
        <v>44299.5702199074</v>
      </c>
    </row>
    <row r="164" spans="1:25">
      <c r="A164" s="696" t="s">
        <v>410</v>
      </c>
      <c r="B164" s="696" t="s">
        <v>411</v>
      </c>
      <c r="C164" s="696" t="s">
        <v>970</v>
      </c>
      <c r="D164" s="696" t="s">
        <v>971</v>
      </c>
      <c r="E164" s="696" t="s">
        <v>414</v>
      </c>
      <c r="F164" s="696" t="s">
        <v>415</v>
      </c>
      <c r="G164" s="696" t="s">
        <v>416</v>
      </c>
      <c r="H164" s="696" t="s">
        <v>819</v>
      </c>
      <c r="I164" s="696" t="s">
        <v>991</v>
      </c>
      <c r="J164" s="697">
        <v>44286</v>
      </c>
      <c r="K164" s="696" t="s">
        <v>973</v>
      </c>
      <c r="L164" s="696" t="s">
        <v>994</v>
      </c>
      <c r="M164" s="696" t="s">
        <v>421</v>
      </c>
      <c r="N164" s="696">
        <v>0</v>
      </c>
      <c r="O164" s="696">
        <v>0</v>
      </c>
      <c r="P164" s="696" t="s">
        <v>422</v>
      </c>
      <c r="Q164" s="696">
        <v>2100</v>
      </c>
      <c r="R164" s="696">
        <v>1794.41</v>
      </c>
      <c r="S164" s="696" t="s">
        <v>422</v>
      </c>
      <c r="T164" s="734">
        <v>2100</v>
      </c>
      <c r="U164" s="696" t="s">
        <v>423</v>
      </c>
      <c r="V164" s="696" t="s">
        <v>424</v>
      </c>
      <c r="W164" s="696" t="s">
        <v>425</v>
      </c>
      <c r="X164" s="696" t="s">
        <v>975</v>
      </c>
      <c r="Y164" s="724">
        <v>44302.558634259301</v>
      </c>
    </row>
    <row r="165" spans="1:25">
      <c r="H165" s="725" t="s">
        <v>1887</v>
      </c>
      <c r="T165" s="734">
        <f>SUBTOTAL(9,T163:T164)</f>
        <v>3500</v>
      </c>
      <c r="Y165" s="724"/>
    </row>
    <row r="166" spans="1:25">
      <c r="A166" s="696" t="s">
        <v>410</v>
      </c>
      <c r="B166" s="696" t="s">
        <v>411</v>
      </c>
      <c r="C166" s="696" t="s">
        <v>970</v>
      </c>
      <c r="D166" s="696" t="s">
        <v>971</v>
      </c>
      <c r="E166" s="696" t="s">
        <v>414</v>
      </c>
      <c r="F166" s="696" t="s">
        <v>415</v>
      </c>
      <c r="G166" s="696" t="s">
        <v>416</v>
      </c>
      <c r="H166" s="725" t="s">
        <v>820</v>
      </c>
      <c r="I166" s="696" t="s">
        <v>982</v>
      </c>
      <c r="J166" s="697">
        <v>44285</v>
      </c>
      <c r="K166" s="696" t="s">
        <v>983</v>
      </c>
      <c r="L166" s="696" t="s">
        <v>984</v>
      </c>
      <c r="M166" s="696" t="s">
        <v>421</v>
      </c>
      <c r="N166" s="696">
        <v>0</v>
      </c>
      <c r="O166" s="696">
        <v>0</v>
      </c>
      <c r="P166" s="696" t="s">
        <v>422</v>
      </c>
      <c r="Q166" s="696">
        <v>1300</v>
      </c>
      <c r="R166" s="696">
        <v>1106.95</v>
      </c>
      <c r="S166" s="696" t="s">
        <v>422</v>
      </c>
      <c r="T166" s="734">
        <v>1300</v>
      </c>
      <c r="U166" s="696" t="s">
        <v>423</v>
      </c>
      <c r="V166" s="696" t="s">
        <v>424</v>
      </c>
      <c r="W166" s="696" t="s">
        <v>425</v>
      </c>
      <c r="X166" s="696" t="s">
        <v>985</v>
      </c>
      <c r="Y166" s="724">
        <v>44299.5702199074</v>
      </c>
    </row>
    <row r="167" spans="1:25">
      <c r="A167" s="696" t="s">
        <v>410</v>
      </c>
      <c r="B167" s="696" t="s">
        <v>411</v>
      </c>
      <c r="C167" s="696" t="s">
        <v>970</v>
      </c>
      <c r="D167" s="696" t="s">
        <v>971</v>
      </c>
      <c r="E167" s="696" t="s">
        <v>414</v>
      </c>
      <c r="F167" s="696" t="s">
        <v>415</v>
      </c>
      <c r="G167" s="696" t="s">
        <v>416</v>
      </c>
      <c r="H167" s="696" t="s">
        <v>820</v>
      </c>
      <c r="I167" s="696" t="s">
        <v>982</v>
      </c>
      <c r="J167" s="697">
        <v>44286</v>
      </c>
      <c r="K167" s="696" t="s">
        <v>973</v>
      </c>
      <c r="L167" s="696" t="s">
        <v>986</v>
      </c>
      <c r="M167" s="696" t="s">
        <v>421</v>
      </c>
      <c r="N167" s="696">
        <v>0</v>
      </c>
      <c r="O167" s="696">
        <v>0</v>
      </c>
      <c r="P167" s="696" t="s">
        <v>422</v>
      </c>
      <c r="Q167" s="696">
        <v>1950</v>
      </c>
      <c r="R167" s="696">
        <v>1666.24</v>
      </c>
      <c r="S167" s="696" t="s">
        <v>422</v>
      </c>
      <c r="T167" s="734">
        <v>1950</v>
      </c>
      <c r="U167" s="696" t="s">
        <v>423</v>
      </c>
      <c r="V167" s="696" t="s">
        <v>424</v>
      </c>
      <c r="W167" s="696" t="s">
        <v>425</v>
      </c>
      <c r="X167" s="696" t="s">
        <v>975</v>
      </c>
      <c r="Y167" s="724">
        <v>44302.558634259301</v>
      </c>
    </row>
    <row r="168" spans="1:25">
      <c r="H168" s="725" t="s">
        <v>1888</v>
      </c>
      <c r="T168" s="734">
        <f>SUBTOTAL(9,T166:T167)</f>
        <v>3250</v>
      </c>
      <c r="Y168" s="724"/>
    </row>
    <row r="169" spans="1:25">
      <c r="A169" s="696" t="s">
        <v>410</v>
      </c>
      <c r="B169" s="696" t="s">
        <v>411</v>
      </c>
      <c r="C169" s="696" t="s">
        <v>970</v>
      </c>
      <c r="D169" s="696" t="s">
        <v>971</v>
      </c>
      <c r="E169" s="696" t="s">
        <v>414</v>
      </c>
      <c r="F169" s="696" t="s">
        <v>415</v>
      </c>
      <c r="G169" s="696" t="s">
        <v>416</v>
      </c>
      <c r="H169" s="696" t="s">
        <v>926</v>
      </c>
      <c r="I169" s="696" t="s">
        <v>976</v>
      </c>
      <c r="J169" s="697">
        <v>44286</v>
      </c>
      <c r="K169" s="696" t="s">
        <v>973</v>
      </c>
      <c r="L169" s="696" t="s">
        <v>977</v>
      </c>
      <c r="M169" s="696" t="s">
        <v>421</v>
      </c>
      <c r="N169" s="696">
        <v>0</v>
      </c>
      <c r="O169" s="696">
        <v>0</v>
      </c>
      <c r="P169" s="696" t="s">
        <v>422</v>
      </c>
      <c r="Q169" s="696">
        <v>1800</v>
      </c>
      <c r="R169" s="696">
        <v>1538.07</v>
      </c>
      <c r="S169" s="696" t="s">
        <v>422</v>
      </c>
      <c r="T169" s="734">
        <v>1800</v>
      </c>
      <c r="U169" s="696" t="s">
        <v>423</v>
      </c>
      <c r="V169" s="696" t="s">
        <v>424</v>
      </c>
      <c r="W169" s="696" t="s">
        <v>425</v>
      </c>
      <c r="X169" s="696" t="s">
        <v>975</v>
      </c>
      <c r="Y169" s="724">
        <v>44302.558634259301</v>
      </c>
    </row>
    <row r="170" spans="1:25">
      <c r="H170" s="725" t="s">
        <v>1889</v>
      </c>
      <c r="T170" s="734">
        <f>SUBTOTAL(9,T169:T169)</f>
        <v>1800</v>
      </c>
      <c r="Y170" s="724"/>
    </row>
    <row r="171" spans="1:25">
      <c r="A171" s="696" t="s">
        <v>410</v>
      </c>
      <c r="B171" s="696" t="s">
        <v>411</v>
      </c>
      <c r="C171" s="696" t="s">
        <v>412</v>
      </c>
      <c r="D171" s="696" t="s">
        <v>413</v>
      </c>
      <c r="E171" s="696" t="s">
        <v>414</v>
      </c>
      <c r="F171" s="696" t="s">
        <v>415</v>
      </c>
      <c r="G171" s="696" t="s">
        <v>416</v>
      </c>
      <c r="H171" s="696" t="s">
        <v>532</v>
      </c>
      <c r="I171" s="696" t="s">
        <v>533</v>
      </c>
      <c r="J171" s="697">
        <v>44196</v>
      </c>
      <c r="K171" s="696" t="s">
        <v>1011</v>
      </c>
      <c r="L171" s="696" t="s">
        <v>1012</v>
      </c>
      <c r="M171" s="696" t="s">
        <v>421</v>
      </c>
      <c r="N171" s="696">
        <v>0</v>
      </c>
      <c r="O171" s="696">
        <v>0</v>
      </c>
      <c r="P171" s="696" t="s">
        <v>422</v>
      </c>
      <c r="Q171" s="696">
        <v>578</v>
      </c>
      <c r="R171" s="696">
        <v>470.72</v>
      </c>
      <c r="S171" s="696" t="s">
        <v>422</v>
      </c>
      <c r="T171" s="734">
        <v>578</v>
      </c>
      <c r="U171" s="696" t="s">
        <v>423</v>
      </c>
      <c r="V171" s="696" t="s">
        <v>424</v>
      </c>
      <c r="W171" s="696" t="s">
        <v>425</v>
      </c>
      <c r="X171" s="696" t="s">
        <v>536</v>
      </c>
      <c r="Y171" s="724">
        <v>44225.535208333298</v>
      </c>
    </row>
    <row r="172" spans="1:25">
      <c r="A172" s="696" t="s">
        <v>410</v>
      </c>
      <c r="B172" s="696" t="s">
        <v>411</v>
      </c>
      <c r="C172" s="696" t="s">
        <v>412</v>
      </c>
      <c r="D172" s="696" t="s">
        <v>413</v>
      </c>
      <c r="E172" s="696" t="s">
        <v>414</v>
      </c>
      <c r="F172" s="696" t="s">
        <v>415</v>
      </c>
      <c r="G172" s="696" t="s">
        <v>416</v>
      </c>
      <c r="H172" s="696" t="s">
        <v>532</v>
      </c>
      <c r="I172" s="696" t="s">
        <v>533</v>
      </c>
      <c r="J172" s="697">
        <v>44286</v>
      </c>
      <c r="K172" s="696" t="s">
        <v>1207</v>
      </c>
      <c r="L172" s="696" t="s">
        <v>1208</v>
      </c>
      <c r="M172" s="696" t="s">
        <v>421</v>
      </c>
      <c r="N172" s="696">
        <v>0</v>
      </c>
      <c r="O172" s="696">
        <v>0</v>
      </c>
      <c r="P172" s="696" t="s">
        <v>422</v>
      </c>
      <c r="Q172" s="696">
        <v>30</v>
      </c>
      <c r="R172" s="696">
        <v>25.63</v>
      </c>
      <c r="S172" s="696" t="s">
        <v>422</v>
      </c>
      <c r="T172" s="734">
        <v>30</v>
      </c>
      <c r="U172" s="696" t="s">
        <v>423</v>
      </c>
      <c r="V172" s="696" t="s">
        <v>424</v>
      </c>
      <c r="W172" s="696" t="s">
        <v>425</v>
      </c>
      <c r="X172" s="696" t="s">
        <v>431</v>
      </c>
      <c r="Y172" s="724">
        <v>44301.492291666698</v>
      </c>
    </row>
    <row r="173" spans="1:25">
      <c r="H173" s="725" t="s">
        <v>1890</v>
      </c>
      <c r="T173" s="734">
        <f>SUBTOTAL(9,T171:T171)</f>
        <v>578</v>
      </c>
      <c r="Y173" s="724"/>
    </row>
    <row r="174" spans="1:25">
      <c r="A174" s="696" t="s">
        <v>410</v>
      </c>
      <c r="B174" s="696" t="s">
        <v>411</v>
      </c>
      <c r="C174" s="696" t="s">
        <v>432</v>
      </c>
      <c r="D174" s="696" t="s">
        <v>433</v>
      </c>
      <c r="E174" s="696" t="s">
        <v>414</v>
      </c>
      <c r="F174" s="696" t="s">
        <v>415</v>
      </c>
      <c r="G174" s="696" t="s">
        <v>416</v>
      </c>
      <c r="H174" s="696" t="s">
        <v>524</v>
      </c>
      <c r="I174" s="696" t="s">
        <v>495</v>
      </c>
      <c r="J174" s="697">
        <v>44227</v>
      </c>
      <c r="K174" s="722" t="s">
        <v>1174</v>
      </c>
      <c r="L174" s="722" t="s">
        <v>1153</v>
      </c>
      <c r="M174" s="696" t="s">
        <v>421</v>
      </c>
      <c r="N174" s="696">
        <v>0</v>
      </c>
      <c r="O174" s="696">
        <v>0</v>
      </c>
      <c r="P174" s="696" t="s">
        <v>422</v>
      </c>
      <c r="Q174" s="696">
        <v>709.11</v>
      </c>
      <c r="R174" s="696">
        <v>586.57000000000005</v>
      </c>
      <c r="S174" s="696" t="s">
        <v>422</v>
      </c>
      <c r="T174" s="734">
        <v>709.11</v>
      </c>
      <c r="U174" s="696" t="s">
        <v>423</v>
      </c>
      <c r="V174" s="696" t="s">
        <v>424</v>
      </c>
      <c r="W174" s="696" t="s">
        <v>425</v>
      </c>
      <c r="X174" s="696" t="s">
        <v>438</v>
      </c>
      <c r="Y174" s="724">
        <v>44242.450914351903</v>
      </c>
    </row>
    <row r="175" spans="1:25">
      <c r="A175" s="696" t="s">
        <v>410</v>
      </c>
      <c r="B175" s="696" t="s">
        <v>411</v>
      </c>
      <c r="C175" s="696" t="s">
        <v>432</v>
      </c>
      <c r="D175" s="696" t="s">
        <v>433</v>
      </c>
      <c r="E175" s="696" t="s">
        <v>414</v>
      </c>
      <c r="F175" s="696" t="s">
        <v>415</v>
      </c>
      <c r="G175" s="696" t="s">
        <v>416</v>
      </c>
      <c r="H175" s="696" t="s">
        <v>524</v>
      </c>
      <c r="I175" s="696" t="s">
        <v>495</v>
      </c>
      <c r="J175" s="697">
        <v>44249</v>
      </c>
      <c r="K175" s="696" t="s">
        <v>1175</v>
      </c>
      <c r="L175" s="722" t="s">
        <v>1155</v>
      </c>
      <c r="M175" s="696" t="s">
        <v>421</v>
      </c>
      <c r="N175" s="696">
        <v>0</v>
      </c>
      <c r="O175" s="696">
        <v>0</v>
      </c>
      <c r="P175" s="696" t="s">
        <v>422</v>
      </c>
      <c r="Q175" s="696">
        <v>876.9</v>
      </c>
      <c r="R175" s="696">
        <v>724.11</v>
      </c>
      <c r="S175" s="696" t="s">
        <v>422</v>
      </c>
      <c r="T175" s="734">
        <v>876.9</v>
      </c>
      <c r="U175" s="696" t="s">
        <v>423</v>
      </c>
      <c r="V175" s="696" t="s">
        <v>424</v>
      </c>
      <c r="W175" s="696" t="s">
        <v>425</v>
      </c>
      <c r="X175" s="696" t="s">
        <v>438</v>
      </c>
      <c r="Y175" s="724">
        <v>44268.389872685198</v>
      </c>
    </row>
    <row r="176" spans="1:25">
      <c r="A176" s="696" t="s">
        <v>410</v>
      </c>
      <c r="B176" s="696" t="s">
        <v>411</v>
      </c>
      <c r="C176" s="696" t="s">
        <v>432</v>
      </c>
      <c r="D176" s="696" t="s">
        <v>433</v>
      </c>
      <c r="E176" s="696" t="s">
        <v>414</v>
      </c>
      <c r="F176" s="696" t="s">
        <v>415</v>
      </c>
      <c r="G176" s="696" t="s">
        <v>416</v>
      </c>
      <c r="H176" s="725" t="s">
        <v>524</v>
      </c>
      <c r="I176" s="696" t="s">
        <v>495</v>
      </c>
      <c r="J176" s="697">
        <v>44286</v>
      </c>
      <c r="K176" s="696" t="s">
        <v>1176</v>
      </c>
      <c r="L176" s="722" t="s">
        <v>1177</v>
      </c>
      <c r="M176" s="696" t="s">
        <v>421</v>
      </c>
      <c r="N176" s="696">
        <v>0</v>
      </c>
      <c r="O176" s="696">
        <v>0</v>
      </c>
      <c r="P176" s="696" t="s">
        <v>422</v>
      </c>
      <c r="Q176" s="696">
        <v>1026.54</v>
      </c>
      <c r="R176" s="696">
        <v>877.16</v>
      </c>
      <c r="S176" s="696" t="s">
        <v>422</v>
      </c>
      <c r="T176" s="734">
        <v>1026.54</v>
      </c>
      <c r="U176" s="696" t="s">
        <v>423</v>
      </c>
      <c r="V176" s="696" t="s">
        <v>424</v>
      </c>
      <c r="W176" s="696" t="s">
        <v>425</v>
      </c>
      <c r="X176" s="696" t="s">
        <v>438</v>
      </c>
      <c r="Y176" s="724">
        <v>44299.557824074102</v>
      </c>
    </row>
    <row r="177" spans="1:25">
      <c r="H177" s="725" t="s">
        <v>1891</v>
      </c>
      <c r="L177" s="727"/>
      <c r="T177" s="734">
        <f>SUBTOTAL(9,T174:T176)</f>
        <v>2612.5500000000002</v>
      </c>
      <c r="Y177" s="724"/>
    </row>
    <row r="178" spans="1:25">
      <c r="A178" s="696" t="s">
        <v>410</v>
      </c>
      <c r="B178" s="696" t="s">
        <v>411</v>
      </c>
      <c r="C178" s="696" t="s">
        <v>432</v>
      </c>
      <c r="D178" s="696" t="s">
        <v>433</v>
      </c>
      <c r="E178" s="696" t="s">
        <v>414</v>
      </c>
      <c r="F178" s="696" t="s">
        <v>415</v>
      </c>
      <c r="G178" s="696" t="s">
        <v>416</v>
      </c>
      <c r="H178" s="696" t="s">
        <v>616</v>
      </c>
      <c r="I178" s="696" t="s">
        <v>597</v>
      </c>
      <c r="J178" s="697">
        <v>44227</v>
      </c>
      <c r="K178" s="696" t="s">
        <v>1221</v>
      </c>
      <c r="L178" s="696" t="s">
        <v>1202</v>
      </c>
      <c r="M178" s="696" t="s">
        <v>421</v>
      </c>
      <c r="N178" s="696">
        <v>0</v>
      </c>
      <c r="O178" s="696">
        <v>0</v>
      </c>
      <c r="P178" s="696" t="s">
        <v>422</v>
      </c>
      <c r="Q178" s="696">
        <v>634.82000000000005</v>
      </c>
      <c r="R178" s="696">
        <v>525.12</v>
      </c>
      <c r="S178" s="696" t="s">
        <v>422</v>
      </c>
      <c r="T178" s="734">
        <v>634.82000000000005</v>
      </c>
      <c r="U178" s="696" t="s">
        <v>423</v>
      </c>
      <c r="V178" s="696" t="s">
        <v>424</v>
      </c>
      <c r="W178" s="696" t="s">
        <v>425</v>
      </c>
      <c r="X178" s="696" t="s">
        <v>438</v>
      </c>
      <c r="Y178" s="724">
        <v>44242.450925925899</v>
      </c>
    </row>
    <row r="179" spans="1:25">
      <c r="A179" s="696" t="s">
        <v>410</v>
      </c>
      <c r="B179" s="696" t="s">
        <v>411</v>
      </c>
      <c r="C179" s="696" t="s">
        <v>432</v>
      </c>
      <c r="D179" s="696" t="s">
        <v>433</v>
      </c>
      <c r="E179" s="696" t="s">
        <v>414</v>
      </c>
      <c r="F179" s="696" t="s">
        <v>415</v>
      </c>
      <c r="G179" s="696" t="s">
        <v>416</v>
      </c>
      <c r="H179" s="725" t="s">
        <v>616</v>
      </c>
      <c r="I179" s="696" t="s">
        <v>597</v>
      </c>
      <c r="J179" s="697">
        <v>44249</v>
      </c>
      <c r="K179" s="696" t="s">
        <v>1222</v>
      </c>
      <c r="L179" s="696" t="s">
        <v>1204</v>
      </c>
      <c r="M179" s="696" t="s">
        <v>421</v>
      </c>
      <c r="N179" s="696">
        <v>0</v>
      </c>
      <c r="O179" s="696">
        <v>0</v>
      </c>
      <c r="P179" s="696" t="s">
        <v>422</v>
      </c>
      <c r="Q179" s="696">
        <v>635.89</v>
      </c>
      <c r="R179" s="696">
        <v>525.09</v>
      </c>
      <c r="S179" s="696" t="s">
        <v>422</v>
      </c>
      <c r="T179" s="734">
        <v>635.89</v>
      </c>
      <c r="U179" s="696" t="s">
        <v>423</v>
      </c>
      <c r="V179" s="696" t="s">
        <v>424</v>
      </c>
      <c r="W179" s="696" t="s">
        <v>425</v>
      </c>
      <c r="X179" s="696" t="s">
        <v>438</v>
      </c>
      <c r="Y179" s="724">
        <v>44268.389872685198</v>
      </c>
    </row>
    <row r="180" spans="1:25">
      <c r="A180" s="696" t="s">
        <v>410</v>
      </c>
      <c r="B180" s="696" t="s">
        <v>411</v>
      </c>
      <c r="C180" s="696" t="s">
        <v>412</v>
      </c>
      <c r="D180" s="696" t="s">
        <v>413</v>
      </c>
      <c r="E180" s="696" t="s">
        <v>414</v>
      </c>
      <c r="F180" s="696" t="s">
        <v>415</v>
      </c>
      <c r="G180" s="696" t="s">
        <v>416</v>
      </c>
      <c r="H180" s="725" t="s">
        <v>616</v>
      </c>
      <c r="I180" s="696" t="s">
        <v>597</v>
      </c>
      <c r="J180" s="697">
        <v>44196</v>
      </c>
      <c r="K180" s="696" t="s">
        <v>1199</v>
      </c>
      <c r="L180" s="696" t="s">
        <v>1200</v>
      </c>
      <c r="M180" s="696" t="s">
        <v>421</v>
      </c>
      <c r="N180" s="696">
        <v>0</v>
      </c>
      <c r="O180" s="696">
        <v>0</v>
      </c>
      <c r="P180" s="696" t="s">
        <v>422</v>
      </c>
      <c r="Q180" s="696">
        <v>720</v>
      </c>
      <c r="R180" s="696">
        <v>586.37</v>
      </c>
      <c r="S180" s="696" t="s">
        <v>422</v>
      </c>
      <c r="T180" s="734">
        <v>720</v>
      </c>
      <c r="U180" s="696" t="s">
        <v>423</v>
      </c>
      <c r="V180" s="696" t="s">
        <v>424</v>
      </c>
      <c r="W180" s="696" t="s">
        <v>425</v>
      </c>
      <c r="X180" s="696" t="s">
        <v>438</v>
      </c>
      <c r="Y180" s="724">
        <v>44225.535208333298</v>
      </c>
    </row>
    <row r="181" spans="1:25">
      <c r="A181" s="696" t="s">
        <v>410</v>
      </c>
      <c r="B181" s="696" t="s">
        <v>411</v>
      </c>
      <c r="C181" s="696" t="s">
        <v>432</v>
      </c>
      <c r="D181" s="696" t="s">
        <v>433</v>
      </c>
      <c r="E181" s="696" t="s">
        <v>414</v>
      </c>
      <c r="F181" s="696" t="s">
        <v>415</v>
      </c>
      <c r="G181" s="696" t="s">
        <v>416</v>
      </c>
      <c r="H181" s="696" t="s">
        <v>616</v>
      </c>
      <c r="I181" s="696" t="s">
        <v>597</v>
      </c>
      <c r="J181" s="697">
        <v>44286</v>
      </c>
      <c r="K181" s="696" t="s">
        <v>1223</v>
      </c>
      <c r="L181" s="696" t="s">
        <v>1224</v>
      </c>
      <c r="M181" s="696" t="s">
        <v>421</v>
      </c>
      <c r="N181" s="696">
        <v>0</v>
      </c>
      <c r="O181" s="696">
        <v>0</v>
      </c>
      <c r="P181" s="696" t="s">
        <v>422</v>
      </c>
      <c r="Q181" s="696">
        <v>638.19000000000005</v>
      </c>
      <c r="R181" s="696">
        <v>545.32000000000005</v>
      </c>
      <c r="S181" s="696" t="s">
        <v>422</v>
      </c>
      <c r="T181" s="734">
        <v>638.19000000000005</v>
      </c>
      <c r="U181" s="696" t="s">
        <v>423</v>
      </c>
      <c r="V181" s="696" t="s">
        <v>424</v>
      </c>
      <c r="W181" s="696" t="s">
        <v>425</v>
      </c>
      <c r="X181" s="696" t="s">
        <v>438</v>
      </c>
      <c r="Y181" s="724">
        <v>44299.558055555601</v>
      </c>
    </row>
    <row r="182" spans="1:25">
      <c r="H182" s="725" t="s">
        <v>1892</v>
      </c>
      <c r="T182" s="734">
        <f>SUBTOTAL(9,T178:T181)</f>
        <v>2628.9</v>
      </c>
      <c r="Y182" s="724"/>
    </row>
    <row r="183" spans="1:25">
      <c r="A183" s="696" t="s">
        <v>410</v>
      </c>
      <c r="B183" s="696" t="s">
        <v>411</v>
      </c>
      <c r="C183" s="696" t="s">
        <v>432</v>
      </c>
      <c r="D183" s="696" t="s">
        <v>433</v>
      </c>
      <c r="E183" s="696" t="s">
        <v>414</v>
      </c>
      <c r="F183" s="696" t="s">
        <v>415</v>
      </c>
      <c r="G183" s="696" t="s">
        <v>416</v>
      </c>
      <c r="H183" s="725" t="s">
        <v>623</v>
      </c>
      <c r="I183" s="696" t="s">
        <v>624</v>
      </c>
      <c r="J183" s="697">
        <v>44249</v>
      </c>
      <c r="K183" s="696" t="s">
        <v>1225</v>
      </c>
      <c r="L183" s="696" t="s">
        <v>1226</v>
      </c>
      <c r="M183" s="696" t="s">
        <v>421</v>
      </c>
      <c r="N183" s="696">
        <v>0</v>
      </c>
      <c r="O183" s="696">
        <v>0</v>
      </c>
      <c r="P183" s="696" t="s">
        <v>422</v>
      </c>
      <c r="Q183" s="696">
        <v>1391.44</v>
      </c>
      <c r="R183" s="696">
        <v>1149</v>
      </c>
      <c r="S183" s="696" t="s">
        <v>422</v>
      </c>
      <c r="T183" s="734">
        <v>1391.44</v>
      </c>
      <c r="U183" s="696" t="s">
        <v>423</v>
      </c>
      <c r="V183" s="696" t="s">
        <v>424</v>
      </c>
      <c r="W183" s="696" t="s">
        <v>425</v>
      </c>
      <c r="X183" s="696" t="s">
        <v>438</v>
      </c>
      <c r="Y183" s="724">
        <v>44268.389884259297</v>
      </c>
    </row>
    <row r="184" spans="1:25">
      <c r="A184" s="696" t="s">
        <v>410</v>
      </c>
      <c r="B184" s="696" t="s">
        <v>411</v>
      </c>
      <c r="C184" s="696" t="s">
        <v>432</v>
      </c>
      <c r="D184" s="696" t="s">
        <v>433</v>
      </c>
      <c r="E184" s="696" t="s">
        <v>414</v>
      </c>
      <c r="F184" s="696" t="s">
        <v>415</v>
      </c>
      <c r="G184" s="696" t="s">
        <v>416</v>
      </c>
      <c r="H184" s="696" t="s">
        <v>623</v>
      </c>
      <c r="I184" s="696" t="s">
        <v>624</v>
      </c>
      <c r="J184" s="697">
        <v>44286</v>
      </c>
      <c r="K184" s="696" t="s">
        <v>1227</v>
      </c>
      <c r="L184" s="696" t="s">
        <v>1228</v>
      </c>
      <c r="M184" s="696" t="s">
        <v>421</v>
      </c>
      <c r="N184" s="696">
        <v>0</v>
      </c>
      <c r="O184" s="696">
        <v>0</v>
      </c>
      <c r="P184" s="696" t="s">
        <v>422</v>
      </c>
      <c r="Q184" s="696">
        <v>2552.98</v>
      </c>
      <c r="R184" s="696">
        <v>2181.4699999999998</v>
      </c>
      <c r="S184" s="696" t="s">
        <v>422</v>
      </c>
      <c r="T184" s="734">
        <v>2552.98</v>
      </c>
      <c r="U184" s="696" t="s">
        <v>423</v>
      </c>
      <c r="V184" s="696" t="s">
        <v>424</v>
      </c>
      <c r="W184" s="696" t="s">
        <v>425</v>
      </c>
      <c r="X184" s="696" t="s">
        <v>438</v>
      </c>
      <c r="Y184" s="724">
        <v>44299.558634259301</v>
      </c>
    </row>
    <row r="185" spans="1:25">
      <c r="H185" s="725" t="s">
        <v>1893</v>
      </c>
      <c r="T185" s="734">
        <f>SUBTOTAL(9,T183:T184)</f>
        <v>3944.42</v>
      </c>
      <c r="Y185" s="724"/>
    </row>
    <row r="186" spans="1:25">
      <c r="A186" s="696" t="s">
        <v>410</v>
      </c>
      <c r="B186" s="696" t="s">
        <v>411</v>
      </c>
      <c r="C186" s="696" t="s">
        <v>432</v>
      </c>
      <c r="D186" s="696" t="s">
        <v>433</v>
      </c>
      <c r="E186" s="696" t="s">
        <v>414</v>
      </c>
      <c r="F186" s="696" t="s">
        <v>415</v>
      </c>
      <c r="G186" s="696" t="s">
        <v>416</v>
      </c>
      <c r="H186" s="725" t="s">
        <v>434</v>
      </c>
      <c r="I186" s="696" t="s">
        <v>435</v>
      </c>
      <c r="J186" s="697">
        <v>44227</v>
      </c>
      <c r="K186" s="696" t="s">
        <v>1081</v>
      </c>
      <c r="L186" s="696" t="s">
        <v>1082</v>
      </c>
      <c r="M186" s="696" t="s">
        <v>421</v>
      </c>
      <c r="N186" s="696">
        <v>0</v>
      </c>
      <c r="O186" s="696">
        <v>0</v>
      </c>
      <c r="P186" s="696" t="s">
        <v>422</v>
      </c>
      <c r="Q186" s="696">
        <v>838.17</v>
      </c>
      <c r="R186" s="696">
        <v>693.33</v>
      </c>
      <c r="S186" s="696" t="s">
        <v>422</v>
      </c>
      <c r="T186" s="734">
        <v>838.17</v>
      </c>
      <c r="U186" s="696" t="s">
        <v>423</v>
      </c>
      <c r="V186" s="696" t="s">
        <v>424</v>
      </c>
      <c r="W186" s="696" t="s">
        <v>425</v>
      </c>
      <c r="X186" s="696" t="s">
        <v>438</v>
      </c>
      <c r="Y186" s="724">
        <v>44242.450925925899</v>
      </c>
    </row>
    <row r="187" spans="1:25">
      <c r="A187" s="696" t="s">
        <v>410</v>
      </c>
      <c r="B187" s="696" t="s">
        <v>411</v>
      </c>
      <c r="C187" s="696" t="s">
        <v>432</v>
      </c>
      <c r="D187" s="696" t="s">
        <v>433</v>
      </c>
      <c r="E187" s="696" t="s">
        <v>414</v>
      </c>
      <c r="F187" s="696" t="s">
        <v>415</v>
      </c>
      <c r="G187" s="696" t="s">
        <v>416</v>
      </c>
      <c r="H187" s="696" t="s">
        <v>434</v>
      </c>
      <c r="I187" s="696" t="s">
        <v>435</v>
      </c>
      <c r="J187" s="697">
        <v>44249</v>
      </c>
      <c r="K187" s="696" t="s">
        <v>1083</v>
      </c>
      <c r="L187" s="696" t="s">
        <v>1084</v>
      </c>
      <c r="M187" s="696" t="s">
        <v>421</v>
      </c>
      <c r="N187" s="696">
        <v>0</v>
      </c>
      <c r="O187" s="696">
        <v>0</v>
      </c>
      <c r="P187" s="696" t="s">
        <v>422</v>
      </c>
      <c r="Q187" s="696">
        <v>838.27</v>
      </c>
      <c r="R187" s="696">
        <v>692.21</v>
      </c>
      <c r="S187" s="696" t="s">
        <v>422</v>
      </c>
      <c r="T187" s="734">
        <v>838.27</v>
      </c>
      <c r="U187" s="696" t="s">
        <v>423</v>
      </c>
      <c r="V187" s="696" t="s">
        <v>424</v>
      </c>
      <c r="W187" s="696" t="s">
        <v>425</v>
      </c>
      <c r="X187" s="696" t="s">
        <v>438</v>
      </c>
      <c r="Y187" s="724">
        <v>44268.389884259297</v>
      </c>
    </row>
    <row r="188" spans="1:25">
      <c r="A188" s="696" t="s">
        <v>410</v>
      </c>
      <c r="B188" s="696" t="s">
        <v>411</v>
      </c>
      <c r="C188" s="696" t="s">
        <v>432</v>
      </c>
      <c r="D188" s="696" t="s">
        <v>433</v>
      </c>
      <c r="E188" s="696" t="s">
        <v>414</v>
      </c>
      <c r="F188" s="696" t="s">
        <v>415</v>
      </c>
      <c r="G188" s="696" t="s">
        <v>416</v>
      </c>
      <c r="H188" s="696" t="s">
        <v>434</v>
      </c>
      <c r="I188" s="696" t="s">
        <v>435</v>
      </c>
      <c r="J188" s="697">
        <v>44286</v>
      </c>
      <c r="K188" s="696" t="s">
        <v>1085</v>
      </c>
      <c r="L188" s="696" t="s">
        <v>1086</v>
      </c>
      <c r="M188" s="696" t="s">
        <v>421</v>
      </c>
      <c r="N188" s="696">
        <v>0</v>
      </c>
      <c r="O188" s="696">
        <v>0</v>
      </c>
      <c r="P188" s="696" t="s">
        <v>422</v>
      </c>
      <c r="Q188" s="696">
        <v>838.17</v>
      </c>
      <c r="R188" s="696">
        <v>716.2</v>
      </c>
      <c r="S188" s="696" t="s">
        <v>422</v>
      </c>
      <c r="T188" s="734">
        <v>838.17</v>
      </c>
      <c r="U188" s="696" t="s">
        <v>423</v>
      </c>
      <c r="V188" s="696" t="s">
        <v>424</v>
      </c>
      <c r="W188" s="696" t="s">
        <v>425</v>
      </c>
      <c r="X188" s="696" t="s">
        <v>438</v>
      </c>
      <c r="Y188" s="724">
        <v>44299.558645833298</v>
      </c>
    </row>
    <row r="189" spans="1:25">
      <c r="H189" s="725" t="s">
        <v>1894</v>
      </c>
      <c r="T189" s="734">
        <f>SUBTOTAL(9,T186:T188)</f>
        <v>2514.61</v>
      </c>
      <c r="Y189" s="724"/>
    </row>
    <row r="190" spans="1:25">
      <c r="A190" s="696" t="s">
        <v>410</v>
      </c>
      <c r="B190" s="696" t="s">
        <v>411</v>
      </c>
      <c r="C190" s="696" t="s">
        <v>432</v>
      </c>
      <c r="D190" s="696" t="s">
        <v>433</v>
      </c>
      <c r="E190" s="696" t="s">
        <v>414</v>
      </c>
      <c r="F190" s="696" t="s">
        <v>415</v>
      </c>
      <c r="G190" s="696" t="s">
        <v>416</v>
      </c>
      <c r="H190" s="725" t="s">
        <v>675</v>
      </c>
      <c r="I190" s="696" t="s">
        <v>676</v>
      </c>
      <c r="J190" s="697">
        <v>44227</v>
      </c>
      <c r="K190" s="696" t="s">
        <v>1252</v>
      </c>
      <c r="L190" s="696" t="s">
        <v>1253</v>
      </c>
      <c r="M190" s="696" t="s">
        <v>421</v>
      </c>
      <c r="N190" s="696">
        <v>0</v>
      </c>
      <c r="O190" s="696">
        <v>0</v>
      </c>
      <c r="P190" s="696" t="s">
        <v>422</v>
      </c>
      <c r="Q190" s="696">
        <v>674.44</v>
      </c>
      <c r="R190" s="696">
        <v>557.9</v>
      </c>
      <c r="S190" s="696" t="s">
        <v>422</v>
      </c>
      <c r="T190" s="734">
        <v>674.44</v>
      </c>
      <c r="U190" s="696" t="s">
        <v>423</v>
      </c>
      <c r="V190" s="696" t="s">
        <v>424</v>
      </c>
      <c r="W190" s="696" t="s">
        <v>425</v>
      </c>
      <c r="X190" s="696" t="s">
        <v>438</v>
      </c>
      <c r="Y190" s="724">
        <v>44242.450925925899</v>
      </c>
    </row>
    <row r="191" spans="1:25">
      <c r="A191" s="696" t="s">
        <v>410</v>
      </c>
      <c r="B191" s="696" t="s">
        <v>411</v>
      </c>
      <c r="C191" s="696" t="s">
        <v>432</v>
      </c>
      <c r="D191" s="696" t="s">
        <v>433</v>
      </c>
      <c r="E191" s="696" t="s">
        <v>414</v>
      </c>
      <c r="F191" s="696" t="s">
        <v>415</v>
      </c>
      <c r="G191" s="696" t="s">
        <v>416</v>
      </c>
      <c r="H191" s="696" t="s">
        <v>675</v>
      </c>
      <c r="I191" s="696" t="s">
        <v>676</v>
      </c>
      <c r="J191" s="697">
        <v>44249</v>
      </c>
      <c r="K191" s="696" t="s">
        <v>1254</v>
      </c>
      <c r="L191" s="696" t="s">
        <v>1255</v>
      </c>
      <c r="M191" s="696" t="s">
        <v>421</v>
      </c>
      <c r="N191" s="696">
        <v>0</v>
      </c>
      <c r="O191" s="696">
        <v>0</v>
      </c>
      <c r="P191" s="696" t="s">
        <v>422</v>
      </c>
      <c r="Q191" s="696">
        <v>673.96</v>
      </c>
      <c r="R191" s="696">
        <v>556.53</v>
      </c>
      <c r="S191" s="696" t="s">
        <v>422</v>
      </c>
      <c r="T191" s="734">
        <v>673.96</v>
      </c>
      <c r="U191" s="696" t="s">
        <v>423</v>
      </c>
      <c r="V191" s="696" t="s">
        <v>424</v>
      </c>
      <c r="W191" s="696" t="s">
        <v>425</v>
      </c>
      <c r="X191" s="696" t="s">
        <v>438</v>
      </c>
      <c r="Y191" s="724">
        <v>44268.389884259297</v>
      </c>
    </row>
    <row r="192" spans="1:25">
      <c r="A192" s="696" t="s">
        <v>410</v>
      </c>
      <c r="B192" s="696" t="s">
        <v>411</v>
      </c>
      <c r="C192" s="696" t="s">
        <v>432</v>
      </c>
      <c r="D192" s="696" t="s">
        <v>433</v>
      </c>
      <c r="E192" s="696" t="s">
        <v>414</v>
      </c>
      <c r="F192" s="696" t="s">
        <v>415</v>
      </c>
      <c r="G192" s="696" t="s">
        <v>416</v>
      </c>
      <c r="H192" s="696" t="s">
        <v>675</v>
      </c>
      <c r="I192" s="696" t="s">
        <v>676</v>
      </c>
      <c r="J192" s="697">
        <v>44286</v>
      </c>
      <c r="K192" s="696" t="s">
        <v>1256</v>
      </c>
      <c r="L192" s="696" t="s">
        <v>1257</v>
      </c>
      <c r="M192" s="696" t="s">
        <v>421</v>
      </c>
      <c r="N192" s="696">
        <v>0</v>
      </c>
      <c r="O192" s="696">
        <v>0</v>
      </c>
      <c r="P192" s="696" t="s">
        <v>422</v>
      </c>
      <c r="Q192" s="696">
        <v>734.64</v>
      </c>
      <c r="R192" s="696">
        <v>627.74</v>
      </c>
      <c r="S192" s="696" t="s">
        <v>422</v>
      </c>
      <c r="T192" s="734">
        <v>734.64</v>
      </c>
      <c r="U192" s="696" t="s">
        <v>423</v>
      </c>
      <c r="V192" s="696" t="s">
        <v>424</v>
      </c>
      <c r="W192" s="696" t="s">
        <v>425</v>
      </c>
      <c r="X192" s="696" t="s">
        <v>438</v>
      </c>
      <c r="Y192" s="724">
        <v>44299.558657407397</v>
      </c>
    </row>
    <row r="193" spans="1:25">
      <c r="H193" s="725" t="s">
        <v>1895</v>
      </c>
      <c r="T193" s="734">
        <f>SUBTOTAL(9,T190:T192)</f>
        <v>2083.04</v>
      </c>
      <c r="Y193" s="724"/>
    </row>
    <row r="194" spans="1:25">
      <c r="A194" s="696" t="s">
        <v>410</v>
      </c>
      <c r="B194" s="696" t="s">
        <v>411</v>
      </c>
      <c r="C194" s="696" t="s">
        <v>432</v>
      </c>
      <c r="D194" s="696" t="s">
        <v>433</v>
      </c>
      <c r="E194" s="696" t="s">
        <v>414</v>
      </c>
      <c r="F194" s="696" t="s">
        <v>415</v>
      </c>
      <c r="G194" s="696" t="s">
        <v>416</v>
      </c>
      <c r="H194" s="696" t="s">
        <v>453</v>
      </c>
      <c r="I194" s="696" t="s">
        <v>454</v>
      </c>
      <c r="J194" s="697">
        <v>44227</v>
      </c>
      <c r="K194" s="696" t="s">
        <v>1101</v>
      </c>
      <c r="L194" s="696" t="s">
        <v>1102</v>
      </c>
      <c r="M194" s="696" t="s">
        <v>421</v>
      </c>
      <c r="N194" s="696">
        <v>0</v>
      </c>
      <c r="O194" s="696">
        <v>0</v>
      </c>
      <c r="P194" s="696" t="s">
        <v>422</v>
      </c>
      <c r="Q194" s="696">
        <v>759.43</v>
      </c>
      <c r="R194" s="696">
        <v>628.20000000000005</v>
      </c>
      <c r="S194" s="696" t="s">
        <v>422</v>
      </c>
      <c r="T194" s="734">
        <v>759.43</v>
      </c>
      <c r="U194" s="696" t="s">
        <v>423</v>
      </c>
      <c r="V194" s="696" t="s">
        <v>424</v>
      </c>
      <c r="W194" s="696" t="s">
        <v>425</v>
      </c>
      <c r="X194" s="696" t="s">
        <v>438</v>
      </c>
      <c r="Y194" s="724">
        <v>44242.450925925899</v>
      </c>
    </row>
    <row r="195" spans="1:25">
      <c r="A195" s="696" t="s">
        <v>410</v>
      </c>
      <c r="B195" s="696" t="s">
        <v>411</v>
      </c>
      <c r="C195" s="696" t="s">
        <v>432</v>
      </c>
      <c r="D195" s="696" t="s">
        <v>433</v>
      </c>
      <c r="E195" s="696" t="s">
        <v>414</v>
      </c>
      <c r="F195" s="696" t="s">
        <v>415</v>
      </c>
      <c r="G195" s="696" t="s">
        <v>416</v>
      </c>
      <c r="H195" s="696" t="s">
        <v>453</v>
      </c>
      <c r="I195" s="696" t="s">
        <v>454</v>
      </c>
      <c r="J195" s="697">
        <v>44249</v>
      </c>
      <c r="K195" s="696" t="s">
        <v>1103</v>
      </c>
      <c r="L195" s="696" t="s">
        <v>1104</v>
      </c>
      <c r="M195" s="696" t="s">
        <v>421</v>
      </c>
      <c r="N195" s="696">
        <v>0</v>
      </c>
      <c r="O195" s="696">
        <v>0</v>
      </c>
      <c r="P195" s="696" t="s">
        <v>422</v>
      </c>
      <c r="Q195" s="696">
        <v>1286.27</v>
      </c>
      <c r="R195" s="696">
        <v>1062.1600000000001</v>
      </c>
      <c r="S195" s="696" t="s">
        <v>422</v>
      </c>
      <c r="T195" s="734">
        <v>1286.27</v>
      </c>
      <c r="U195" s="696" t="s">
        <v>423</v>
      </c>
      <c r="V195" s="696" t="s">
        <v>424</v>
      </c>
      <c r="W195" s="696" t="s">
        <v>425</v>
      </c>
      <c r="X195" s="696" t="s">
        <v>438</v>
      </c>
      <c r="Y195" s="724">
        <v>44268.389884259297</v>
      </c>
    </row>
    <row r="196" spans="1:25">
      <c r="A196" s="696" t="s">
        <v>410</v>
      </c>
      <c r="B196" s="696" t="s">
        <v>411</v>
      </c>
      <c r="C196" s="696" t="s">
        <v>432</v>
      </c>
      <c r="D196" s="696" t="s">
        <v>433</v>
      </c>
      <c r="E196" s="696" t="s">
        <v>414</v>
      </c>
      <c r="F196" s="696" t="s">
        <v>415</v>
      </c>
      <c r="G196" s="696" t="s">
        <v>416</v>
      </c>
      <c r="H196" s="696" t="s">
        <v>453</v>
      </c>
      <c r="I196" s="696" t="s">
        <v>454</v>
      </c>
      <c r="J196" s="697">
        <v>44286</v>
      </c>
      <c r="K196" s="696" t="s">
        <v>1105</v>
      </c>
      <c r="L196" s="696" t="s">
        <v>1106</v>
      </c>
      <c r="M196" s="696" t="s">
        <v>421</v>
      </c>
      <c r="N196" s="696">
        <v>0</v>
      </c>
      <c r="O196" s="696">
        <v>0</v>
      </c>
      <c r="P196" s="696" t="s">
        <v>422</v>
      </c>
      <c r="Q196" s="696">
        <v>1293.43</v>
      </c>
      <c r="R196" s="696">
        <v>1105.21</v>
      </c>
      <c r="S196" s="696" t="s">
        <v>422</v>
      </c>
      <c r="T196" s="734">
        <v>1293.43</v>
      </c>
      <c r="U196" s="696" t="s">
        <v>423</v>
      </c>
      <c r="V196" s="696" t="s">
        <v>424</v>
      </c>
      <c r="W196" s="696" t="s">
        <v>425</v>
      </c>
      <c r="X196" s="696" t="s">
        <v>438</v>
      </c>
      <c r="Y196" s="724">
        <v>44299.558668981503</v>
      </c>
    </row>
    <row r="197" spans="1:25">
      <c r="H197" s="725" t="s">
        <v>1896</v>
      </c>
      <c r="T197" s="734">
        <f>SUBTOTAL(9,T194:T196)</f>
        <v>3339.13</v>
      </c>
      <c r="Y197" s="724"/>
    </row>
    <row r="198" spans="1:25">
      <c r="A198" s="696" t="s">
        <v>410</v>
      </c>
      <c r="B198" s="696" t="s">
        <v>411</v>
      </c>
      <c r="C198" s="696" t="s">
        <v>970</v>
      </c>
      <c r="D198" s="696" t="s">
        <v>971</v>
      </c>
      <c r="E198" s="696" t="s">
        <v>414</v>
      </c>
      <c r="F198" s="696" t="s">
        <v>415</v>
      </c>
      <c r="G198" s="696" t="s">
        <v>416</v>
      </c>
      <c r="H198" s="696" t="s">
        <v>822</v>
      </c>
      <c r="I198" s="696" t="s">
        <v>1352</v>
      </c>
      <c r="J198" s="697">
        <v>44286</v>
      </c>
      <c r="K198" s="696" t="s">
        <v>1344</v>
      </c>
      <c r="L198" s="696" t="s">
        <v>1353</v>
      </c>
      <c r="M198" s="696" t="s">
        <v>421</v>
      </c>
      <c r="N198" s="696">
        <v>0</v>
      </c>
      <c r="O198" s="696">
        <v>0</v>
      </c>
      <c r="P198" s="696" t="s">
        <v>422</v>
      </c>
      <c r="Q198" s="696">
        <v>1673</v>
      </c>
      <c r="R198" s="696">
        <v>1429.55</v>
      </c>
      <c r="S198" s="696" t="s">
        <v>422</v>
      </c>
      <c r="T198" s="734">
        <v>1673</v>
      </c>
      <c r="U198" s="696" t="s">
        <v>423</v>
      </c>
      <c r="V198" s="696" t="s">
        <v>424</v>
      </c>
      <c r="W198" s="696" t="s">
        <v>425</v>
      </c>
      <c r="X198" s="696" t="s">
        <v>975</v>
      </c>
      <c r="Y198" s="724">
        <v>44302.412372685198</v>
      </c>
    </row>
    <row r="199" spans="1:25">
      <c r="A199" s="696" t="s">
        <v>410</v>
      </c>
      <c r="B199" s="696" t="s">
        <v>411</v>
      </c>
      <c r="C199" s="696" t="s">
        <v>970</v>
      </c>
      <c r="D199" s="696" t="s">
        <v>971</v>
      </c>
      <c r="E199" s="696" t="s">
        <v>414</v>
      </c>
      <c r="F199" s="696" t="s">
        <v>415</v>
      </c>
      <c r="G199" s="696" t="s">
        <v>416</v>
      </c>
      <c r="H199" s="696" t="s">
        <v>822</v>
      </c>
      <c r="I199" s="696" t="s">
        <v>1352</v>
      </c>
      <c r="J199" s="697">
        <v>44286</v>
      </c>
      <c r="K199" s="696" t="s">
        <v>1330</v>
      </c>
      <c r="L199" s="696" t="s">
        <v>1354</v>
      </c>
      <c r="M199" s="696" t="s">
        <v>421</v>
      </c>
      <c r="N199" s="696">
        <v>0</v>
      </c>
      <c r="O199" s="696">
        <v>0</v>
      </c>
      <c r="P199" s="696" t="s">
        <v>422</v>
      </c>
      <c r="Q199" s="696">
        <v>6724.71</v>
      </c>
      <c r="R199" s="696">
        <v>5746.14</v>
      </c>
      <c r="S199" s="696" t="s">
        <v>422</v>
      </c>
      <c r="T199" s="734">
        <v>6724.71</v>
      </c>
      <c r="U199" s="696" t="s">
        <v>423</v>
      </c>
      <c r="V199" s="696" t="s">
        <v>424</v>
      </c>
      <c r="W199" s="696" t="s">
        <v>425</v>
      </c>
      <c r="X199" s="696" t="s">
        <v>975</v>
      </c>
      <c r="Y199" s="724">
        <v>44302.425324074102</v>
      </c>
    </row>
    <row r="200" spans="1:25">
      <c r="H200" s="725" t="s">
        <v>1897</v>
      </c>
      <c r="T200" s="734">
        <f>SUBTOTAL(9,T198:T199)</f>
        <v>8397.7099999999991</v>
      </c>
      <c r="Y200" s="724"/>
    </row>
    <row r="201" spans="1:25">
      <c r="A201" s="696" t="s">
        <v>410</v>
      </c>
      <c r="B201" s="696" t="s">
        <v>411</v>
      </c>
      <c r="C201" s="696" t="s">
        <v>970</v>
      </c>
      <c r="D201" s="696" t="s">
        <v>971</v>
      </c>
      <c r="E201" s="696" t="s">
        <v>414</v>
      </c>
      <c r="F201" s="696" t="s">
        <v>415</v>
      </c>
      <c r="G201" s="696" t="s">
        <v>416</v>
      </c>
      <c r="H201" s="725" t="s">
        <v>823</v>
      </c>
      <c r="I201" s="696" t="s">
        <v>1367</v>
      </c>
      <c r="J201" s="697">
        <v>44286</v>
      </c>
      <c r="K201" s="696" t="s">
        <v>1344</v>
      </c>
      <c r="L201" s="696" t="s">
        <v>1368</v>
      </c>
      <c r="M201" s="696" t="s">
        <v>421</v>
      </c>
      <c r="N201" s="696">
        <v>0</v>
      </c>
      <c r="O201" s="696">
        <v>0</v>
      </c>
      <c r="P201" s="696" t="s">
        <v>422</v>
      </c>
      <c r="Q201" s="696">
        <v>6187.5</v>
      </c>
      <c r="R201" s="696">
        <v>5287.11</v>
      </c>
      <c r="S201" s="696" t="s">
        <v>422</v>
      </c>
      <c r="T201" s="734">
        <v>6187.5</v>
      </c>
      <c r="U201" s="696" t="s">
        <v>423</v>
      </c>
      <c r="V201" s="696" t="s">
        <v>424</v>
      </c>
      <c r="W201" s="696" t="s">
        <v>425</v>
      </c>
      <c r="X201" s="696" t="s">
        <v>975</v>
      </c>
      <c r="Y201" s="724">
        <v>44302.412372685198</v>
      </c>
    </row>
    <row r="202" spans="1:25">
      <c r="A202" s="696" t="s">
        <v>410</v>
      </c>
      <c r="B202" s="696" t="s">
        <v>411</v>
      </c>
      <c r="C202" s="696" t="s">
        <v>970</v>
      </c>
      <c r="D202" s="696" t="s">
        <v>971</v>
      </c>
      <c r="E202" s="696" t="s">
        <v>414</v>
      </c>
      <c r="F202" s="696" t="s">
        <v>415</v>
      </c>
      <c r="G202" s="696" t="s">
        <v>416</v>
      </c>
      <c r="H202" s="696" t="s">
        <v>823</v>
      </c>
      <c r="I202" s="696" t="s">
        <v>1367</v>
      </c>
      <c r="J202" s="697">
        <v>44286</v>
      </c>
      <c r="K202" s="696" t="s">
        <v>1330</v>
      </c>
      <c r="L202" s="696" t="s">
        <v>1369</v>
      </c>
      <c r="M202" s="696" t="s">
        <v>421</v>
      </c>
      <c r="N202" s="696">
        <v>0</v>
      </c>
      <c r="O202" s="696">
        <v>0</v>
      </c>
      <c r="P202" s="696" t="s">
        <v>422</v>
      </c>
      <c r="Q202" s="696">
        <v>1650</v>
      </c>
      <c r="R202" s="696">
        <v>1409.89</v>
      </c>
      <c r="S202" s="696" t="s">
        <v>422</v>
      </c>
      <c r="T202" s="734">
        <v>1650</v>
      </c>
      <c r="U202" s="696" t="s">
        <v>423</v>
      </c>
      <c r="V202" s="696" t="s">
        <v>424</v>
      </c>
      <c r="W202" s="696" t="s">
        <v>425</v>
      </c>
      <c r="X202" s="696" t="s">
        <v>975</v>
      </c>
      <c r="Y202" s="724">
        <v>44302.425324074102</v>
      </c>
    </row>
    <row r="203" spans="1:25">
      <c r="H203" s="725" t="s">
        <v>1898</v>
      </c>
      <c r="T203" s="734">
        <f>SUBTOTAL(9,T201:T202)</f>
        <v>7837.5</v>
      </c>
      <c r="Y203" s="724"/>
    </row>
    <row r="204" spans="1:25">
      <c r="A204" s="696" t="s">
        <v>410</v>
      </c>
      <c r="B204" s="696" t="s">
        <v>411</v>
      </c>
      <c r="C204" s="696" t="s">
        <v>970</v>
      </c>
      <c r="D204" s="696" t="s">
        <v>971</v>
      </c>
      <c r="E204" s="696" t="s">
        <v>414</v>
      </c>
      <c r="F204" s="696" t="s">
        <v>415</v>
      </c>
      <c r="G204" s="696" t="s">
        <v>416</v>
      </c>
      <c r="H204" s="725" t="s">
        <v>824</v>
      </c>
      <c r="I204" s="696" t="s">
        <v>1364</v>
      </c>
      <c r="J204" s="697">
        <v>44286</v>
      </c>
      <c r="K204" s="696" t="s">
        <v>1344</v>
      </c>
      <c r="L204" s="696" t="s">
        <v>1365</v>
      </c>
      <c r="M204" s="696" t="s">
        <v>421</v>
      </c>
      <c r="N204" s="696">
        <v>0</v>
      </c>
      <c r="O204" s="696">
        <v>0</v>
      </c>
      <c r="P204" s="696" t="s">
        <v>422</v>
      </c>
      <c r="Q204" s="696">
        <v>5062.5</v>
      </c>
      <c r="R204" s="696">
        <v>4325.8100000000004</v>
      </c>
      <c r="S204" s="696" t="s">
        <v>422</v>
      </c>
      <c r="T204" s="734">
        <v>5062.5</v>
      </c>
      <c r="U204" s="696" t="s">
        <v>423</v>
      </c>
      <c r="V204" s="696" t="s">
        <v>424</v>
      </c>
      <c r="W204" s="696" t="s">
        <v>425</v>
      </c>
      <c r="X204" s="696" t="s">
        <v>975</v>
      </c>
      <c r="Y204" s="724">
        <v>44302.412372685198</v>
      </c>
    </row>
    <row r="205" spans="1:25">
      <c r="A205" s="696" t="s">
        <v>410</v>
      </c>
      <c r="B205" s="696" t="s">
        <v>411</v>
      </c>
      <c r="C205" s="696" t="s">
        <v>970</v>
      </c>
      <c r="D205" s="696" t="s">
        <v>971</v>
      </c>
      <c r="E205" s="696" t="s">
        <v>414</v>
      </c>
      <c r="F205" s="696" t="s">
        <v>415</v>
      </c>
      <c r="G205" s="696" t="s">
        <v>416</v>
      </c>
      <c r="H205" s="696" t="s">
        <v>824</v>
      </c>
      <c r="I205" s="696" t="s">
        <v>1364</v>
      </c>
      <c r="J205" s="697">
        <v>44286</v>
      </c>
      <c r="K205" s="696" t="s">
        <v>1330</v>
      </c>
      <c r="L205" s="696" t="s">
        <v>1366</v>
      </c>
      <c r="M205" s="696" t="s">
        <v>421</v>
      </c>
      <c r="N205" s="696">
        <v>0</v>
      </c>
      <c r="O205" s="696">
        <v>0</v>
      </c>
      <c r="P205" s="696" t="s">
        <v>422</v>
      </c>
      <c r="Q205" s="696">
        <v>1237.5</v>
      </c>
      <c r="R205" s="696">
        <v>1057.42</v>
      </c>
      <c r="S205" s="696" t="s">
        <v>422</v>
      </c>
      <c r="T205" s="734">
        <v>1237.5</v>
      </c>
      <c r="U205" s="696" t="s">
        <v>423</v>
      </c>
      <c r="V205" s="696" t="s">
        <v>424</v>
      </c>
      <c r="W205" s="696" t="s">
        <v>425</v>
      </c>
      <c r="X205" s="696" t="s">
        <v>975</v>
      </c>
      <c r="Y205" s="724">
        <v>44302.425324074102</v>
      </c>
    </row>
    <row r="206" spans="1:25">
      <c r="H206" s="725" t="s">
        <v>1899</v>
      </c>
      <c r="T206" s="734">
        <f>SUBTOTAL(9,T204:T205)</f>
        <v>6300</v>
      </c>
      <c r="Y206" s="724"/>
    </row>
    <row r="207" spans="1:25">
      <c r="A207" s="696" t="s">
        <v>410</v>
      </c>
      <c r="B207" s="696" t="s">
        <v>411</v>
      </c>
      <c r="C207" s="696" t="s">
        <v>970</v>
      </c>
      <c r="D207" s="696" t="s">
        <v>971</v>
      </c>
      <c r="E207" s="696" t="s">
        <v>414</v>
      </c>
      <c r="F207" s="696" t="s">
        <v>415</v>
      </c>
      <c r="G207" s="696" t="s">
        <v>416</v>
      </c>
      <c r="H207" s="696" t="s">
        <v>928</v>
      </c>
      <c r="I207" s="696" t="s">
        <v>980</v>
      </c>
      <c r="J207" s="697">
        <v>44286</v>
      </c>
      <c r="K207" s="696" t="s">
        <v>973</v>
      </c>
      <c r="L207" s="696" t="s">
        <v>981</v>
      </c>
      <c r="M207" s="696" t="s">
        <v>421</v>
      </c>
      <c r="N207" s="696">
        <v>0</v>
      </c>
      <c r="O207" s="696">
        <v>0</v>
      </c>
      <c r="P207" s="696" t="s">
        <v>422</v>
      </c>
      <c r="Q207" s="696">
        <v>2550</v>
      </c>
      <c r="R207" s="696">
        <v>2178.9299999999998</v>
      </c>
      <c r="S207" s="696" t="s">
        <v>422</v>
      </c>
      <c r="T207" s="734">
        <v>2550</v>
      </c>
      <c r="U207" s="696" t="s">
        <v>423</v>
      </c>
      <c r="V207" s="696" t="s">
        <v>424</v>
      </c>
      <c r="W207" s="696" t="s">
        <v>425</v>
      </c>
      <c r="X207" s="696" t="s">
        <v>975</v>
      </c>
      <c r="Y207" s="724">
        <v>44302.558634259301</v>
      </c>
    </row>
    <row r="208" spans="1:25">
      <c r="H208" s="725" t="s">
        <v>1900</v>
      </c>
      <c r="T208" s="734">
        <f>SUBTOTAL(9,T207:T207)</f>
        <v>2550</v>
      </c>
      <c r="Y208" s="724"/>
    </row>
    <row r="209" spans="1:25">
      <c r="A209" s="696" t="s">
        <v>410</v>
      </c>
      <c r="B209" s="696" t="s">
        <v>411</v>
      </c>
      <c r="C209" s="696" t="s">
        <v>970</v>
      </c>
      <c r="D209" s="696" t="s">
        <v>971</v>
      </c>
      <c r="E209" s="696" t="s">
        <v>414</v>
      </c>
      <c r="F209" s="696" t="s">
        <v>415</v>
      </c>
      <c r="G209" s="696" t="s">
        <v>416</v>
      </c>
      <c r="H209" s="696" t="s">
        <v>929</v>
      </c>
      <c r="I209" s="696" t="s">
        <v>989</v>
      </c>
      <c r="J209" s="697">
        <v>44286</v>
      </c>
      <c r="K209" s="696" t="s">
        <v>973</v>
      </c>
      <c r="L209" s="696" t="s">
        <v>990</v>
      </c>
      <c r="M209" s="696" t="s">
        <v>421</v>
      </c>
      <c r="N209" s="696">
        <v>0</v>
      </c>
      <c r="O209" s="696">
        <v>0</v>
      </c>
      <c r="P209" s="696" t="s">
        <v>422</v>
      </c>
      <c r="Q209" s="696">
        <v>1200</v>
      </c>
      <c r="R209" s="696">
        <v>1025.3800000000001</v>
      </c>
      <c r="S209" s="696" t="s">
        <v>422</v>
      </c>
      <c r="T209" s="734">
        <v>1200</v>
      </c>
      <c r="U209" s="696" t="s">
        <v>423</v>
      </c>
      <c r="V209" s="696" t="s">
        <v>424</v>
      </c>
      <c r="W209" s="696" t="s">
        <v>425</v>
      </c>
      <c r="X209" s="696" t="s">
        <v>975</v>
      </c>
      <c r="Y209" s="724">
        <v>44302.558634259301</v>
      </c>
    </row>
    <row r="210" spans="1:25">
      <c r="H210" s="725" t="s">
        <v>1901</v>
      </c>
      <c r="T210" s="734">
        <f>SUBTOTAL(9,T209:T209)</f>
        <v>1200</v>
      </c>
      <c r="Y210" s="724"/>
    </row>
    <row r="211" spans="1:25">
      <c r="A211" s="696" t="s">
        <v>410</v>
      </c>
      <c r="B211" s="696" t="s">
        <v>411</v>
      </c>
      <c r="C211" s="696" t="s">
        <v>970</v>
      </c>
      <c r="D211" s="696" t="s">
        <v>971</v>
      </c>
      <c r="E211" s="696" t="s">
        <v>414</v>
      </c>
      <c r="F211" s="696" t="s">
        <v>415</v>
      </c>
      <c r="G211" s="696" t="s">
        <v>416</v>
      </c>
      <c r="H211" s="696" t="s">
        <v>930</v>
      </c>
      <c r="I211" s="696" t="s">
        <v>978</v>
      </c>
      <c r="J211" s="697">
        <v>44286</v>
      </c>
      <c r="K211" s="696" t="s">
        <v>973</v>
      </c>
      <c r="L211" s="696" t="s">
        <v>979</v>
      </c>
      <c r="M211" s="696" t="s">
        <v>421</v>
      </c>
      <c r="N211" s="696">
        <v>0</v>
      </c>
      <c r="O211" s="696">
        <v>0</v>
      </c>
      <c r="P211" s="696" t="s">
        <v>422</v>
      </c>
      <c r="Q211" s="696">
        <v>900</v>
      </c>
      <c r="R211" s="696">
        <v>769.03</v>
      </c>
      <c r="S211" s="696" t="s">
        <v>422</v>
      </c>
      <c r="T211" s="734">
        <v>900</v>
      </c>
      <c r="U211" s="696" t="s">
        <v>423</v>
      </c>
      <c r="V211" s="696" t="s">
        <v>424</v>
      </c>
      <c r="W211" s="696" t="s">
        <v>425</v>
      </c>
      <c r="X211" s="696" t="s">
        <v>975</v>
      </c>
      <c r="Y211" s="724">
        <v>44302.558634259301</v>
      </c>
    </row>
    <row r="212" spans="1:25">
      <c r="H212" s="725" t="s">
        <v>1902</v>
      </c>
      <c r="T212" s="734">
        <f>SUBTOTAL(9,T211:T211)</f>
        <v>900</v>
      </c>
      <c r="Y212" s="724"/>
    </row>
    <row r="213" spans="1:25">
      <c r="A213" s="696" t="s">
        <v>410</v>
      </c>
      <c r="B213" s="696" t="s">
        <v>411</v>
      </c>
      <c r="C213" s="696" t="s">
        <v>970</v>
      </c>
      <c r="D213" s="696" t="s">
        <v>971</v>
      </c>
      <c r="E213" s="696" t="s">
        <v>414</v>
      </c>
      <c r="F213" s="696" t="s">
        <v>415</v>
      </c>
      <c r="G213" s="696" t="s">
        <v>416</v>
      </c>
      <c r="H213" s="725" t="s">
        <v>931</v>
      </c>
      <c r="I213" s="696" t="s">
        <v>987</v>
      </c>
      <c r="J213" s="697">
        <v>44286</v>
      </c>
      <c r="K213" s="696" t="s">
        <v>973</v>
      </c>
      <c r="L213" s="696" t="s">
        <v>988</v>
      </c>
      <c r="M213" s="696" t="s">
        <v>421</v>
      </c>
      <c r="N213" s="696">
        <v>0</v>
      </c>
      <c r="O213" s="696">
        <v>0</v>
      </c>
      <c r="P213" s="696" t="s">
        <v>422</v>
      </c>
      <c r="Q213" s="696">
        <v>900</v>
      </c>
      <c r="R213" s="696">
        <v>769.03</v>
      </c>
      <c r="S213" s="696" t="s">
        <v>422</v>
      </c>
      <c r="T213" s="734">
        <v>900</v>
      </c>
      <c r="U213" s="696" t="s">
        <v>423</v>
      </c>
      <c r="V213" s="696" t="s">
        <v>424</v>
      </c>
      <c r="W213" s="696" t="s">
        <v>425</v>
      </c>
      <c r="X213" s="696" t="s">
        <v>975</v>
      </c>
      <c r="Y213" s="724">
        <v>44302.558634259301</v>
      </c>
    </row>
    <row r="214" spans="1:25">
      <c r="H214" s="725" t="s">
        <v>1903</v>
      </c>
      <c r="T214" s="734">
        <f>SUBTOTAL(9,T213:T213)</f>
        <v>900</v>
      </c>
      <c r="Y214" s="724"/>
    </row>
    <row r="215" spans="1:25">
      <c r="A215" s="696" t="s">
        <v>410</v>
      </c>
      <c r="B215" s="696" t="s">
        <v>411</v>
      </c>
      <c r="C215" s="696" t="s">
        <v>970</v>
      </c>
      <c r="D215" s="696" t="s">
        <v>971</v>
      </c>
      <c r="E215" s="696" t="s">
        <v>414</v>
      </c>
      <c r="F215" s="696" t="s">
        <v>415</v>
      </c>
      <c r="G215" s="696" t="s">
        <v>416</v>
      </c>
      <c r="H215" s="696" t="s">
        <v>932</v>
      </c>
      <c r="I215" s="696" t="s">
        <v>1307</v>
      </c>
      <c r="J215" s="697">
        <v>44286</v>
      </c>
      <c r="K215" s="696" t="s">
        <v>1279</v>
      </c>
      <c r="L215" s="696" t="s">
        <v>1308</v>
      </c>
      <c r="M215" s="696" t="s">
        <v>421</v>
      </c>
      <c r="N215" s="696">
        <v>0</v>
      </c>
      <c r="O215" s="696">
        <v>0</v>
      </c>
      <c r="P215" s="696" t="s">
        <v>422</v>
      </c>
      <c r="Q215" s="696">
        <v>1800</v>
      </c>
      <c r="R215" s="696">
        <v>1538.07</v>
      </c>
      <c r="S215" s="696" t="s">
        <v>422</v>
      </c>
      <c r="T215" s="734">
        <v>1800</v>
      </c>
      <c r="U215" s="696" t="s">
        <v>423</v>
      </c>
      <c r="V215" s="696" t="s">
        <v>424</v>
      </c>
      <c r="W215" s="696" t="s">
        <v>425</v>
      </c>
      <c r="X215" s="696" t="s">
        <v>975</v>
      </c>
      <c r="Y215" s="724">
        <v>44302.555567129602</v>
      </c>
    </row>
    <row r="216" spans="1:25">
      <c r="H216" s="725" t="s">
        <v>1904</v>
      </c>
      <c r="T216" s="734">
        <f>SUBTOTAL(9,T215:T215)</f>
        <v>1800</v>
      </c>
      <c r="Y216" s="724"/>
    </row>
    <row r="217" spans="1:25">
      <c r="A217" s="696" t="s">
        <v>410</v>
      </c>
      <c r="B217" s="696" t="s">
        <v>411</v>
      </c>
      <c r="C217" s="696" t="s">
        <v>970</v>
      </c>
      <c r="D217" s="696" t="s">
        <v>971</v>
      </c>
      <c r="E217" s="696" t="s">
        <v>414</v>
      </c>
      <c r="F217" s="696" t="s">
        <v>415</v>
      </c>
      <c r="G217" s="696" t="s">
        <v>416</v>
      </c>
      <c r="H217" s="696" t="s">
        <v>934</v>
      </c>
      <c r="I217" s="696" t="s">
        <v>1261</v>
      </c>
      <c r="J217" s="697">
        <v>44286</v>
      </c>
      <c r="K217" s="696" t="s">
        <v>1262</v>
      </c>
      <c r="L217" s="696" t="s">
        <v>1263</v>
      </c>
      <c r="M217" s="696" t="s">
        <v>421</v>
      </c>
      <c r="N217" s="696">
        <v>0</v>
      </c>
      <c r="O217" s="696">
        <v>0</v>
      </c>
      <c r="P217" s="696" t="s">
        <v>422</v>
      </c>
      <c r="Q217" s="696">
        <v>93.69</v>
      </c>
      <c r="R217" s="696">
        <v>80.06</v>
      </c>
      <c r="S217" s="696" t="s">
        <v>422</v>
      </c>
      <c r="T217" s="734">
        <v>93.69</v>
      </c>
      <c r="U217" s="696" t="s">
        <v>423</v>
      </c>
      <c r="V217" s="696" t="s">
        <v>424</v>
      </c>
      <c r="W217" s="696" t="s">
        <v>425</v>
      </c>
      <c r="X217" s="696" t="s">
        <v>975</v>
      </c>
      <c r="Y217" s="724">
        <v>44302.5640740741</v>
      </c>
    </row>
    <row r="218" spans="1:25">
      <c r="H218" s="725" t="s">
        <v>1905</v>
      </c>
      <c r="T218" s="734">
        <f>SUBTOTAL(9,T217:T217)</f>
        <v>93.69</v>
      </c>
      <c r="Y218" s="724"/>
    </row>
    <row r="219" spans="1:25">
      <c r="A219" s="696" t="s">
        <v>410</v>
      </c>
      <c r="B219" s="696" t="s">
        <v>411</v>
      </c>
      <c r="C219" s="696" t="s">
        <v>970</v>
      </c>
      <c r="D219" s="696" t="s">
        <v>971</v>
      </c>
      <c r="E219" s="696" t="s">
        <v>414</v>
      </c>
      <c r="F219" s="696" t="s">
        <v>415</v>
      </c>
      <c r="G219" s="696" t="s">
        <v>416</v>
      </c>
      <c r="H219" s="696" t="s">
        <v>825</v>
      </c>
      <c r="I219" s="696" t="s">
        <v>826</v>
      </c>
      <c r="J219" s="697">
        <v>44285</v>
      </c>
      <c r="K219" s="696" t="s">
        <v>1005</v>
      </c>
      <c r="L219" s="696" t="s">
        <v>1006</v>
      </c>
      <c r="M219" s="696" t="s">
        <v>421</v>
      </c>
      <c r="N219" s="696">
        <v>0</v>
      </c>
      <c r="O219" s="696">
        <v>0</v>
      </c>
      <c r="P219" s="696" t="s">
        <v>422</v>
      </c>
      <c r="Q219" s="696">
        <v>750</v>
      </c>
      <c r="R219" s="696">
        <v>638.62</v>
      </c>
      <c r="S219" s="696" t="s">
        <v>422</v>
      </c>
      <c r="T219" s="734">
        <v>750</v>
      </c>
      <c r="U219" s="696" t="s">
        <v>423</v>
      </c>
      <c r="V219" s="696" t="s">
        <v>424</v>
      </c>
      <c r="W219" s="696" t="s">
        <v>425</v>
      </c>
      <c r="X219" s="696" t="s">
        <v>985</v>
      </c>
      <c r="Y219" s="724">
        <v>44299.5702199074</v>
      </c>
    </row>
    <row r="220" spans="1:25">
      <c r="H220" s="725" t="s">
        <v>1906</v>
      </c>
      <c r="T220" s="734">
        <f>SUBTOTAL(9,T219:T219)</f>
        <v>750</v>
      </c>
      <c r="Y220" s="724"/>
    </row>
    <row r="221" spans="1:25">
      <c r="A221" s="696" t="s">
        <v>410</v>
      </c>
      <c r="B221" s="696" t="s">
        <v>411</v>
      </c>
      <c r="C221" s="696" t="s">
        <v>970</v>
      </c>
      <c r="D221" s="696" t="s">
        <v>971</v>
      </c>
      <c r="E221" s="696" t="s">
        <v>414</v>
      </c>
      <c r="F221" s="696" t="s">
        <v>415</v>
      </c>
      <c r="G221" s="696" t="s">
        <v>416</v>
      </c>
      <c r="H221" s="696" t="s">
        <v>827</v>
      </c>
      <c r="I221" s="696" t="s">
        <v>828</v>
      </c>
      <c r="J221" s="697">
        <v>44286</v>
      </c>
      <c r="K221" s="696" t="s">
        <v>1262</v>
      </c>
      <c r="L221" s="696" t="s">
        <v>1273</v>
      </c>
      <c r="M221" s="696" t="s">
        <v>421</v>
      </c>
      <c r="N221" s="696">
        <v>0</v>
      </c>
      <c r="O221" s="696">
        <v>0</v>
      </c>
      <c r="P221" s="696" t="s">
        <v>422</v>
      </c>
      <c r="Q221" s="696">
        <v>750</v>
      </c>
      <c r="R221" s="696">
        <v>640.86</v>
      </c>
      <c r="S221" s="696" t="s">
        <v>422</v>
      </c>
      <c r="T221" s="734">
        <v>750</v>
      </c>
      <c r="U221" s="696" t="s">
        <v>423</v>
      </c>
      <c r="V221" s="696" t="s">
        <v>424</v>
      </c>
      <c r="W221" s="696" t="s">
        <v>425</v>
      </c>
      <c r="X221" s="696" t="s">
        <v>975</v>
      </c>
      <c r="Y221" s="724">
        <v>44302.5640740741</v>
      </c>
    </row>
    <row r="222" spans="1:25">
      <c r="H222" s="725" t="s">
        <v>1907</v>
      </c>
      <c r="T222" s="734">
        <f>SUBTOTAL(9,T221:T221)</f>
        <v>750</v>
      </c>
      <c r="Y222" s="724"/>
    </row>
    <row r="223" spans="1:25">
      <c r="A223" s="696" t="s">
        <v>410</v>
      </c>
      <c r="B223" s="696" t="s">
        <v>411</v>
      </c>
      <c r="C223" s="696" t="s">
        <v>970</v>
      </c>
      <c r="D223" s="696" t="s">
        <v>971</v>
      </c>
      <c r="E223" s="696" t="s">
        <v>414</v>
      </c>
      <c r="F223" s="696" t="s">
        <v>415</v>
      </c>
      <c r="G223" s="696" t="s">
        <v>416</v>
      </c>
      <c r="H223" s="725" t="s">
        <v>829</v>
      </c>
      <c r="I223" s="696" t="s">
        <v>830</v>
      </c>
      <c r="J223" s="697">
        <v>44285</v>
      </c>
      <c r="K223" s="696" t="s">
        <v>1321</v>
      </c>
      <c r="L223" s="696" t="s">
        <v>1322</v>
      </c>
      <c r="M223" s="696" t="s">
        <v>421</v>
      </c>
      <c r="N223" s="696">
        <v>0</v>
      </c>
      <c r="O223" s="696">
        <v>0</v>
      </c>
      <c r="P223" s="696" t="s">
        <v>422</v>
      </c>
      <c r="Q223" s="696">
        <v>750</v>
      </c>
      <c r="R223" s="696">
        <v>638.62</v>
      </c>
      <c r="S223" s="696" t="s">
        <v>422</v>
      </c>
      <c r="T223" s="734">
        <v>750</v>
      </c>
      <c r="U223" s="696" t="s">
        <v>423</v>
      </c>
      <c r="V223" s="696" t="s">
        <v>424</v>
      </c>
      <c r="W223" s="696" t="s">
        <v>425</v>
      </c>
      <c r="X223" s="696" t="s">
        <v>985</v>
      </c>
      <c r="Y223" s="724">
        <v>44299.570208333302</v>
      </c>
    </row>
    <row r="224" spans="1:25">
      <c r="H224" s="725" t="s">
        <v>1908</v>
      </c>
      <c r="T224" s="734">
        <f>SUBTOTAL(9,T223:T223)</f>
        <v>750</v>
      </c>
      <c r="Y224" s="724"/>
    </row>
    <row r="225" spans="1:25">
      <c r="A225" s="696" t="s">
        <v>410</v>
      </c>
      <c r="B225" s="696" t="s">
        <v>411</v>
      </c>
      <c r="C225" s="696" t="s">
        <v>970</v>
      </c>
      <c r="D225" s="696" t="s">
        <v>971</v>
      </c>
      <c r="E225" s="696" t="s">
        <v>414</v>
      </c>
      <c r="F225" s="696" t="s">
        <v>415</v>
      </c>
      <c r="G225" s="696" t="s">
        <v>416</v>
      </c>
      <c r="H225" s="725" t="s">
        <v>833</v>
      </c>
      <c r="I225" s="696" t="s">
        <v>834</v>
      </c>
      <c r="J225" s="697">
        <v>44286</v>
      </c>
      <c r="K225" s="696" t="s">
        <v>1330</v>
      </c>
      <c r="L225" s="696" t="s">
        <v>1347</v>
      </c>
      <c r="M225" s="696" t="s">
        <v>421</v>
      </c>
      <c r="N225" s="696">
        <v>0</v>
      </c>
      <c r="O225" s="696">
        <v>0</v>
      </c>
      <c r="P225" s="696" t="s">
        <v>422</v>
      </c>
      <c r="Q225" s="696">
        <v>1550</v>
      </c>
      <c r="R225" s="696">
        <v>1324.45</v>
      </c>
      <c r="S225" s="696" t="s">
        <v>422</v>
      </c>
      <c r="T225" s="734">
        <v>1550</v>
      </c>
      <c r="U225" s="696" t="s">
        <v>423</v>
      </c>
      <c r="V225" s="696" t="s">
        <v>424</v>
      </c>
      <c r="W225" s="696" t="s">
        <v>425</v>
      </c>
      <c r="X225" s="696" t="s">
        <v>975</v>
      </c>
      <c r="Y225" s="724">
        <v>44302.425324074102</v>
      </c>
    </row>
    <row r="226" spans="1:25">
      <c r="H226" s="725" t="s">
        <v>1909</v>
      </c>
      <c r="T226" s="734">
        <f>SUBTOTAL(9,T225:T225)</f>
        <v>1550</v>
      </c>
      <c r="Y226" s="724"/>
    </row>
    <row r="227" spans="1:25">
      <c r="A227" s="696" t="s">
        <v>410</v>
      </c>
      <c r="B227" s="696" t="s">
        <v>411</v>
      </c>
      <c r="C227" s="696" t="s">
        <v>412</v>
      </c>
      <c r="D227" s="696" t="s">
        <v>413</v>
      </c>
      <c r="E227" s="696" t="s">
        <v>414</v>
      </c>
      <c r="F227" s="696" t="s">
        <v>415</v>
      </c>
      <c r="G227" s="696" t="s">
        <v>416</v>
      </c>
      <c r="H227" s="696" t="s">
        <v>586</v>
      </c>
      <c r="I227" s="696" t="s">
        <v>587</v>
      </c>
      <c r="J227" s="697">
        <v>44246</v>
      </c>
      <c r="K227" s="696" t="s">
        <v>1193</v>
      </c>
      <c r="L227" s="696" t="s">
        <v>1194</v>
      </c>
      <c r="M227" s="696" t="s">
        <v>421</v>
      </c>
      <c r="N227" s="696">
        <v>0</v>
      </c>
      <c r="O227" s="696">
        <v>0</v>
      </c>
      <c r="P227" s="696" t="s">
        <v>422</v>
      </c>
      <c r="Q227" s="696">
        <v>30</v>
      </c>
      <c r="R227" s="696">
        <v>24.82</v>
      </c>
      <c r="S227" s="696" t="s">
        <v>422</v>
      </c>
      <c r="T227" s="734">
        <v>30</v>
      </c>
      <c r="U227" s="696" t="s">
        <v>423</v>
      </c>
      <c r="V227" s="696" t="s">
        <v>424</v>
      </c>
      <c r="W227" s="696" t="s">
        <v>425</v>
      </c>
      <c r="X227" s="696" t="s">
        <v>568</v>
      </c>
      <c r="Y227" s="724">
        <v>44261.6175</v>
      </c>
    </row>
    <row r="228" spans="1:25">
      <c r="A228" s="696" t="s">
        <v>410</v>
      </c>
      <c r="B228" s="696" t="s">
        <v>411</v>
      </c>
      <c r="C228" s="696" t="s">
        <v>412</v>
      </c>
      <c r="D228" s="696" t="s">
        <v>413</v>
      </c>
      <c r="E228" s="696" t="s">
        <v>414</v>
      </c>
      <c r="F228" s="696" t="s">
        <v>415</v>
      </c>
      <c r="G228" s="696" t="s">
        <v>416</v>
      </c>
      <c r="H228" s="696" t="s">
        <v>586</v>
      </c>
      <c r="I228" s="696" t="s">
        <v>587</v>
      </c>
      <c r="J228" s="697">
        <v>44246</v>
      </c>
      <c r="K228" s="696" t="s">
        <v>1195</v>
      </c>
      <c r="L228" s="696" t="s">
        <v>1196</v>
      </c>
      <c r="M228" s="696" t="s">
        <v>421</v>
      </c>
      <c r="N228" s="696">
        <v>0</v>
      </c>
      <c r="O228" s="696">
        <v>0</v>
      </c>
      <c r="P228" s="696" t="s">
        <v>422</v>
      </c>
      <c r="Q228" s="696">
        <v>235</v>
      </c>
      <c r="R228" s="696">
        <v>194.46</v>
      </c>
      <c r="S228" s="696" t="s">
        <v>422</v>
      </c>
      <c r="T228" s="734">
        <v>235</v>
      </c>
      <c r="U228" s="696" t="s">
        <v>423</v>
      </c>
      <c r="V228" s="696" t="s">
        <v>424</v>
      </c>
      <c r="W228" s="696" t="s">
        <v>425</v>
      </c>
      <c r="X228" s="696" t="s">
        <v>568</v>
      </c>
      <c r="Y228" s="724">
        <v>44261.6175</v>
      </c>
    </row>
    <row r="229" spans="1:25">
      <c r="A229" s="696" t="s">
        <v>410</v>
      </c>
      <c r="B229" s="696" t="s">
        <v>411</v>
      </c>
      <c r="C229" s="696" t="s">
        <v>412</v>
      </c>
      <c r="D229" s="696" t="s">
        <v>413</v>
      </c>
      <c r="E229" s="696" t="s">
        <v>414</v>
      </c>
      <c r="F229" s="696" t="s">
        <v>415</v>
      </c>
      <c r="G229" s="696" t="s">
        <v>416</v>
      </c>
      <c r="H229" s="725" t="s">
        <v>586</v>
      </c>
      <c r="I229" s="696" t="s">
        <v>587</v>
      </c>
      <c r="J229" s="697">
        <v>44250</v>
      </c>
      <c r="K229" s="696" t="s">
        <v>1197</v>
      </c>
      <c r="L229" s="696" t="s">
        <v>1198</v>
      </c>
      <c r="M229" s="696" t="s">
        <v>421</v>
      </c>
      <c r="N229" s="696">
        <v>0</v>
      </c>
      <c r="O229" s="696">
        <v>0</v>
      </c>
      <c r="P229" s="696" t="s">
        <v>422</v>
      </c>
      <c r="Q229" s="696">
        <v>300</v>
      </c>
      <c r="R229" s="696">
        <v>246.85</v>
      </c>
      <c r="S229" s="696" t="s">
        <v>422</v>
      </c>
      <c r="T229" s="734">
        <v>300</v>
      </c>
      <c r="U229" s="696" t="s">
        <v>423</v>
      </c>
      <c r="V229" s="696" t="s">
        <v>424</v>
      </c>
      <c r="W229" s="696" t="s">
        <v>425</v>
      </c>
      <c r="X229" s="696" t="s">
        <v>568</v>
      </c>
      <c r="Y229" s="724">
        <v>44265.295983796299</v>
      </c>
    </row>
    <row r="230" spans="1:25">
      <c r="H230" s="725" t="s">
        <v>1910</v>
      </c>
      <c r="T230" s="734">
        <f>SUBTOTAL(9,T227:T229)</f>
        <v>565</v>
      </c>
      <c r="Y230" s="724"/>
    </row>
    <row r="231" spans="1:25">
      <c r="A231" s="696" t="s">
        <v>410</v>
      </c>
      <c r="B231" s="696" t="s">
        <v>411</v>
      </c>
      <c r="C231" s="696" t="s">
        <v>412</v>
      </c>
      <c r="D231" s="696" t="s">
        <v>413</v>
      </c>
      <c r="E231" s="696" t="s">
        <v>414</v>
      </c>
      <c r="F231" s="696" t="s">
        <v>415</v>
      </c>
      <c r="G231" s="696" t="s">
        <v>416</v>
      </c>
      <c r="H231" s="696" t="s">
        <v>835</v>
      </c>
      <c r="I231" s="696" t="s">
        <v>836</v>
      </c>
      <c r="J231" s="697">
        <v>44218</v>
      </c>
      <c r="K231" s="696" t="s">
        <v>1258</v>
      </c>
      <c r="L231" s="728" t="s">
        <v>1259</v>
      </c>
      <c r="M231" s="696" t="s">
        <v>421</v>
      </c>
      <c r="N231" s="696">
        <v>0</v>
      </c>
      <c r="O231" s="696">
        <v>0</v>
      </c>
      <c r="P231" s="696" t="s">
        <v>422</v>
      </c>
      <c r="Q231" s="696">
        <v>1500</v>
      </c>
      <c r="R231" s="696">
        <v>1234.1600000000001</v>
      </c>
      <c r="S231" s="696" t="s">
        <v>422</v>
      </c>
      <c r="T231" s="734">
        <v>1500</v>
      </c>
      <c r="U231" s="696" t="s">
        <v>423</v>
      </c>
      <c r="V231" s="696" t="s">
        <v>424</v>
      </c>
      <c r="W231" s="696" t="s">
        <v>425</v>
      </c>
      <c r="X231" s="696" t="s">
        <v>1260</v>
      </c>
      <c r="Y231" s="724">
        <v>44239.355127314797</v>
      </c>
    </row>
    <row r="232" spans="1:25">
      <c r="H232" s="725" t="s">
        <v>1911</v>
      </c>
      <c r="T232" s="734">
        <f>SUBTOTAL(9,T231:T231)</f>
        <v>1500</v>
      </c>
      <c r="Y232" s="724"/>
    </row>
    <row r="233" spans="1:25">
      <c r="A233" s="696" t="s">
        <v>410</v>
      </c>
      <c r="B233" s="696" t="s">
        <v>411</v>
      </c>
      <c r="C233" s="696" t="s">
        <v>970</v>
      </c>
      <c r="D233" s="696" t="s">
        <v>971</v>
      </c>
      <c r="E233" s="696" t="s">
        <v>414</v>
      </c>
      <c r="F233" s="696" t="s">
        <v>415</v>
      </c>
      <c r="G233" s="696" t="s">
        <v>416</v>
      </c>
      <c r="H233" s="696" t="s">
        <v>940</v>
      </c>
      <c r="I233" s="696" t="s">
        <v>1007</v>
      </c>
      <c r="J233" s="697">
        <v>44286</v>
      </c>
      <c r="K233" s="696" t="s">
        <v>973</v>
      </c>
      <c r="L233" s="696" t="s">
        <v>1008</v>
      </c>
      <c r="M233" s="696" t="s">
        <v>421</v>
      </c>
      <c r="N233" s="696">
        <v>0</v>
      </c>
      <c r="O233" s="696">
        <v>0</v>
      </c>
      <c r="P233" s="696" t="s">
        <v>422</v>
      </c>
      <c r="Q233" s="696">
        <v>308</v>
      </c>
      <c r="R233" s="696">
        <v>263.18</v>
      </c>
      <c r="S233" s="696" t="s">
        <v>422</v>
      </c>
      <c r="T233" s="734">
        <v>308</v>
      </c>
      <c r="U233" s="696" t="s">
        <v>423</v>
      </c>
      <c r="V233" s="696" t="s">
        <v>424</v>
      </c>
      <c r="W233" s="696" t="s">
        <v>425</v>
      </c>
      <c r="X233" s="696" t="s">
        <v>975</v>
      </c>
      <c r="Y233" s="724">
        <v>44302.558634259301</v>
      </c>
    </row>
    <row r="234" spans="1:25">
      <c r="H234" s="725" t="s">
        <v>1912</v>
      </c>
      <c r="T234" s="734">
        <f>SUBTOTAL(9,T233:T233)</f>
        <v>308</v>
      </c>
      <c r="Y234" s="724"/>
    </row>
    <row r="235" spans="1:25">
      <c r="A235" s="696" t="s">
        <v>410</v>
      </c>
      <c r="B235" s="696" t="s">
        <v>411</v>
      </c>
      <c r="C235" s="696" t="s">
        <v>970</v>
      </c>
      <c r="D235" s="696" t="s">
        <v>971</v>
      </c>
      <c r="E235" s="696" t="s">
        <v>414</v>
      </c>
      <c r="F235" s="696" t="s">
        <v>415</v>
      </c>
      <c r="G235" s="696" t="s">
        <v>416</v>
      </c>
      <c r="H235" s="696" t="s">
        <v>838</v>
      </c>
      <c r="I235" s="696" t="s">
        <v>1358</v>
      </c>
      <c r="J235" s="697">
        <v>44286</v>
      </c>
      <c r="K235" s="696" t="s">
        <v>1344</v>
      </c>
      <c r="L235" s="696" t="s">
        <v>1359</v>
      </c>
      <c r="M235" s="696" t="s">
        <v>421</v>
      </c>
      <c r="N235" s="696">
        <v>0</v>
      </c>
      <c r="O235" s="696">
        <v>0</v>
      </c>
      <c r="P235" s="696" t="s">
        <v>422</v>
      </c>
      <c r="Q235" s="696">
        <v>367</v>
      </c>
      <c r="R235" s="696">
        <v>313.58999999999997</v>
      </c>
      <c r="S235" s="696" t="s">
        <v>422</v>
      </c>
      <c r="T235" s="734">
        <v>367</v>
      </c>
      <c r="U235" s="696" t="s">
        <v>423</v>
      </c>
      <c r="V235" s="696" t="s">
        <v>424</v>
      </c>
      <c r="W235" s="696" t="s">
        <v>425</v>
      </c>
      <c r="X235" s="696" t="s">
        <v>975</v>
      </c>
      <c r="Y235" s="724">
        <v>44302.412372685198</v>
      </c>
    </row>
    <row r="236" spans="1:25">
      <c r="A236" s="696" t="s">
        <v>410</v>
      </c>
      <c r="B236" s="696" t="s">
        <v>411</v>
      </c>
      <c r="C236" s="696" t="s">
        <v>970</v>
      </c>
      <c r="D236" s="696" t="s">
        <v>971</v>
      </c>
      <c r="E236" s="696" t="s">
        <v>414</v>
      </c>
      <c r="F236" s="696" t="s">
        <v>415</v>
      </c>
      <c r="G236" s="696" t="s">
        <v>416</v>
      </c>
      <c r="H236" s="725" t="s">
        <v>838</v>
      </c>
      <c r="I236" s="696" t="s">
        <v>1358</v>
      </c>
      <c r="J236" s="697">
        <v>44286</v>
      </c>
      <c r="K236" s="696" t="s">
        <v>1330</v>
      </c>
      <c r="L236" s="696" t="s">
        <v>1360</v>
      </c>
      <c r="M236" s="696" t="s">
        <v>421</v>
      </c>
      <c r="N236" s="696">
        <v>0</v>
      </c>
      <c r="O236" s="696">
        <v>0</v>
      </c>
      <c r="P236" s="696" t="s">
        <v>422</v>
      </c>
      <c r="Q236" s="696">
        <v>647.4</v>
      </c>
      <c r="R236" s="696">
        <v>553.19000000000005</v>
      </c>
      <c r="S236" s="696" t="s">
        <v>422</v>
      </c>
      <c r="T236" s="734">
        <v>647.4</v>
      </c>
      <c r="U236" s="696" t="s">
        <v>423</v>
      </c>
      <c r="V236" s="696" t="s">
        <v>424</v>
      </c>
      <c r="W236" s="696" t="s">
        <v>425</v>
      </c>
      <c r="X236" s="696" t="s">
        <v>975</v>
      </c>
      <c r="Y236" s="724">
        <v>44302.425324074102</v>
      </c>
    </row>
    <row r="237" spans="1:25">
      <c r="H237" s="725" t="s">
        <v>1913</v>
      </c>
      <c r="T237" s="734">
        <f>SUBTOTAL(9,T235:T236)</f>
        <v>1014.4</v>
      </c>
      <c r="Y237" s="724"/>
    </row>
    <row r="238" spans="1:25">
      <c r="A238" s="696" t="s">
        <v>410</v>
      </c>
      <c r="B238" s="696" t="s">
        <v>411</v>
      </c>
      <c r="C238" s="696" t="s">
        <v>412</v>
      </c>
      <c r="D238" s="696" t="s">
        <v>413</v>
      </c>
      <c r="E238" s="696" t="s">
        <v>414</v>
      </c>
      <c r="F238" s="696" t="s">
        <v>415</v>
      </c>
      <c r="G238" s="696" t="s">
        <v>416</v>
      </c>
      <c r="H238" s="696" t="s">
        <v>569</v>
      </c>
      <c r="I238" s="696" t="s">
        <v>570</v>
      </c>
      <c r="J238" s="697">
        <v>44227</v>
      </c>
      <c r="K238" s="696" t="s">
        <v>1178</v>
      </c>
      <c r="L238" s="696" t="s">
        <v>1179</v>
      </c>
      <c r="M238" s="696" t="s">
        <v>421</v>
      </c>
      <c r="N238" s="696">
        <v>0</v>
      </c>
      <c r="O238" s="696">
        <v>0</v>
      </c>
      <c r="P238" s="696" t="s">
        <v>422</v>
      </c>
      <c r="Q238" s="696">
        <v>191</v>
      </c>
      <c r="R238" s="696">
        <v>157.99</v>
      </c>
      <c r="S238" s="696" t="s">
        <v>422</v>
      </c>
      <c r="T238" s="734">
        <v>191</v>
      </c>
      <c r="U238" s="696" t="s">
        <v>423</v>
      </c>
      <c r="V238" s="696" t="s">
        <v>424</v>
      </c>
      <c r="W238" s="696" t="s">
        <v>425</v>
      </c>
      <c r="X238" s="696" t="s">
        <v>426</v>
      </c>
      <c r="Y238" s="724">
        <v>44242.628819444399</v>
      </c>
    </row>
    <row r="239" spans="1:25">
      <c r="A239" s="696" t="s">
        <v>410</v>
      </c>
      <c r="B239" s="696" t="s">
        <v>411</v>
      </c>
      <c r="C239" s="696" t="s">
        <v>412</v>
      </c>
      <c r="D239" s="696" t="s">
        <v>413</v>
      </c>
      <c r="E239" s="696" t="s">
        <v>414</v>
      </c>
      <c r="F239" s="696" t="s">
        <v>415</v>
      </c>
      <c r="G239" s="696" t="s">
        <v>416</v>
      </c>
      <c r="H239" s="725" t="s">
        <v>569</v>
      </c>
      <c r="I239" s="696" t="s">
        <v>570</v>
      </c>
      <c r="J239" s="697">
        <v>44238</v>
      </c>
      <c r="K239" s="696" t="s">
        <v>1180</v>
      </c>
      <c r="L239" s="696" t="s">
        <v>1181</v>
      </c>
      <c r="M239" s="696" t="s">
        <v>421</v>
      </c>
      <c r="N239" s="696">
        <v>0</v>
      </c>
      <c r="O239" s="696">
        <v>0</v>
      </c>
      <c r="P239" s="696" t="s">
        <v>422</v>
      </c>
      <c r="Q239" s="696">
        <v>993</v>
      </c>
      <c r="R239" s="696">
        <v>819.71</v>
      </c>
      <c r="S239" s="696" t="s">
        <v>422</v>
      </c>
      <c r="T239" s="734">
        <v>993</v>
      </c>
      <c r="U239" s="696" t="s">
        <v>423</v>
      </c>
      <c r="V239" s="696" t="s">
        <v>424</v>
      </c>
      <c r="W239" s="696" t="s">
        <v>425</v>
      </c>
      <c r="X239" s="696" t="s">
        <v>426</v>
      </c>
      <c r="Y239" s="724">
        <v>44265.252546296302</v>
      </c>
    </row>
    <row r="240" spans="1:25">
      <c r="A240" s="696" t="s">
        <v>410</v>
      </c>
      <c r="B240" s="696" t="s">
        <v>411</v>
      </c>
      <c r="C240" s="696" t="s">
        <v>412</v>
      </c>
      <c r="D240" s="696" t="s">
        <v>413</v>
      </c>
      <c r="E240" s="696" t="s">
        <v>414</v>
      </c>
      <c r="F240" s="696" t="s">
        <v>415</v>
      </c>
      <c r="G240" s="696" t="s">
        <v>416</v>
      </c>
      <c r="H240" s="696" t="s">
        <v>569</v>
      </c>
      <c r="I240" s="696" t="s">
        <v>570</v>
      </c>
      <c r="J240" s="697">
        <v>44249</v>
      </c>
      <c r="K240" s="696" t="s">
        <v>1182</v>
      </c>
      <c r="L240" s="696" t="s">
        <v>1183</v>
      </c>
      <c r="M240" s="696" t="s">
        <v>421</v>
      </c>
      <c r="N240" s="696">
        <v>0</v>
      </c>
      <c r="O240" s="696">
        <v>0</v>
      </c>
      <c r="P240" s="696" t="s">
        <v>422</v>
      </c>
      <c r="Q240" s="696">
        <v>375</v>
      </c>
      <c r="R240" s="696">
        <v>309.66000000000003</v>
      </c>
      <c r="S240" s="696" t="s">
        <v>422</v>
      </c>
      <c r="T240" s="734">
        <v>375</v>
      </c>
      <c r="U240" s="696" t="s">
        <v>423</v>
      </c>
      <c r="V240" s="696" t="s">
        <v>424</v>
      </c>
      <c r="W240" s="696" t="s">
        <v>425</v>
      </c>
      <c r="X240" s="696" t="s">
        <v>431</v>
      </c>
      <c r="Y240" s="724">
        <v>44268.360023148103</v>
      </c>
    </row>
    <row r="241" spans="1:25">
      <c r="A241" s="696" t="s">
        <v>410</v>
      </c>
      <c r="B241" s="696" t="s">
        <v>411</v>
      </c>
      <c r="C241" s="696" t="s">
        <v>412</v>
      </c>
      <c r="D241" s="696" t="s">
        <v>413</v>
      </c>
      <c r="E241" s="696" t="s">
        <v>414</v>
      </c>
      <c r="F241" s="696" t="s">
        <v>415</v>
      </c>
      <c r="G241" s="696" t="s">
        <v>416</v>
      </c>
      <c r="H241" s="696" t="s">
        <v>569</v>
      </c>
      <c r="I241" s="696" t="s">
        <v>570</v>
      </c>
      <c r="J241" s="697">
        <v>44249</v>
      </c>
      <c r="K241" s="696" t="s">
        <v>1182</v>
      </c>
      <c r="L241" s="696" t="s">
        <v>1184</v>
      </c>
      <c r="M241" s="696" t="s">
        <v>421</v>
      </c>
      <c r="N241" s="696">
        <v>0</v>
      </c>
      <c r="O241" s="696">
        <v>0</v>
      </c>
      <c r="P241" s="696" t="s">
        <v>422</v>
      </c>
      <c r="Q241" s="696">
        <v>300</v>
      </c>
      <c r="R241" s="696">
        <v>247.73</v>
      </c>
      <c r="S241" s="696" t="s">
        <v>422</v>
      </c>
      <c r="T241" s="734">
        <v>300</v>
      </c>
      <c r="U241" s="696" t="s">
        <v>423</v>
      </c>
      <c r="V241" s="696" t="s">
        <v>424</v>
      </c>
      <c r="W241" s="696" t="s">
        <v>425</v>
      </c>
      <c r="X241" s="696" t="s">
        <v>536</v>
      </c>
      <c r="Y241" s="724">
        <v>44268.360023148103</v>
      </c>
    </row>
    <row r="242" spans="1:25">
      <c r="A242" s="696" t="s">
        <v>410</v>
      </c>
      <c r="B242" s="696" t="s">
        <v>411</v>
      </c>
      <c r="C242" s="696" t="s">
        <v>412</v>
      </c>
      <c r="D242" s="696" t="s">
        <v>413</v>
      </c>
      <c r="E242" s="696" t="s">
        <v>414</v>
      </c>
      <c r="F242" s="696" t="s">
        <v>415</v>
      </c>
      <c r="G242" s="696" t="s">
        <v>416</v>
      </c>
      <c r="H242" s="696" t="s">
        <v>569</v>
      </c>
      <c r="I242" s="696" t="s">
        <v>570</v>
      </c>
      <c r="J242" s="697">
        <v>44258</v>
      </c>
      <c r="K242" s="696" t="s">
        <v>1185</v>
      </c>
      <c r="L242" s="696" t="s">
        <v>1186</v>
      </c>
      <c r="M242" s="696" t="s">
        <v>421</v>
      </c>
      <c r="N242" s="696">
        <v>0</v>
      </c>
      <c r="O242" s="696">
        <v>0</v>
      </c>
      <c r="P242" s="696" t="s">
        <v>422</v>
      </c>
      <c r="Q242" s="696">
        <v>10</v>
      </c>
      <c r="R242" s="696">
        <v>8.2899999999999991</v>
      </c>
      <c r="S242" s="696" t="s">
        <v>422</v>
      </c>
      <c r="T242" s="734">
        <v>10</v>
      </c>
      <c r="U242" s="696" t="s">
        <v>423</v>
      </c>
      <c r="V242" s="696" t="s">
        <v>424</v>
      </c>
      <c r="W242" s="696" t="s">
        <v>425</v>
      </c>
      <c r="X242" s="696" t="s">
        <v>573</v>
      </c>
      <c r="Y242" s="724">
        <v>44293.541400463</v>
      </c>
    </row>
    <row r="243" spans="1:25">
      <c r="A243" s="696" t="s">
        <v>410</v>
      </c>
      <c r="B243" s="696" t="s">
        <v>411</v>
      </c>
      <c r="C243" s="696" t="s">
        <v>432</v>
      </c>
      <c r="D243" s="696" t="s">
        <v>433</v>
      </c>
      <c r="E243" s="696" t="s">
        <v>414</v>
      </c>
      <c r="F243" s="696" t="s">
        <v>415</v>
      </c>
      <c r="G243" s="696" t="s">
        <v>416</v>
      </c>
      <c r="H243" s="696" t="s">
        <v>569</v>
      </c>
      <c r="I243" s="696" t="s">
        <v>570</v>
      </c>
      <c r="J243" s="697">
        <v>44273</v>
      </c>
      <c r="K243" s="696" t="s">
        <v>1187</v>
      </c>
      <c r="L243" s="696" t="s">
        <v>1188</v>
      </c>
      <c r="M243" s="696" t="s">
        <v>421</v>
      </c>
      <c r="N243" s="696">
        <v>0</v>
      </c>
      <c r="O243" s="696">
        <v>0</v>
      </c>
      <c r="P243" s="696" t="s">
        <v>422</v>
      </c>
      <c r="Q243" s="696">
        <v>11</v>
      </c>
      <c r="R243" s="696">
        <v>9.1999999999999993</v>
      </c>
      <c r="S243" s="696" t="s">
        <v>422</v>
      </c>
      <c r="T243" s="734">
        <v>11</v>
      </c>
      <c r="U243" s="696" t="s">
        <v>423</v>
      </c>
      <c r="V243" s="696" t="s">
        <v>424</v>
      </c>
      <c r="W243" s="696" t="s">
        <v>425</v>
      </c>
      <c r="X243" s="696" t="s">
        <v>426</v>
      </c>
      <c r="Y243" s="724">
        <v>44299.651203703703</v>
      </c>
    </row>
    <row r="244" spans="1:25">
      <c r="A244" s="696" t="s">
        <v>410</v>
      </c>
      <c r="B244" s="696" t="s">
        <v>411</v>
      </c>
      <c r="C244" s="696" t="s">
        <v>412</v>
      </c>
      <c r="D244" s="696" t="s">
        <v>413</v>
      </c>
      <c r="E244" s="696" t="s">
        <v>414</v>
      </c>
      <c r="F244" s="696" t="s">
        <v>415</v>
      </c>
      <c r="G244" s="696" t="s">
        <v>416</v>
      </c>
      <c r="H244" s="696" t="s">
        <v>417</v>
      </c>
      <c r="I244" s="696" t="s">
        <v>418</v>
      </c>
      <c r="J244" s="697">
        <v>44196</v>
      </c>
      <c r="K244" s="696" t="s">
        <v>1009</v>
      </c>
      <c r="L244" s="696" t="s">
        <v>1010</v>
      </c>
      <c r="M244" s="696" t="s">
        <v>421</v>
      </c>
      <c r="N244" s="696">
        <v>0</v>
      </c>
      <c r="O244" s="696">
        <v>0</v>
      </c>
      <c r="P244" s="696" t="s">
        <v>422</v>
      </c>
      <c r="Q244" s="696">
        <v>243</v>
      </c>
      <c r="R244" s="696">
        <v>197.9</v>
      </c>
      <c r="S244" s="696" t="s">
        <v>422</v>
      </c>
      <c r="T244" s="734">
        <v>243</v>
      </c>
      <c r="U244" s="696" t="s">
        <v>423</v>
      </c>
      <c r="V244" s="696" t="s">
        <v>424</v>
      </c>
      <c r="W244" s="696" t="s">
        <v>425</v>
      </c>
      <c r="X244" s="696" t="s">
        <v>426</v>
      </c>
      <c r="Y244" s="724">
        <v>44215.597453703696</v>
      </c>
    </row>
    <row r="245" spans="1:25">
      <c r="A245" s="696" t="s">
        <v>410</v>
      </c>
      <c r="B245" s="696" t="s">
        <v>411</v>
      </c>
      <c r="C245" s="696" t="s">
        <v>412</v>
      </c>
      <c r="D245" s="696" t="s">
        <v>413</v>
      </c>
      <c r="E245" s="696" t="s">
        <v>414</v>
      </c>
      <c r="F245" s="696" t="s">
        <v>415</v>
      </c>
      <c r="G245" s="696" t="s">
        <v>416</v>
      </c>
      <c r="H245" s="696" t="s">
        <v>569</v>
      </c>
      <c r="I245" s="696" t="s">
        <v>570</v>
      </c>
      <c r="J245" s="697">
        <v>44285</v>
      </c>
      <c r="K245" s="696" t="s">
        <v>1189</v>
      </c>
      <c r="L245" s="696" t="s">
        <v>1190</v>
      </c>
      <c r="M245" s="696" t="s">
        <v>421</v>
      </c>
      <c r="N245" s="696">
        <v>0</v>
      </c>
      <c r="O245" s="696">
        <v>0</v>
      </c>
      <c r="P245" s="696" t="s">
        <v>422</v>
      </c>
      <c r="Q245" s="696">
        <v>1725</v>
      </c>
      <c r="R245" s="696">
        <v>1468.84</v>
      </c>
      <c r="S245" s="696" t="s">
        <v>422</v>
      </c>
      <c r="T245" s="734">
        <v>1725</v>
      </c>
      <c r="U245" s="696" t="s">
        <v>423</v>
      </c>
      <c r="V245" s="696" t="s">
        <v>424</v>
      </c>
      <c r="W245" s="696" t="s">
        <v>425</v>
      </c>
      <c r="X245" s="696" t="s">
        <v>426</v>
      </c>
      <c r="Y245" s="724">
        <v>44296.565486111103</v>
      </c>
    </row>
    <row r="246" spans="1:25">
      <c r="A246" s="696" t="s">
        <v>410</v>
      </c>
      <c r="B246" s="696" t="s">
        <v>411</v>
      </c>
      <c r="C246" s="696" t="s">
        <v>432</v>
      </c>
      <c r="D246" s="696" t="s">
        <v>433</v>
      </c>
      <c r="E246" s="696" t="s">
        <v>414</v>
      </c>
      <c r="F246" s="696" t="s">
        <v>415</v>
      </c>
      <c r="G246" s="696" t="s">
        <v>416</v>
      </c>
      <c r="H246" s="696" t="s">
        <v>569</v>
      </c>
      <c r="I246" s="696" t="s">
        <v>570</v>
      </c>
      <c r="J246" s="697">
        <v>44286</v>
      </c>
      <c r="K246" s="696" t="s">
        <v>1191</v>
      </c>
      <c r="L246" s="696" t="s">
        <v>1192</v>
      </c>
      <c r="M246" s="696" t="s">
        <v>421</v>
      </c>
      <c r="N246" s="696">
        <v>0</v>
      </c>
      <c r="O246" s="696">
        <v>0</v>
      </c>
      <c r="P246" s="696" t="s">
        <v>422</v>
      </c>
      <c r="Q246" s="696">
        <v>274.5</v>
      </c>
      <c r="R246" s="696">
        <v>234.56</v>
      </c>
      <c r="S246" s="696" t="s">
        <v>422</v>
      </c>
      <c r="T246" s="734">
        <v>274.5</v>
      </c>
      <c r="U246" s="696" t="s">
        <v>423</v>
      </c>
      <c r="V246" s="696" t="s">
        <v>424</v>
      </c>
      <c r="W246" s="696" t="s">
        <v>425</v>
      </c>
      <c r="X246" s="696" t="s">
        <v>426</v>
      </c>
      <c r="Y246" s="724">
        <v>44300.513321759303</v>
      </c>
    </row>
    <row r="247" spans="1:25">
      <c r="H247" s="725" t="s">
        <v>1914</v>
      </c>
      <c r="T247" s="734">
        <f>SUBTOTAL(9,T238:T246)</f>
        <v>4122.5</v>
      </c>
      <c r="Y247" s="724"/>
    </row>
    <row r="248" spans="1:25">
      <c r="A248" s="696" t="s">
        <v>410</v>
      </c>
      <c r="B248" s="696" t="s">
        <v>411</v>
      </c>
      <c r="C248" s="696" t="s">
        <v>970</v>
      </c>
      <c r="D248" s="696" t="s">
        <v>971</v>
      </c>
      <c r="E248" s="696" t="s">
        <v>414</v>
      </c>
      <c r="F248" s="696" t="s">
        <v>415</v>
      </c>
      <c r="G248" s="696" t="s">
        <v>416</v>
      </c>
      <c r="H248" s="696" t="s">
        <v>941</v>
      </c>
      <c r="I248" s="696" t="s">
        <v>1003</v>
      </c>
      <c r="J248" s="697">
        <v>44286</v>
      </c>
      <c r="K248" s="696" t="s">
        <v>973</v>
      </c>
      <c r="L248" s="696" t="s">
        <v>1004</v>
      </c>
      <c r="M248" s="696" t="s">
        <v>421</v>
      </c>
      <c r="N248" s="696">
        <v>0</v>
      </c>
      <c r="O248" s="696">
        <v>0</v>
      </c>
      <c r="P248" s="696" t="s">
        <v>422</v>
      </c>
      <c r="Q248" s="696">
        <v>510</v>
      </c>
      <c r="R248" s="696">
        <v>435.79</v>
      </c>
      <c r="S248" s="696" t="s">
        <v>422</v>
      </c>
      <c r="T248" s="734">
        <v>510</v>
      </c>
      <c r="U248" s="696" t="s">
        <v>423</v>
      </c>
      <c r="V248" s="696" t="s">
        <v>424</v>
      </c>
      <c r="W248" s="696" t="s">
        <v>425</v>
      </c>
      <c r="X248" s="696" t="s">
        <v>975</v>
      </c>
      <c r="Y248" s="724">
        <v>44302.558634259301</v>
      </c>
    </row>
    <row r="249" spans="1:25">
      <c r="H249" s="725" t="s">
        <v>1915</v>
      </c>
      <c r="T249" s="734">
        <f>SUBTOTAL(9,T248:T248)</f>
        <v>510</v>
      </c>
      <c r="Y249" s="724"/>
    </row>
    <row r="250" spans="1:25">
      <c r="A250" s="696" t="s">
        <v>410</v>
      </c>
      <c r="B250" s="696" t="s">
        <v>411</v>
      </c>
      <c r="C250" s="696" t="s">
        <v>970</v>
      </c>
      <c r="D250" s="696" t="s">
        <v>971</v>
      </c>
      <c r="E250" s="696" t="s">
        <v>414</v>
      </c>
      <c r="F250" s="696" t="s">
        <v>415</v>
      </c>
      <c r="G250" s="696" t="s">
        <v>416</v>
      </c>
      <c r="H250" s="696" t="s">
        <v>942</v>
      </c>
      <c r="I250" s="696" t="s">
        <v>1315</v>
      </c>
      <c r="J250" s="697">
        <v>44286</v>
      </c>
      <c r="K250" s="696" t="s">
        <v>1279</v>
      </c>
      <c r="L250" s="696" t="s">
        <v>1316</v>
      </c>
      <c r="M250" s="696" t="s">
        <v>421</v>
      </c>
      <c r="N250" s="696">
        <v>0</v>
      </c>
      <c r="O250" s="696">
        <v>0</v>
      </c>
      <c r="P250" s="696" t="s">
        <v>422</v>
      </c>
      <c r="Q250" s="696">
        <v>600</v>
      </c>
      <c r="R250" s="696">
        <v>512.69000000000005</v>
      </c>
      <c r="S250" s="696" t="s">
        <v>422</v>
      </c>
      <c r="T250" s="734">
        <v>600</v>
      </c>
      <c r="U250" s="696" t="s">
        <v>423</v>
      </c>
      <c r="V250" s="696" t="s">
        <v>424</v>
      </c>
      <c r="W250" s="696" t="s">
        <v>425</v>
      </c>
      <c r="X250" s="696" t="s">
        <v>975</v>
      </c>
      <c r="Y250" s="724">
        <v>44302.555567129602</v>
      </c>
    </row>
    <row r="251" spans="1:25">
      <c r="H251" s="725" t="s">
        <v>1916</v>
      </c>
      <c r="T251" s="734">
        <f>SUBTOTAL(9,T250:T250)</f>
        <v>600</v>
      </c>
      <c r="Y251" s="724"/>
    </row>
    <row r="252" spans="1:25">
      <c r="A252" s="696" t="s">
        <v>410</v>
      </c>
      <c r="B252" s="696" t="s">
        <v>411</v>
      </c>
      <c r="C252" s="696" t="s">
        <v>432</v>
      </c>
      <c r="D252" s="696" t="s">
        <v>433</v>
      </c>
      <c r="E252" s="696" t="s">
        <v>414</v>
      </c>
      <c r="F252" s="696" t="s">
        <v>415</v>
      </c>
      <c r="G252" s="696" t="s">
        <v>416</v>
      </c>
      <c r="H252" s="696" t="s">
        <v>569</v>
      </c>
      <c r="I252" s="719" t="s">
        <v>1268</v>
      </c>
      <c r="J252" s="697">
        <v>44196</v>
      </c>
      <c r="K252" s="696" t="s">
        <v>1269</v>
      </c>
      <c r="L252" s="696" t="s">
        <v>1270</v>
      </c>
      <c r="M252" s="696" t="s">
        <v>421</v>
      </c>
      <c r="N252" s="696">
        <v>0</v>
      </c>
      <c r="O252" s="696">
        <v>0</v>
      </c>
      <c r="P252" s="696" t="s">
        <v>422</v>
      </c>
      <c r="Q252" s="696">
        <v>3</v>
      </c>
      <c r="R252" s="696">
        <v>2.44</v>
      </c>
      <c r="S252" s="696" t="s">
        <v>422</v>
      </c>
      <c r="T252" s="734">
        <v>3</v>
      </c>
      <c r="U252" s="696" t="s">
        <v>423</v>
      </c>
      <c r="V252" s="696" t="s">
        <v>424</v>
      </c>
      <c r="W252" s="696" t="s">
        <v>425</v>
      </c>
      <c r="X252" s="696" t="s">
        <v>426</v>
      </c>
      <c r="Y252" s="724">
        <v>44225.5994907407</v>
      </c>
    </row>
    <row r="253" spans="1:25">
      <c r="H253" s="725" t="s">
        <v>1917</v>
      </c>
      <c r="T253" s="734">
        <f>SUBTOTAL(9,T252:T252)</f>
        <v>3</v>
      </c>
      <c r="Y253" s="724"/>
    </row>
    <row r="254" spans="1:25">
      <c r="A254" s="696" t="s">
        <v>410</v>
      </c>
      <c r="B254" s="696" t="s">
        <v>411</v>
      </c>
      <c r="C254" s="696" t="s">
        <v>970</v>
      </c>
      <c r="D254" s="696" t="s">
        <v>971</v>
      </c>
      <c r="E254" s="696" t="s">
        <v>414</v>
      </c>
      <c r="F254" s="696" t="s">
        <v>415</v>
      </c>
      <c r="G254" s="696" t="s">
        <v>416</v>
      </c>
      <c r="H254" s="725" t="s">
        <v>839</v>
      </c>
      <c r="I254" s="696" t="s">
        <v>1355</v>
      </c>
      <c r="J254" s="697">
        <v>44286</v>
      </c>
      <c r="K254" s="696" t="s">
        <v>1344</v>
      </c>
      <c r="L254" s="696" t="s">
        <v>1356</v>
      </c>
      <c r="M254" s="696" t="s">
        <v>421</v>
      </c>
      <c r="N254" s="696">
        <v>0</v>
      </c>
      <c r="O254" s="696">
        <v>0</v>
      </c>
      <c r="P254" s="696" t="s">
        <v>422</v>
      </c>
      <c r="Q254" s="696">
        <v>1146</v>
      </c>
      <c r="R254" s="696">
        <v>979.24</v>
      </c>
      <c r="S254" s="696" t="s">
        <v>422</v>
      </c>
      <c r="T254" s="734">
        <v>1146</v>
      </c>
      <c r="U254" s="696" t="s">
        <v>423</v>
      </c>
      <c r="V254" s="696" t="s">
        <v>424</v>
      </c>
      <c r="W254" s="696" t="s">
        <v>425</v>
      </c>
      <c r="X254" s="696" t="s">
        <v>975</v>
      </c>
      <c r="Y254" s="724">
        <v>44302.412372685198</v>
      </c>
    </row>
    <row r="255" spans="1:25">
      <c r="A255" s="696" t="s">
        <v>410</v>
      </c>
      <c r="B255" s="696" t="s">
        <v>411</v>
      </c>
      <c r="C255" s="696" t="s">
        <v>970</v>
      </c>
      <c r="D255" s="696" t="s">
        <v>971</v>
      </c>
      <c r="E255" s="696" t="s">
        <v>414</v>
      </c>
      <c r="F255" s="696" t="s">
        <v>415</v>
      </c>
      <c r="G255" s="696" t="s">
        <v>416</v>
      </c>
      <c r="H255" s="696" t="s">
        <v>839</v>
      </c>
      <c r="I255" s="696" t="s">
        <v>1355</v>
      </c>
      <c r="J255" s="697">
        <v>44286</v>
      </c>
      <c r="K255" s="696" t="s">
        <v>1330</v>
      </c>
      <c r="L255" s="696" t="s">
        <v>1357</v>
      </c>
      <c r="M255" s="696" t="s">
        <v>421</v>
      </c>
      <c r="N255" s="696">
        <v>0</v>
      </c>
      <c r="O255" s="696">
        <v>0</v>
      </c>
      <c r="P255" s="696" t="s">
        <v>422</v>
      </c>
      <c r="Q255" s="696">
        <v>223.98</v>
      </c>
      <c r="R255" s="696">
        <v>191.39</v>
      </c>
      <c r="S255" s="696" t="s">
        <v>422</v>
      </c>
      <c r="T255" s="734">
        <v>223.98</v>
      </c>
      <c r="U255" s="696" t="s">
        <v>423</v>
      </c>
      <c r="V255" s="696" t="s">
        <v>424</v>
      </c>
      <c r="W255" s="696" t="s">
        <v>425</v>
      </c>
      <c r="X255" s="696" t="s">
        <v>975</v>
      </c>
      <c r="Y255" s="724">
        <v>44302.425324074102</v>
      </c>
    </row>
    <row r="256" spans="1:25">
      <c r="H256" s="725" t="s">
        <v>1918</v>
      </c>
      <c r="T256" s="734">
        <f>SUBTOTAL(9,T254:T255)</f>
        <v>1369.98</v>
      </c>
      <c r="Y256" s="724"/>
    </row>
    <row r="257" spans="1:25">
      <c r="A257" s="696" t="s">
        <v>410</v>
      </c>
      <c r="B257" s="696" t="s">
        <v>411</v>
      </c>
      <c r="C257" s="696" t="s">
        <v>970</v>
      </c>
      <c r="D257" s="696" t="s">
        <v>971</v>
      </c>
      <c r="E257" s="696" t="s">
        <v>414</v>
      </c>
      <c r="F257" s="696" t="s">
        <v>415</v>
      </c>
      <c r="G257" s="696" t="s">
        <v>416</v>
      </c>
      <c r="H257" s="696" t="s">
        <v>840</v>
      </c>
      <c r="I257" s="696" t="s">
        <v>1361</v>
      </c>
      <c r="J257" s="697">
        <v>44286</v>
      </c>
      <c r="K257" s="696" t="s">
        <v>1344</v>
      </c>
      <c r="L257" s="696" t="s">
        <v>1362</v>
      </c>
      <c r="M257" s="696" t="s">
        <v>421</v>
      </c>
      <c r="N257" s="696">
        <v>0</v>
      </c>
      <c r="O257" s="696">
        <v>0</v>
      </c>
      <c r="P257" s="696" t="s">
        <v>422</v>
      </c>
      <c r="Q257" s="696">
        <v>86.83</v>
      </c>
      <c r="R257" s="696">
        <v>74.19</v>
      </c>
      <c r="S257" s="696" t="s">
        <v>422</v>
      </c>
      <c r="T257" s="734">
        <v>86.83</v>
      </c>
      <c r="U257" s="696" t="s">
        <v>423</v>
      </c>
      <c r="V257" s="696" t="s">
        <v>424</v>
      </c>
      <c r="W257" s="696" t="s">
        <v>425</v>
      </c>
      <c r="X257" s="696" t="s">
        <v>975</v>
      </c>
      <c r="Y257" s="724">
        <v>44302.412372685198</v>
      </c>
    </row>
    <row r="258" spans="1:25">
      <c r="A258" s="696" t="s">
        <v>410</v>
      </c>
      <c r="B258" s="696" t="s">
        <v>411</v>
      </c>
      <c r="C258" s="696" t="s">
        <v>970</v>
      </c>
      <c r="D258" s="696" t="s">
        <v>971</v>
      </c>
      <c r="E258" s="696" t="s">
        <v>414</v>
      </c>
      <c r="F258" s="696" t="s">
        <v>415</v>
      </c>
      <c r="G258" s="696" t="s">
        <v>416</v>
      </c>
      <c r="H258" s="696" t="s">
        <v>840</v>
      </c>
      <c r="I258" s="696" t="s">
        <v>1361</v>
      </c>
      <c r="J258" s="697">
        <v>44286</v>
      </c>
      <c r="K258" s="696" t="s">
        <v>1330</v>
      </c>
      <c r="L258" s="696" t="s">
        <v>1363</v>
      </c>
      <c r="M258" s="696" t="s">
        <v>421</v>
      </c>
      <c r="N258" s="696">
        <v>0</v>
      </c>
      <c r="O258" s="696">
        <v>0</v>
      </c>
      <c r="P258" s="696" t="s">
        <v>422</v>
      </c>
      <c r="Q258" s="696">
        <v>1025</v>
      </c>
      <c r="R258" s="696">
        <v>875.84</v>
      </c>
      <c r="S258" s="696" t="s">
        <v>422</v>
      </c>
      <c r="T258" s="734">
        <v>1025</v>
      </c>
      <c r="U258" s="696" t="s">
        <v>423</v>
      </c>
      <c r="V258" s="696" t="s">
        <v>424</v>
      </c>
      <c r="W258" s="696" t="s">
        <v>425</v>
      </c>
      <c r="X258" s="696" t="s">
        <v>975</v>
      </c>
      <c r="Y258" s="724">
        <v>44302.425324074102</v>
      </c>
    </row>
    <row r="259" spans="1:25">
      <c r="H259" s="725" t="s">
        <v>1919</v>
      </c>
      <c r="T259" s="734">
        <f>SUBTOTAL(9,T257:T258)</f>
        <v>1111.83</v>
      </c>
      <c r="Y259" s="724"/>
    </row>
    <row r="260" spans="1:25">
      <c r="A260" s="696" t="s">
        <v>410</v>
      </c>
      <c r="B260" s="696" t="s">
        <v>411</v>
      </c>
      <c r="C260" s="696" t="s">
        <v>412</v>
      </c>
      <c r="D260" s="696" t="s">
        <v>413</v>
      </c>
      <c r="E260" s="696" t="s">
        <v>414</v>
      </c>
      <c r="F260" s="696" t="s">
        <v>415</v>
      </c>
      <c r="G260" s="696" t="s">
        <v>416</v>
      </c>
      <c r="H260" s="725" t="s">
        <v>653</v>
      </c>
      <c r="I260" s="696" t="s">
        <v>654</v>
      </c>
      <c r="J260" s="697">
        <v>44227</v>
      </c>
      <c r="K260" s="696" t="s">
        <v>1236</v>
      </c>
      <c r="L260" s="696" t="s">
        <v>1237</v>
      </c>
      <c r="M260" s="696" t="s">
        <v>421</v>
      </c>
      <c r="N260" s="696">
        <v>0</v>
      </c>
      <c r="O260" s="696">
        <v>0</v>
      </c>
      <c r="P260" s="696" t="s">
        <v>422</v>
      </c>
      <c r="Q260" s="696">
        <v>8.6999999999999993</v>
      </c>
      <c r="R260" s="696">
        <v>7.2</v>
      </c>
      <c r="S260" s="696" t="s">
        <v>422</v>
      </c>
      <c r="T260" s="734">
        <v>8.6999999999999993</v>
      </c>
      <c r="U260" s="696" t="s">
        <v>423</v>
      </c>
      <c r="V260" s="696" t="s">
        <v>424</v>
      </c>
      <c r="W260" s="696" t="s">
        <v>425</v>
      </c>
      <c r="X260" s="696" t="s">
        <v>464</v>
      </c>
      <c r="Y260" s="724">
        <v>44239.376435185201</v>
      </c>
    </row>
    <row r="261" spans="1:25">
      <c r="A261" s="696" t="s">
        <v>410</v>
      </c>
      <c r="B261" s="696" t="s">
        <v>411</v>
      </c>
      <c r="C261" s="696" t="s">
        <v>432</v>
      </c>
      <c r="D261" s="696" t="s">
        <v>433</v>
      </c>
      <c r="E261" s="696" t="s">
        <v>414</v>
      </c>
      <c r="F261" s="696" t="s">
        <v>415</v>
      </c>
      <c r="G261" s="696" t="s">
        <v>416</v>
      </c>
      <c r="H261" s="696" t="s">
        <v>653</v>
      </c>
      <c r="I261" s="696" t="s">
        <v>654</v>
      </c>
      <c r="J261" s="697">
        <v>44227</v>
      </c>
      <c r="K261" s="696" t="s">
        <v>1238</v>
      </c>
      <c r="L261" s="696" t="s">
        <v>1239</v>
      </c>
      <c r="M261" s="696" t="s">
        <v>421</v>
      </c>
      <c r="N261" s="696">
        <v>0</v>
      </c>
      <c r="O261" s="696">
        <v>0</v>
      </c>
      <c r="P261" s="696" t="s">
        <v>422</v>
      </c>
      <c r="Q261" s="696">
        <v>46.4</v>
      </c>
      <c r="R261" s="696">
        <v>38.380000000000003</v>
      </c>
      <c r="S261" s="696" t="s">
        <v>422</v>
      </c>
      <c r="T261" s="734">
        <v>46.4</v>
      </c>
      <c r="U261" s="696" t="s">
        <v>423</v>
      </c>
      <c r="V261" s="696" t="s">
        <v>424</v>
      </c>
      <c r="W261" s="696" t="s">
        <v>425</v>
      </c>
      <c r="X261" s="696" t="s">
        <v>464</v>
      </c>
      <c r="Y261" s="724">
        <v>44234.568587962996</v>
      </c>
    </row>
    <row r="262" spans="1:25">
      <c r="A262" s="696" t="s">
        <v>410</v>
      </c>
      <c r="B262" s="696" t="s">
        <v>411</v>
      </c>
      <c r="C262" s="696" t="s">
        <v>432</v>
      </c>
      <c r="D262" s="696" t="s">
        <v>433</v>
      </c>
      <c r="E262" s="696" t="s">
        <v>414</v>
      </c>
      <c r="F262" s="696" t="s">
        <v>415</v>
      </c>
      <c r="G262" s="696" t="s">
        <v>416</v>
      </c>
      <c r="H262" s="725" t="s">
        <v>653</v>
      </c>
      <c r="I262" s="696" t="s">
        <v>654</v>
      </c>
      <c r="J262" s="697">
        <v>44253</v>
      </c>
      <c r="K262" s="696" t="s">
        <v>1240</v>
      </c>
      <c r="L262" s="696" t="s">
        <v>1241</v>
      </c>
      <c r="M262" s="696" t="s">
        <v>421</v>
      </c>
      <c r="N262" s="696">
        <v>0</v>
      </c>
      <c r="O262" s="696">
        <v>0</v>
      </c>
      <c r="P262" s="696" t="s">
        <v>422</v>
      </c>
      <c r="Q262" s="696">
        <v>857.33</v>
      </c>
      <c r="R262" s="696">
        <v>705.91</v>
      </c>
      <c r="S262" s="696" t="s">
        <v>422</v>
      </c>
      <c r="T262" s="734">
        <v>857.33</v>
      </c>
      <c r="U262" s="696" t="s">
        <v>423</v>
      </c>
      <c r="V262" s="696" t="s">
        <v>424</v>
      </c>
      <c r="W262" s="696" t="s">
        <v>425</v>
      </c>
      <c r="X262" s="696" t="s">
        <v>464</v>
      </c>
      <c r="Y262" s="724">
        <v>44263.663692129601</v>
      </c>
    </row>
    <row r="263" spans="1:25">
      <c r="A263" s="696" t="s">
        <v>410</v>
      </c>
      <c r="B263" s="696" t="s">
        <v>411</v>
      </c>
      <c r="C263" s="696" t="s">
        <v>432</v>
      </c>
      <c r="D263" s="696" t="s">
        <v>433</v>
      </c>
      <c r="E263" s="696" t="s">
        <v>414</v>
      </c>
      <c r="F263" s="696" t="s">
        <v>415</v>
      </c>
      <c r="G263" s="696" t="s">
        <v>416</v>
      </c>
      <c r="H263" s="696" t="s">
        <v>653</v>
      </c>
      <c r="I263" s="696" t="s">
        <v>654</v>
      </c>
      <c r="J263" s="697">
        <v>44253</v>
      </c>
      <c r="K263" s="696" t="s">
        <v>1242</v>
      </c>
      <c r="L263" s="696" t="s">
        <v>1243</v>
      </c>
      <c r="M263" s="696" t="s">
        <v>421</v>
      </c>
      <c r="N263" s="696">
        <v>0</v>
      </c>
      <c r="O263" s="696">
        <v>0</v>
      </c>
      <c r="P263" s="696" t="s">
        <v>422</v>
      </c>
      <c r="Q263" s="696">
        <v>633.1</v>
      </c>
      <c r="R263" s="696">
        <v>521.28</v>
      </c>
      <c r="S263" s="696" t="s">
        <v>422</v>
      </c>
      <c r="T263" s="734">
        <v>633.1</v>
      </c>
      <c r="U263" s="696" t="s">
        <v>423</v>
      </c>
      <c r="V263" s="696" t="s">
        <v>424</v>
      </c>
      <c r="W263" s="696" t="s">
        <v>425</v>
      </c>
      <c r="X263" s="696" t="s">
        <v>464</v>
      </c>
      <c r="Y263" s="724">
        <v>44260.674224536997</v>
      </c>
    </row>
    <row r="264" spans="1:25">
      <c r="A264" s="696" t="s">
        <v>410</v>
      </c>
      <c r="B264" s="696" t="s">
        <v>411</v>
      </c>
      <c r="C264" s="696" t="s">
        <v>432</v>
      </c>
      <c r="D264" s="696" t="s">
        <v>433</v>
      </c>
      <c r="E264" s="696" t="s">
        <v>414</v>
      </c>
      <c r="F264" s="696" t="s">
        <v>415</v>
      </c>
      <c r="G264" s="696" t="s">
        <v>416</v>
      </c>
      <c r="H264" s="725" t="s">
        <v>653</v>
      </c>
      <c r="I264" s="696" t="s">
        <v>654</v>
      </c>
      <c r="J264" s="697">
        <v>44286</v>
      </c>
      <c r="K264" s="696" t="s">
        <v>1244</v>
      </c>
      <c r="L264" s="696" t="s">
        <v>1245</v>
      </c>
      <c r="M264" s="696" t="s">
        <v>421</v>
      </c>
      <c r="N264" s="696">
        <v>0</v>
      </c>
      <c r="O264" s="696">
        <v>0</v>
      </c>
      <c r="P264" s="696" t="s">
        <v>422</v>
      </c>
      <c r="Q264" s="696">
        <v>232</v>
      </c>
      <c r="R264" s="696">
        <v>198.24</v>
      </c>
      <c r="S264" s="696" t="s">
        <v>422</v>
      </c>
      <c r="T264" s="734">
        <v>232</v>
      </c>
      <c r="U264" s="696" t="s">
        <v>423</v>
      </c>
      <c r="V264" s="696" t="s">
        <v>424</v>
      </c>
      <c r="W264" s="696" t="s">
        <v>425</v>
      </c>
      <c r="X264" s="696" t="s">
        <v>464</v>
      </c>
      <c r="Y264" s="724">
        <v>44296.715104166702</v>
      </c>
    </row>
    <row r="265" spans="1:25">
      <c r="A265" s="696" t="s">
        <v>410</v>
      </c>
      <c r="B265" s="696" t="s">
        <v>411</v>
      </c>
      <c r="C265" s="696" t="s">
        <v>412</v>
      </c>
      <c r="D265" s="696" t="s">
        <v>413</v>
      </c>
      <c r="E265" s="696" t="s">
        <v>414</v>
      </c>
      <c r="F265" s="696" t="s">
        <v>415</v>
      </c>
      <c r="G265" s="696" t="s">
        <v>416</v>
      </c>
      <c r="H265" s="696" t="s">
        <v>653</v>
      </c>
      <c r="I265" s="696" t="s">
        <v>654</v>
      </c>
      <c r="J265" s="697">
        <v>44286</v>
      </c>
      <c r="K265" s="696" t="s">
        <v>1246</v>
      </c>
      <c r="L265" s="696" t="s">
        <v>1247</v>
      </c>
      <c r="M265" s="696" t="s">
        <v>421</v>
      </c>
      <c r="N265" s="696">
        <v>0</v>
      </c>
      <c r="O265" s="696">
        <v>0</v>
      </c>
      <c r="P265" s="696" t="s">
        <v>422</v>
      </c>
      <c r="Q265" s="696">
        <v>92.95</v>
      </c>
      <c r="R265" s="696">
        <v>79.42</v>
      </c>
      <c r="S265" s="696" t="s">
        <v>422</v>
      </c>
      <c r="T265" s="734">
        <v>92.95</v>
      </c>
      <c r="U265" s="696" t="s">
        <v>423</v>
      </c>
      <c r="V265" s="696" t="s">
        <v>424</v>
      </c>
      <c r="W265" s="696" t="s">
        <v>425</v>
      </c>
      <c r="X265" s="696" t="s">
        <v>464</v>
      </c>
      <c r="Y265" s="724">
        <v>44296.565497685202</v>
      </c>
    </row>
    <row r="266" spans="1:25">
      <c r="A266" s="696" t="s">
        <v>410</v>
      </c>
      <c r="B266" s="696" t="s">
        <v>411</v>
      </c>
      <c r="C266" s="696" t="s">
        <v>432</v>
      </c>
      <c r="D266" s="696" t="s">
        <v>433</v>
      </c>
      <c r="E266" s="696" t="s">
        <v>414</v>
      </c>
      <c r="F266" s="696" t="s">
        <v>415</v>
      </c>
      <c r="G266" s="696" t="s">
        <v>416</v>
      </c>
      <c r="H266" s="725" t="s">
        <v>653</v>
      </c>
      <c r="I266" s="696" t="s">
        <v>654</v>
      </c>
      <c r="J266" s="697">
        <v>44286</v>
      </c>
      <c r="K266" s="696" t="s">
        <v>1248</v>
      </c>
      <c r="L266" s="696" t="s">
        <v>1249</v>
      </c>
      <c r="M266" s="696" t="s">
        <v>421</v>
      </c>
      <c r="N266" s="696">
        <v>0</v>
      </c>
      <c r="O266" s="696">
        <v>0</v>
      </c>
      <c r="P266" s="696" t="s">
        <v>422</v>
      </c>
      <c r="Q266" s="696">
        <v>55.95</v>
      </c>
      <c r="R266" s="696">
        <v>47.81</v>
      </c>
      <c r="S266" s="696" t="s">
        <v>422</v>
      </c>
      <c r="T266" s="734">
        <v>55.95</v>
      </c>
      <c r="U266" s="696" t="s">
        <v>423</v>
      </c>
      <c r="V266" s="696" t="s">
        <v>424</v>
      </c>
      <c r="W266" s="696" t="s">
        <v>425</v>
      </c>
      <c r="X266" s="696" t="s">
        <v>464</v>
      </c>
      <c r="Y266" s="724">
        <v>44298.184351851902</v>
      </c>
    </row>
    <row r="267" spans="1:25">
      <c r="A267" s="696" t="s">
        <v>410</v>
      </c>
      <c r="B267" s="696" t="s">
        <v>411</v>
      </c>
      <c r="C267" s="696" t="s">
        <v>432</v>
      </c>
      <c r="D267" s="696" t="s">
        <v>433</v>
      </c>
      <c r="E267" s="696" t="s">
        <v>414</v>
      </c>
      <c r="F267" s="696" t="s">
        <v>415</v>
      </c>
      <c r="G267" s="696" t="s">
        <v>416</v>
      </c>
      <c r="H267" s="696" t="s">
        <v>653</v>
      </c>
      <c r="I267" s="696" t="s">
        <v>654</v>
      </c>
      <c r="J267" s="697">
        <v>44286</v>
      </c>
      <c r="K267" s="696" t="s">
        <v>1250</v>
      </c>
      <c r="L267" s="696" t="s">
        <v>1251</v>
      </c>
      <c r="M267" s="696" t="s">
        <v>421</v>
      </c>
      <c r="N267" s="696">
        <v>0</v>
      </c>
      <c r="O267" s="696">
        <v>0</v>
      </c>
      <c r="P267" s="696" t="s">
        <v>422</v>
      </c>
      <c r="Q267" s="696">
        <v>8.27</v>
      </c>
      <c r="R267" s="696">
        <v>7.07</v>
      </c>
      <c r="S267" s="696" t="s">
        <v>422</v>
      </c>
      <c r="T267" s="734">
        <v>8.27</v>
      </c>
      <c r="U267" s="696" t="s">
        <v>423</v>
      </c>
      <c r="V267" s="696" t="s">
        <v>424</v>
      </c>
      <c r="W267" s="696" t="s">
        <v>425</v>
      </c>
      <c r="X267" s="696" t="s">
        <v>464</v>
      </c>
      <c r="Y267" s="724">
        <v>44300.513321759303</v>
      </c>
    </row>
    <row r="268" spans="1:25">
      <c r="H268" s="725" t="s">
        <v>1920</v>
      </c>
      <c r="T268" s="734">
        <f>SUBTOTAL(9,T260:T267)</f>
        <v>1934.7000000000003</v>
      </c>
      <c r="Y268" s="724"/>
    </row>
    <row r="269" spans="1:25">
      <c r="A269" s="696" t="s">
        <v>410</v>
      </c>
      <c r="B269" s="696" t="s">
        <v>411</v>
      </c>
      <c r="C269" s="696" t="s">
        <v>432</v>
      </c>
      <c r="D269" s="696" t="s">
        <v>433</v>
      </c>
      <c r="E269" s="696" t="s">
        <v>414</v>
      </c>
      <c r="F269" s="696" t="s">
        <v>415</v>
      </c>
      <c r="G269" s="696" t="s">
        <v>416</v>
      </c>
      <c r="H269" s="725" t="s">
        <v>441</v>
      </c>
      <c r="I269" s="696" t="s">
        <v>442</v>
      </c>
      <c r="J269" s="697">
        <v>44222</v>
      </c>
      <c r="K269" s="696" t="s">
        <v>1087</v>
      </c>
      <c r="L269" s="696" t="s">
        <v>1088</v>
      </c>
      <c r="M269" s="696" t="s">
        <v>421</v>
      </c>
      <c r="N269" s="696">
        <v>0</v>
      </c>
      <c r="O269" s="696">
        <v>0</v>
      </c>
      <c r="P269" s="696" t="s">
        <v>422</v>
      </c>
      <c r="Q269" s="696">
        <v>3000</v>
      </c>
      <c r="R269" s="696">
        <v>2475.86</v>
      </c>
      <c r="S269" s="696" t="s">
        <v>422</v>
      </c>
      <c r="T269" s="734">
        <v>3000</v>
      </c>
      <c r="U269" s="696" t="s">
        <v>423</v>
      </c>
      <c r="V269" s="696" t="s">
        <v>424</v>
      </c>
      <c r="W269" s="696" t="s">
        <v>425</v>
      </c>
      <c r="X269" s="696" t="s">
        <v>445</v>
      </c>
      <c r="Y269" s="724">
        <v>44236.415844907402</v>
      </c>
    </row>
    <row r="270" spans="1:25">
      <c r="A270" s="696" t="s">
        <v>410</v>
      </c>
      <c r="B270" s="696" t="s">
        <v>411</v>
      </c>
      <c r="C270" s="696" t="s">
        <v>432</v>
      </c>
      <c r="D270" s="696" t="s">
        <v>433</v>
      </c>
      <c r="E270" s="696" t="s">
        <v>414</v>
      </c>
      <c r="F270" s="696" t="s">
        <v>415</v>
      </c>
      <c r="G270" s="696" t="s">
        <v>416</v>
      </c>
      <c r="H270" s="696" t="s">
        <v>441</v>
      </c>
      <c r="I270" s="696" t="s">
        <v>442</v>
      </c>
      <c r="J270" s="697">
        <v>44224</v>
      </c>
      <c r="K270" s="696" t="s">
        <v>1089</v>
      </c>
      <c r="L270" s="696" t="s">
        <v>1090</v>
      </c>
      <c r="M270" s="696" t="s">
        <v>421</v>
      </c>
      <c r="N270" s="696">
        <v>0</v>
      </c>
      <c r="O270" s="696">
        <v>0</v>
      </c>
      <c r="P270" s="696" t="s">
        <v>422</v>
      </c>
      <c r="Q270" s="696">
        <v>1800</v>
      </c>
      <c r="R270" s="696">
        <v>1489.33</v>
      </c>
      <c r="S270" s="696" t="s">
        <v>422</v>
      </c>
      <c r="T270" s="734">
        <v>1800</v>
      </c>
      <c r="U270" s="696" t="s">
        <v>423</v>
      </c>
      <c r="V270" s="696" t="s">
        <v>424</v>
      </c>
      <c r="W270" s="696" t="s">
        <v>425</v>
      </c>
      <c r="X270" s="696" t="s">
        <v>448</v>
      </c>
      <c r="Y270" s="724">
        <v>44234.568587962996</v>
      </c>
    </row>
    <row r="271" spans="1:25" s="654" customFormat="1" ht="15">
      <c r="A271" s="654" t="s">
        <v>410</v>
      </c>
      <c r="B271" s="654" t="s">
        <v>411</v>
      </c>
      <c r="C271" s="654" t="s">
        <v>412</v>
      </c>
      <c r="D271" s="654" t="s">
        <v>413</v>
      </c>
      <c r="E271" s="654" t="s">
        <v>414</v>
      </c>
      <c r="F271" s="654" t="s">
        <v>415</v>
      </c>
      <c r="G271" s="654" t="s">
        <v>416</v>
      </c>
      <c r="H271" s="654" t="s">
        <v>441</v>
      </c>
      <c r="I271" s="654" t="s">
        <v>442</v>
      </c>
      <c r="J271" s="695">
        <v>44124</v>
      </c>
      <c r="K271" s="654" t="s">
        <v>443</v>
      </c>
      <c r="L271" s="654" t="s">
        <v>444</v>
      </c>
      <c r="M271" s="654" t="s">
        <v>421</v>
      </c>
      <c r="N271" s="654">
        <v>0</v>
      </c>
      <c r="O271" s="654">
        <v>0</v>
      </c>
      <c r="P271" s="654" t="s">
        <v>422</v>
      </c>
      <c r="Q271" s="729">
        <v>-750</v>
      </c>
      <c r="R271" s="654">
        <v>-637.59</v>
      </c>
      <c r="S271" s="654" t="s">
        <v>422</v>
      </c>
      <c r="T271" s="715">
        <v>-750</v>
      </c>
      <c r="U271" s="654" t="s">
        <v>423</v>
      </c>
      <c r="V271" s="654" t="s">
        <v>424</v>
      </c>
      <c r="W271" s="654" t="s">
        <v>425</v>
      </c>
      <c r="X271" s="654" t="s">
        <v>445</v>
      </c>
      <c r="Y271" s="654">
        <v>44141.620578703703</v>
      </c>
    </row>
    <row r="272" spans="1:25" s="654" customFormat="1" ht="15">
      <c r="A272" s="654" t="s">
        <v>410</v>
      </c>
      <c r="B272" s="654" t="s">
        <v>411</v>
      </c>
      <c r="C272" s="654" t="s">
        <v>432</v>
      </c>
      <c r="D272" s="654" t="s">
        <v>433</v>
      </c>
      <c r="E272" s="654" t="s">
        <v>414</v>
      </c>
      <c r="F272" s="654" t="s">
        <v>415</v>
      </c>
      <c r="G272" s="654" t="s">
        <v>416</v>
      </c>
      <c r="H272" s="654" t="s">
        <v>441</v>
      </c>
      <c r="I272" s="654" t="s">
        <v>442</v>
      </c>
      <c r="J272" s="695">
        <v>44155</v>
      </c>
      <c r="K272" s="654" t="s">
        <v>446</v>
      </c>
      <c r="L272" s="654" t="s">
        <v>447</v>
      </c>
      <c r="M272" s="654" t="s">
        <v>421</v>
      </c>
      <c r="N272" s="654">
        <v>0</v>
      </c>
      <c r="O272" s="654">
        <v>0</v>
      </c>
      <c r="P272" s="654" t="s">
        <v>422</v>
      </c>
      <c r="Q272" s="729">
        <v>-523</v>
      </c>
      <c r="R272" s="654">
        <v>-440.38</v>
      </c>
      <c r="S272" s="654" t="s">
        <v>422</v>
      </c>
      <c r="T272" s="715">
        <v>-523</v>
      </c>
      <c r="U272" s="654" t="s">
        <v>423</v>
      </c>
      <c r="V272" s="654" t="s">
        <v>424</v>
      </c>
      <c r="W272" s="654" t="s">
        <v>425</v>
      </c>
      <c r="X272" s="654" t="s">
        <v>448</v>
      </c>
      <c r="Y272" s="654">
        <v>44170.308831018498</v>
      </c>
    </row>
    <row r="273" spans="1:25" s="654" customFormat="1" ht="15">
      <c r="A273" s="654" t="s">
        <v>410</v>
      </c>
      <c r="B273" s="654" t="s">
        <v>411</v>
      </c>
      <c r="C273" s="654" t="s">
        <v>432</v>
      </c>
      <c r="D273" s="654" t="s">
        <v>433</v>
      </c>
      <c r="E273" s="654" t="s">
        <v>414</v>
      </c>
      <c r="F273" s="654" t="s">
        <v>415</v>
      </c>
      <c r="G273" s="654" t="s">
        <v>416</v>
      </c>
      <c r="H273" s="654" t="s">
        <v>441</v>
      </c>
      <c r="I273" s="654" t="s">
        <v>442</v>
      </c>
      <c r="J273" s="695">
        <v>44166</v>
      </c>
      <c r="K273" s="654" t="s">
        <v>449</v>
      </c>
      <c r="L273" s="654" t="s">
        <v>450</v>
      </c>
      <c r="M273" s="654" t="s">
        <v>421</v>
      </c>
      <c r="N273" s="654">
        <v>0</v>
      </c>
      <c r="O273" s="654">
        <v>0</v>
      </c>
      <c r="P273" s="654" t="s">
        <v>422</v>
      </c>
      <c r="Q273" s="729">
        <v>-600</v>
      </c>
      <c r="R273" s="654">
        <v>-502.26</v>
      </c>
      <c r="S273" s="654" t="s">
        <v>422</v>
      </c>
      <c r="T273" s="715">
        <v>-600</v>
      </c>
      <c r="U273" s="654" t="s">
        <v>423</v>
      </c>
      <c r="V273" s="654" t="s">
        <v>424</v>
      </c>
      <c r="W273" s="654" t="s">
        <v>425</v>
      </c>
      <c r="X273" s="654" t="s">
        <v>448</v>
      </c>
      <c r="Y273" s="654">
        <v>44203.432083333297</v>
      </c>
    </row>
    <row r="274" spans="1:25" s="654" customFormat="1" ht="15">
      <c r="A274" s="654" t="s">
        <v>410</v>
      </c>
      <c r="B274" s="654" t="s">
        <v>411</v>
      </c>
      <c r="C274" s="654" t="s">
        <v>432</v>
      </c>
      <c r="D274" s="654" t="s">
        <v>433</v>
      </c>
      <c r="E274" s="654" t="s">
        <v>414</v>
      </c>
      <c r="F274" s="654" t="s">
        <v>415</v>
      </c>
      <c r="G274" s="654" t="s">
        <v>416</v>
      </c>
      <c r="H274" s="654" t="s">
        <v>441</v>
      </c>
      <c r="I274" s="654" t="s">
        <v>442</v>
      </c>
      <c r="J274" s="695">
        <v>44180</v>
      </c>
      <c r="K274" s="654" t="s">
        <v>451</v>
      </c>
      <c r="L274" s="654" t="s">
        <v>452</v>
      </c>
      <c r="M274" s="654" t="s">
        <v>421</v>
      </c>
      <c r="N274" s="654">
        <v>0</v>
      </c>
      <c r="O274" s="654">
        <v>0</v>
      </c>
      <c r="P274" s="654" t="s">
        <v>422</v>
      </c>
      <c r="Q274" s="729">
        <v>-1200</v>
      </c>
      <c r="R274" s="654">
        <v>-988.79</v>
      </c>
      <c r="S274" s="654" t="s">
        <v>422</v>
      </c>
      <c r="T274" s="715">
        <v>-1200</v>
      </c>
      <c r="U274" s="654" t="s">
        <v>423</v>
      </c>
      <c r="V274" s="654" t="s">
        <v>424</v>
      </c>
      <c r="W274" s="654" t="s">
        <v>425</v>
      </c>
      <c r="X274" s="654" t="s">
        <v>448</v>
      </c>
      <c r="Y274" s="654">
        <v>44203.432465277801</v>
      </c>
    </row>
    <row r="275" spans="1:25" s="654" customFormat="1" ht="15">
      <c r="A275" s="654" t="s">
        <v>410</v>
      </c>
      <c r="B275" s="654" t="s">
        <v>411</v>
      </c>
      <c r="C275" s="654" t="s">
        <v>432</v>
      </c>
      <c r="D275" s="654" t="s">
        <v>433</v>
      </c>
      <c r="E275" s="654" t="s">
        <v>414</v>
      </c>
      <c r="F275" s="654" t="s">
        <v>415</v>
      </c>
      <c r="G275" s="654" t="s">
        <v>416</v>
      </c>
      <c r="H275" s="654" t="s">
        <v>441</v>
      </c>
      <c r="I275" s="654" t="s">
        <v>442</v>
      </c>
      <c r="J275" s="695">
        <v>44222</v>
      </c>
      <c r="K275" s="654" t="s">
        <v>1087</v>
      </c>
      <c r="L275" s="654" t="s">
        <v>1088</v>
      </c>
      <c r="M275" s="654" t="s">
        <v>421</v>
      </c>
      <c r="N275" s="654">
        <v>0</v>
      </c>
      <c r="O275" s="654">
        <v>0</v>
      </c>
      <c r="P275" s="654" t="s">
        <v>422</v>
      </c>
      <c r="Q275" s="729">
        <v>-3000</v>
      </c>
      <c r="R275" s="654">
        <v>-2475.86</v>
      </c>
      <c r="S275" s="654" t="s">
        <v>422</v>
      </c>
      <c r="T275" s="715">
        <v>-3000</v>
      </c>
      <c r="U275" s="654" t="s">
        <v>423</v>
      </c>
      <c r="V275" s="654" t="s">
        <v>424</v>
      </c>
      <c r="W275" s="654" t="s">
        <v>425</v>
      </c>
      <c r="X275" s="654" t="s">
        <v>445</v>
      </c>
      <c r="Y275" s="654">
        <v>44236.415844907402</v>
      </c>
    </row>
    <row r="276" spans="1:25" s="654" customFormat="1" ht="15">
      <c r="A276" s="654" t="s">
        <v>410</v>
      </c>
      <c r="B276" s="654" t="s">
        <v>411</v>
      </c>
      <c r="C276" s="654" t="s">
        <v>432</v>
      </c>
      <c r="D276" s="654" t="s">
        <v>433</v>
      </c>
      <c r="E276" s="654" t="s">
        <v>414</v>
      </c>
      <c r="F276" s="654" t="s">
        <v>415</v>
      </c>
      <c r="G276" s="654" t="s">
        <v>416</v>
      </c>
      <c r="H276" s="654" t="s">
        <v>441</v>
      </c>
      <c r="I276" s="654" t="s">
        <v>442</v>
      </c>
      <c r="J276" s="695">
        <v>44224</v>
      </c>
      <c r="K276" s="654" t="s">
        <v>1089</v>
      </c>
      <c r="L276" s="654" t="s">
        <v>1090</v>
      </c>
      <c r="M276" s="654" t="s">
        <v>421</v>
      </c>
      <c r="N276" s="654">
        <v>0</v>
      </c>
      <c r="O276" s="654">
        <v>0</v>
      </c>
      <c r="P276" s="654" t="s">
        <v>422</v>
      </c>
      <c r="Q276" s="729">
        <v>-1800</v>
      </c>
      <c r="R276" s="654">
        <v>-1489.33</v>
      </c>
      <c r="S276" s="654" t="s">
        <v>422</v>
      </c>
      <c r="T276" s="715">
        <v>-1800</v>
      </c>
      <c r="U276" s="654" t="s">
        <v>423</v>
      </c>
      <c r="V276" s="654" t="s">
        <v>424</v>
      </c>
      <c r="W276" s="654" t="s">
        <v>425</v>
      </c>
      <c r="X276" s="654" t="s">
        <v>448</v>
      </c>
      <c r="Y276" s="654">
        <v>44234.568587962996</v>
      </c>
    </row>
    <row r="277" spans="1:25" s="654" customFormat="1" ht="15">
      <c r="A277" s="654" t="s">
        <v>410</v>
      </c>
      <c r="B277" s="654" t="s">
        <v>411</v>
      </c>
      <c r="C277" s="654" t="s">
        <v>432</v>
      </c>
      <c r="D277" s="654" t="s">
        <v>433</v>
      </c>
      <c r="E277" s="654" t="s">
        <v>414</v>
      </c>
      <c r="F277" s="654" t="s">
        <v>415</v>
      </c>
      <c r="G277" s="654" t="s">
        <v>416</v>
      </c>
      <c r="H277" s="654" t="s">
        <v>441</v>
      </c>
      <c r="I277" s="654" t="s">
        <v>442</v>
      </c>
      <c r="J277" s="695">
        <v>44224</v>
      </c>
      <c r="K277" s="654" t="s">
        <v>1091</v>
      </c>
      <c r="L277" s="654" t="s">
        <v>1092</v>
      </c>
      <c r="M277" s="654" t="s">
        <v>421</v>
      </c>
      <c r="N277" s="654">
        <v>0</v>
      </c>
      <c r="O277" s="654">
        <v>0</v>
      </c>
      <c r="P277" s="654" t="s">
        <v>422</v>
      </c>
      <c r="Q277" s="729">
        <v>-600</v>
      </c>
      <c r="R277" s="654">
        <v>-496.44</v>
      </c>
      <c r="S277" s="654" t="s">
        <v>422</v>
      </c>
      <c r="T277" s="715">
        <v>-600</v>
      </c>
      <c r="U277" s="654" t="s">
        <v>423</v>
      </c>
      <c r="V277" s="654" t="s">
        <v>424</v>
      </c>
      <c r="W277" s="654" t="s">
        <v>425</v>
      </c>
      <c r="X277" s="654" t="s">
        <v>464</v>
      </c>
      <c r="Y277" s="654">
        <v>44234.568587962996</v>
      </c>
    </row>
    <row r="278" spans="1:25" s="654" customFormat="1" ht="15">
      <c r="A278" s="654" t="s">
        <v>410</v>
      </c>
      <c r="B278" s="654" t="s">
        <v>411</v>
      </c>
      <c r="C278" s="654" t="s">
        <v>432</v>
      </c>
      <c r="D278" s="654" t="s">
        <v>433</v>
      </c>
      <c r="E278" s="654" t="s">
        <v>414</v>
      </c>
      <c r="F278" s="654" t="s">
        <v>415</v>
      </c>
      <c r="G278" s="654" t="s">
        <v>416</v>
      </c>
      <c r="H278" s="654" t="s">
        <v>441</v>
      </c>
      <c r="I278" s="654" t="s">
        <v>442</v>
      </c>
      <c r="J278" s="695">
        <v>44253</v>
      </c>
      <c r="K278" s="654" t="s">
        <v>1095</v>
      </c>
      <c r="L278" s="654" t="s">
        <v>1096</v>
      </c>
      <c r="M278" s="654" t="s">
        <v>421</v>
      </c>
      <c r="N278" s="654">
        <v>0</v>
      </c>
      <c r="O278" s="654">
        <v>0</v>
      </c>
      <c r="P278" s="654" t="s">
        <v>422</v>
      </c>
      <c r="Q278" s="729">
        <v>-900</v>
      </c>
      <c r="R278" s="654">
        <v>-741.05</v>
      </c>
      <c r="S278" s="654" t="s">
        <v>422</v>
      </c>
      <c r="T278" s="715">
        <v>-900</v>
      </c>
      <c r="U278" s="654" t="s">
        <v>423</v>
      </c>
      <c r="V278" s="654" t="s">
        <v>424</v>
      </c>
      <c r="W278" s="654" t="s">
        <v>425</v>
      </c>
      <c r="X278" s="654" t="s">
        <v>448</v>
      </c>
      <c r="Y278" s="654">
        <v>44260.674224536997</v>
      </c>
    </row>
    <row r="279" spans="1:25" s="654" customFormat="1" ht="15">
      <c r="A279" s="654" t="s">
        <v>410</v>
      </c>
      <c r="B279" s="654" t="s">
        <v>411</v>
      </c>
      <c r="C279" s="654" t="s">
        <v>432</v>
      </c>
      <c r="D279" s="654" t="s">
        <v>433</v>
      </c>
      <c r="E279" s="654" t="s">
        <v>414</v>
      </c>
      <c r="F279" s="654" t="s">
        <v>415</v>
      </c>
      <c r="G279" s="654" t="s">
        <v>416</v>
      </c>
      <c r="H279" s="654" t="s">
        <v>441</v>
      </c>
      <c r="I279" s="654" t="s">
        <v>442</v>
      </c>
      <c r="J279" s="695">
        <v>44253</v>
      </c>
      <c r="K279" s="654" t="s">
        <v>1097</v>
      </c>
      <c r="L279" s="654" t="s">
        <v>1098</v>
      </c>
      <c r="M279" s="654" t="s">
        <v>421</v>
      </c>
      <c r="N279" s="654">
        <v>0</v>
      </c>
      <c r="O279" s="654">
        <v>0</v>
      </c>
      <c r="P279" s="654" t="s">
        <v>422</v>
      </c>
      <c r="Q279" s="729">
        <v>-300</v>
      </c>
      <c r="R279" s="654">
        <v>-247.02</v>
      </c>
      <c r="S279" s="654" t="s">
        <v>422</v>
      </c>
      <c r="T279" s="715">
        <v>-300</v>
      </c>
      <c r="U279" s="654" t="s">
        <v>423</v>
      </c>
      <c r="V279" s="654" t="s">
        <v>424</v>
      </c>
      <c r="W279" s="654" t="s">
        <v>425</v>
      </c>
      <c r="X279" s="654" t="s">
        <v>464</v>
      </c>
      <c r="Y279" s="654">
        <v>44260.674224536997</v>
      </c>
    </row>
    <row r="280" spans="1:25" s="654" customFormat="1" ht="15">
      <c r="A280" s="654" t="s">
        <v>410</v>
      </c>
      <c r="B280" s="654" t="s">
        <v>411</v>
      </c>
      <c r="C280" s="654" t="s">
        <v>412</v>
      </c>
      <c r="D280" s="654" t="s">
        <v>413</v>
      </c>
      <c r="E280" s="654" t="s">
        <v>414</v>
      </c>
      <c r="F280" s="654" t="s">
        <v>415</v>
      </c>
      <c r="G280" s="654" t="s">
        <v>416</v>
      </c>
      <c r="H280" s="654" t="s">
        <v>441</v>
      </c>
      <c r="I280" s="654" t="s">
        <v>442</v>
      </c>
      <c r="J280" s="695">
        <v>44124</v>
      </c>
      <c r="K280" s="654" t="s">
        <v>443</v>
      </c>
      <c r="L280" s="654" t="s">
        <v>444</v>
      </c>
      <c r="M280" s="654" t="s">
        <v>421</v>
      </c>
      <c r="N280" s="654">
        <v>0</v>
      </c>
      <c r="O280" s="654">
        <v>0</v>
      </c>
      <c r="P280" s="654" t="s">
        <v>422</v>
      </c>
      <c r="Q280" s="729">
        <v>255.00000000000003</v>
      </c>
      <c r="R280" s="730">
        <v>216.78060000000005</v>
      </c>
      <c r="S280" s="654" t="s">
        <v>422</v>
      </c>
      <c r="T280" s="715">
        <v>255.00000000000003</v>
      </c>
      <c r="U280" s="654" t="s">
        <v>423</v>
      </c>
      <c r="V280" s="654" t="s">
        <v>424</v>
      </c>
      <c r="W280" s="654" t="s">
        <v>425</v>
      </c>
      <c r="X280" s="654" t="s">
        <v>445</v>
      </c>
      <c r="Y280" s="654">
        <v>44141.620578703703</v>
      </c>
    </row>
    <row r="281" spans="1:25" s="654" customFormat="1" ht="15">
      <c r="A281" s="654" t="s">
        <v>410</v>
      </c>
      <c r="B281" s="654" t="s">
        <v>411</v>
      </c>
      <c r="C281" s="654" t="s">
        <v>432</v>
      </c>
      <c r="D281" s="654" t="s">
        <v>433</v>
      </c>
      <c r="E281" s="654" t="s">
        <v>414</v>
      </c>
      <c r="F281" s="654" t="s">
        <v>415</v>
      </c>
      <c r="G281" s="654" t="s">
        <v>416</v>
      </c>
      <c r="H281" s="654" t="s">
        <v>441</v>
      </c>
      <c r="I281" s="654" t="s">
        <v>442</v>
      </c>
      <c r="J281" s="695">
        <v>44155</v>
      </c>
      <c r="K281" s="654" t="s">
        <v>446</v>
      </c>
      <c r="L281" s="654" t="s">
        <v>447</v>
      </c>
      <c r="M281" s="654" t="s">
        <v>421</v>
      </c>
      <c r="N281" s="654">
        <v>0</v>
      </c>
      <c r="O281" s="654">
        <v>0</v>
      </c>
      <c r="P281" s="654" t="s">
        <v>422</v>
      </c>
      <c r="Q281" s="729">
        <v>177.82000000000002</v>
      </c>
      <c r="R281" s="730">
        <v>149.72920000000002</v>
      </c>
      <c r="S281" s="654" t="s">
        <v>422</v>
      </c>
      <c r="T281" s="715">
        <v>177.82000000000002</v>
      </c>
      <c r="U281" s="654" t="s">
        <v>423</v>
      </c>
      <c r="V281" s="654" t="s">
        <v>424</v>
      </c>
      <c r="W281" s="654" t="s">
        <v>425</v>
      </c>
      <c r="X281" s="654" t="s">
        <v>448</v>
      </c>
      <c r="Y281" s="654">
        <v>44170.308831018498</v>
      </c>
    </row>
    <row r="282" spans="1:25" s="654" customFormat="1" ht="15">
      <c r="A282" s="654" t="s">
        <v>410</v>
      </c>
      <c r="B282" s="654" t="s">
        <v>411</v>
      </c>
      <c r="C282" s="654" t="s">
        <v>432</v>
      </c>
      <c r="D282" s="654" t="s">
        <v>433</v>
      </c>
      <c r="E282" s="654" t="s">
        <v>414</v>
      </c>
      <c r="F282" s="654" t="s">
        <v>415</v>
      </c>
      <c r="G282" s="654" t="s">
        <v>416</v>
      </c>
      <c r="H282" s="654" t="s">
        <v>441</v>
      </c>
      <c r="I282" s="654" t="s">
        <v>442</v>
      </c>
      <c r="J282" s="695">
        <v>44166</v>
      </c>
      <c r="K282" s="654" t="s">
        <v>449</v>
      </c>
      <c r="L282" s="654" t="s">
        <v>450</v>
      </c>
      <c r="M282" s="654" t="s">
        <v>421</v>
      </c>
      <c r="N282" s="654">
        <v>0</v>
      </c>
      <c r="O282" s="654">
        <v>0</v>
      </c>
      <c r="P282" s="654" t="s">
        <v>422</v>
      </c>
      <c r="Q282" s="729">
        <v>204.00000000000003</v>
      </c>
      <c r="R282" s="730">
        <v>170.76840000000001</v>
      </c>
      <c r="S282" s="654" t="s">
        <v>422</v>
      </c>
      <c r="T282" s="715">
        <v>204.00000000000003</v>
      </c>
      <c r="U282" s="654" t="s">
        <v>423</v>
      </c>
      <c r="V282" s="654" t="s">
        <v>424</v>
      </c>
      <c r="W282" s="654" t="s">
        <v>425</v>
      </c>
      <c r="X282" s="654" t="s">
        <v>448</v>
      </c>
      <c r="Y282" s="654">
        <v>44203.432083333297</v>
      </c>
    </row>
    <row r="283" spans="1:25" s="654" customFormat="1" ht="15">
      <c r="A283" s="654" t="s">
        <v>410</v>
      </c>
      <c r="B283" s="654" t="s">
        <v>411</v>
      </c>
      <c r="C283" s="654" t="s">
        <v>432</v>
      </c>
      <c r="D283" s="654" t="s">
        <v>433</v>
      </c>
      <c r="E283" s="654" t="s">
        <v>414</v>
      </c>
      <c r="F283" s="654" t="s">
        <v>415</v>
      </c>
      <c r="G283" s="654" t="s">
        <v>416</v>
      </c>
      <c r="H283" s="654" t="s">
        <v>441</v>
      </c>
      <c r="I283" s="654" t="s">
        <v>442</v>
      </c>
      <c r="J283" s="695">
        <v>44180</v>
      </c>
      <c r="K283" s="654" t="s">
        <v>451</v>
      </c>
      <c r="L283" s="654" t="s">
        <v>452</v>
      </c>
      <c r="M283" s="654" t="s">
        <v>421</v>
      </c>
      <c r="N283" s="654">
        <v>0</v>
      </c>
      <c r="O283" s="654">
        <v>0</v>
      </c>
      <c r="P283" s="654" t="s">
        <v>422</v>
      </c>
      <c r="Q283" s="729">
        <v>408.00000000000006</v>
      </c>
      <c r="R283" s="730">
        <v>336.18860000000006</v>
      </c>
      <c r="S283" s="654" t="s">
        <v>422</v>
      </c>
      <c r="T283" s="715">
        <v>408.00000000000006</v>
      </c>
      <c r="U283" s="654" t="s">
        <v>423</v>
      </c>
      <c r="V283" s="654" t="s">
        <v>424</v>
      </c>
      <c r="W283" s="654" t="s">
        <v>425</v>
      </c>
      <c r="X283" s="654" t="s">
        <v>448</v>
      </c>
      <c r="Y283" s="654">
        <v>44203.432465277801</v>
      </c>
    </row>
    <row r="284" spans="1:25" s="654" customFormat="1" ht="15">
      <c r="A284" s="654" t="s">
        <v>410</v>
      </c>
      <c r="B284" s="654" t="s">
        <v>411</v>
      </c>
      <c r="C284" s="654" t="s">
        <v>432</v>
      </c>
      <c r="D284" s="654" t="s">
        <v>433</v>
      </c>
      <c r="E284" s="654" t="s">
        <v>414</v>
      </c>
      <c r="F284" s="654" t="s">
        <v>415</v>
      </c>
      <c r="G284" s="654" t="s">
        <v>416</v>
      </c>
      <c r="H284" s="654" t="s">
        <v>441</v>
      </c>
      <c r="I284" s="654" t="s">
        <v>442</v>
      </c>
      <c r="J284" s="695">
        <v>44222</v>
      </c>
      <c r="K284" s="654" t="s">
        <v>1087</v>
      </c>
      <c r="L284" s="654" t="s">
        <v>1088</v>
      </c>
      <c r="M284" s="654" t="s">
        <v>421</v>
      </c>
      <c r="N284" s="654">
        <v>0</v>
      </c>
      <c r="O284" s="654">
        <v>0</v>
      </c>
      <c r="P284" s="654" t="s">
        <v>422</v>
      </c>
      <c r="Q284" s="729">
        <v>1020.0000000000001</v>
      </c>
      <c r="R284" s="730">
        <v>841.79240000000016</v>
      </c>
      <c r="S284" s="654" t="s">
        <v>422</v>
      </c>
      <c r="T284" s="715">
        <v>1020.0000000000001</v>
      </c>
      <c r="U284" s="654" t="s">
        <v>423</v>
      </c>
      <c r="V284" s="654" t="s">
        <v>424</v>
      </c>
      <c r="W284" s="654" t="s">
        <v>425</v>
      </c>
      <c r="X284" s="654" t="s">
        <v>445</v>
      </c>
      <c r="Y284" s="654">
        <v>44236.415844907402</v>
      </c>
    </row>
    <row r="285" spans="1:25" s="654" customFormat="1" ht="15">
      <c r="A285" s="654" t="s">
        <v>410</v>
      </c>
      <c r="B285" s="654" t="s">
        <v>411</v>
      </c>
      <c r="C285" s="654" t="s">
        <v>432</v>
      </c>
      <c r="D285" s="654" t="s">
        <v>433</v>
      </c>
      <c r="E285" s="654" t="s">
        <v>414</v>
      </c>
      <c r="F285" s="654" t="s">
        <v>415</v>
      </c>
      <c r="G285" s="654" t="s">
        <v>416</v>
      </c>
      <c r="H285" s="654" t="s">
        <v>441</v>
      </c>
      <c r="I285" s="654" t="s">
        <v>442</v>
      </c>
      <c r="J285" s="695">
        <v>44224</v>
      </c>
      <c r="K285" s="654" t="s">
        <v>1089</v>
      </c>
      <c r="L285" s="654" t="s">
        <v>1090</v>
      </c>
      <c r="M285" s="654" t="s">
        <v>421</v>
      </c>
      <c r="N285" s="654">
        <v>0</v>
      </c>
      <c r="O285" s="654">
        <v>0</v>
      </c>
      <c r="P285" s="654" t="s">
        <v>422</v>
      </c>
      <c r="Q285" s="729">
        <v>612</v>
      </c>
      <c r="R285" s="730">
        <v>506.37219999999996</v>
      </c>
      <c r="S285" s="654" t="s">
        <v>422</v>
      </c>
      <c r="T285" s="715">
        <v>612</v>
      </c>
      <c r="U285" s="654" t="s">
        <v>423</v>
      </c>
      <c r="V285" s="654" t="s">
        <v>424</v>
      </c>
      <c r="W285" s="654" t="s">
        <v>425</v>
      </c>
      <c r="X285" s="654" t="s">
        <v>448</v>
      </c>
      <c r="Y285" s="654">
        <v>44234.568587962996</v>
      </c>
    </row>
    <row r="286" spans="1:25" s="654" customFormat="1" ht="15">
      <c r="A286" s="654" t="s">
        <v>410</v>
      </c>
      <c r="B286" s="654" t="s">
        <v>411</v>
      </c>
      <c r="C286" s="654" t="s">
        <v>432</v>
      </c>
      <c r="D286" s="654" t="s">
        <v>433</v>
      </c>
      <c r="E286" s="654" t="s">
        <v>414</v>
      </c>
      <c r="F286" s="654" t="s">
        <v>415</v>
      </c>
      <c r="G286" s="654" t="s">
        <v>416</v>
      </c>
      <c r="H286" s="654" t="s">
        <v>441</v>
      </c>
      <c r="I286" s="654" t="s">
        <v>442</v>
      </c>
      <c r="J286" s="695">
        <v>44224</v>
      </c>
      <c r="K286" s="654" t="s">
        <v>1091</v>
      </c>
      <c r="L286" s="654" t="s">
        <v>1092</v>
      </c>
      <c r="M286" s="654" t="s">
        <v>421</v>
      </c>
      <c r="N286" s="654">
        <v>0</v>
      </c>
      <c r="O286" s="654">
        <v>0</v>
      </c>
      <c r="P286" s="654" t="s">
        <v>422</v>
      </c>
      <c r="Q286" s="729">
        <v>204.00000000000003</v>
      </c>
      <c r="R286" s="730">
        <v>168.78960000000004</v>
      </c>
      <c r="S286" s="654" t="s">
        <v>422</v>
      </c>
      <c r="T286" s="715">
        <v>204.00000000000003</v>
      </c>
      <c r="U286" s="654" t="s">
        <v>423</v>
      </c>
      <c r="V286" s="654" t="s">
        <v>424</v>
      </c>
      <c r="W286" s="654" t="s">
        <v>425</v>
      </c>
      <c r="X286" s="654" t="s">
        <v>464</v>
      </c>
      <c r="Y286" s="654">
        <v>44234.568587962996</v>
      </c>
    </row>
    <row r="287" spans="1:25" s="654" customFormat="1" ht="15">
      <c r="A287" s="654" t="s">
        <v>410</v>
      </c>
      <c r="B287" s="654" t="s">
        <v>411</v>
      </c>
      <c r="C287" s="654" t="s">
        <v>432</v>
      </c>
      <c r="D287" s="654" t="s">
        <v>433</v>
      </c>
      <c r="E287" s="654" t="s">
        <v>414</v>
      </c>
      <c r="F287" s="654" t="s">
        <v>415</v>
      </c>
      <c r="G287" s="654" t="s">
        <v>416</v>
      </c>
      <c r="H287" s="654" t="s">
        <v>441</v>
      </c>
      <c r="I287" s="654" t="s">
        <v>442</v>
      </c>
      <c r="J287" s="695">
        <v>44253</v>
      </c>
      <c r="K287" s="654" t="s">
        <v>1095</v>
      </c>
      <c r="L287" s="654" t="s">
        <v>1096</v>
      </c>
      <c r="M287" s="654" t="s">
        <v>421</v>
      </c>
      <c r="N287" s="654">
        <v>0</v>
      </c>
      <c r="O287" s="654">
        <v>0</v>
      </c>
      <c r="P287" s="654" t="s">
        <v>422</v>
      </c>
      <c r="Q287" s="729">
        <v>306</v>
      </c>
      <c r="R287" s="730">
        <v>251.95699999999999</v>
      </c>
      <c r="S287" s="654" t="s">
        <v>422</v>
      </c>
      <c r="T287" s="715">
        <v>306</v>
      </c>
      <c r="U287" s="654" t="s">
        <v>423</v>
      </c>
      <c r="V287" s="654" t="s">
        <v>424</v>
      </c>
      <c r="W287" s="654" t="s">
        <v>425</v>
      </c>
      <c r="X287" s="654" t="s">
        <v>448</v>
      </c>
      <c r="Y287" s="654">
        <v>44260.674224536997</v>
      </c>
    </row>
    <row r="288" spans="1:25" s="654" customFormat="1" ht="15">
      <c r="A288" s="654" t="s">
        <v>410</v>
      </c>
      <c r="B288" s="654" t="s">
        <v>411</v>
      </c>
      <c r="C288" s="654" t="s">
        <v>432</v>
      </c>
      <c r="D288" s="654" t="s">
        <v>433</v>
      </c>
      <c r="E288" s="654" t="s">
        <v>414</v>
      </c>
      <c r="F288" s="654" t="s">
        <v>415</v>
      </c>
      <c r="G288" s="654" t="s">
        <v>416</v>
      </c>
      <c r="H288" s="654" t="s">
        <v>441</v>
      </c>
      <c r="I288" s="654" t="s">
        <v>442</v>
      </c>
      <c r="J288" s="695">
        <v>44253</v>
      </c>
      <c r="K288" s="654" t="s">
        <v>1097</v>
      </c>
      <c r="L288" s="654" t="s">
        <v>1098</v>
      </c>
      <c r="M288" s="654" t="s">
        <v>421</v>
      </c>
      <c r="N288" s="654">
        <v>0</v>
      </c>
      <c r="O288" s="654">
        <v>0</v>
      </c>
      <c r="P288" s="654" t="s">
        <v>422</v>
      </c>
      <c r="Q288" s="729">
        <v>102.00000000000001</v>
      </c>
      <c r="R288" s="730">
        <v>83.986800000000017</v>
      </c>
      <c r="S288" s="654" t="s">
        <v>422</v>
      </c>
      <c r="T288" s="715">
        <v>102.00000000000001</v>
      </c>
      <c r="U288" s="654" t="s">
        <v>423</v>
      </c>
      <c r="V288" s="654" t="s">
        <v>424</v>
      </c>
      <c r="W288" s="654" t="s">
        <v>425</v>
      </c>
      <c r="X288" s="654" t="s">
        <v>464</v>
      </c>
      <c r="Y288" s="654">
        <v>44260.674224536997</v>
      </c>
    </row>
    <row r="289" spans="1:25">
      <c r="A289" s="696" t="s">
        <v>410</v>
      </c>
      <c r="B289" s="696" t="s">
        <v>411</v>
      </c>
      <c r="C289" s="696" t="s">
        <v>432</v>
      </c>
      <c r="D289" s="696" t="s">
        <v>433</v>
      </c>
      <c r="E289" s="696" t="s">
        <v>414</v>
      </c>
      <c r="F289" s="696" t="s">
        <v>415</v>
      </c>
      <c r="G289" s="696" t="s">
        <v>416</v>
      </c>
      <c r="H289" s="725" t="s">
        <v>441</v>
      </c>
      <c r="I289" s="696" t="s">
        <v>442</v>
      </c>
      <c r="J289" s="697">
        <v>44224</v>
      </c>
      <c r="K289" s="696" t="s">
        <v>1091</v>
      </c>
      <c r="L289" s="696" t="s">
        <v>1092</v>
      </c>
      <c r="M289" s="696" t="s">
        <v>421</v>
      </c>
      <c r="N289" s="696">
        <v>0</v>
      </c>
      <c r="O289" s="696">
        <v>0</v>
      </c>
      <c r="P289" s="696" t="s">
        <v>422</v>
      </c>
      <c r="Q289" s="696">
        <v>600</v>
      </c>
      <c r="R289" s="696">
        <v>496.44</v>
      </c>
      <c r="S289" s="696" t="s">
        <v>422</v>
      </c>
      <c r="T289" s="734">
        <v>600</v>
      </c>
      <c r="U289" s="696" t="s">
        <v>423</v>
      </c>
      <c r="V289" s="696" t="s">
        <v>424</v>
      </c>
      <c r="W289" s="696" t="s">
        <v>425</v>
      </c>
      <c r="X289" s="696" t="s">
        <v>464</v>
      </c>
      <c r="Y289" s="724">
        <v>44234.568587962996</v>
      </c>
    </row>
    <row r="290" spans="1:25">
      <c r="A290" s="696" t="s">
        <v>410</v>
      </c>
      <c r="B290" s="696" t="s">
        <v>411</v>
      </c>
      <c r="C290" s="696" t="s">
        <v>412</v>
      </c>
      <c r="D290" s="696" t="s">
        <v>413</v>
      </c>
      <c r="E290" s="696" t="s">
        <v>414</v>
      </c>
      <c r="F290" s="696" t="s">
        <v>415</v>
      </c>
      <c r="G290" s="696" t="s">
        <v>416</v>
      </c>
      <c r="H290" s="696" t="s">
        <v>441</v>
      </c>
      <c r="I290" s="696" t="s">
        <v>442</v>
      </c>
      <c r="J290" s="697">
        <v>44251</v>
      </c>
      <c r="K290" s="696" t="s">
        <v>1093</v>
      </c>
      <c r="L290" s="696" t="s">
        <v>1094</v>
      </c>
      <c r="M290" s="696" t="s">
        <v>421</v>
      </c>
      <c r="N290" s="696">
        <v>0</v>
      </c>
      <c r="O290" s="696">
        <v>0</v>
      </c>
      <c r="P290" s="696" t="s">
        <v>422</v>
      </c>
      <c r="Q290" s="696">
        <v>110</v>
      </c>
      <c r="R290" s="696">
        <v>90.62</v>
      </c>
      <c r="S290" s="696" t="s">
        <v>422</v>
      </c>
      <c r="T290" s="734">
        <v>110</v>
      </c>
      <c r="U290" s="696" t="s">
        <v>423</v>
      </c>
      <c r="V290" s="696" t="s">
        <v>424</v>
      </c>
      <c r="W290" s="696" t="s">
        <v>425</v>
      </c>
      <c r="X290" s="696" t="s">
        <v>467</v>
      </c>
      <c r="Y290" s="724">
        <v>44261.626180555599</v>
      </c>
    </row>
    <row r="291" spans="1:25">
      <c r="A291" s="696" t="s">
        <v>410</v>
      </c>
      <c r="B291" s="696" t="s">
        <v>411</v>
      </c>
      <c r="C291" s="696" t="s">
        <v>432</v>
      </c>
      <c r="D291" s="696" t="s">
        <v>433</v>
      </c>
      <c r="E291" s="696" t="s">
        <v>414</v>
      </c>
      <c r="F291" s="696" t="s">
        <v>415</v>
      </c>
      <c r="G291" s="696" t="s">
        <v>416</v>
      </c>
      <c r="H291" s="725" t="s">
        <v>441</v>
      </c>
      <c r="I291" s="696" t="s">
        <v>442</v>
      </c>
      <c r="J291" s="697">
        <v>44253</v>
      </c>
      <c r="K291" s="696" t="s">
        <v>1095</v>
      </c>
      <c r="L291" s="696" t="s">
        <v>1096</v>
      </c>
      <c r="M291" s="696" t="s">
        <v>421</v>
      </c>
      <c r="N291" s="696">
        <v>0</v>
      </c>
      <c r="O291" s="696">
        <v>0</v>
      </c>
      <c r="P291" s="696" t="s">
        <v>422</v>
      </c>
      <c r="Q291" s="696">
        <v>900</v>
      </c>
      <c r="R291" s="696">
        <v>741.05</v>
      </c>
      <c r="S291" s="696" t="s">
        <v>422</v>
      </c>
      <c r="T291" s="734">
        <v>900</v>
      </c>
      <c r="U291" s="696" t="s">
        <v>423</v>
      </c>
      <c r="V291" s="696" t="s">
        <v>424</v>
      </c>
      <c r="W291" s="696" t="s">
        <v>425</v>
      </c>
      <c r="X291" s="696" t="s">
        <v>448</v>
      </c>
      <c r="Y291" s="724">
        <v>44260.674224536997</v>
      </c>
    </row>
    <row r="292" spans="1:25">
      <c r="A292" s="696" t="s">
        <v>410</v>
      </c>
      <c r="B292" s="696" t="s">
        <v>411</v>
      </c>
      <c r="C292" s="696" t="s">
        <v>432</v>
      </c>
      <c r="D292" s="696" t="s">
        <v>433</v>
      </c>
      <c r="E292" s="696" t="s">
        <v>414</v>
      </c>
      <c r="F292" s="696" t="s">
        <v>415</v>
      </c>
      <c r="G292" s="696" t="s">
        <v>416</v>
      </c>
      <c r="H292" s="696" t="s">
        <v>441</v>
      </c>
      <c r="I292" s="696" t="s">
        <v>442</v>
      </c>
      <c r="J292" s="697">
        <v>44253</v>
      </c>
      <c r="K292" s="696" t="s">
        <v>1097</v>
      </c>
      <c r="L292" s="696" t="s">
        <v>1098</v>
      </c>
      <c r="M292" s="696" t="s">
        <v>421</v>
      </c>
      <c r="N292" s="696">
        <v>0</v>
      </c>
      <c r="O292" s="696">
        <v>0</v>
      </c>
      <c r="P292" s="696" t="s">
        <v>422</v>
      </c>
      <c r="Q292" s="696">
        <v>300</v>
      </c>
      <c r="R292" s="696">
        <v>247.02</v>
      </c>
      <c r="S292" s="696" t="s">
        <v>422</v>
      </c>
      <c r="T292" s="734">
        <v>300</v>
      </c>
      <c r="U292" s="696" t="s">
        <v>423</v>
      </c>
      <c r="V292" s="696" t="s">
        <v>424</v>
      </c>
      <c r="W292" s="696" t="s">
        <v>425</v>
      </c>
      <c r="X292" s="696" t="s">
        <v>464</v>
      </c>
      <c r="Y292" s="724">
        <v>44260.674224536997</v>
      </c>
    </row>
    <row r="293" spans="1:25">
      <c r="A293" s="696" t="s">
        <v>410</v>
      </c>
      <c r="B293" s="696" t="s">
        <v>411</v>
      </c>
      <c r="C293" s="696" t="s">
        <v>412</v>
      </c>
      <c r="D293" s="696" t="s">
        <v>413</v>
      </c>
      <c r="E293" s="696" t="s">
        <v>414</v>
      </c>
      <c r="F293" s="696" t="s">
        <v>415</v>
      </c>
      <c r="G293" s="696" t="s">
        <v>416</v>
      </c>
      <c r="H293" s="696" t="s">
        <v>441</v>
      </c>
      <c r="I293" s="696" t="s">
        <v>442</v>
      </c>
      <c r="J293" s="697">
        <v>44281</v>
      </c>
      <c r="K293" s="696" t="s">
        <v>1099</v>
      </c>
      <c r="L293" s="696" t="s">
        <v>1100</v>
      </c>
      <c r="M293" s="696" t="s">
        <v>421</v>
      </c>
      <c r="N293" s="696">
        <v>0</v>
      </c>
      <c r="O293" s="696">
        <v>0</v>
      </c>
      <c r="P293" s="696" t="s">
        <v>422</v>
      </c>
      <c r="Q293" s="696">
        <v>30</v>
      </c>
      <c r="R293" s="696">
        <v>25.48</v>
      </c>
      <c r="S293" s="696" t="s">
        <v>422</v>
      </c>
      <c r="T293" s="734">
        <v>30</v>
      </c>
      <c r="U293" s="696" t="s">
        <v>423</v>
      </c>
      <c r="V293" s="696" t="s">
        <v>424</v>
      </c>
      <c r="W293" s="696" t="s">
        <v>425</v>
      </c>
      <c r="X293" s="696" t="s">
        <v>464</v>
      </c>
      <c r="Y293" s="724">
        <v>44293.576805555596</v>
      </c>
    </row>
    <row r="294" spans="1:25">
      <c r="H294" s="725" t="s">
        <v>1921</v>
      </c>
      <c r="T294" s="734">
        <f>SUBTOTAL(9,T269:T293)</f>
        <v>355.81999999999971</v>
      </c>
      <c r="Y294" s="724"/>
    </row>
    <row r="295" spans="1:25">
      <c r="A295" s="696" t="s">
        <v>410</v>
      </c>
      <c r="B295" s="696" t="s">
        <v>411</v>
      </c>
      <c r="C295" s="696" t="s">
        <v>458</v>
      </c>
      <c r="D295" s="696" t="s">
        <v>459</v>
      </c>
      <c r="E295" s="696" t="s">
        <v>414</v>
      </c>
      <c r="F295" s="696" t="s">
        <v>415</v>
      </c>
      <c r="G295" s="696" t="s">
        <v>416</v>
      </c>
      <c r="H295" s="696" t="s">
        <v>460</v>
      </c>
      <c r="I295" s="696" t="s">
        <v>461</v>
      </c>
      <c r="J295" s="697">
        <v>44218</v>
      </c>
      <c r="K295" s="696" t="s">
        <v>1107</v>
      </c>
      <c r="L295" s="696" t="s">
        <v>1108</v>
      </c>
      <c r="M295" s="696" t="s">
        <v>421</v>
      </c>
      <c r="N295" s="696">
        <v>0</v>
      </c>
      <c r="O295" s="696">
        <v>0</v>
      </c>
      <c r="P295" s="696" t="s">
        <v>422</v>
      </c>
      <c r="Q295" s="696">
        <v>260</v>
      </c>
      <c r="R295" s="696">
        <v>213.92</v>
      </c>
      <c r="S295" s="696" t="s">
        <v>422</v>
      </c>
      <c r="T295" s="734">
        <v>260</v>
      </c>
      <c r="U295" s="696" t="s">
        <v>423</v>
      </c>
      <c r="V295" s="696" t="s">
        <v>424</v>
      </c>
      <c r="W295" s="696" t="s">
        <v>425</v>
      </c>
      <c r="X295" s="696" t="s">
        <v>464</v>
      </c>
      <c r="Y295" s="724">
        <v>44239.355115740698</v>
      </c>
    </row>
    <row r="296" spans="1:25">
      <c r="A296" s="696" t="s">
        <v>410</v>
      </c>
      <c r="B296" s="696" t="s">
        <v>411</v>
      </c>
      <c r="C296" s="696" t="s">
        <v>432</v>
      </c>
      <c r="D296" s="696" t="s">
        <v>433</v>
      </c>
      <c r="E296" s="696" t="s">
        <v>414</v>
      </c>
      <c r="F296" s="696" t="s">
        <v>415</v>
      </c>
      <c r="G296" s="696" t="s">
        <v>416</v>
      </c>
      <c r="H296" s="696" t="s">
        <v>460</v>
      </c>
      <c r="I296" s="696" t="s">
        <v>461</v>
      </c>
      <c r="J296" s="697">
        <v>44224</v>
      </c>
      <c r="K296" s="696" t="s">
        <v>1109</v>
      </c>
      <c r="L296" s="696" t="s">
        <v>1110</v>
      </c>
      <c r="M296" s="696" t="s">
        <v>421</v>
      </c>
      <c r="N296" s="696">
        <v>0</v>
      </c>
      <c r="O296" s="696">
        <v>0</v>
      </c>
      <c r="P296" s="696" t="s">
        <v>422</v>
      </c>
      <c r="Q296" s="696">
        <v>561</v>
      </c>
      <c r="R296" s="696">
        <v>464.17</v>
      </c>
      <c r="S296" s="696" t="s">
        <v>422</v>
      </c>
      <c r="T296" s="734">
        <v>561</v>
      </c>
      <c r="U296" s="696" t="s">
        <v>423</v>
      </c>
      <c r="V296" s="696" t="s">
        <v>424</v>
      </c>
      <c r="W296" s="696" t="s">
        <v>425</v>
      </c>
      <c r="X296" s="696" t="s">
        <v>464</v>
      </c>
      <c r="Y296" s="724">
        <v>44234.568587962996</v>
      </c>
    </row>
    <row r="297" spans="1:25" s="654" customFormat="1" ht="15">
      <c r="A297" s="654" t="s">
        <v>410</v>
      </c>
      <c r="B297" s="654" t="s">
        <v>411</v>
      </c>
      <c r="C297" s="654" t="s">
        <v>432</v>
      </c>
      <c r="D297" s="654" t="s">
        <v>433</v>
      </c>
      <c r="E297" s="654" t="s">
        <v>414</v>
      </c>
      <c r="F297" s="654" t="s">
        <v>415</v>
      </c>
      <c r="G297" s="654" t="s">
        <v>416</v>
      </c>
      <c r="H297" s="654" t="s">
        <v>460</v>
      </c>
      <c r="I297" s="654" t="s">
        <v>461</v>
      </c>
      <c r="J297" s="695">
        <v>44134</v>
      </c>
      <c r="K297" s="654" t="s">
        <v>465</v>
      </c>
      <c r="L297" s="654" t="s">
        <v>466</v>
      </c>
      <c r="M297" s="654" t="s">
        <v>421</v>
      </c>
      <c r="N297" s="654">
        <v>0</v>
      </c>
      <c r="O297" s="654">
        <v>0</v>
      </c>
      <c r="P297" s="654" t="s">
        <v>422</v>
      </c>
      <c r="Q297" s="729">
        <v>-1059</v>
      </c>
      <c r="R297" s="654">
        <v>-907.38</v>
      </c>
      <c r="S297" s="654" t="s">
        <v>422</v>
      </c>
      <c r="T297" s="715">
        <v>-1059</v>
      </c>
      <c r="U297" s="654" t="s">
        <v>423</v>
      </c>
      <c r="V297" s="654" t="s">
        <v>424</v>
      </c>
      <c r="W297" s="654" t="s">
        <v>425</v>
      </c>
      <c r="X297" s="654" t="s">
        <v>467</v>
      </c>
      <c r="Y297" s="654">
        <v>44150.666793981502</v>
      </c>
    </row>
    <row r="298" spans="1:25" s="654" customFormat="1" ht="15">
      <c r="A298" s="654" t="s">
        <v>410</v>
      </c>
      <c r="B298" s="654" t="s">
        <v>411</v>
      </c>
      <c r="C298" s="654" t="s">
        <v>432</v>
      </c>
      <c r="D298" s="654" t="s">
        <v>433</v>
      </c>
      <c r="E298" s="654" t="s">
        <v>414</v>
      </c>
      <c r="F298" s="654" t="s">
        <v>415</v>
      </c>
      <c r="G298" s="654" t="s">
        <v>416</v>
      </c>
      <c r="H298" s="654" t="s">
        <v>460</v>
      </c>
      <c r="I298" s="654" t="s">
        <v>461</v>
      </c>
      <c r="J298" s="695">
        <v>44134</v>
      </c>
      <c r="K298" s="654" t="s">
        <v>468</v>
      </c>
      <c r="L298" s="654" t="s">
        <v>469</v>
      </c>
      <c r="M298" s="654" t="s">
        <v>421</v>
      </c>
      <c r="N298" s="654">
        <v>0</v>
      </c>
      <c r="O298" s="654">
        <v>0</v>
      </c>
      <c r="P298" s="654" t="s">
        <v>422</v>
      </c>
      <c r="Q298" s="729">
        <v>-186</v>
      </c>
      <c r="R298" s="654">
        <v>-159.37</v>
      </c>
      <c r="S298" s="654" t="s">
        <v>422</v>
      </c>
      <c r="T298" s="715">
        <v>-186</v>
      </c>
      <c r="U298" s="654" t="s">
        <v>423</v>
      </c>
      <c r="V298" s="654" t="s">
        <v>424</v>
      </c>
      <c r="W298" s="654" t="s">
        <v>425</v>
      </c>
      <c r="X298" s="654" t="s">
        <v>467</v>
      </c>
      <c r="Y298" s="654">
        <v>44150.666793981502</v>
      </c>
    </row>
    <row r="299" spans="1:25" s="654" customFormat="1" ht="15">
      <c r="A299" s="654" t="s">
        <v>410</v>
      </c>
      <c r="B299" s="654" t="s">
        <v>411</v>
      </c>
      <c r="C299" s="654" t="s">
        <v>432</v>
      </c>
      <c r="D299" s="654" t="s">
        <v>433</v>
      </c>
      <c r="E299" s="654" t="s">
        <v>414</v>
      </c>
      <c r="F299" s="654" t="s">
        <v>415</v>
      </c>
      <c r="G299" s="654" t="s">
        <v>416</v>
      </c>
      <c r="H299" s="654" t="s">
        <v>460</v>
      </c>
      <c r="I299" s="654" t="s">
        <v>461</v>
      </c>
      <c r="J299" s="695">
        <v>44166</v>
      </c>
      <c r="K299" s="654" t="s">
        <v>473</v>
      </c>
      <c r="L299" s="654" t="s">
        <v>474</v>
      </c>
      <c r="M299" s="654" t="s">
        <v>421</v>
      </c>
      <c r="N299" s="654">
        <v>0</v>
      </c>
      <c r="O299" s="654">
        <v>0</v>
      </c>
      <c r="P299" s="654" t="s">
        <v>422</v>
      </c>
      <c r="Q299" s="729">
        <v>-280.5</v>
      </c>
      <c r="R299" s="654">
        <v>-234.81</v>
      </c>
      <c r="S299" s="654" t="s">
        <v>422</v>
      </c>
      <c r="T299" s="715">
        <v>-280.5</v>
      </c>
      <c r="U299" s="654" t="s">
        <v>423</v>
      </c>
      <c r="V299" s="654" t="s">
        <v>424</v>
      </c>
      <c r="W299" s="654" t="s">
        <v>425</v>
      </c>
      <c r="X299" s="654" t="s">
        <v>475</v>
      </c>
      <c r="Y299" s="654">
        <v>44203.432152777801</v>
      </c>
    </row>
    <row r="300" spans="1:25" s="654" customFormat="1" ht="15">
      <c r="A300" s="654" t="s">
        <v>410</v>
      </c>
      <c r="B300" s="654" t="s">
        <v>411</v>
      </c>
      <c r="C300" s="654" t="s">
        <v>432</v>
      </c>
      <c r="D300" s="654" t="s">
        <v>433</v>
      </c>
      <c r="E300" s="654" t="s">
        <v>414</v>
      </c>
      <c r="F300" s="654" t="s">
        <v>415</v>
      </c>
      <c r="G300" s="654" t="s">
        <v>416</v>
      </c>
      <c r="H300" s="654" t="s">
        <v>460</v>
      </c>
      <c r="I300" s="654" t="s">
        <v>461</v>
      </c>
      <c r="J300" s="695">
        <v>44224</v>
      </c>
      <c r="K300" s="654" t="s">
        <v>1109</v>
      </c>
      <c r="L300" s="654" t="s">
        <v>1110</v>
      </c>
      <c r="M300" s="654" t="s">
        <v>421</v>
      </c>
      <c r="N300" s="654">
        <v>0</v>
      </c>
      <c r="O300" s="654">
        <v>0</v>
      </c>
      <c r="P300" s="654" t="s">
        <v>422</v>
      </c>
      <c r="Q300" s="729">
        <v>-561</v>
      </c>
      <c r="R300" s="654">
        <v>-464.17</v>
      </c>
      <c r="S300" s="654" t="s">
        <v>422</v>
      </c>
      <c r="T300" s="715">
        <v>-561</v>
      </c>
      <c r="U300" s="654" t="s">
        <v>423</v>
      </c>
      <c r="V300" s="654" t="s">
        <v>424</v>
      </c>
      <c r="W300" s="654" t="s">
        <v>425</v>
      </c>
      <c r="X300" s="654" t="s">
        <v>464</v>
      </c>
      <c r="Y300" s="654">
        <v>44234.568587962996</v>
      </c>
    </row>
    <row r="301" spans="1:25" s="654" customFormat="1" ht="15">
      <c r="A301" s="654" t="s">
        <v>410</v>
      </c>
      <c r="B301" s="654" t="s">
        <v>411</v>
      </c>
      <c r="C301" s="654" t="s">
        <v>432</v>
      </c>
      <c r="D301" s="654" t="s">
        <v>433</v>
      </c>
      <c r="E301" s="654" t="s">
        <v>414</v>
      </c>
      <c r="F301" s="654" t="s">
        <v>415</v>
      </c>
      <c r="G301" s="654" t="s">
        <v>416</v>
      </c>
      <c r="H301" s="654" t="s">
        <v>460</v>
      </c>
      <c r="I301" s="654" t="s">
        <v>461</v>
      </c>
      <c r="J301" s="695">
        <v>44228</v>
      </c>
      <c r="K301" s="654" t="s">
        <v>1111</v>
      </c>
      <c r="L301" s="654" t="s">
        <v>1112</v>
      </c>
      <c r="M301" s="654" t="s">
        <v>421</v>
      </c>
      <c r="N301" s="654">
        <v>0</v>
      </c>
      <c r="O301" s="654">
        <v>0</v>
      </c>
      <c r="P301" s="654" t="s">
        <v>422</v>
      </c>
      <c r="Q301" s="729">
        <v>-561</v>
      </c>
      <c r="R301" s="654">
        <v>-462.95</v>
      </c>
      <c r="S301" s="654" t="s">
        <v>422</v>
      </c>
      <c r="T301" s="715">
        <v>-561</v>
      </c>
      <c r="U301" s="654" t="s">
        <v>423</v>
      </c>
      <c r="V301" s="654" t="s">
        <v>424</v>
      </c>
      <c r="W301" s="654" t="s">
        <v>425</v>
      </c>
      <c r="X301" s="654" t="s">
        <v>1113</v>
      </c>
      <c r="Y301" s="654">
        <v>44263.3816898148</v>
      </c>
    </row>
    <row r="302" spans="1:25" s="654" customFormat="1" ht="15">
      <c r="A302" s="654" t="s">
        <v>410</v>
      </c>
      <c r="B302" s="654" t="s">
        <v>411</v>
      </c>
      <c r="C302" s="654" t="s">
        <v>432</v>
      </c>
      <c r="D302" s="654" t="s">
        <v>433</v>
      </c>
      <c r="E302" s="654" t="s">
        <v>414</v>
      </c>
      <c r="F302" s="654" t="s">
        <v>415</v>
      </c>
      <c r="G302" s="654" t="s">
        <v>416</v>
      </c>
      <c r="H302" s="654" t="s">
        <v>460</v>
      </c>
      <c r="I302" s="654" t="s">
        <v>461</v>
      </c>
      <c r="J302" s="695">
        <v>44284</v>
      </c>
      <c r="K302" s="654" t="s">
        <v>1122</v>
      </c>
      <c r="L302" s="654" t="s">
        <v>1123</v>
      </c>
      <c r="M302" s="654" t="s">
        <v>421</v>
      </c>
      <c r="N302" s="654">
        <v>0</v>
      </c>
      <c r="O302" s="654">
        <v>0</v>
      </c>
      <c r="P302" s="654" t="s">
        <v>422</v>
      </c>
      <c r="Q302" s="729">
        <v>-500</v>
      </c>
      <c r="R302" s="654">
        <v>-424.92</v>
      </c>
      <c r="S302" s="654" t="s">
        <v>422</v>
      </c>
      <c r="T302" s="715">
        <v>-500</v>
      </c>
      <c r="U302" s="654" t="s">
        <v>423</v>
      </c>
      <c r="V302" s="654" t="s">
        <v>424</v>
      </c>
      <c r="W302" s="654" t="s">
        <v>425</v>
      </c>
      <c r="X302" s="654" t="s">
        <v>464</v>
      </c>
      <c r="Y302" s="654">
        <v>44299.651203703703</v>
      </c>
    </row>
    <row r="303" spans="1:25" s="654" customFormat="1" ht="15">
      <c r="A303" s="654" t="s">
        <v>410</v>
      </c>
      <c r="B303" s="654" t="s">
        <v>411</v>
      </c>
      <c r="C303" s="654" t="s">
        <v>432</v>
      </c>
      <c r="D303" s="654" t="s">
        <v>433</v>
      </c>
      <c r="E303" s="654" t="s">
        <v>414</v>
      </c>
      <c r="F303" s="654" t="s">
        <v>415</v>
      </c>
      <c r="G303" s="654" t="s">
        <v>416</v>
      </c>
      <c r="H303" s="654" t="s">
        <v>460</v>
      </c>
      <c r="I303" s="654" t="s">
        <v>461</v>
      </c>
      <c r="J303" s="695">
        <v>44134</v>
      </c>
      <c r="K303" s="654" t="s">
        <v>465</v>
      </c>
      <c r="L303" s="654" t="s">
        <v>466</v>
      </c>
      <c r="M303" s="654" t="s">
        <v>421</v>
      </c>
      <c r="N303" s="654">
        <v>0</v>
      </c>
      <c r="O303" s="654">
        <v>0</v>
      </c>
      <c r="P303" s="654" t="s">
        <v>422</v>
      </c>
      <c r="Q303" s="729">
        <v>360.06</v>
      </c>
      <c r="R303" s="730">
        <v>308.50920000000002</v>
      </c>
      <c r="S303" s="654" t="s">
        <v>422</v>
      </c>
      <c r="T303" s="715">
        <v>360.06</v>
      </c>
      <c r="U303" s="654" t="s">
        <v>423</v>
      </c>
      <c r="V303" s="654" t="s">
        <v>424</v>
      </c>
      <c r="W303" s="654" t="s">
        <v>425</v>
      </c>
      <c r="X303" s="654" t="s">
        <v>467</v>
      </c>
      <c r="Y303" s="654">
        <v>44150.666793981502</v>
      </c>
    </row>
    <row r="304" spans="1:25" s="654" customFormat="1" ht="15">
      <c r="A304" s="654" t="s">
        <v>410</v>
      </c>
      <c r="B304" s="654" t="s">
        <v>411</v>
      </c>
      <c r="C304" s="654" t="s">
        <v>432</v>
      </c>
      <c r="D304" s="654" t="s">
        <v>433</v>
      </c>
      <c r="E304" s="654" t="s">
        <v>414</v>
      </c>
      <c r="F304" s="654" t="s">
        <v>415</v>
      </c>
      <c r="G304" s="654" t="s">
        <v>416</v>
      </c>
      <c r="H304" s="654" t="s">
        <v>460</v>
      </c>
      <c r="I304" s="654" t="s">
        <v>461</v>
      </c>
      <c r="J304" s="695">
        <v>44134</v>
      </c>
      <c r="K304" s="654" t="s">
        <v>468</v>
      </c>
      <c r="L304" s="654" t="s">
        <v>469</v>
      </c>
      <c r="M304" s="654" t="s">
        <v>421</v>
      </c>
      <c r="N304" s="654">
        <v>0</v>
      </c>
      <c r="O304" s="654">
        <v>0</v>
      </c>
      <c r="P304" s="654" t="s">
        <v>422</v>
      </c>
      <c r="Q304" s="729">
        <v>63.24</v>
      </c>
      <c r="R304" s="730">
        <v>54.1858</v>
      </c>
      <c r="S304" s="654" t="s">
        <v>422</v>
      </c>
      <c r="T304" s="715">
        <v>63.24</v>
      </c>
      <c r="U304" s="654" t="s">
        <v>423</v>
      </c>
      <c r="V304" s="654" t="s">
        <v>424</v>
      </c>
      <c r="W304" s="654" t="s">
        <v>425</v>
      </c>
      <c r="X304" s="654" t="s">
        <v>467</v>
      </c>
      <c r="Y304" s="654">
        <v>44150.666793981502</v>
      </c>
    </row>
    <row r="305" spans="1:25" s="654" customFormat="1" ht="15">
      <c r="A305" s="654" t="s">
        <v>410</v>
      </c>
      <c r="B305" s="654" t="s">
        <v>411</v>
      </c>
      <c r="C305" s="654" t="s">
        <v>432</v>
      </c>
      <c r="D305" s="654" t="s">
        <v>433</v>
      </c>
      <c r="E305" s="654" t="s">
        <v>414</v>
      </c>
      <c r="F305" s="654" t="s">
        <v>415</v>
      </c>
      <c r="G305" s="654" t="s">
        <v>416</v>
      </c>
      <c r="H305" s="654" t="s">
        <v>460</v>
      </c>
      <c r="I305" s="654" t="s">
        <v>461</v>
      </c>
      <c r="J305" s="695">
        <v>44166</v>
      </c>
      <c r="K305" s="654" t="s">
        <v>473</v>
      </c>
      <c r="L305" s="654" t="s">
        <v>474</v>
      </c>
      <c r="M305" s="654" t="s">
        <v>421</v>
      </c>
      <c r="N305" s="654">
        <v>0</v>
      </c>
      <c r="O305" s="654">
        <v>0</v>
      </c>
      <c r="P305" s="654" t="s">
        <v>422</v>
      </c>
      <c r="Q305" s="729">
        <v>95.37</v>
      </c>
      <c r="R305" s="730">
        <v>79.835400000000007</v>
      </c>
      <c r="S305" s="654" t="s">
        <v>422</v>
      </c>
      <c r="T305" s="715">
        <v>95.37</v>
      </c>
      <c r="U305" s="654" t="s">
        <v>423</v>
      </c>
      <c r="V305" s="654" t="s">
        <v>424</v>
      </c>
      <c r="W305" s="654" t="s">
        <v>425</v>
      </c>
      <c r="X305" s="654" t="s">
        <v>475</v>
      </c>
      <c r="Y305" s="654">
        <v>44203.432152777801</v>
      </c>
    </row>
    <row r="306" spans="1:25" s="654" customFormat="1" ht="15">
      <c r="A306" s="654" t="s">
        <v>410</v>
      </c>
      <c r="B306" s="654" t="s">
        <v>411</v>
      </c>
      <c r="C306" s="654" t="s">
        <v>432</v>
      </c>
      <c r="D306" s="654" t="s">
        <v>433</v>
      </c>
      <c r="E306" s="654" t="s">
        <v>414</v>
      </c>
      <c r="F306" s="654" t="s">
        <v>415</v>
      </c>
      <c r="G306" s="654" t="s">
        <v>416</v>
      </c>
      <c r="H306" s="654" t="s">
        <v>460</v>
      </c>
      <c r="I306" s="654" t="s">
        <v>461</v>
      </c>
      <c r="J306" s="695">
        <v>44224</v>
      </c>
      <c r="K306" s="654" t="s">
        <v>1109</v>
      </c>
      <c r="L306" s="654" t="s">
        <v>1110</v>
      </c>
      <c r="M306" s="654" t="s">
        <v>421</v>
      </c>
      <c r="N306" s="654">
        <v>0</v>
      </c>
      <c r="O306" s="654">
        <v>0</v>
      </c>
      <c r="P306" s="654" t="s">
        <v>422</v>
      </c>
      <c r="Q306" s="729">
        <v>190.74</v>
      </c>
      <c r="R306" s="730">
        <v>157.81780000000001</v>
      </c>
      <c r="S306" s="654" t="s">
        <v>422</v>
      </c>
      <c r="T306" s="715">
        <v>190.74</v>
      </c>
      <c r="U306" s="654" t="s">
        <v>423</v>
      </c>
      <c r="V306" s="654" t="s">
        <v>424</v>
      </c>
      <c r="W306" s="654" t="s">
        <v>425</v>
      </c>
      <c r="X306" s="654" t="s">
        <v>464</v>
      </c>
      <c r="Y306" s="654">
        <v>44234.568587962996</v>
      </c>
    </row>
    <row r="307" spans="1:25" s="654" customFormat="1" ht="15">
      <c r="A307" s="654" t="s">
        <v>410</v>
      </c>
      <c r="B307" s="654" t="s">
        <v>411</v>
      </c>
      <c r="C307" s="654" t="s">
        <v>432</v>
      </c>
      <c r="D307" s="654" t="s">
        <v>433</v>
      </c>
      <c r="E307" s="654" t="s">
        <v>414</v>
      </c>
      <c r="F307" s="654" t="s">
        <v>415</v>
      </c>
      <c r="G307" s="654" t="s">
        <v>416</v>
      </c>
      <c r="H307" s="654" t="s">
        <v>460</v>
      </c>
      <c r="I307" s="654" t="s">
        <v>461</v>
      </c>
      <c r="J307" s="695">
        <v>44228</v>
      </c>
      <c r="K307" s="654" t="s">
        <v>1111</v>
      </c>
      <c r="L307" s="654" t="s">
        <v>1112</v>
      </c>
      <c r="M307" s="654" t="s">
        <v>421</v>
      </c>
      <c r="N307" s="654">
        <v>0</v>
      </c>
      <c r="O307" s="654">
        <v>0</v>
      </c>
      <c r="P307" s="654" t="s">
        <v>422</v>
      </c>
      <c r="Q307" s="729">
        <v>190.74</v>
      </c>
      <c r="R307" s="730">
        <v>157.40299999999999</v>
      </c>
      <c r="S307" s="654" t="s">
        <v>422</v>
      </c>
      <c r="T307" s="715">
        <v>190.74</v>
      </c>
      <c r="U307" s="654" t="s">
        <v>423</v>
      </c>
      <c r="V307" s="654" t="s">
        <v>424</v>
      </c>
      <c r="W307" s="654" t="s">
        <v>425</v>
      </c>
      <c r="X307" s="654" t="s">
        <v>1113</v>
      </c>
      <c r="Y307" s="654">
        <v>44263.3816898148</v>
      </c>
    </row>
    <row r="308" spans="1:25" s="654" customFormat="1" ht="15">
      <c r="A308" s="654" t="s">
        <v>410</v>
      </c>
      <c r="B308" s="654" t="s">
        <v>411</v>
      </c>
      <c r="C308" s="654" t="s">
        <v>432</v>
      </c>
      <c r="D308" s="654" t="s">
        <v>433</v>
      </c>
      <c r="E308" s="654" t="s">
        <v>414</v>
      </c>
      <c r="F308" s="654" t="s">
        <v>415</v>
      </c>
      <c r="G308" s="654" t="s">
        <v>416</v>
      </c>
      <c r="H308" s="654" t="s">
        <v>460</v>
      </c>
      <c r="I308" s="654" t="s">
        <v>461</v>
      </c>
      <c r="J308" s="695">
        <v>44284</v>
      </c>
      <c r="K308" s="654" t="s">
        <v>1122</v>
      </c>
      <c r="L308" s="654" t="s">
        <v>1123</v>
      </c>
      <c r="M308" s="654" t="s">
        <v>421</v>
      </c>
      <c r="N308" s="654">
        <v>0</v>
      </c>
      <c r="O308" s="654">
        <v>0</v>
      </c>
      <c r="P308" s="654" t="s">
        <v>422</v>
      </c>
      <c r="Q308" s="729">
        <v>170</v>
      </c>
      <c r="R308" s="730">
        <v>144.47280000000001</v>
      </c>
      <c r="S308" s="654" t="s">
        <v>422</v>
      </c>
      <c r="T308" s="715">
        <v>170</v>
      </c>
      <c r="U308" s="654" t="s">
        <v>423</v>
      </c>
      <c r="V308" s="654" t="s">
        <v>424</v>
      </c>
      <c r="W308" s="654" t="s">
        <v>425</v>
      </c>
      <c r="X308" s="654" t="s">
        <v>464</v>
      </c>
      <c r="Y308" s="654">
        <v>44299.651203703703</v>
      </c>
    </row>
    <row r="309" spans="1:25">
      <c r="A309" s="696" t="s">
        <v>410</v>
      </c>
      <c r="B309" s="696" t="s">
        <v>411</v>
      </c>
      <c r="C309" s="696" t="s">
        <v>432</v>
      </c>
      <c r="D309" s="696" t="s">
        <v>433</v>
      </c>
      <c r="E309" s="696" t="s">
        <v>414</v>
      </c>
      <c r="F309" s="696" t="s">
        <v>415</v>
      </c>
      <c r="G309" s="696" t="s">
        <v>416</v>
      </c>
      <c r="H309" s="725" t="s">
        <v>460</v>
      </c>
      <c r="I309" s="696" t="s">
        <v>461</v>
      </c>
      <c r="J309" s="697">
        <v>44228</v>
      </c>
      <c r="K309" s="696" t="s">
        <v>1111</v>
      </c>
      <c r="L309" s="696" t="s">
        <v>1112</v>
      </c>
      <c r="M309" s="696" t="s">
        <v>421</v>
      </c>
      <c r="N309" s="696">
        <v>0</v>
      </c>
      <c r="O309" s="696">
        <v>0</v>
      </c>
      <c r="P309" s="696" t="s">
        <v>422</v>
      </c>
      <c r="Q309" s="696">
        <v>561</v>
      </c>
      <c r="R309" s="696">
        <v>462.95</v>
      </c>
      <c r="S309" s="696" t="s">
        <v>422</v>
      </c>
      <c r="T309" s="734">
        <v>561</v>
      </c>
      <c r="U309" s="696" t="s">
        <v>423</v>
      </c>
      <c r="V309" s="696" t="s">
        <v>424</v>
      </c>
      <c r="W309" s="696" t="s">
        <v>425</v>
      </c>
      <c r="X309" s="696" t="s">
        <v>1113</v>
      </c>
      <c r="Y309" s="724">
        <v>44263.3816898148</v>
      </c>
    </row>
    <row r="310" spans="1:25">
      <c r="A310" s="696" t="s">
        <v>410</v>
      </c>
      <c r="B310" s="696" t="s">
        <v>411</v>
      </c>
      <c r="C310" s="696" t="s">
        <v>412</v>
      </c>
      <c r="D310" s="696" t="s">
        <v>413</v>
      </c>
      <c r="E310" s="696" t="s">
        <v>414</v>
      </c>
      <c r="F310" s="696" t="s">
        <v>415</v>
      </c>
      <c r="G310" s="696" t="s">
        <v>416</v>
      </c>
      <c r="H310" s="696" t="s">
        <v>460</v>
      </c>
      <c r="I310" s="696" t="s">
        <v>461</v>
      </c>
      <c r="J310" s="697">
        <v>44238</v>
      </c>
      <c r="K310" s="696" t="s">
        <v>1114</v>
      </c>
      <c r="L310" s="696" t="s">
        <v>1115</v>
      </c>
      <c r="M310" s="696" t="s">
        <v>421</v>
      </c>
      <c r="N310" s="696">
        <v>0</v>
      </c>
      <c r="O310" s="696">
        <v>0</v>
      </c>
      <c r="P310" s="696" t="s">
        <v>422</v>
      </c>
      <c r="Q310" s="696">
        <v>320</v>
      </c>
      <c r="R310" s="696">
        <v>264.16000000000003</v>
      </c>
      <c r="S310" s="696" t="s">
        <v>422</v>
      </c>
      <c r="T310" s="734">
        <v>320</v>
      </c>
      <c r="U310" s="696" t="s">
        <v>423</v>
      </c>
      <c r="V310" s="696" t="s">
        <v>424</v>
      </c>
      <c r="W310" s="696" t="s">
        <v>425</v>
      </c>
      <c r="X310" s="696" t="s">
        <v>472</v>
      </c>
      <c r="Y310" s="724">
        <v>44265.252546296302</v>
      </c>
    </row>
    <row r="311" spans="1:25">
      <c r="A311" s="696" t="s">
        <v>410</v>
      </c>
      <c r="B311" s="696" t="s">
        <v>411</v>
      </c>
      <c r="C311" s="696" t="s">
        <v>432</v>
      </c>
      <c r="D311" s="696" t="s">
        <v>433</v>
      </c>
      <c r="E311" s="696" t="s">
        <v>414</v>
      </c>
      <c r="F311" s="696" t="s">
        <v>415</v>
      </c>
      <c r="G311" s="696" t="s">
        <v>416</v>
      </c>
      <c r="H311" s="696" t="s">
        <v>460</v>
      </c>
      <c r="I311" s="696" t="s">
        <v>461</v>
      </c>
      <c r="J311" s="697">
        <v>44245</v>
      </c>
      <c r="K311" s="696" t="s">
        <v>1116</v>
      </c>
      <c r="L311" s="696" t="s">
        <v>1117</v>
      </c>
      <c r="M311" s="696" t="s">
        <v>421</v>
      </c>
      <c r="N311" s="696">
        <v>0</v>
      </c>
      <c r="O311" s="696">
        <v>0</v>
      </c>
      <c r="P311" s="696" t="s">
        <v>422</v>
      </c>
      <c r="Q311" s="696">
        <v>120</v>
      </c>
      <c r="R311" s="696">
        <v>99.73</v>
      </c>
      <c r="S311" s="696" t="s">
        <v>422</v>
      </c>
      <c r="T311" s="734">
        <v>120</v>
      </c>
      <c r="U311" s="696" t="s">
        <v>423</v>
      </c>
      <c r="V311" s="696" t="s">
        <v>424</v>
      </c>
      <c r="W311" s="696" t="s">
        <v>425</v>
      </c>
      <c r="X311" s="696" t="s">
        <v>472</v>
      </c>
      <c r="Y311" s="724">
        <v>44259.5598032407</v>
      </c>
    </row>
    <row r="312" spans="1:25">
      <c r="A312" s="696" t="s">
        <v>410</v>
      </c>
      <c r="B312" s="696" t="s">
        <v>411</v>
      </c>
      <c r="C312" s="696" t="s">
        <v>412</v>
      </c>
      <c r="D312" s="696" t="s">
        <v>413</v>
      </c>
      <c r="E312" s="696" t="s">
        <v>414</v>
      </c>
      <c r="F312" s="696" t="s">
        <v>415</v>
      </c>
      <c r="G312" s="696" t="s">
        <v>416</v>
      </c>
      <c r="H312" s="696" t="s">
        <v>460</v>
      </c>
      <c r="I312" s="696" t="s">
        <v>461</v>
      </c>
      <c r="J312" s="697">
        <v>44251</v>
      </c>
      <c r="K312" s="696" t="s">
        <v>1118</v>
      </c>
      <c r="L312" s="696" t="s">
        <v>1119</v>
      </c>
      <c r="M312" s="696" t="s">
        <v>421</v>
      </c>
      <c r="N312" s="696">
        <v>0</v>
      </c>
      <c r="O312" s="696">
        <v>0</v>
      </c>
      <c r="P312" s="696" t="s">
        <v>422</v>
      </c>
      <c r="Q312" s="696">
        <v>40</v>
      </c>
      <c r="R312" s="696">
        <v>32.950000000000003</v>
      </c>
      <c r="S312" s="696" t="s">
        <v>422</v>
      </c>
      <c r="T312" s="734">
        <v>40</v>
      </c>
      <c r="U312" s="696" t="s">
        <v>423</v>
      </c>
      <c r="V312" s="696" t="s">
        <v>424</v>
      </c>
      <c r="W312" s="696" t="s">
        <v>425</v>
      </c>
      <c r="X312" s="696" t="s">
        <v>472</v>
      </c>
      <c r="Y312" s="724">
        <v>44261.6261689815</v>
      </c>
    </row>
    <row r="313" spans="1:25">
      <c r="A313" s="696" t="s">
        <v>410</v>
      </c>
      <c r="B313" s="696" t="s">
        <v>411</v>
      </c>
      <c r="C313" s="696" t="s">
        <v>412</v>
      </c>
      <c r="D313" s="696" t="s">
        <v>413</v>
      </c>
      <c r="E313" s="696" t="s">
        <v>414</v>
      </c>
      <c r="F313" s="696" t="s">
        <v>415</v>
      </c>
      <c r="G313" s="696" t="s">
        <v>416</v>
      </c>
      <c r="H313" s="696" t="s">
        <v>460</v>
      </c>
      <c r="I313" s="696" t="s">
        <v>461</v>
      </c>
      <c r="J313" s="697">
        <v>44274</v>
      </c>
      <c r="K313" s="696" t="s">
        <v>1120</v>
      </c>
      <c r="L313" s="696" t="s">
        <v>1121</v>
      </c>
      <c r="M313" s="696" t="s">
        <v>421</v>
      </c>
      <c r="N313" s="696">
        <v>0</v>
      </c>
      <c r="O313" s="696">
        <v>0</v>
      </c>
      <c r="P313" s="696" t="s">
        <v>422</v>
      </c>
      <c r="Q313" s="696">
        <v>260</v>
      </c>
      <c r="R313" s="696">
        <v>218.34</v>
      </c>
      <c r="S313" s="696" t="s">
        <v>422</v>
      </c>
      <c r="T313" s="734">
        <v>260</v>
      </c>
      <c r="U313" s="696" t="s">
        <v>423</v>
      </c>
      <c r="V313" s="696" t="s">
        <v>424</v>
      </c>
      <c r="W313" s="696" t="s">
        <v>425</v>
      </c>
      <c r="X313" s="696" t="s">
        <v>472</v>
      </c>
      <c r="Y313" s="724">
        <v>44296.548298611102</v>
      </c>
    </row>
    <row r="314" spans="1:25">
      <c r="A314" s="696" t="s">
        <v>410</v>
      </c>
      <c r="B314" s="696" t="s">
        <v>411</v>
      </c>
      <c r="C314" s="696" t="s">
        <v>432</v>
      </c>
      <c r="D314" s="696" t="s">
        <v>433</v>
      </c>
      <c r="E314" s="696" t="s">
        <v>414</v>
      </c>
      <c r="F314" s="696" t="s">
        <v>415</v>
      </c>
      <c r="G314" s="696" t="s">
        <v>416</v>
      </c>
      <c r="H314" s="696" t="s">
        <v>460</v>
      </c>
      <c r="I314" s="696" t="s">
        <v>461</v>
      </c>
      <c r="J314" s="697">
        <v>44284</v>
      </c>
      <c r="K314" s="696" t="s">
        <v>1122</v>
      </c>
      <c r="L314" s="696" t="s">
        <v>1123</v>
      </c>
      <c r="M314" s="696" t="s">
        <v>421</v>
      </c>
      <c r="N314" s="696">
        <v>0</v>
      </c>
      <c r="O314" s="696">
        <v>0</v>
      </c>
      <c r="P314" s="696" t="s">
        <v>422</v>
      </c>
      <c r="Q314" s="696">
        <v>500</v>
      </c>
      <c r="R314" s="696">
        <v>424.92</v>
      </c>
      <c r="S314" s="696" t="s">
        <v>422</v>
      </c>
      <c r="T314" s="734">
        <v>500</v>
      </c>
      <c r="U314" s="696" t="s">
        <v>423</v>
      </c>
      <c r="V314" s="696" t="s">
        <v>424</v>
      </c>
      <c r="W314" s="696" t="s">
        <v>425</v>
      </c>
      <c r="X314" s="696" t="s">
        <v>464</v>
      </c>
      <c r="Y314" s="724">
        <v>44299.651203703703</v>
      </c>
    </row>
    <row r="315" spans="1:25">
      <c r="H315" s="725" t="s">
        <v>1922</v>
      </c>
      <c r="T315" s="734">
        <f>SUBTOTAL(9,T295:T314)</f>
        <v>544.65000000000009</v>
      </c>
      <c r="Y315" s="724"/>
    </row>
    <row r="316" spans="1:25">
      <c r="A316" s="696" t="s">
        <v>410</v>
      </c>
      <c r="B316" s="696" t="s">
        <v>411</v>
      </c>
      <c r="C316" s="696" t="s">
        <v>412</v>
      </c>
      <c r="D316" s="696" t="s">
        <v>413</v>
      </c>
      <c r="E316" s="696" t="s">
        <v>414</v>
      </c>
      <c r="F316" s="696" t="s">
        <v>415</v>
      </c>
      <c r="G316" s="696" t="s">
        <v>416</v>
      </c>
      <c r="H316" s="725" t="s">
        <v>633</v>
      </c>
      <c r="I316" s="696" t="s">
        <v>634</v>
      </c>
      <c r="J316" s="697">
        <v>44227</v>
      </c>
      <c r="K316" s="696" t="s">
        <v>1229</v>
      </c>
      <c r="L316" s="696" t="s">
        <v>1179</v>
      </c>
      <c r="M316" s="696" t="s">
        <v>421</v>
      </c>
      <c r="N316" s="696">
        <v>0</v>
      </c>
      <c r="O316" s="696">
        <v>0</v>
      </c>
      <c r="P316" s="696" t="s">
        <v>422</v>
      </c>
      <c r="Q316" s="696">
        <v>20</v>
      </c>
      <c r="R316" s="696">
        <v>16.54</v>
      </c>
      <c r="S316" s="696" t="s">
        <v>422</v>
      </c>
      <c r="T316" s="734">
        <v>20</v>
      </c>
      <c r="U316" s="696" t="s">
        <v>423</v>
      </c>
      <c r="V316" s="696" t="s">
        <v>424</v>
      </c>
      <c r="W316" s="696" t="s">
        <v>425</v>
      </c>
      <c r="X316" s="696" t="s">
        <v>464</v>
      </c>
      <c r="Y316" s="724">
        <v>44242.628819444399</v>
      </c>
    </row>
    <row r="317" spans="1:25">
      <c r="A317" s="696" t="s">
        <v>410</v>
      </c>
      <c r="B317" s="696" t="s">
        <v>411</v>
      </c>
      <c r="C317" s="696" t="s">
        <v>458</v>
      </c>
      <c r="D317" s="696" t="s">
        <v>459</v>
      </c>
      <c r="E317" s="696" t="s">
        <v>414</v>
      </c>
      <c r="F317" s="696" t="s">
        <v>415</v>
      </c>
      <c r="G317" s="696" t="s">
        <v>416</v>
      </c>
      <c r="H317" s="696" t="s">
        <v>633</v>
      </c>
      <c r="I317" s="696" t="s">
        <v>634</v>
      </c>
      <c r="J317" s="697">
        <v>44154</v>
      </c>
      <c r="K317" s="696" t="s">
        <v>650</v>
      </c>
      <c r="L317" s="696" t="s">
        <v>651</v>
      </c>
      <c r="M317" s="696" t="s">
        <v>421</v>
      </c>
      <c r="N317" s="696">
        <v>0</v>
      </c>
      <c r="O317" s="696">
        <v>0</v>
      </c>
      <c r="P317" s="696" t="s">
        <v>422</v>
      </c>
      <c r="Q317" s="731">
        <v>-1530</v>
      </c>
      <c r="R317" s="696">
        <v>-1292.78</v>
      </c>
      <c r="S317" s="696" t="s">
        <v>422</v>
      </c>
      <c r="T317" s="714">
        <v>-1530</v>
      </c>
      <c r="U317" s="696" t="s">
        <v>423</v>
      </c>
      <c r="V317" s="696" t="s">
        <v>424</v>
      </c>
      <c r="W317" s="696" t="s">
        <v>425</v>
      </c>
      <c r="X317" s="696" t="s">
        <v>467</v>
      </c>
      <c r="Y317" s="696">
        <v>44174.333784722199</v>
      </c>
    </row>
    <row r="318" spans="1:25">
      <c r="A318" s="696" t="s">
        <v>410</v>
      </c>
      <c r="B318" s="696" t="s">
        <v>411</v>
      </c>
      <c r="C318" s="696" t="s">
        <v>458</v>
      </c>
      <c r="D318" s="696" t="s">
        <v>459</v>
      </c>
      <c r="E318" s="696" t="s">
        <v>414</v>
      </c>
      <c r="F318" s="696" t="s">
        <v>415</v>
      </c>
      <c r="G318" s="696" t="s">
        <v>416</v>
      </c>
      <c r="H318" s="696" t="s">
        <v>633</v>
      </c>
      <c r="I318" s="696" t="s">
        <v>634</v>
      </c>
      <c r="J318" s="697">
        <v>44154</v>
      </c>
      <c r="K318" s="696" t="s">
        <v>652</v>
      </c>
      <c r="L318" s="696" t="s">
        <v>651</v>
      </c>
      <c r="M318" s="696" t="s">
        <v>421</v>
      </c>
      <c r="N318" s="696">
        <v>0</v>
      </c>
      <c r="O318" s="696">
        <v>0</v>
      </c>
      <c r="P318" s="696" t="s">
        <v>422</v>
      </c>
      <c r="Q318" s="731">
        <v>-784.5</v>
      </c>
      <c r="R318" s="696">
        <v>-662.86</v>
      </c>
      <c r="S318" s="696" t="s">
        <v>422</v>
      </c>
      <c r="T318" s="714">
        <v>-784.5</v>
      </c>
      <c r="U318" s="696" t="s">
        <v>423</v>
      </c>
      <c r="V318" s="696" t="s">
        <v>424</v>
      </c>
      <c r="W318" s="696" t="s">
        <v>425</v>
      </c>
      <c r="X318" s="696" t="s">
        <v>467</v>
      </c>
      <c r="Y318" s="696">
        <v>44174.333784722199</v>
      </c>
    </row>
    <row r="319" spans="1:25">
      <c r="A319" s="696" t="s">
        <v>410</v>
      </c>
      <c r="B319" s="696" t="s">
        <v>411</v>
      </c>
      <c r="C319" s="696" t="s">
        <v>432</v>
      </c>
      <c r="D319" s="696" t="s">
        <v>433</v>
      </c>
      <c r="E319" s="696" t="s">
        <v>414</v>
      </c>
      <c r="F319" s="696" t="s">
        <v>415</v>
      </c>
      <c r="G319" s="696" t="s">
        <v>416</v>
      </c>
      <c r="H319" s="696" t="s">
        <v>633</v>
      </c>
      <c r="I319" s="696" t="s">
        <v>634</v>
      </c>
      <c r="J319" s="697">
        <v>44286</v>
      </c>
      <c r="K319" s="696" t="s">
        <v>1234</v>
      </c>
      <c r="L319" s="696" t="s">
        <v>1235</v>
      </c>
      <c r="M319" s="696" t="s">
        <v>421</v>
      </c>
      <c r="N319" s="696">
        <v>0</v>
      </c>
      <c r="O319" s="696">
        <v>0</v>
      </c>
      <c r="P319" s="696" t="s">
        <v>422</v>
      </c>
      <c r="Q319" s="731">
        <v>-698</v>
      </c>
      <c r="R319" s="696">
        <v>-596.42999999999995</v>
      </c>
      <c r="S319" s="696" t="s">
        <v>422</v>
      </c>
      <c r="T319" s="714">
        <v>-698</v>
      </c>
      <c r="U319" s="696" t="s">
        <v>423</v>
      </c>
      <c r="V319" s="696" t="s">
        <v>424</v>
      </c>
      <c r="W319" s="696" t="s">
        <v>425</v>
      </c>
      <c r="X319" s="696" t="s">
        <v>464</v>
      </c>
      <c r="Y319" s="696">
        <v>44300.513298611098</v>
      </c>
    </row>
    <row r="320" spans="1:25">
      <c r="A320" s="696" t="s">
        <v>410</v>
      </c>
      <c r="B320" s="696" t="s">
        <v>411</v>
      </c>
      <c r="C320" s="696" t="s">
        <v>458</v>
      </c>
      <c r="D320" s="696" t="s">
        <v>459</v>
      </c>
      <c r="E320" s="696" t="s">
        <v>414</v>
      </c>
      <c r="F320" s="696" t="s">
        <v>415</v>
      </c>
      <c r="G320" s="696" t="s">
        <v>416</v>
      </c>
      <c r="H320" s="696" t="s">
        <v>633</v>
      </c>
      <c r="I320" s="696" t="s">
        <v>634</v>
      </c>
      <c r="J320" s="697">
        <v>44154</v>
      </c>
      <c r="K320" s="696" t="s">
        <v>650</v>
      </c>
      <c r="L320" s="696" t="s">
        <v>651</v>
      </c>
      <c r="M320" s="696" t="s">
        <v>421</v>
      </c>
      <c r="N320" s="696">
        <v>0</v>
      </c>
      <c r="O320" s="696">
        <v>0</v>
      </c>
      <c r="P320" s="696" t="s">
        <v>422</v>
      </c>
      <c r="Q320" s="731">
        <v>520.20000000000005</v>
      </c>
      <c r="R320" s="732">
        <v>439.54520000000002</v>
      </c>
      <c r="S320" s="696" t="s">
        <v>422</v>
      </c>
      <c r="T320" s="715">
        <v>520.20000000000005</v>
      </c>
      <c r="U320" s="696" t="s">
        <v>423</v>
      </c>
      <c r="V320" s="696" t="s">
        <v>424</v>
      </c>
      <c r="W320" s="696" t="s">
        <v>425</v>
      </c>
      <c r="X320" s="696" t="s">
        <v>467</v>
      </c>
      <c r="Y320" s="696">
        <v>44174.333784722199</v>
      </c>
    </row>
    <row r="321" spans="1:25">
      <c r="A321" s="696" t="s">
        <v>410</v>
      </c>
      <c r="B321" s="696" t="s">
        <v>411</v>
      </c>
      <c r="C321" s="696" t="s">
        <v>458</v>
      </c>
      <c r="D321" s="696" t="s">
        <v>459</v>
      </c>
      <c r="E321" s="696" t="s">
        <v>414</v>
      </c>
      <c r="F321" s="696" t="s">
        <v>415</v>
      </c>
      <c r="G321" s="696" t="s">
        <v>416</v>
      </c>
      <c r="H321" s="696" t="s">
        <v>633</v>
      </c>
      <c r="I321" s="696" t="s">
        <v>634</v>
      </c>
      <c r="J321" s="697">
        <v>44154</v>
      </c>
      <c r="K321" s="696" t="s">
        <v>652</v>
      </c>
      <c r="L321" s="696" t="s">
        <v>651</v>
      </c>
      <c r="M321" s="696" t="s">
        <v>421</v>
      </c>
      <c r="N321" s="696">
        <v>0</v>
      </c>
      <c r="O321" s="696">
        <v>0</v>
      </c>
      <c r="P321" s="696" t="s">
        <v>422</v>
      </c>
      <c r="Q321" s="731">
        <v>266.73</v>
      </c>
      <c r="R321" s="732">
        <v>225.3724</v>
      </c>
      <c r="S321" s="696" t="s">
        <v>422</v>
      </c>
      <c r="T321" s="715">
        <v>266.73</v>
      </c>
      <c r="U321" s="696" t="s">
        <v>423</v>
      </c>
      <c r="V321" s="696" t="s">
        <v>424</v>
      </c>
      <c r="W321" s="696" t="s">
        <v>425</v>
      </c>
      <c r="X321" s="696" t="s">
        <v>467</v>
      </c>
      <c r="Y321" s="696">
        <v>44174.333784722199</v>
      </c>
    </row>
    <row r="322" spans="1:25">
      <c r="A322" s="696" t="s">
        <v>410</v>
      </c>
      <c r="B322" s="696" t="s">
        <v>411</v>
      </c>
      <c r="C322" s="696" t="s">
        <v>432</v>
      </c>
      <c r="D322" s="696" t="s">
        <v>433</v>
      </c>
      <c r="E322" s="696" t="s">
        <v>414</v>
      </c>
      <c r="F322" s="696" t="s">
        <v>415</v>
      </c>
      <c r="G322" s="696" t="s">
        <v>416</v>
      </c>
      <c r="H322" s="696" t="s">
        <v>633</v>
      </c>
      <c r="I322" s="696" t="s">
        <v>634</v>
      </c>
      <c r="J322" s="697">
        <v>44286</v>
      </c>
      <c r="K322" s="696" t="s">
        <v>1234</v>
      </c>
      <c r="L322" s="696" t="s">
        <v>1235</v>
      </c>
      <c r="M322" s="696" t="s">
        <v>421</v>
      </c>
      <c r="N322" s="696">
        <v>0</v>
      </c>
      <c r="O322" s="696">
        <v>0</v>
      </c>
      <c r="P322" s="696" t="s">
        <v>422</v>
      </c>
      <c r="Q322" s="731">
        <v>349</v>
      </c>
      <c r="R322" s="732">
        <v>298.21499999999997</v>
      </c>
      <c r="S322" s="696" t="s">
        <v>422</v>
      </c>
      <c r="T322" s="715">
        <v>349</v>
      </c>
      <c r="U322" s="696" t="s">
        <v>423</v>
      </c>
      <c r="V322" s="696" t="s">
        <v>424</v>
      </c>
      <c r="W322" s="696" t="s">
        <v>425</v>
      </c>
      <c r="X322" s="696" t="s">
        <v>464</v>
      </c>
      <c r="Y322" s="696">
        <v>44300.513298611098</v>
      </c>
    </row>
    <row r="323" spans="1:25">
      <c r="A323" s="696" t="s">
        <v>410</v>
      </c>
      <c r="B323" s="696" t="s">
        <v>411</v>
      </c>
      <c r="C323" s="696" t="s">
        <v>412</v>
      </c>
      <c r="D323" s="696" t="s">
        <v>413</v>
      </c>
      <c r="E323" s="696" t="s">
        <v>414</v>
      </c>
      <c r="F323" s="696" t="s">
        <v>415</v>
      </c>
      <c r="G323" s="696" t="s">
        <v>416</v>
      </c>
      <c r="H323" s="696" t="s">
        <v>633</v>
      </c>
      <c r="I323" s="696" t="s">
        <v>634</v>
      </c>
      <c r="J323" s="697">
        <v>44246</v>
      </c>
      <c r="K323" s="696" t="s">
        <v>1230</v>
      </c>
      <c r="L323" s="696" t="s">
        <v>1231</v>
      </c>
      <c r="M323" s="696" t="s">
        <v>421</v>
      </c>
      <c r="N323" s="696">
        <v>0</v>
      </c>
      <c r="O323" s="696">
        <v>0</v>
      </c>
      <c r="P323" s="696" t="s">
        <v>422</v>
      </c>
      <c r="Q323" s="696">
        <v>5</v>
      </c>
      <c r="R323" s="696">
        <v>4.1399999999999997</v>
      </c>
      <c r="S323" s="696" t="s">
        <v>422</v>
      </c>
      <c r="T323" s="734">
        <v>5</v>
      </c>
      <c r="U323" s="696" t="s">
        <v>423</v>
      </c>
      <c r="V323" s="696" t="s">
        <v>424</v>
      </c>
      <c r="W323" s="696" t="s">
        <v>425</v>
      </c>
      <c r="X323" s="696" t="s">
        <v>568</v>
      </c>
      <c r="Y323" s="724">
        <v>44261.6175</v>
      </c>
    </row>
    <row r="324" spans="1:25">
      <c r="A324" s="696" t="s">
        <v>410</v>
      </c>
      <c r="B324" s="696" t="s">
        <v>411</v>
      </c>
      <c r="C324" s="696" t="s">
        <v>432</v>
      </c>
      <c r="D324" s="696" t="s">
        <v>433</v>
      </c>
      <c r="E324" s="696" t="s">
        <v>414</v>
      </c>
      <c r="F324" s="696" t="s">
        <v>415</v>
      </c>
      <c r="G324" s="696" t="s">
        <v>416</v>
      </c>
      <c r="H324" s="725" t="s">
        <v>633</v>
      </c>
      <c r="I324" s="696" t="s">
        <v>634</v>
      </c>
      <c r="J324" s="697">
        <v>44278</v>
      </c>
      <c r="K324" s="696" t="s">
        <v>1232</v>
      </c>
      <c r="L324" s="696" t="s">
        <v>1233</v>
      </c>
      <c r="M324" s="696" t="s">
        <v>421</v>
      </c>
      <c r="N324" s="696">
        <v>0</v>
      </c>
      <c r="O324" s="696">
        <v>0</v>
      </c>
      <c r="P324" s="696" t="s">
        <v>422</v>
      </c>
      <c r="Q324" s="696">
        <v>10</v>
      </c>
      <c r="R324" s="696">
        <v>8.39</v>
      </c>
      <c r="S324" s="696" t="s">
        <v>422</v>
      </c>
      <c r="T324" s="734">
        <v>10</v>
      </c>
      <c r="U324" s="696" t="s">
        <v>423</v>
      </c>
      <c r="V324" s="696" t="s">
        <v>424</v>
      </c>
      <c r="W324" s="696" t="s">
        <v>425</v>
      </c>
      <c r="X324" s="696" t="s">
        <v>464</v>
      </c>
      <c r="Y324" s="724">
        <v>44296.5366319444</v>
      </c>
    </row>
    <row r="325" spans="1:25">
      <c r="A325" s="696" t="s">
        <v>410</v>
      </c>
      <c r="B325" s="696" t="s">
        <v>411</v>
      </c>
      <c r="C325" s="696" t="s">
        <v>432</v>
      </c>
      <c r="D325" s="696" t="s">
        <v>433</v>
      </c>
      <c r="E325" s="696" t="s">
        <v>414</v>
      </c>
      <c r="F325" s="696" t="s">
        <v>415</v>
      </c>
      <c r="G325" s="696" t="s">
        <v>416</v>
      </c>
      <c r="H325" s="696" t="s">
        <v>633</v>
      </c>
      <c r="I325" s="696" t="s">
        <v>634</v>
      </c>
      <c r="J325" s="697">
        <v>44286</v>
      </c>
      <c r="K325" s="696" t="s">
        <v>1234</v>
      </c>
      <c r="L325" s="696" t="s">
        <v>1235</v>
      </c>
      <c r="M325" s="696" t="s">
        <v>421</v>
      </c>
      <c r="N325" s="696">
        <v>0</v>
      </c>
      <c r="O325" s="696">
        <v>0</v>
      </c>
      <c r="P325" s="696" t="s">
        <v>422</v>
      </c>
      <c r="Q325" s="696">
        <v>698</v>
      </c>
      <c r="R325" s="696">
        <v>596.42999999999995</v>
      </c>
      <c r="S325" s="696" t="s">
        <v>422</v>
      </c>
      <c r="T325" s="734">
        <v>698</v>
      </c>
      <c r="U325" s="696" t="s">
        <v>423</v>
      </c>
      <c r="V325" s="696" t="s">
        <v>424</v>
      </c>
      <c r="W325" s="696" t="s">
        <v>425</v>
      </c>
      <c r="X325" s="696" t="s">
        <v>464</v>
      </c>
      <c r="Y325" s="724">
        <v>44300.513298611098</v>
      </c>
    </row>
    <row r="326" spans="1:25">
      <c r="H326" s="725" t="s">
        <v>1923</v>
      </c>
      <c r="T326" s="734">
        <f>SUBTOTAL(9,T316:T325)</f>
        <v>-1143.5700000000002</v>
      </c>
      <c r="Y326" s="724"/>
    </row>
    <row r="327" spans="1:25">
      <c r="A327" s="696" t="s">
        <v>410</v>
      </c>
      <c r="B327" s="696" t="s">
        <v>411</v>
      </c>
      <c r="C327" s="696" t="s">
        <v>970</v>
      </c>
      <c r="D327" s="696" t="s">
        <v>971</v>
      </c>
      <c r="E327" s="696" t="s">
        <v>414</v>
      </c>
      <c r="F327" s="696" t="s">
        <v>415</v>
      </c>
      <c r="G327" s="696" t="s">
        <v>416</v>
      </c>
      <c r="H327" s="725" t="s">
        <v>841</v>
      </c>
      <c r="I327" s="696" t="s">
        <v>1271</v>
      </c>
      <c r="J327" s="697">
        <v>44286</v>
      </c>
      <c r="K327" s="696" t="s">
        <v>1262</v>
      </c>
      <c r="L327" s="696" t="s">
        <v>1272</v>
      </c>
      <c r="M327" s="696" t="s">
        <v>421</v>
      </c>
      <c r="N327" s="696">
        <v>0</v>
      </c>
      <c r="O327" s="696">
        <v>0</v>
      </c>
      <c r="P327" s="696" t="s">
        <v>422</v>
      </c>
      <c r="Q327" s="696">
        <v>187.5</v>
      </c>
      <c r="R327" s="696">
        <v>160.22</v>
      </c>
      <c r="S327" s="696" t="s">
        <v>422</v>
      </c>
      <c r="T327" s="734">
        <v>187.5</v>
      </c>
      <c r="U327" s="696" t="s">
        <v>423</v>
      </c>
      <c r="V327" s="696" t="s">
        <v>424</v>
      </c>
      <c r="W327" s="696" t="s">
        <v>425</v>
      </c>
      <c r="X327" s="696" t="s">
        <v>975</v>
      </c>
      <c r="Y327" s="724">
        <v>44302.5640740741</v>
      </c>
    </row>
    <row r="328" spans="1:25">
      <c r="H328" s="725" t="s">
        <v>1924</v>
      </c>
      <c r="T328" s="734">
        <f>SUBTOTAL(9,T327:T327)</f>
        <v>187.5</v>
      </c>
      <c r="Y328" s="724"/>
    </row>
    <row r="329" spans="1:25">
      <c r="A329" s="696" t="s">
        <v>410</v>
      </c>
      <c r="B329" s="696" t="s">
        <v>411</v>
      </c>
      <c r="C329" s="696" t="s">
        <v>970</v>
      </c>
      <c r="D329" s="696" t="s">
        <v>971</v>
      </c>
      <c r="E329" s="696" t="s">
        <v>414</v>
      </c>
      <c r="F329" s="696" t="s">
        <v>415</v>
      </c>
      <c r="G329" s="696" t="s">
        <v>416</v>
      </c>
      <c r="H329" s="696" t="s">
        <v>842</v>
      </c>
      <c r="I329" s="696" t="s">
        <v>1264</v>
      </c>
      <c r="J329" s="697">
        <v>44286</v>
      </c>
      <c r="K329" s="696" t="s">
        <v>1262</v>
      </c>
      <c r="L329" s="696" t="s">
        <v>1265</v>
      </c>
      <c r="M329" s="696" t="s">
        <v>421</v>
      </c>
      <c r="N329" s="696">
        <v>0</v>
      </c>
      <c r="O329" s="696">
        <v>0</v>
      </c>
      <c r="P329" s="696" t="s">
        <v>422</v>
      </c>
      <c r="Q329" s="696">
        <v>200</v>
      </c>
      <c r="R329" s="696">
        <v>170.9</v>
      </c>
      <c r="S329" s="696" t="s">
        <v>422</v>
      </c>
      <c r="T329" s="734">
        <v>200</v>
      </c>
      <c r="U329" s="696" t="s">
        <v>423</v>
      </c>
      <c r="V329" s="696" t="s">
        <v>424</v>
      </c>
      <c r="W329" s="696" t="s">
        <v>425</v>
      </c>
      <c r="X329" s="696" t="s">
        <v>975</v>
      </c>
      <c r="Y329" s="724">
        <v>44302.5640740741</v>
      </c>
    </row>
    <row r="330" spans="1:25">
      <c r="H330" s="725" t="s">
        <v>1925</v>
      </c>
      <c r="T330" s="734">
        <f>SUBTOTAL(9,T329:T329)</f>
        <v>200</v>
      </c>
      <c r="Y330" s="724"/>
    </row>
    <row r="331" spans="1:25">
      <c r="A331" s="696" t="s">
        <v>410</v>
      </c>
      <c r="B331" s="696" t="s">
        <v>411</v>
      </c>
      <c r="C331" s="696" t="s">
        <v>970</v>
      </c>
      <c r="D331" s="696" t="s">
        <v>971</v>
      </c>
      <c r="E331" s="696" t="s">
        <v>414</v>
      </c>
      <c r="F331" s="696" t="s">
        <v>415</v>
      </c>
      <c r="G331" s="696" t="s">
        <v>416</v>
      </c>
      <c r="H331" s="725" t="s">
        <v>843</v>
      </c>
      <c r="I331" s="696" t="s">
        <v>995</v>
      </c>
      <c r="J331" s="697">
        <v>44285</v>
      </c>
      <c r="K331" s="696" t="s">
        <v>996</v>
      </c>
      <c r="L331" s="696" t="s">
        <v>997</v>
      </c>
      <c r="M331" s="696" t="s">
        <v>421</v>
      </c>
      <c r="N331" s="696">
        <v>0</v>
      </c>
      <c r="O331" s="696">
        <v>0</v>
      </c>
      <c r="P331" s="696" t="s">
        <v>422</v>
      </c>
      <c r="Q331" s="696">
        <v>100</v>
      </c>
      <c r="R331" s="696">
        <v>85.15</v>
      </c>
      <c r="S331" s="696" t="s">
        <v>422</v>
      </c>
      <c r="T331" s="734">
        <v>100</v>
      </c>
      <c r="U331" s="696" t="s">
        <v>423</v>
      </c>
      <c r="V331" s="696" t="s">
        <v>424</v>
      </c>
      <c r="W331" s="696" t="s">
        <v>425</v>
      </c>
      <c r="X331" s="696" t="s">
        <v>985</v>
      </c>
      <c r="Y331" s="724">
        <v>44299.570208333302</v>
      </c>
    </row>
    <row r="332" spans="1:25">
      <c r="A332" s="696" t="s">
        <v>410</v>
      </c>
      <c r="B332" s="696" t="s">
        <v>411</v>
      </c>
      <c r="C332" s="696" t="s">
        <v>970</v>
      </c>
      <c r="D332" s="696" t="s">
        <v>971</v>
      </c>
      <c r="E332" s="696" t="s">
        <v>414</v>
      </c>
      <c r="F332" s="696" t="s">
        <v>415</v>
      </c>
      <c r="G332" s="696" t="s">
        <v>416</v>
      </c>
      <c r="H332" s="696" t="s">
        <v>843</v>
      </c>
      <c r="I332" s="696" t="s">
        <v>995</v>
      </c>
      <c r="J332" s="697">
        <v>44285</v>
      </c>
      <c r="K332" s="696" t="s">
        <v>998</v>
      </c>
      <c r="L332" s="696" t="s">
        <v>999</v>
      </c>
      <c r="M332" s="696" t="s">
        <v>421</v>
      </c>
      <c r="N332" s="696">
        <v>0</v>
      </c>
      <c r="O332" s="696">
        <v>0</v>
      </c>
      <c r="P332" s="696" t="s">
        <v>422</v>
      </c>
      <c r="Q332" s="696">
        <v>100</v>
      </c>
      <c r="R332" s="696">
        <v>85.15</v>
      </c>
      <c r="S332" s="696" t="s">
        <v>422</v>
      </c>
      <c r="T332" s="734">
        <v>100</v>
      </c>
      <c r="U332" s="696" t="s">
        <v>423</v>
      </c>
      <c r="V332" s="696" t="s">
        <v>424</v>
      </c>
      <c r="W332" s="696" t="s">
        <v>425</v>
      </c>
      <c r="X332" s="696" t="s">
        <v>985</v>
      </c>
      <c r="Y332" s="724">
        <v>44299.570208333302</v>
      </c>
    </row>
    <row r="333" spans="1:25">
      <c r="A333" s="696" t="s">
        <v>410</v>
      </c>
      <c r="B333" s="696" t="s">
        <v>411</v>
      </c>
      <c r="C333" s="696" t="s">
        <v>970</v>
      </c>
      <c r="D333" s="696" t="s">
        <v>971</v>
      </c>
      <c r="E333" s="696" t="s">
        <v>414</v>
      </c>
      <c r="F333" s="696" t="s">
        <v>415</v>
      </c>
      <c r="G333" s="696" t="s">
        <v>416</v>
      </c>
      <c r="H333" s="725" t="s">
        <v>843</v>
      </c>
      <c r="I333" s="696" t="s">
        <v>995</v>
      </c>
      <c r="J333" s="697">
        <v>44285</v>
      </c>
      <c r="K333" s="696" t="s">
        <v>1000</v>
      </c>
      <c r="L333" s="696" t="s">
        <v>1001</v>
      </c>
      <c r="M333" s="696" t="s">
        <v>421</v>
      </c>
      <c r="N333" s="696">
        <v>0</v>
      </c>
      <c r="O333" s="696">
        <v>0</v>
      </c>
      <c r="P333" s="696" t="s">
        <v>422</v>
      </c>
      <c r="Q333" s="696">
        <v>45.14</v>
      </c>
      <c r="R333" s="696">
        <v>38.44</v>
      </c>
      <c r="S333" s="696" t="s">
        <v>422</v>
      </c>
      <c r="T333" s="734">
        <v>45.14</v>
      </c>
      <c r="U333" s="696" t="s">
        <v>423</v>
      </c>
      <c r="V333" s="696" t="s">
        <v>424</v>
      </c>
      <c r="W333" s="696" t="s">
        <v>425</v>
      </c>
      <c r="X333" s="696" t="s">
        <v>985</v>
      </c>
      <c r="Y333" s="724">
        <v>44299.5702199074</v>
      </c>
    </row>
    <row r="334" spans="1:25">
      <c r="A334" s="696" t="s">
        <v>410</v>
      </c>
      <c r="B334" s="696" t="s">
        <v>411</v>
      </c>
      <c r="C334" s="696" t="s">
        <v>970</v>
      </c>
      <c r="D334" s="696" t="s">
        <v>971</v>
      </c>
      <c r="E334" s="696" t="s">
        <v>414</v>
      </c>
      <c r="F334" s="696" t="s">
        <v>415</v>
      </c>
      <c r="G334" s="696" t="s">
        <v>416</v>
      </c>
      <c r="H334" s="696" t="s">
        <v>843</v>
      </c>
      <c r="I334" s="696" t="s">
        <v>995</v>
      </c>
      <c r="J334" s="697">
        <v>44286</v>
      </c>
      <c r="K334" s="696" t="s">
        <v>973</v>
      </c>
      <c r="L334" s="696" t="s">
        <v>1002</v>
      </c>
      <c r="M334" s="696" t="s">
        <v>421</v>
      </c>
      <c r="N334" s="696">
        <v>0</v>
      </c>
      <c r="O334" s="696">
        <v>0</v>
      </c>
      <c r="P334" s="696" t="s">
        <v>422</v>
      </c>
      <c r="Q334" s="696">
        <v>847.4</v>
      </c>
      <c r="R334" s="696">
        <v>724.09</v>
      </c>
      <c r="S334" s="696" t="s">
        <v>422</v>
      </c>
      <c r="T334" s="734">
        <v>847.4</v>
      </c>
      <c r="U334" s="696" t="s">
        <v>423</v>
      </c>
      <c r="V334" s="696" t="s">
        <v>424</v>
      </c>
      <c r="W334" s="696" t="s">
        <v>425</v>
      </c>
      <c r="X334" s="696" t="s">
        <v>975</v>
      </c>
      <c r="Y334" s="724">
        <v>44302.558634259301</v>
      </c>
    </row>
    <row r="335" spans="1:25">
      <c r="H335" s="725" t="s">
        <v>1926</v>
      </c>
      <c r="T335" s="734">
        <f>SUBTOTAL(9,T331:T334)</f>
        <v>1092.54</v>
      </c>
      <c r="Y335" s="724"/>
    </row>
    <row r="336" spans="1:25">
      <c r="A336" s="696" t="s">
        <v>410</v>
      </c>
      <c r="B336" s="696" t="s">
        <v>411</v>
      </c>
      <c r="C336" s="696" t="s">
        <v>970</v>
      </c>
      <c r="D336" s="696" t="s">
        <v>971</v>
      </c>
      <c r="E336" s="696" t="s">
        <v>414</v>
      </c>
      <c r="F336" s="696" t="s">
        <v>415</v>
      </c>
      <c r="G336" s="696" t="s">
        <v>416</v>
      </c>
      <c r="H336" s="725" t="s">
        <v>844</v>
      </c>
      <c r="I336" s="696" t="s">
        <v>1317</v>
      </c>
      <c r="J336" s="697">
        <v>44285</v>
      </c>
      <c r="K336" s="696" t="s">
        <v>1318</v>
      </c>
      <c r="L336" s="696" t="s">
        <v>1319</v>
      </c>
      <c r="M336" s="696" t="s">
        <v>421</v>
      </c>
      <c r="N336" s="696">
        <v>0</v>
      </c>
      <c r="O336" s="696">
        <v>0</v>
      </c>
      <c r="P336" s="696" t="s">
        <v>422</v>
      </c>
      <c r="Q336" s="696">
        <v>200</v>
      </c>
      <c r="R336" s="696">
        <v>170.3</v>
      </c>
      <c r="S336" s="696" t="s">
        <v>422</v>
      </c>
      <c r="T336" s="734">
        <v>200</v>
      </c>
      <c r="U336" s="696" t="s">
        <v>423</v>
      </c>
      <c r="V336" s="696" t="s">
        <v>424</v>
      </c>
      <c r="W336" s="696" t="s">
        <v>425</v>
      </c>
      <c r="X336" s="696" t="s">
        <v>985</v>
      </c>
      <c r="Y336" s="724">
        <v>44299.570208333302</v>
      </c>
    </row>
    <row r="337" spans="1:25">
      <c r="A337" s="696" t="s">
        <v>410</v>
      </c>
      <c r="B337" s="696" t="s">
        <v>411</v>
      </c>
      <c r="C337" s="696" t="s">
        <v>970</v>
      </c>
      <c r="D337" s="696" t="s">
        <v>971</v>
      </c>
      <c r="E337" s="696" t="s">
        <v>414</v>
      </c>
      <c r="F337" s="696" t="s">
        <v>415</v>
      </c>
      <c r="G337" s="696" t="s">
        <v>416</v>
      </c>
      <c r="H337" s="696" t="s">
        <v>844</v>
      </c>
      <c r="I337" s="696" t="s">
        <v>1317</v>
      </c>
      <c r="J337" s="697">
        <v>44286</v>
      </c>
      <c r="K337" s="696" t="s">
        <v>1279</v>
      </c>
      <c r="L337" s="696" t="s">
        <v>1320</v>
      </c>
      <c r="M337" s="696" t="s">
        <v>421</v>
      </c>
      <c r="N337" s="696">
        <v>0</v>
      </c>
      <c r="O337" s="696">
        <v>0</v>
      </c>
      <c r="P337" s="696" t="s">
        <v>422</v>
      </c>
      <c r="Q337" s="696">
        <v>1050</v>
      </c>
      <c r="R337" s="696">
        <v>897.21</v>
      </c>
      <c r="S337" s="696" t="s">
        <v>422</v>
      </c>
      <c r="T337" s="734">
        <v>1050</v>
      </c>
      <c r="U337" s="696" t="s">
        <v>423</v>
      </c>
      <c r="V337" s="696" t="s">
        <v>424</v>
      </c>
      <c r="W337" s="696" t="s">
        <v>425</v>
      </c>
      <c r="X337" s="696" t="s">
        <v>975</v>
      </c>
      <c r="Y337" s="724">
        <v>44302.555567129602</v>
      </c>
    </row>
    <row r="338" spans="1:25">
      <c r="H338" s="725" t="s">
        <v>1927</v>
      </c>
      <c r="T338" s="734">
        <f>SUBTOTAL(9,T336:T337)</f>
        <v>1250</v>
      </c>
      <c r="Y338" s="724"/>
    </row>
    <row r="339" spans="1:25">
      <c r="A339" s="696" t="s">
        <v>410</v>
      </c>
      <c r="B339" s="696" t="s">
        <v>411</v>
      </c>
      <c r="C339" s="696" t="s">
        <v>970</v>
      </c>
      <c r="D339" s="696" t="s">
        <v>971</v>
      </c>
      <c r="E339" s="696" t="s">
        <v>414</v>
      </c>
      <c r="F339" s="696" t="s">
        <v>415</v>
      </c>
      <c r="G339" s="696" t="s">
        <v>416</v>
      </c>
      <c r="H339" s="725" t="s">
        <v>845</v>
      </c>
      <c r="I339" s="696" t="s">
        <v>1309</v>
      </c>
      <c r="J339" s="697">
        <v>44285</v>
      </c>
      <c r="K339" s="696" t="s">
        <v>1310</v>
      </c>
      <c r="L339" s="696" t="s">
        <v>1311</v>
      </c>
      <c r="M339" s="696" t="s">
        <v>421</v>
      </c>
      <c r="N339" s="696">
        <v>0</v>
      </c>
      <c r="O339" s="696">
        <v>0</v>
      </c>
      <c r="P339" s="696" t="s">
        <v>422</v>
      </c>
      <c r="Q339" s="696">
        <v>900</v>
      </c>
      <c r="R339" s="696">
        <v>766.35</v>
      </c>
      <c r="S339" s="696" t="s">
        <v>422</v>
      </c>
      <c r="T339" s="734">
        <v>900</v>
      </c>
      <c r="U339" s="696" t="s">
        <v>423</v>
      </c>
      <c r="V339" s="696" t="s">
        <v>424</v>
      </c>
      <c r="W339" s="696" t="s">
        <v>425</v>
      </c>
      <c r="X339" s="696" t="s">
        <v>985</v>
      </c>
      <c r="Y339" s="724">
        <v>44299.570208333302</v>
      </c>
    </row>
    <row r="340" spans="1:25">
      <c r="A340" s="696" t="s">
        <v>410</v>
      </c>
      <c r="B340" s="696" t="s">
        <v>411</v>
      </c>
      <c r="C340" s="696" t="s">
        <v>970</v>
      </c>
      <c r="D340" s="696" t="s">
        <v>971</v>
      </c>
      <c r="E340" s="696" t="s">
        <v>414</v>
      </c>
      <c r="F340" s="696" t="s">
        <v>415</v>
      </c>
      <c r="G340" s="696" t="s">
        <v>416</v>
      </c>
      <c r="H340" s="696" t="s">
        <v>845</v>
      </c>
      <c r="I340" s="696" t="s">
        <v>1309</v>
      </c>
      <c r="J340" s="697">
        <v>44285</v>
      </c>
      <c r="K340" s="696" t="s">
        <v>1312</v>
      </c>
      <c r="L340" s="696" t="s">
        <v>1313</v>
      </c>
      <c r="M340" s="696" t="s">
        <v>421</v>
      </c>
      <c r="N340" s="696">
        <v>0</v>
      </c>
      <c r="O340" s="696">
        <v>0</v>
      </c>
      <c r="P340" s="696" t="s">
        <v>422</v>
      </c>
      <c r="Q340" s="696">
        <v>63.98</v>
      </c>
      <c r="R340" s="696">
        <v>54.48</v>
      </c>
      <c r="S340" s="696" t="s">
        <v>422</v>
      </c>
      <c r="T340" s="734">
        <v>63.98</v>
      </c>
      <c r="U340" s="696" t="s">
        <v>423</v>
      </c>
      <c r="V340" s="696" t="s">
        <v>424</v>
      </c>
      <c r="W340" s="696" t="s">
        <v>425</v>
      </c>
      <c r="X340" s="696" t="s">
        <v>985</v>
      </c>
      <c r="Y340" s="724">
        <v>44299.570208333302</v>
      </c>
    </row>
    <row r="341" spans="1:25">
      <c r="A341" s="696" t="s">
        <v>410</v>
      </c>
      <c r="B341" s="696" t="s">
        <v>411</v>
      </c>
      <c r="C341" s="696" t="s">
        <v>970</v>
      </c>
      <c r="D341" s="696" t="s">
        <v>971</v>
      </c>
      <c r="E341" s="696" t="s">
        <v>414</v>
      </c>
      <c r="F341" s="696" t="s">
        <v>415</v>
      </c>
      <c r="G341" s="696" t="s">
        <v>416</v>
      </c>
      <c r="H341" s="725" t="s">
        <v>845</v>
      </c>
      <c r="I341" s="696" t="s">
        <v>1309</v>
      </c>
      <c r="J341" s="697">
        <v>44286</v>
      </c>
      <c r="K341" s="696" t="s">
        <v>1279</v>
      </c>
      <c r="L341" s="696" t="s">
        <v>1314</v>
      </c>
      <c r="M341" s="696" t="s">
        <v>421</v>
      </c>
      <c r="N341" s="696">
        <v>0</v>
      </c>
      <c r="O341" s="696">
        <v>0</v>
      </c>
      <c r="P341" s="696" t="s">
        <v>422</v>
      </c>
      <c r="Q341" s="696">
        <v>1494.95</v>
      </c>
      <c r="R341" s="696">
        <v>1277.4100000000001</v>
      </c>
      <c r="S341" s="696" t="s">
        <v>422</v>
      </c>
      <c r="T341" s="734">
        <v>1494.95</v>
      </c>
      <c r="U341" s="696" t="s">
        <v>423</v>
      </c>
      <c r="V341" s="696" t="s">
        <v>424</v>
      </c>
      <c r="W341" s="696" t="s">
        <v>425</v>
      </c>
      <c r="X341" s="696" t="s">
        <v>975</v>
      </c>
      <c r="Y341" s="724">
        <v>44302.555567129602</v>
      </c>
    </row>
    <row r="342" spans="1:25">
      <c r="H342" s="725" t="s">
        <v>1928</v>
      </c>
      <c r="T342" s="734">
        <f>SUBTOTAL(9,T339:T341)</f>
        <v>2458.9300000000003</v>
      </c>
      <c r="Y342" s="724"/>
    </row>
    <row r="343" spans="1:25">
      <c r="A343" s="696" t="s">
        <v>410</v>
      </c>
      <c r="B343" s="696" t="s">
        <v>411</v>
      </c>
      <c r="C343" s="696" t="s">
        <v>970</v>
      </c>
      <c r="D343" s="696" t="s">
        <v>971</v>
      </c>
      <c r="E343" s="696" t="s">
        <v>414</v>
      </c>
      <c r="F343" s="696" t="s">
        <v>415</v>
      </c>
      <c r="G343" s="696" t="s">
        <v>416</v>
      </c>
      <c r="H343" s="696" t="s">
        <v>1325</v>
      </c>
      <c r="I343" s="696" t="s">
        <v>1326</v>
      </c>
      <c r="J343" s="697">
        <v>44286</v>
      </c>
      <c r="K343" s="696" t="s">
        <v>1327</v>
      </c>
      <c r="L343" s="696" t="s">
        <v>1328</v>
      </c>
      <c r="M343" s="696" t="s">
        <v>421</v>
      </c>
      <c r="N343" s="696">
        <v>0</v>
      </c>
      <c r="O343" s="696">
        <v>0</v>
      </c>
      <c r="P343" s="696" t="s">
        <v>422</v>
      </c>
      <c r="Q343" s="696">
        <v>232.98</v>
      </c>
      <c r="R343" s="696">
        <v>199.08</v>
      </c>
      <c r="S343" s="696" t="s">
        <v>422</v>
      </c>
      <c r="U343" s="696" t="s">
        <v>423</v>
      </c>
      <c r="V343" s="696" t="s">
        <v>424</v>
      </c>
      <c r="W343" s="696" t="s">
        <v>425</v>
      </c>
      <c r="X343" s="696" t="s">
        <v>985</v>
      </c>
      <c r="Y343" s="724">
        <v>44301.653298611098</v>
      </c>
    </row>
    <row r="344" spans="1:25">
      <c r="H344" s="725" t="s">
        <v>1929</v>
      </c>
      <c r="T344" s="734">
        <f>SUBTOTAL(9,T343:T343)</f>
        <v>0</v>
      </c>
      <c r="Y344" s="724"/>
    </row>
    <row r="345" spans="1:25">
      <c r="H345" s="725" t="s">
        <v>1930</v>
      </c>
      <c r="T345" s="734">
        <f>SUBTOTAL(9,T5:T343)</f>
        <v>199242.8000000001</v>
      </c>
      <c r="Y345" s="724"/>
    </row>
    <row r="346" spans="1:25">
      <c r="Y346" s="724"/>
    </row>
    <row r="347" spans="1:25">
      <c r="T347" s="734">
        <f>T345-'Rapport Financier 1'!K254</f>
        <v>0</v>
      </c>
      <c r="Y347" s="724"/>
    </row>
    <row r="348" spans="1:25">
      <c r="Y348" s="724"/>
    </row>
    <row r="349" spans="1:25">
      <c r="Y349" s="724"/>
    </row>
    <row r="350" spans="1:25">
      <c r="Y350" s="724"/>
    </row>
    <row r="351" spans="1:25">
      <c r="Y351" s="724"/>
    </row>
    <row r="352" spans="1:25">
      <c r="Y352" s="724"/>
    </row>
    <row r="353" spans="8:25">
      <c r="Y353" s="724"/>
    </row>
    <row r="354" spans="8:25">
      <c r="Y354" s="724"/>
    </row>
    <row r="355" spans="8:25">
      <c r="Y355" s="724"/>
    </row>
    <row r="356" spans="8:25">
      <c r="Y356" s="724"/>
    </row>
    <row r="357" spans="8:25">
      <c r="Y357" s="724"/>
    </row>
    <row r="358" spans="8:25">
      <c r="Y358" s="724"/>
    </row>
    <row r="359" spans="8:25">
      <c r="H359" s="725"/>
      <c r="Y359" s="724"/>
    </row>
    <row r="360" spans="8:25">
      <c r="Y360" s="724"/>
    </row>
    <row r="361" spans="8:25">
      <c r="Y361" s="724"/>
    </row>
    <row r="362" spans="8:25">
      <c r="Y362" s="724"/>
    </row>
    <row r="363" spans="8:25">
      <c r="Y363" s="724"/>
    </row>
    <row r="364" spans="8:25">
      <c r="Y364" s="724"/>
    </row>
    <row r="365" spans="8:25">
      <c r="Y365" s="724"/>
    </row>
    <row r="366" spans="8:25">
      <c r="Y366" s="724"/>
    </row>
    <row r="367" spans="8:25">
      <c r="H367" s="725"/>
      <c r="Y367" s="724"/>
    </row>
    <row r="368" spans="8:25">
      <c r="Y368" s="724"/>
    </row>
    <row r="369" spans="8:25">
      <c r="Y369" s="724"/>
    </row>
    <row r="370" spans="8:25">
      <c r="Y370" s="724"/>
    </row>
    <row r="371" spans="8:25">
      <c r="Y371" s="724"/>
    </row>
    <row r="372" spans="8:25">
      <c r="Y372" s="724"/>
    </row>
    <row r="373" spans="8:25">
      <c r="Y373" s="724"/>
    </row>
    <row r="374" spans="8:25">
      <c r="H374" s="725"/>
      <c r="Y374" s="724"/>
    </row>
    <row r="375" spans="8:25">
      <c r="Y375" s="724"/>
    </row>
    <row r="376" spans="8:25">
      <c r="Y376" s="724"/>
    </row>
    <row r="377" spans="8:25">
      <c r="Y377" s="724"/>
    </row>
    <row r="378" spans="8:25">
      <c r="Y378" s="724"/>
    </row>
    <row r="379" spans="8:25">
      <c r="Y379" s="724"/>
    </row>
    <row r="380" spans="8:25">
      <c r="Y380" s="724"/>
    </row>
    <row r="381" spans="8:25">
      <c r="H381" s="725"/>
      <c r="Y381" s="724"/>
    </row>
    <row r="382" spans="8:25">
      <c r="Y382" s="724"/>
    </row>
    <row r="383" spans="8:25">
      <c r="Y383" s="724"/>
    </row>
    <row r="384" spans="8:25">
      <c r="Y384" s="724"/>
    </row>
    <row r="385" spans="8:25">
      <c r="Y385" s="724"/>
    </row>
    <row r="386" spans="8:25">
      <c r="Y386" s="724"/>
    </row>
    <row r="387" spans="8:25">
      <c r="Y387" s="724"/>
    </row>
    <row r="388" spans="8:25">
      <c r="H388" s="725"/>
      <c r="Y388" s="724"/>
    </row>
    <row r="389" spans="8:25">
      <c r="Y389" s="724"/>
    </row>
    <row r="390" spans="8:25">
      <c r="Y390" s="724"/>
    </row>
    <row r="391" spans="8:25">
      <c r="Y391" s="724"/>
    </row>
    <row r="392" spans="8:25">
      <c r="Y392" s="724"/>
    </row>
    <row r="393" spans="8:25">
      <c r="Y393" s="724"/>
    </row>
    <row r="394" spans="8:25">
      <c r="Y394" s="724"/>
    </row>
    <row r="395" spans="8:25">
      <c r="Y395" s="724"/>
    </row>
    <row r="396" spans="8:25">
      <c r="Y396" s="724"/>
    </row>
    <row r="397" spans="8:25">
      <c r="H397" s="725"/>
      <c r="Y397" s="724"/>
    </row>
    <row r="398" spans="8:25">
      <c r="Y398" s="724"/>
    </row>
    <row r="399" spans="8:25">
      <c r="Y399" s="724"/>
    </row>
    <row r="400" spans="8:25">
      <c r="Y400" s="724"/>
    </row>
    <row r="401" spans="8:25">
      <c r="Y401" s="724"/>
    </row>
    <row r="402" spans="8:25">
      <c r="H402" s="725"/>
      <c r="Y402" s="724"/>
    </row>
    <row r="403" spans="8:25">
      <c r="Y403" s="724"/>
    </row>
    <row r="404" spans="8:25">
      <c r="Y404" s="724"/>
    </row>
    <row r="405" spans="8:25">
      <c r="H405" s="725"/>
      <c r="Y405" s="724"/>
    </row>
    <row r="406" spans="8:25">
      <c r="Y406" s="724"/>
    </row>
    <row r="407" spans="8:25">
      <c r="Y407" s="724"/>
    </row>
    <row r="408" spans="8:25">
      <c r="H408" s="725"/>
      <c r="Y408" s="724"/>
    </row>
    <row r="409" spans="8:25">
      <c r="Y409" s="724"/>
    </row>
    <row r="410" spans="8:25">
      <c r="Y410" s="724"/>
    </row>
    <row r="411" spans="8:25">
      <c r="H411" s="725"/>
      <c r="Y411" s="724"/>
    </row>
    <row r="412" spans="8:25">
      <c r="Y412" s="724"/>
    </row>
    <row r="413" spans="8:25">
      <c r="H413" s="725"/>
      <c r="Y413" s="724"/>
    </row>
    <row r="414" spans="8:25">
      <c r="Y414" s="724"/>
    </row>
    <row r="415" spans="8:25">
      <c r="H415" s="725"/>
      <c r="Y415" s="724"/>
    </row>
    <row r="416" spans="8:25">
      <c r="Y416" s="724"/>
    </row>
    <row r="417" spans="8:25">
      <c r="H417" s="725"/>
      <c r="Y417" s="724"/>
    </row>
    <row r="418" spans="8:25">
      <c r="Y418" s="724"/>
    </row>
    <row r="419" spans="8:25">
      <c r="H419" s="725"/>
      <c r="Y419" s="724"/>
    </row>
    <row r="420" spans="8:25">
      <c r="Y420" s="724"/>
    </row>
    <row r="421" spans="8:25">
      <c r="H421" s="725"/>
      <c r="Y421" s="724"/>
    </row>
    <row r="422" spans="8:25">
      <c r="Y422" s="724"/>
    </row>
    <row r="423" spans="8:25">
      <c r="H423" s="725"/>
      <c r="Y423" s="724"/>
    </row>
    <row r="424" spans="8:25">
      <c r="Y424" s="724"/>
    </row>
    <row r="425" spans="8:25">
      <c r="H425" s="725"/>
      <c r="Y425" s="724"/>
    </row>
    <row r="426" spans="8:25">
      <c r="Y426" s="724"/>
    </row>
    <row r="427" spans="8:25">
      <c r="H427" s="725"/>
      <c r="Y427" s="724"/>
    </row>
    <row r="428" spans="8:25">
      <c r="Y428" s="724"/>
    </row>
    <row r="429" spans="8:25">
      <c r="H429" s="725"/>
      <c r="Y429" s="724"/>
    </row>
    <row r="430" spans="8:25">
      <c r="Y430" s="724"/>
    </row>
    <row r="431" spans="8:25">
      <c r="H431" s="725"/>
      <c r="Y431" s="724"/>
    </row>
    <row r="432" spans="8:25">
      <c r="Y432" s="724"/>
    </row>
    <row r="433" spans="8:25">
      <c r="Y433" s="724"/>
    </row>
    <row r="434" spans="8:25">
      <c r="Y434" s="724"/>
    </row>
    <row r="435" spans="8:25">
      <c r="Y435" s="724"/>
    </row>
    <row r="436" spans="8:25">
      <c r="Y436" s="724"/>
    </row>
    <row r="437" spans="8:25">
      <c r="Y437" s="724"/>
    </row>
    <row r="438" spans="8:25">
      <c r="Y438" s="724"/>
    </row>
    <row r="439" spans="8:25">
      <c r="H439" s="725"/>
      <c r="Y439" s="724"/>
    </row>
    <row r="440" spans="8:25">
      <c r="Y440" s="724"/>
    </row>
    <row r="441" spans="8:25">
      <c r="H441" s="725"/>
      <c r="Y441" s="724"/>
    </row>
    <row r="442" spans="8:25">
      <c r="Y442" s="724"/>
    </row>
    <row r="443" spans="8:25">
      <c r="H443" s="725"/>
      <c r="Y443" s="724"/>
    </row>
    <row r="444" spans="8:25">
      <c r="Y444" s="724"/>
    </row>
    <row r="445" spans="8:25">
      <c r="Y445" s="724"/>
    </row>
    <row r="446" spans="8:25">
      <c r="H446" s="725"/>
      <c r="Y446" s="724"/>
    </row>
    <row r="447" spans="8:25">
      <c r="Y447" s="724"/>
    </row>
    <row r="448" spans="8:25">
      <c r="Y448" s="724"/>
    </row>
    <row r="449" spans="8:25">
      <c r="Y449" s="724"/>
    </row>
    <row r="450" spans="8:25">
      <c r="Y450" s="724"/>
    </row>
    <row r="451" spans="8:25">
      <c r="Y451" s="724"/>
    </row>
    <row r="452" spans="8:25">
      <c r="Y452" s="724"/>
    </row>
    <row r="453" spans="8:25">
      <c r="Y453" s="724"/>
    </row>
    <row r="454" spans="8:25">
      <c r="Y454" s="724"/>
    </row>
    <row r="455" spans="8:25">
      <c r="Y455" s="724"/>
    </row>
    <row r="456" spans="8:25">
      <c r="Y456" s="724"/>
    </row>
    <row r="457" spans="8:25">
      <c r="Y457" s="724"/>
    </row>
    <row r="458" spans="8:25">
      <c r="Y458" s="724"/>
    </row>
    <row r="459" spans="8:25">
      <c r="Y459" s="724"/>
    </row>
    <row r="460" spans="8:25">
      <c r="Y460" s="724"/>
    </row>
    <row r="461" spans="8:25">
      <c r="Y461" s="724"/>
    </row>
    <row r="462" spans="8:25">
      <c r="H462" s="725"/>
      <c r="Y462" s="724"/>
    </row>
    <row r="463" spans="8:25">
      <c r="Y463" s="724"/>
    </row>
    <row r="464" spans="8:25">
      <c r="H464" s="725"/>
      <c r="Y464" s="724"/>
    </row>
    <row r="465" spans="8:25">
      <c r="Y465" s="724"/>
    </row>
    <row r="466" spans="8:25">
      <c r="H466" s="725"/>
      <c r="Y466" s="724"/>
    </row>
    <row r="467" spans="8:25">
      <c r="Y467" s="724"/>
    </row>
    <row r="468" spans="8:25">
      <c r="H468" s="725"/>
      <c r="Y468" s="724"/>
    </row>
    <row r="469" spans="8:25">
      <c r="T469" s="735"/>
      <c r="Y469" s="724"/>
    </row>
    <row r="470" spans="8:25">
      <c r="Y470" s="724"/>
    </row>
    <row r="471" spans="8:25">
      <c r="H471" s="725"/>
      <c r="Y471" s="724"/>
    </row>
    <row r="472" spans="8:25">
      <c r="T472" s="735"/>
      <c r="Y472" s="724"/>
    </row>
    <row r="473" spans="8:25">
      <c r="Y473" s="724"/>
    </row>
    <row r="474" spans="8:25">
      <c r="H474" s="725"/>
      <c r="Y474" s="724"/>
    </row>
    <row r="475" spans="8:25">
      <c r="Y475" s="724"/>
    </row>
    <row r="476" spans="8:25">
      <c r="Y476" s="724"/>
    </row>
    <row r="477" spans="8:25">
      <c r="Y477" s="724"/>
    </row>
    <row r="478" spans="8:25">
      <c r="Y478" s="724"/>
    </row>
    <row r="479" spans="8:25">
      <c r="Y479" s="724"/>
    </row>
    <row r="480" spans="8:25">
      <c r="Y480" s="724"/>
    </row>
    <row r="481" spans="8:25">
      <c r="Y481" s="724"/>
    </row>
    <row r="482" spans="8:25">
      <c r="Y482" s="724"/>
    </row>
    <row r="483" spans="8:25">
      <c r="Y483" s="724"/>
    </row>
    <row r="484" spans="8:25">
      <c r="Y484" s="724"/>
    </row>
    <row r="485" spans="8:25">
      <c r="Y485" s="724"/>
    </row>
    <row r="486" spans="8:25">
      <c r="Y486" s="724"/>
    </row>
    <row r="487" spans="8:25">
      <c r="Y487" s="724"/>
    </row>
    <row r="488" spans="8:25">
      <c r="Y488" s="724"/>
    </row>
    <row r="489" spans="8:25">
      <c r="Y489" s="724"/>
    </row>
    <row r="490" spans="8:25">
      <c r="Y490" s="724"/>
    </row>
    <row r="491" spans="8:25">
      <c r="Y491" s="724"/>
    </row>
    <row r="492" spans="8:25">
      <c r="Y492" s="724"/>
    </row>
    <row r="493" spans="8:25">
      <c r="H493" s="725"/>
      <c r="Y493" s="724"/>
    </row>
    <row r="494" spans="8:25">
      <c r="Y494" s="724"/>
    </row>
    <row r="495" spans="8:25">
      <c r="Y495" s="724"/>
    </row>
    <row r="496" spans="8:25">
      <c r="Y496" s="724"/>
    </row>
    <row r="497" spans="8:25">
      <c r="H497" s="482"/>
      <c r="Y497" s="724"/>
    </row>
    <row r="498" spans="8:25">
      <c r="Y498" s="724"/>
    </row>
    <row r="499" spans="8:25">
      <c r="Y499" s="724"/>
    </row>
    <row r="500" spans="8:25">
      <c r="Y500" s="724"/>
    </row>
    <row r="501" spans="8:25">
      <c r="Y501" s="724"/>
    </row>
    <row r="502" spans="8:25">
      <c r="Y502" s="724"/>
    </row>
    <row r="503" spans="8:25">
      <c r="Y503" s="724"/>
    </row>
    <row r="504" spans="8:25">
      <c r="Y504" s="724"/>
    </row>
    <row r="505" spans="8:25">
      <c r="H505" s="725"/>
      <c r="Y505" s="724"/>
    </row>
    <row r="506" spans="8:25">
      <c r="Y506" s="724"/>
    </row>
    <row r="507" spans="8:25">
      <c r="Y507" s="724"/>
    </row>
    <row r="508" spans="8:25">
      <c r="Y508" s="724"/>
    </row>
    <row r="509" spans="8:25">
      <c r="Y509" s="724"/>
    </row>
    <row r="510" spans="8:25">
      <c r="Y510" s="724"/>
    </row>
    <row r="511" spans="8:25">
      <c r="Y511" s="724"/>
    </row>
    <row r="512" spans="8:25">
      <c r="Y512" s="724"/>
    </row>
    <row r="513" spans="8:25">
      <c r="Y513" s="724"/>
    </row>
    <row r="514" spans="8:25">
      <c r="Y514" s="724"/>
    </row>
    <row r="515" spans="8:25">
      <c r="Y515" s="724"/>
    </row>
    <row r="516" spans="8:25">
      <c r="Y516" s="724"/>
    </row>
    <row r="517" spans="8:25">
      <c r="Y517" s="724"/>
    </row>
    <row r="518" spans="8:25">
      <c r="Y518" s="724"/>
    </row>
    <row r="519" spans="8:25">
      <c r="H519" s="725"/>
      <c r="Y519" s="724"/>
    </row>
    <row r="520" spans="8:25">
      <c r="Y520" s="724"/>
    </row>
    <row r="521" spans="8:25">
      <c r="Y521" s="724"/>
    </row>
    <row r="522" spans="8:25">
      <c r="Y522" s="724"/>
    </row>
    <row r="523" spans="8:25">
      <c r="Y523" s="724"/>
    </row>
    <row r="524" spans="8:25">
      <c r="Y524" s="724"/>
    </row>
    <row r="525" spans="8:25">
      <c r="Y525" s="724"/>
    </row>
    <row r="526" spans="8:25">
      <c r="Y526" s="724"/>
    </row>
    <row r="527" spans="8:25">
      <c r="Y527" s="724"/>
    </row>
    <row r="528" spans="8:25">
      <c r="Y528" s="724"/>
    </row>
    <row r="529" spans="8:25">
      <c r="Y529" s="724"/>
    </row>
    <row r="530" spans="8:25">
      <c r="Y530" s="724"/>
    </row>
    <row r="531" spans="8:25">
      <c r="Y531" s="724"/>
    </row>
    <row r="532" spans="8:25">
      <c r="Y532" s="724"/>
    </row>
    <row r="533" spans="8:25">
      <c r="H533" s="725"/>
      <c r="Y533" s="724"/>
    </row>
    <row r="534" spans="8:25">
      <c r="Y534" s="724"/>
    </row>
    <row r="535" spans="8:25">
      <c r="H535" s="725"/>
      <c r="Y535" s="724"/>
    </row>
    <row r="536" spans="8:25">
      <c r="Y536" s="724"/>
    </row>
    <row r="537" spans="8:25">
      <c r="H537" s="725"/>
      <c r="Y537" s="724"/>
    </row>
    <row r="538" spans="8:25">
      <c r="Y538" s="724"/>
    </row>
    <row r="539" spans="8:25">
      <c r="Y539" s="724"/>
    </row>
    <row r="540" spans="8:25">
      <c r="Y540" s="724"/>
    </row>
    <row r="541" spans="8:25">
      <c r="Y541" s="724"/>
    </row>
    <row r="542" spans="8:25">
      <c r="H542" s="725"/>
      <c r="Y542" s="724"/>
    </row>
    <row r="543" spans="8:25">
      <c r="Y543" s="724"/>
    </row>
    <row r="544" spans="8:25">
      <c r="Y544" s="724"/>
    </row>
    <row r="545" spans="8:25">
      <c r="H545" s="725"/>
      <c r="Y545" s="724"/>
    </row>
    <row r="546" spans="8:25">
      <c r="Y546" s="724"/>
    </row>
    <row r="547" spans="8:25">
      <c r="Y547" s="724"/>
    </row>
    <row r="548" spans="8:25">
      <c r="Y548" s="724"/>
    </row>
    <row r="549" spans="8:25">
      <c r="H549" s="725"/>
      <c r="Y549" s="724"/>
    </row>
    <row r="550" spans="8:25">
      <c r="Y550" s="724"/>
    </row>
    <row r="551" spans="8:25">
      <c r="H551" s="725"/>
      <c r="Y551" s="724"/>
    </row>
    <row r="552" spans="8:25">
      <c r="H552" s="725"/>
      <c r="Y552" s="724"/>
    </row>
  </sheetData>
  <autoFilter ref="A3:Y3" xr:uid="{0BB2B12B-0D49-4520-815C-6B3B32CFDAF9}"/>
  <sortState xmlns:xlrd2="http://schemas.microsoft.com/office/spreadsheetml/2017/richdata2" ref="A5:Z343">
    <sortCondition ref="H5:H343"/>
  </sortState>
  <pageMargins left="0.7" right="0.7" top="0.75" bottom="0.75" header="0.3" footer="0.3"/>
  <pageSetup paperSize="9"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180C-73C5-47EA-AD28-9F64BA297B09}">
  <dimension ref="A1:AC263"/>
  <sheetViews>
    <sheetView topLeftCell="A129" zoomScale="60" zoomScaleNormal="60" workbookViewId="0">
      <selection activeCell="J243" activeCellId="2" sqref="L242 K243 J243"/>
    </sheetView>
  </sheetViews>
  <sheetFormatPr defaultColWidth="10.5" defaultRowHeight="12.75"/>
  <cols>
    <col min="1" max="1" width="10.5" style="473"/>
    <col min="2" max="2" width="47.875" style="473" customWidth="1"/>
    <col min="3" max="3" width="13.625" style="473" customWidth="1"/>
    <col min="4" max="4" width="25.5" style="473" customWidth="1"/>
    <col min="5" max="5" width="13.625" style="473" hidden="1" customWidth="1"/>
    <col min="6" max="8" width="9.625" style="473" hidden="1" customWidth="1"/>
    <col min="9" max="9" width="12.125" style="546" bestFit="1" customWidth="1"/>
    <col min="10" max="10" width="10.625" style="546" customWidth="1"/>
    <col min="11" max="15" width="10.625" style="473" customWidth="1"/>
    <col min="16" max="16" width="10.625" style="578" customWidth="1"/>
    <col min="17" max="19" width="9.625" style="473" hidden="1" customWidth="1"/>
    <col min="20" max="20" width="10" style="473" hidden="1" customWidth="1"/>
    <col min="21" max="21" width="2.625" style="473" hidden="1" customWidth="1"/>
    <col min="22" max="22" width="10" style="473" hidden="1" customWidth="1"/>
    <col min="23" max="23" width="14.125" style="473" hidden="1" customWidth="1"/>
    <col min="24" max="24" width="21.5" style="473" hidden="1" customWidth="1"/>
    <col min="25" max="25" width="0" style="473" hidden="1" customWidth="1"/>
    <col min="26" max="16384" width="10.5" style="473"/>
  </cols>
  <sheetData>
    <row r="1" spans="1:29" ht="18" customHeight="1">
      <c r="E1" s="474" t="s">
        <v>147</v>
      </c>
      <c r="F1" s="474"/>
      <c r="G1" s="474"/>
      <c r="H1" s="474"/>
      <c r="U1" s="475"/>
    </row>
    <row r="2" spans="1:29">
      <c r="B2" s="740" t="s">
        <v>1932</v>
      </c>
      <c r="C2" s="612"/>
      <c r="D2" s="477"/>
      <c r="U2" s="475"/>
    </row>
    <row r="3" spans="1:29">
      <c r="B3" s="741" t="s">
        <v>1371</v>
      </c>
      <c r="C3" s="742" t="s">
        <v>1394</v>
      </c>
      <c r="U3" s="475"/>
    </row>
    <row r="4" spans="1:29" ht="12.75" customHeight="1">
      <c r="B4" s="741" t="s">
        <v>1372</v>
      </c>
      <c r="C4" s="743">
        <v>200823</v>
      </c>
      <c r="E4" s="475"/>
      <c r="F4" s="475"/>
      <c r="G4" s="475"/>
      <c r="H4" s="475"/>
      <c r="I4" s="547"/>
      <c r="J4" s="547"/>
      <c r="K4" s="475"/>
      <c r="L4" s="475"/>
      <c r="M4" s="475"/>
      <c r="N4" s="475"/>
      <c r="O4" s="475"/>
      <c r="P4" s="579"/>
      <c r="Q4" s="475"/>
      <c r="R4" s="475"/>
      <c r="S4" s="475"/>
      <c r="T4" s="475"/>
      <c r="U4" s="475"/>
      <c r="V4" s="475"/>
      <c r="W4" s="475"/>
    </row>
    <row r="5" spans="1:29" ht="12.75" customHeight="1">
      <c r="B5" s="741" t="s">
        <v>1374</v>
      </c>
      <c r="C5" s="742" t="s">
        <v>1933</v>
      </c>
      <c r="E5" s="475"/>
      <c r="F5" s="475"/>
      <c r="G5" s="475"/>
      <c r="H5" s="475"/>
      <c r="I5" s="547"/>
      <c r="J5" s="547"/>
      <c r="K5" s="475"/>
      <c r="L5" s="475"/>
      <c r="M5" s="475"/>
      <c r="N5" s="475"/>
      <c r="O5" s="475"/>
      <c r="P5" s="579"/>
      <c r="Q5" s="475"/>
      <c r="R5" s="475"/>
      <c r="S5" s="475"/>
      <c r="T5" s="475"/>
      <c r="U5" s="475"/>
      <c r="V5" s="475"/>
      <c r="W5" s="475"/>
    </row>
    <row r="6" spans="1:29" ht="12.75" customHeight="1">
      <c r="B6" s="741" t="s">
        <v>1375</v>
      </c>
      <c r="C6" s="742" t="s">
        <v>1934</v>
      </c>
      <c r="D6" s="479"/>
      <c r="E6" s="475"/>
      <c r="F6" s="475"/>
      <c r="G6" s="475"/>
      <c r="H6" s="475"/>
      <c r="I6" s="547"/>
      <c r="J6" s="547"/>
      <c r="K6" s="475"/>
      <c r="L6" s="475"/>
      <c r="M6" s="475"/>
      <c r="N6" s="475"/>
      <c r="O6" s="475"/>
      <c r="P6" s="579"/>
      <c r="Q6" s="475"/>
      <c r="R6" s="475"/>
      <c r="S6" s="475"/>
      <c r="T6" s="475"/>
      <c r="U6" s="475"/>
      <c r="V6" s="475"/>
      <c r="W6" s="475"/>
    </row>
    <row r="7" spans="1:29" ht="12.75" customHeight="1">
      <c r="B7" s="741" t="s">
        <v>1376</v>
      </c>
      <c r="C7" s="742" t="s">
        <v>422</v>
      </c>
      <c r="D7" s="479"/>
      <c r="E7" s="475"/>
      <c r="F7" s="475"/>
      <c r="G7" s="475"/>
      <c r="H7" s="475"/>
      <c r="I7" s="547"/>
      <c r="J7" s="547"/>
      <c r="K7" s="475"/>
      <c r="L7" s="475"/>
      <c r="M7" s="475"/>
      <c r="N7" s="475"/>
      <c r="O7" s="475"/>
      <c r="P7" s="579"/>
      <c r="Q7" s="475"/>
      <c r="R7" s="475"/>
      <c r="S7" s="475"/>
      <c r="T7" s="475"/>
      <c r="U7" s="475"/>
      <c r="V7" s="475"/>
      <c r="W7" s="475"/>
    </row>
    <row r="8" spans="1:29" ht="13.5" customHeight="1">
      <c r="J8" s="1318" t="s">
        <v>963</v>
      </c>
      <c r="K8" s="1319"/>
      <c r="L8" s="1319"/>
      <c r="M8" s="1319"/>
      <c r="N8" s="1319"/>
      <c r="O8" s="1320" t="s">
        <v>964</v>
      </c>
      <c r="P8" s="1322" t="s">
        <v>221</v>
      </c>
      <c r="U8" s="475"/>
    </row>
    <row r="9" spans="1:29" s="567" customFormat="1" ht="25.5">
      <c r="B9" s="480" t="s">
        <v>148</v>
      </c>
      <c r="C9" s="480" t="s">
        <v>150</v>
      </c>
      <c r="D9" s="480" t="s">
        <v>149</v>
      </c>
      <c r="E9" s="480" t="s">
        <v>150</v>
      </c>
      <c r="F9" s="480" t="s">
        <v>151</v>
      </c>
      <c r="G9" s="480" t="s">
        <v>152</v>
      </c>
      <c r="H9" s="480" t="s">
        <v>153</v>
      </c>
      <c r="I9" s="568" t="s">
        <v>154</v>
      </c>
      <c r="J9" s="570" t="s">
        <v>965</v>
      </c>
      <c r="K9" s="571" t="s">
        <v>966</v>
      </c>
      <c r="L9" s="571" t="s">
        <v>967</v>
      </c>
      <c r="M9" s="571" t="s">
        <v>968</v>
      </c>
      <c r="N9" s="572" t="s">
        <v>108</v>
      </c>
      <c r="O9" s="1321"/>
      <c r="P9" s="1323"/>
      <c r="Q9" s="480" t="s">
        <v>151</v>
      </c>
      <c r="R9" s="480" t="s">
        <v>152</v>
      </c>
      <c r="S9" s="480" t="s">
        <v>153</v>
      </c>
      <c r="T9" s="481" t="s">
        <v>155</v>
      </c>
      <c r="U9" s="569"/>
      <c r="V9" s="481" t="s">
        <v>156</v>
      </c>
      <c r="W9" s="481" t="s">
        <v>157</v>
      </c>
      <c r="X9" s="481" t="s">
        <v>158</v>
      </c>
      <c r="Y9" s="744" t="s">
        <v>159</v>
      </c>
      <c r="AB9" s="473"/>
      <c r="AC9" s="473"/>
    </row>
    <row r="10" spans="1:29" s="745" customFormat="1" ht="22.5" customHeight="1">
      <c r="A10" s="509"/>
      <c r="B10" s="510" t="s">
        <v>160</v>
      </c>
      <c r="C10" s="511"/>
      <c r="D10" s="511"/>
      <c r="E10" s="511"/>
      <c r="F10" s="511"/>
      <c r="G10" s="511"/>
      <c r="H10" s="511"/>
      <c r="I10" s="548"/>
      <c r="J10" s="573"/>
      <c r="K10" s="573"/>
      <c r="L10" s="573"/>
      <c r="M10" s="573"/>
      <c r="N10" s="573"/>
      <c r="O10" s="573"/>
      <c r="P10" s="580"/>
      <c r="Q10" s="511"/>
      <c r="R10" s="511"/>
      <c r="S10" s="511"/>
      <c r="T10" s="511"/>
      <c r="U10" s="475"/>
      <c r="V10" s="511"/>
      <c r="W10" s="511"/>
      <c r="X10" s="511"/>
      <c r="Y10" s="511"/>
      <c r="AB10" s="473"/>
      <c r="AC10" s="473"/>
    </row>
    <row r="11" spans="1:29" ht="23.25" customHeight="1">
      <c r="B11" s="512" t="s">
        <v>949</v>
      </c>
      <c r="C11" s="513"/>
      <c r="D11" s="513"/>
      <c r="E11" s="513"/>
      <c r="F11" s="513"/>
      <c r="G11" s="513"/>
      <c r="H11" s="513"/>
      <c r="I11" s="549"/>
      <c r="J11" s="574"/>
      <c r="K11" s="574"/>
      <c r="L11" s="574"/>
      <c r="M11" s="574"/>
      <c r="N11" s="574"/>
      <c r="O11" s="574"/>
      <c r="P11" s="581"/>
      <c r="Q11" s="513"/>
      <c r="R11" s="513"/>
      <c r="S11" s="513"/>
      <c r="T11" s="513"/>
      <c r="U11" s="475"/>
      <c r="V11" s="513"/>
      <c r="W11" s="513"/>
      <c r="X11" s="513"/>
      <c r="Y11" s="513"/>
    </row>
    <row r="12" spans="1:29" ht="12.75" customHeight="1">
      <c r="B12" s="1324" t="s">
        <v>950</v>
      </c>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6"/>
    </row>
    <row r="13" spans="1:29" hidden="1">
      <c r="A13" s="482" t="s">
        <v>427</v>
      </c>
      <c r="B13" s="484" t="s">
        <v>268</v>
      </c>
      <c r="C13" s="484" t="s">
        <v>269</v>
      </c>
      <c r="D13" s="484" t="s">
        <v>201</v>
      </c>
      <c r="E13" s="514"/>
      <c r="F13" s="514"/>
      <c r="G13" s="514"/>
      <c r="H13" s="514"/>
      <c r="I13" s="550"/>
      <c r="J13" s="572"/>
      <c r="K13" s="572"/>
      <c r="L13" s="572"/>
      <c r="M13" s="572"/>
      <c r="N13" s="572">
        <v>0</v>
      </c>
      <c r="O13" s="572">
        <v>0</v>
      </c>
      <c r="P13" s="575" t="e">
        <v>#DIV/0!</v>
      </c>
      <c r="Q13" s="483"/>
      <c r="R13" s="483"/>
      <c r="S13" s="483"/>
      <c r="T13" s="483">
        <v>0</v>
      </c>
      <c r="U13" s="475"/>
      <c r="V13" s="483"/>
      <c r="W13" s="483"/>
      <c r="X13" s="484"/>
      <c r="Y13" s="534"/>
    </row>
    <row r="14" spans="1:29" hidden="1">
      <c r="A14" s="482" t="s">
        <v>808</v>
      </c>
      <c r="B14" s="484" t="s">
        <v>270</v>
      </c>
      <c r="C14" s="484" t="s">
        <v>269</v>
      </c>
      <c r="D14" s="484" t="s">
        <v>201</v>
      </c>
      <c r="E14" s="514"/>
      <c r="F14" s="514"/>
      <c r="G14" s="514"/>
      <c r="H14" s="514"/>
      <c r="I14" s="550"/>
      <c r="J14" s="572"/>
      <c r="K14" s="572"/>
      <c r="L14" s="572"/>
      <c r="M14" s="572"/>
      <c r="N14" s="572">
        <v>0</v>
      </c>
      <c r="O14" s="572">
        <v>0</v>
      </c>
      <c r="P14" s="575" t="e">
        <v>#DIV/0!</v>
      </c>
      <c r="Q14" s="483"/>
      <c r="R14" s="483"/>
      <c r="S14" s="483"/>
      <c r="T14" s="483">
        <v>0</v>
      </c>
      <c r="U14" s="475"/>
      <c r="V14" s="483"/>
      <c r="W14" s="483"/>
      <c r="X14" s="484"/>
      <c r="Y14" s="534"/>
    </row>
    <row r="15" spans="1:29" hidden="1">
      <c r="A15" s="482" t="s">
        <v>809</v>
      </c>
      <c r="B15" s="484" t="s">
        <v>271</v>
      </c>
      <c r="C15" s="484" t="s">
        <v>272</v>
      </c>
      <c r="D15" s="484" t="s">
        <v>201</v>
      </c>
      <c r="E15" s="514"/>
      <c r="F15" s="514"/>
      <c r="G15" s="514"/>
      <c r="H15" s="514"/>
      <c r="I15" s="550"/>
      <c r="J15" s="572"/>
      <c r="K15" s="572"/>
      <c r="L15" s="572"/>
      <c r="M15" s="572"/>
      <c r="N15" s="572">
        <v>0</v>
      </c>
      <c r="O15" s="572">
        <v>0</v>
      </c>
      <c r="P15" s="575" t="e">
        <v>#DIV/0!</v>
      </c>
      <c r="Q15" s="483"/>
      <c r="R15" s="483"/>
      <c r="S15" s="483"/>
      <c r="T15" s="483">
        <v>0</v>
      </c>
      <c r="U15" s="475"/>
      <c r="V15" s="483"/>
      <c r="W15" s="483"/>
      <c r="X15" s="484"/>
      <c r="Y15" s="534"/>
    </row>
    <row r="16" spans="1:29" hidden="1">
      <c r="A16" s="482" t="s">
        <v>810</v>
      </c>
      <c r="B16" s="484" t="s">
        <v>691</v>
      </c>
      <c r="C16" s="484" t="s">
        <v>269</v>
      </c>
      <c r="D16" s="484" t="s">
        <v>201</v>
      </c>
      <c r="E16" s="514"/>
      <c r="F16" s="514"/>
      <c r="G16" s="514"/>
      <c r="H16" s="514"/>
      <c r="I16" s="550"/>
      <c r="J16" s="572"/>
      <c r="K16" s="572"/>
      <c r="L16" s="572"/>
      <c r="M16" s="572"/>
      <c r="N16" s="572">
        <v>0</v>
      </c>
      <c r="O16" s="572">
        <v>0</v>
      </c>
      <c r="P16" s="575" t="e">
        <v>#DIV/0!</v>
      </c>
      <c r="Q16" s="483"/>
      <c r="R16" s="483"/>
      <c r="S16" s="483"/>
      <c r="T16" s="483">
        <v>0</v>
      </c>
      <c r="U16" s="475"/>
      <c r="V16" s="483"/>
      <c r="W16" s="483"/>
      <c r="X16" s="484"/>
      <c r="Y16" s="534"/>
    </row>
    <row r="17" spans="1:29" hidden="1">
      <c r="A17" s="482" t="s">
        <v>946</v>
      </c>
      <c r="B17" s="484" t="s">
        <v>274</v>
      </c>
      <c r="C17" s="484" t="s">
        <v>269</v>
      </c>
      <c r="D17" s="484" t="s">
        <v>201</v>
      </c>
      <c r="E17" s="514"/>
      <c r="F17" s="514"/>
      <c r="G17" s="514"/>
      <c r="H17" s="514"/>
      <c r="I17" s="550">
        <v>0</v>
      </c>
      <c r="J17" s="572"/>
      <c r="K17" s="572"/>
      <c r="L17" s="572"/>
      <c r="M17" s="572"/>
      <c r="N17" s="572">
        <v>0</v>
      </c>
      <c r="O17" s="572">
        <v>0</v>
      </c>
      <c r="P17" s="575" t="e">
        <v>#DIV/0!</v>
      </c>
      <c r="Q17" s="483"/>
      <c r="R17" s="483"/>
      <c r="S17" s="483"/>
      <c r="T17" s="483">
        <v>0</v>
      </c>
      <c r="U17" s="475"/>
      <c r="V17" s="483"/>
      <c r="W17" s="483"/>
      <c r="X17" s="484"/>
      <c r="Y17" s="534"/>
      <c r="AB17" s="478"/>
      <c r="AC17" s="478"/>
    </row>
    <row r="18" spans="1:29" hidden="1">
      <c r="A18" s="482" t="s">
        <v>947</v>
      </c>
      <c r="B18" s="484" t="s">
        <v>692</v>
      </c>
      <c r="C18" s="484" t="s">
        <v>269</v>
      </c>
      <c r="D18" s="484" t="s">
        <v>201</v>
      </c>
      <c r="E18" s="514"/>
      <c r="F18" s="514"/>
      <c r="G18" s="514"/>
      <c r="H18" s="514"/>
      <c r="I18" s="550">
        <v>0</v>
      </c>
      <c r="J18" s="572"/>
      <c r="K18" s="572"/>
      <c r="L18" s="572"/>
      <c r="M18" s="572"/>
      <c r="N18" s="572">
        <v>0</v>
      </c>
      <c r="O18" s="572">
        <v>0</v>
      </c>
      <c r="P18" s="575" t="e">
        <v>#DIV/0!</v>
      </c>
      <c r="Q18" s="483"/>
      <c r="R18" s="483"/>
      <c r="S18" s="483"/>
      <c r="T18" s="483">
        <v>0</v>
      </c>
      <c r="U18" s="475"/>
      <c r="V18" s="483"/>
      <c r="W18" s="483"/>
      <c r="X18" s="484"/>
      <c r="Y18" s="534"/>
      <c r="AB18" s="478"/>
      <c r="AC18" s="478"/>
    </row>
    <row r="19" spans="1:29">
      <c r="A19" s="482" t="s">
        <v>811</v>
      </c>
      <c r="B19" s="484" t="s">
        <v>693</v>
      </c>
      <c r="C19" s="484" t="s">
        <v>694</v>
      </c>
      <c r="D19" s="484" t="s">
        <v>201</v>
      </c>
      <c r="E19" s="514"/>
      <c r="F19" s="514"/>
      <c r="G19" s="514"/>
      <c r="H19" s="514"/>
      <c r="I19" s="550">
        <v>1000</v>
      </c>
      <c r="J19" s="572"/>
      <c r="K19" s="572">
        <v>330.07</v>
      </c>
      <c r="L19" s="572">
        <v>609</v>
      </c>
      <c r="M19" s="572"/>
      <c r="N19" s="572">
        <v>939.06999999999994</v>
      </c>
      <c r="O19" s="572">
        <v>60.930000000000064</v>
      </c>
      <c r="P19" s="575">
        <v>0.93906999999999996</v>
      </c>
      <c r="Q19" s="483"/>
      <c r="R19" s="483"/>
      <c r="S19" s="483"/>
      <c r="T19" s="483">
        <v>0</v>
      </c>
      <c r="U19" s="475"/>
      <c r="V19" s="483"/>
      <c r="W19" s="483"/>
      <c r="X19" s="484"/>
      <c r="Y19" s="534"/>
    </row>
    <row r="20" spans="1:29">
      <c r="B20" s="1324" t="s">
        <v>951</v>
      </c>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6"/>
    </row>
    <row r="21" spans="1:29" hidden="1">
      <c r="A21" s="482" t="s">
        <v>812</v>
      </c>
      <c r="B21" s="484" t="s">
        <v>277</v>
      </c>
      <c r="C21" s="484" t="s">
        <v>269</v>
      </c>
      <c r="D21" s="484" t="s">
        <v>201</v>
      </c>
      <c r="E21" s="514"/>
      <c r="F21" s="514"/>
      <c r="G21" s="514"/>
      <c r="H21" s="514"/>
      <c r="I21" s="550"/>
      <c r="J21" s="572"/>
      <c r="K21" s="572"/>
      <c r="L21" s="572"/>
      <c r="M21" s="572"/>
      <c r="N21" s="572">
        <v>0</v>
      </c>
      <c r="O21" s="572">
        <v>0</v>
      </c>
      <c r="P21" s="575" t="e">
        <v>#DIV/0!</v>
      </c>
      <c r="Q21" s="483"/>
      <c r="R21" s="483"/>
      <c r="S21" s="483"/>
      <c r="T21" s="483">
        <v>0</v>
      </c>
      <c r="U21" s="475"/>
      <c r="V21" s="483"/>
      <c r="W21" s="483"/>
      <c r="X21" s="484"/>
      <c r="Y21" s="534"/>
    </row>
    <row r="22" spans="1:29" hidden="1">
      <c r="A22" s="482" t="s">
        <v>813</v>
      </c>
      <c r="B22" s="484" t="s">
        <v>695</v>
      </c>
      <c r="C22" s="484" t="s">
        <v>269</v>
      </c>
      <c r="D22" s="484" t="s">
        <v>201</v>
      </c>
      <c r="E22" s="514"/>
      <c r="F22" s="514"/>
      <c r="G22" s="514"/>
      <c r="H22" s="514"/>
      <c r="I22" s="550"/>
      <c r="J22" s="572"/>
      <c r="K22" s="572"/>
      <c r="L22" s="572"/>
      <c r="M22" s="572"/>
      <c r="N22" s="572">
        <v>0</v>
      </c>
      <c r="O22" s="572">
        <v>0</v>
      </c>
      <c r="P22" s="575" t="e">
        <v>#DIV/0!</v>
      </c>
      <c r="Q22" s="483"/>
      <c r="R22" s="483"/>
      <c r="S22" s="483"/>
      <c r="T22" s="483">
        <v>0</v>
      </c>
      <c r="U22" s="475"/>
      <c r="V22" s="483"/>
      <c r="W22" s="483"/>
      <c r="X22" s="484"/>
      <c r="Y22" s="534"/>
    </row>
    <row r="23" spans="1:29" hidden="1">
      <c r="A23" s="482" t="s">
        <v>494</v>
      </c>
      <c r="B23" s="484" t="s">
        <v>696</v>
      </c>
      <c r="C23" s="484" t="s">
        <v>269</v>
      </c>
      <c r="D23" s="484" t="s">
        <v>196</v>
      </c>
      <c r="E23" s="514"/>
      <c r="F23" s="514"/>
      <c r="G23" s="514"/>
      <c r="H23" s="514"/>
      <c r="I23" s="550"/>
      <c r="J23" s="572"/>
      <c r="K23" s="572"/>
      <c r="L23" s="572"/>
      <c r="M23" s="572"/>
      <c r="N23" s="572">
        <v>0</v>
      </c>
      <c r="O23" s="572">
        <v>0</v>
      </c>
      <c r="P23" s="575" t="e">
        <v>#DIV/0!</v>
      </c>
      <c r="Q23" s="483"/>
      <c r="R23" s="483"/>
      <c r="S23" s="483"/>
      <c r="T23" s="483">
        <v>0</v>
      </c>
      <c r="U23" s="475"/>
      <c r="V23" s="483"/>
      <c r="W23" s="483"/>
      <c r="X23" s="484"/>
      <c r="Y23" s="534"/>
    </row>
    <row r="24" spans="1:29" hidden="1">
      <c r="A24" s="482"/>
      <c r="B24" s="484" t="s">
        <v>697</v>
      </c>
      <c r="C24" s="484" t="s">
        <v>269</v>
      </c>
      <c r="D24" s="484" t="s">
        <v>201</v>
      </c>
      <c r="E24" s="514"/>
      <c r="F24" s="514"/>
      <c r="G24" s="514"/>
      <c r="H24" s="514"/>
      <c r="I24" s="550">
        <v>0</v>
      </c>
      <c r="J24" s="572"/>
      <c r="K24" s="572"/>
      <c r="L24" s="572"/>
      <c r="M24" s="572"/>
      <c r="N24" s="572">
        <v>0</v>
      </c>
      <c r="O24" s="572">
        <v>0</v>
      </c>
      <c r="P24" s="575" t="e">
        <v>#DIV/0!</v>
      </c>
      <c r="Q24" s="483"/>
      <c r="R24" s="483"/>
      <c r="S24" s="483"/>
      <c r="T24" s="483">
        <v>0</v>
      </c>
      <c r="U24" s="475"/>
      <c r="V24" s="483"/>
      <c r="W24" s="483"/>
      <c r="X24" s="484"/>
      <c r="Y24" s="534"/>
    </row>
    <row r="25" spans="1:29" hidden="1">
      <c r="A25" s="482" t="s">
        <v>948</v>
      </c>
      <c r="B25" s="484" t="s">
        <v>698</v>
      </c>
      <c r="C25" s="484" t="s">
        <v>269</v>
      </c>
      <c r="D25" s="484" t="s">
        <v>201</v>
      </c>
      <c r="E25" s="514"/>
      <c r="F25" s="514"/>
      <c r="G25" s="514"/>
      <c r="H25" s="514"/>
      <c r="I25" s="550">
        <v>0</v>
      </c>
      <c r="J25" s="572"/>
      <c r="K25" s="572"/>
      <c r="L25" s="572"/>
      <c r="M25" s="572"/>
      <c r="N25" s="572">
        <v>0</v>
      </c>
      <c r="O25" s="572">
        <v>0</v>
      </c>
      <c r="P25" s="575" t="e">
        <v>#DIV/0!</v>
      </c>
      <c r="Q25" s="483"/>
      <c r="R25" s="483"/>
      <c r="S25" s="483"/>
      <c r="T25" s="483">
        <v>0</v>
      </c>
      <c r="U25" s="475"/>
      <c r="V25" s="483"/>
      <c r="W25" s="483"/>
      <c r="X25" s="484"/>
      <c r="Y25" s="534"/>
    </row>
    <row r="26" spans="1:29">
      <c r="A26" s="482" t="s">
        <v>814</v>
      </c>
      <c r="B26" s="484" t="s">
        <v>699</v>
      </c>
      <c r="C26" s="484" t="s">
        <v>694</v>
      </c>
      <c r="D26" s="484" t="s">
        <v>201</v>
      </c>
      <c r="E26" s="514"/>
      <c r="F26" s="514"/>
      <c r="G26" s="514"/>
      <c r="H26" s="514"/>
      <c r="I26" s="550">
        <v>3000</v>
      </c>
      <c r="J26" s="572">
        <v>2305.09</v>
      </c>
      <c r="K26" s="572">
        <v>713.8</v>
      </c>
      <c r="L26" s="572"/>
      <c r="M26" s="572"/>
      <c r="N26" s="572">
        <v>3018.8900000000003</v>
      </c>
      <c r="O26" s="572">
        <v>-18.890000000000327</v>
      </c>
      <c r="P26" s="575">
        <v>1.0062966666666668</v>
      </c>
      <c r="Q26" s="483"/>
      <c r="R26" s="483"/>
      <c r="S26" s="483"/>
      <c r="T26" s="483">
        <v>0</v>
      </c>
      <c r="U26" s="475"/>
      <c r="V26" s="483"/>
      <c r="W26" s="483"/>
      <c r="X26" s="484"/>
      <c r="Y26" s="534"/>
    </row>
    <row r="27" spans="1:29">
      <c r="A27" s="482" t="s">
        <v>815</v>
      </c>
      <c r="B27" s="484" t="s">
        <v>700</v>
      </c>
      <c r="C27" s="484" t="s">
        <v>694</v>
      </c>
      <c r="D27" s="484" t="s">
        <v>201</v>
      </c>
      <c r="E27" s="514"/>
      <c r="F27" s="514"/>
      <c r="G27" s="514"/>
      <c r="H27" s="514"/>
      <c r="I27" s="550">
        <v>3300</v>
      </c>
      <c r="J27" s="572"/>
      <c r="K27" s="572"/>
      <c r="L27" s="572"/>
      <c r="M27" s="572"/>
      <c r="N27" s="572">
        <v>0</v>
      </c>
      <c r="O27" s="572">
        <v>3300</v>
      </c>
      <c r="P27" s="575">
        <v>0</v>
      </c>
      <c r="Q27" s="483"/>
      <c r="R27" s="483"/>
      <c r="S27" s="483"/>
      <c r="T27" s="483">
        <v>0</v>
      </c>
      <c r="U27" s="475"/>
      <c r="V27" s="483"/>
      <c r="W27" s="483"/>
      <c r="X27" s="484"/>
      <c r="Y27" s="534"/>
      <c r="AB27" s="530"/>
      <c r="AC27" s="530"/>
    </row>
    <row r="28" spans="1:29" hidden="1">
      <c r="B28" s="484"/>
      <c r="C28" s="484"/>
      <c r="D28" s="484"/>
      <c r="E28" s="514"/>
      <c r="F28" s="514"/>
      <c r="G28" s="514"/>
      <c r="H28" s="514"/>
      <c r="I28" s="550">
        <v>0</v>
      </c>
      <c r="J28" s="547"/>
      <c r="K28" s="475"/>
      <c r="L28" s="475"/>
      <c r="M28" s="475"/>
      <c r="N28" s="572">
        <v>0</v>
      </c>
      <c r="O28" s="572">
        <v>0</v>
      </c>
      <c r="P28" s="575" t="e">
        <v>#DIV/0!</v>
      </c>
      <c r="Q28" s="483"/>
      <c r="R28" s="483"/>
      <c r="S28" s="483"/>
      <c r="T28" s="483">
        <v>0</v>
      </c>
      <c r="U28" s="475"/>
      <c r="V28" s="483"/>
      <c r="W28" s="483"/>
      <c r="X28" s="484"/>
      <c r="Y28" s="534"/>
    </row>
    <row r="29" spans="1:29" s="478" customFormat="1">
      <c r="B29" s="485" t="s">
        <v>952</v>
      </c>
      <c r="C29" s="486"/>
      <c r="D29" s="486"/>
      <c r="E29" s="515"/>
      <c r="F29" s="515"/>
      <c r="G29" s="515"/>
      <c r="H29" s="515"/>
      <c r="I29" s="551">
        <v>7300</v>
      </c>
      <c r="J29" s="551">
        <v>2305.09</v>
      </c>
      <c r="K29" s="551">
        <v>1043.8699999999999</v>
      </c>
      <c r="L29" s="551">
        <v>609</v>
      </c>
      <c r="M29" s="551">
        <v>0</v>
      </c>
      <c r="N29" s="551">
        <v>3957.96</v>
      </c>
      <c r="O29" s="551">
        <v>3342.04</v>
      </c>
      <c r="P29" s="582">
        <v>0.54218630136986301</v>
      </c>
      <c r="Q29" s="487"/>
      <c r="R29" s="487"/>
      <c r="S29" s="487"/>
      <c r="T29" s="487">
        <v>0</v>
      </c>
      <c r="U29" s="475"/>
      <c r="V29" s="487"/>
      <c r="W29" s="487"/>
      <c r="X29" s="487"/>
      <c r="Y29" s="746"/>
      <c r="AB29" s="473"/>
      <c r="AC29" s="473"/>
    </row>
    <row r="30" spans="1:29" s="478" customFormat="1">
      <c r="I30" s="552"/>
      <c r="J30" s="552"/>
      <c r="P30" s="583"/>
      <c r="AB30" s="473"/>
      <c r="AC30" s="473"/>
    </row>
    <row r="31" spans="1:29" ht="23.25" customHeight="1">
      <c r="B31" s="512" t="s">
        <v>953</v>
      </c>
      <c r="C31" s="513"/>
      <c r="D31" s="513"/>
      <c r="E31" s="513"/>
      <c r="F31" s="513"/>
      <c r="G31" s="513"/>
      <c r="H31" s="513"/>
      <c r="I31" s="549"/>
      <c r="J31" s="549"/>
      <c r="K31" s="549"/>
      <c r="L31" s="549"/>
      <c r="M31" s="549"/>
      <c r="N31" s="549"/>
      <c r="O31" s="549"/>
      <c r="P31" s="584"/>
      <c r="Q31" s="513"/>
      <c r="R31" s="513"/>
      <c r="S31" s="513"/>
      <c r="T31" s="513"/>
      <c r="U31" s="475"/>
      <c r="V31" s="513"/>
      <c r="W31" s="513"/>
      <c r="X31" s="513"/>
      <c r="Y31" s="513"/>
    </row>
    <row r="32" spans="1:29">
      <c r="B32" s="1329" t="s">
        <v>161</v>
      </c>
      <c r="C32" s="1330"/>
      <c r="D32" s="1330"/>
      <c r="E32" s="1330"/>
      <c r="F32" s="1330"/>
      <c r="G32" s="1330"/>
      <c r="H32" s="1330"/>
      <c r="I32" s="1330"/>
      <c r="J32" s="1330"/>
      <c r="K32" s="1330"/>
      <c r="L32" s="1330"/>
      <c r="M32" s="1330"/>
      <c r="N32" s="1330"/>
      <c r="O32" s="1330"/>
      <c r="P32" s="1330"/>
      <c r="Q32" s="1330"/>
      <c r="R32" s="1330"/>
      <c r="S32" s="1330"/>
      <c r="T32" s="1330"/>
      <c r="U32" s="1330"/>
      <c r="V32" s="1330"/>
      <c r="W32" s="1330"/>
      <c r="X32" s="1330"/>
      <c r="Y32" s="1331"/>
    </row>
    <row r="33" spans="1:29" hidden="1">
      <c r="A33" s="482" t="s">
        <v>846</v>
      </c>
      <c r="B33" s="484" t="s">
        <v>701</v>
      </c>
      <c r="C33" s="484" t="s">
        <v>269</v>
      </c>
      <c r="D33" s="484" t="s">
        <v>201</v>
      </c>
      <c r="E33" s="514"/>
      <c r="F33" s="514"/>
      <c r="G33" s="514"/>
      <c r="H33" s="514"/>
      <c r="I33" s="550"/>
      <c r="J33" s="572"/>
      <c r="K33" s="572"/>
      <c r="L33" s="572"/>
      <c r="M33" s="572"/>
      <c r="N33" s="572">
        <v>0</v>
      </c>
      <c r="O33" s="572">
        <v>0</v>
      </c>
      <c r="P33" s="575" t="e">
        <v>#DIV/0!</v>
      </c>
      <c r="Q33" s="483"/>
      <c r="R33" s="483"/>
      <c r="S33" s="483"/>
      <c r="T33" s="483">
        <v>0</v>
      </c>
      <c r="U33" s="475"/>
      <c r="V33" s="483"/>
      <c r="W33" s="483"/>
      <c r="X33" s="484"/>
      <c r="Y33" s="534"/>
    </row>
    <row r="34" spans="1:29" hidden="1">
      <c r="A34" s="482" t="s">
        <v>847</v>
      </c>
      <c r="B34" s="484" t="s">
        <v>702</v>
      </c>
      <c r="C34" s="484" t="s">
        <v>272</v>
      </c>
      <c r="D34" s="484" t="s">
        <v>201</v>
      </c>
      <c r="E34" s="514"/>
      <c r="F34" s="514"/>
      <c r="G34" s="514"/>
      <c r="H34" s="514"/>
      <c r="I34" s="550"/>
      <c r="J34" s="572"/>
      <c r="K34" s="572"/>
      <c r="L34" s="572"/>
      <c r="M34" s="572"/>
      <c r="N34" s="572">
        <v>0</v>
      </c>
      <c r="O34" s="572">
        <v>0</v>
      </c>
      <c r="P34" s="575" t="e">
        <v>#DIV/0!</v>
      </c>
      <c r="Q34" s="483"/>
      <c r="R34" s="483"/>
      <c r="S34" s="483"/>
      <c r="T34" s="483">
        <v>0</v>
      </c>
      <c r="U34" s="475"/>
      <c r="V34" s="483"/>
      <c r="W34" s="483"/>
      <c r="X34" s="484"/>
      <c r="Y34" s="534"/>
    </row>
    <row r="35" spans="1:29" hidden="1">
      <c r="A35" s="482" t="s">
        <v>848</v>
      </c>
      <c r="B35" s="484" t="s">
        <v>703</v>
      </c>
      <c r="C35" s="484" t="s">
        <v>284</v>
      </c>
      <c r="D35" s="484" t="s">
        <v>201</v>
      </c>
      <c r="E35" s="514"/>
      <c r="F35" s="514"/>
      <c r="G35" s="514"/>
      <c r="H35" s="514"/>
      <c r="I35" s="550"/>
      <c r="J35" s="572"/>
      <c r="K35" s="572"/>
      <c r="L35" s="572"/>
      <c r="M35" s="572"/>
      <c r="N35" s="572">
        <v>0</v>
      </c>
      <c r="O35" s="572">
        <v>0</v>
      </c>
      <c r="P35" s="575" t="e">
        <v>#DIV/0!</v>
      </c>
      <c r="Q35" s="483"/>
      <c r="R35" s="483"/>
      <c r="S35" s="483"/>
      <c r="T35" s="483">
        <v>0</v>
      </c>
      <c r="U35" s="475"/>
      <c r="V35" s="483"/>
      <c r="W35" s="483"/>
      <c r="X35" s="484"/>
      <c r="Y35" s="534"/>
    </row>
    <row r="36" spans="1:29">
      <c r="A36" s="482" t="s">
        <v>849</v>
      </c>
      <c r="B36" s="484" t="s">
        <v>704</v>
      </c>
      <c r="C36" s="484" t="s">
        <v>694</v>
      </c>
      <c r="D36" s="484" t="s">
        <v>201</v>
      </c>
      <c r="E36" s="514"/>
      <c r="F36" s="514"/>
      <c r="G36" s="514"/>
      <c r="H36" s="514"/>
      <c r="I36" s="550">
        <v>8000</v>
      </c>
      <c r="J36" s="572"/>
      <c r="K36" s="572">
        <v>6280.5</v>
      </c>
      <c r="L36" s="572"/>
      <c r="M36" s="572"/>
      <c r="N36" s="572">
        <v>6280.5</v>
      </c>
      <c r="O36" s="572">
        <v>1719.5</v>
      </c>
      <c r="P36" s="575">
        <v>0.7850625</v>
      </c>
      <c r="Q36" s="483"/>
      <c r="R36" s="483"/>
      <c r="S36" s="483"/>
      <c r="T36" s="483">
        <v>0</v>
      </c>
      <c r="U36" s="475"/>
      <c r="V36" s="483"/>
      <c r="W36" s="483"/>
      <c r="X36" s="484"/>
      <c r="Y36" s="534"/>
    </row>
    <row r="37" spans="1:29">
      <c r="A37" s="482" t="s">
        <v>850</v>
      </c>
      <c r="B37" s="484" t="s">
        <v>705</v>
      </c>
      <c r="C37" s="484" t="s">
        <v>694</v>
      </c>
      <c r="D37" s="484" t="s">
        <v>201</v>
      </c>
      <c r="E37" s="514"/>
      <c r="F37" s="514"/>
      <c r="G37" s="514"/>
      <c r="H37" s="514"/>
      <c r="I37" s="550">
        <v>4500</v>
      </c>
      <c r="J37" s="572"/>
      <c r="K37" s="572"/>
      <c r="L37" s="572">
        <v>7977.2</v>
      </c>
      <c r="M37" s="572"/>
      <c r="N37" s="572">
        <v>7977.2</v>
      </c>
      <c r="O37" s="572">
        <v>-3477.2</v>
      </c>
      <c r="P37" s="575">
        <v>1.7727111111111111</v>
      </c>
      <c r="Q37" s="483"/>
      <c r="R37" s="483"/>
      <c r="S37" s="483"/>
      <c r="T37" s="483">
        <v>0</v>
      </c>
      <c r="U37" s="475"/>
      <c r="V37" s="483"/>
      <c r="W37" s="483"/>
      <c r="X37" s="484"/>
      <c r="Y37" s="534"/>
    </row>
    <row r="38" spans="1:29">
      <c r="B38" s="1324" t="s">
        <v>162</v>
      </c>
      <c r="C38" s="1325"/>
      <c r="D38" s="1325"/>
      <c r="E38" s="1325"/>
      <c r="F38" s="1325"/>
      <c r="G38" s="1325"/>
      <c r="H38" s="1325"/>
      <c r="I38" s="1325"/>
      <c r="J38" s="1325"/>
      <c r="K38" s="1325"/>
      <c r="L38" s="1325"/>
      <c r="M38" s="1325"/>
      <c r="N38" s="1325"/>
      <c r="O38" s="1325"/>
      <c r="P38" s="1325"/>
      <c r="Q38" s="1325"/>
      <c r="R38" s="1325"/>
      <c r="S38" s="1325"/>
      <c r="T38" s="1325"/>
      <c r="U38" s="1325"/>
      <c r="V38" s="1325"/>
      <c r="W38" s="1325"/>
      <c r="X38" s="1325"/>
      <c r="Y38" s="1326"/>
    </row>
    <row r="39" spans="1:29" s="530" customFormat="1" hidden="1">
      <c r="A39" s="747"/>
      <c r="B39" s="527" t="s">
        <v>706</v>
      </c>
      <c r="C39" s="527" t="s">
        <v>269</v>
      </c>
      <c r="D39" s="527" t="s">
        <v>201</v>
      </c>
      <c r="E39" s="527"/>
      <c r="F39" s="527"/>
      <c r="G39" s="527"/>
      <c r="H39" s="527"/>
      <c r="I39" s="553"/>
      <c r="J39" s="572"/>
      <c r="K39" s="572"/>
      <c r="L39" s="572"/>
      <c r="M39" s="572"/>
      <c r="N39" s="572">
        <v>0</v>
      </c>
      <c r="O39" s="572">
        <v>0</v>
      </c>
      <c r="P39" s="575" t="e">
        <v>#DIV/0!</v>
      </c>
      <c r="Q39" s="528"/>
      <c r="R39" s="528"/>
      <c r="S39" s="528"/>
      <c r="T39" s="528">
        <v>0</v>
      </c>
      <c r="U39" s="529"/>
      <c r="V39" s="528"/>
      <c r="W39" s="528"/>
      <c r="X39" s="527"/>
      <c r="Y39" s="748"/>
      <c r="AB39" s="473"/>
      <c r="AC39" s="473"/>
    </row>
    <row r="40" spans="1:29" hidden="1">
      <c r="A40" s="482" t="s">
        <v>851</v>
      </c>
      <c r="B40" s="484" t="s">
        <v>707</v>
      </c>
      <c r="C40" s="484" t="s">
        <v>269</v>
      </c>
      <c r="D40" s="484" t="s">
        <v>201</v>
      </c>
      <c r="E40" s="514"/>
      <c r="F40" s="514"/>
      <c r="G40" s="514"/>
      <c r="H40" s="514"/>
      <c r="I40" s="550"/>
      <c r="J40" s="572"/>
      <c r="K40" s="572"/>
      <c r="L40" s="572"/>
      <c r="M40" s="572"/>
      <c r="N40" s="572">
        <v>0</v>
      </c>
      <c r="O40" s="572">
        <v>0</v>
      </c>
      <c r="P40" s="575" t="e">
        <v>#DIV/0!</v>
      </c>
      <c r="Q40" s="483"/>
      <c r="R40" s="483"/>
      <c r="S40" s="483"/>
      <c r="T40" s="483">
        <v>0</v>
      </c>
      <c r="U40" s="475"/>
      <c r="V40" s="483"/>
      <c r="W40" s="483"/>
      <c r="X40" s="484"/>
      <c r="Y40" s="534"/>
    </row>
    <row r="41" spans="1:29">
      <c r="A41" s="482" t="s">
        <v>852</v>
      </c>
      <c r="B41" s="484" t="s">
        <v>292</v>
      </c>
      <c r="C41" s="484" t="s">
        <v>694</v>
      </c>
      <c r="D41" s="484" t="s">
        <v>201</v>
      </c>
      <c r="E41" s="514"/>
      <c r="F41" s="514"/>
      <c r="G41" s="514"/>
      <c r="H41" s="514"/>
      <c r="I41" s="550">
        <v>15000</v>
      </c>
      <c r="J41" s="572"/>
      <c r="K41" s="572"/>
      <c r="L41" s="572">
        <v>3835</v>
      </c>
      <c r="M41" s="572"/>
      <c r="N41" s="572">
        <v>3835</v>
      </c>
      <c r="O41" s="572">
        <v>11165</v>
      </c>
      <c r="P41" s="575">
        <v>0.25566666666666665</v>
      </c>
      <c r="Q41" s="483"/>
      <c r="R41" s="483"/>
      <c r="S41" s="483"/>
      <c r="T41" s="483">
        <v>0</v>
      </c>
      <c r="U41" s="475"/>
      <c r="V41" s="483"/>
      <c r="W41" s="483"/>
      <c r="X41" s="484"/>
      <c r="Y41" s="534"/>
    </row>
    <row r="42" spans="1:29" hidden="1">
      <c r="A42" s="482" t="s">
        <v>853</v>
      </c>
      <c r="B42" s="484" t="s">
        <v>708</v>
      </c>
      <c r="C42" s="484" t="s">
        <v>294</v>
      </c>
      <c r="D42" s="484" t="s">
        <v>201</v>
      </c>
      <c r="E42" s="514"/>
      <c r="F42" s="514"/>
      <c r="G42" s="514"/>
      <c r="H42" s="514"/>
      <c r="I42" s="550"/>
      <c r="J42" s="572"/>
      <c r="K42" s="572"/>
      <c r="L42" s="572"/>
      <c r="M42" s="572"/>
      <c r="N42" s="572">
        <v>0</v>
      </c>
      <c r="O42" s="572">
        <v>0</v>
      </c>
      <c r="P42" s="575" t="e">
        <v>#DIV/0!</v>
      </c>
      <c r="Q42" s="483"/>
      <c r="R42" s="483"/>
      <c r="S42" s="483"/>
      <c r="T42" s="483">
        <v>0</v>
      </c>
      <c r="U42" s="475"/>
      <c r="V42" s="483"/>
      <c r="W42" s="483"/>
      <c r="X42" s="484"/>
      <c r="Y42" s="534"/>
    </row>
    <row r="43" spans="1:29">
      <c r="A43" s="482" t="s">
        <v>685</v>
      </c>
      <c r="B43" s="484" t="s">
        <v>295</v>
      </c>
      <c r="C43" s="484" t="s">
        <v>694</v>
      </c>
      <c r="D43" s="484" t="s">
        <v>201</v>
      </c>
      <c r="E43" s="514"/>
      <c r="F43" s="514"/>
      <c r="G43" s="514"/>
      <c r="H43" s="514"/>
      <c r="I43" s="550">
        <v>0</v>
      </c>
      <c r="J43" s="572"/>
      <c r="K43" s="572"/>
      <c r="L43" s="572"/>
      <c r="M43" s="572"/>
      <c r="N43" s="572">
        <v>0</v>
      </c>
      <c r="O43" s="572">
        <v>0</v>
      </c>
      <c r="P43" s="575">
        <v>0</v>
      </c>
      <c r="Q43" s="483"/>
      <c r="R43" s="483"/>
      <c r="S43" s="483"/>
      <c r="T43" s="483">
        <v>0</v>
      </c>
      <c r="U43" s="475"/>
      <c r="V43" s="483"/>
      <c r="W43" s="483"/>
      <c r="X43" s="484"/>
      <c r="Y43" s="534"/>
    </row>
    <row r="44" spans="1:29">
      <c r="A44" s="482" t="s">
        <v>854</v>
      </c>
      <c r="B44" s="484" t="s">
        <v>709</v>
      </c>
      <c r="C44" s="484" t="s">
        <v>694</v>
      </c>
      <c r="D44" s="484" t="s">
        <v>201</v>
      </c>
      <c r="E44" s="514"/>
      <c r="F44" s="514"/>
      <c r="G44" s="514"/>
      <c r="H44" s="514"/>
      <c r="I44" s="550">
        <v>2000</v>
      </c>
      <c r="J44" s="572"/>
      <c r="K44" s="572"/>
      <c r="L44" s="572"/>
      <c r="M44" s="572"/>
      <c r="N44" s="572">
        <v>0</v>
      </c>
      <c r="O44" s="572">
        <v>2000</v>
      </c>
      <c r="P44" s="575">
        <v>0</v>
      </c>
      <c r="Q44" s="483"/>
      <c r="R44" s="483"/>
      <c r="S44" s="483"/>
      <c r="T44" s="483">
        <v>0</v>
      </c>
      <c r="U44" s="475"/>
      <c r="V44" s="483"/>
      <c r="W44" s="483"/>
      <c r="X44" s="484"/>
      <c r="Y44" s="534"/>
    </row>
    <row r="45" spans="1:29" hidden="1">
      <c r="A45" s="482"/>
      <c r="B45" s="484"/>
      <c r="C45" s="484"/>
      <c r="D45" s="484"/>
      <c r="E45" s="514"/>
      <c r="F45" s="514"/>
      <c r="G45" s="514"/>
      <c r="H45" s="514"/>
      <c r="I45" s="550"/>
      <c r="J45" s="547"/>
      <c r="K45" s="475"/>
      <c r="L45" s="475"/>
      <c r="M45" s="475"/>
      <c r="N45" s="572"/>
      <c r="O45" s="572"/>
      <c r="P45" s="575"/>
      <c r="Q45" s="483"/>
      <c r="R45" s="483"/>
      <c r="S45" s="483"/>
      <c r="T45" s="483"/>
      <c r="U45" s="475"/>
      <c r="V45" s="483"/>
      <c r="W45" s="483"/>
      <c r="X45" s="484"/>
      <c r="Y45" s="534"/>
    </row>
    <row r="46" spans="1:29">
      <c r="B46" s="1324" t="s">
        <v>163</v>
      </c>
      <c r="C46" s="1325"/>
      <c r="D46" s="1325"/>
      <c r="E46" s="1325"/>
      <c r="F46" s="1325"/>
      <c r="G46" s="1325"/>
      <c r="H46" s="1325"/>
      <c r="I46" s="1325"/>
      <c r="J46" s="1325"/>
      <c r="K46" s="1325"/>
      <c r="L46" s="1325"/>
      <c r="M46" s="1325"/>
      <c r="N46" s="1325"/>
      <c r="O46" s="1325"/>
      <c r="P46" s="1325"/>
      <c r="Q46" s="1325"/>
      <c r="R46" s="1325"/>
      <c r="S46" s="1325"/>
      <c r="T46" s="1325"/>
      <c r="U46" s="1325"/>
      <c r="V46" s="1325"/>
      <c r="W46" s="1325"/>
      <c r="X46" s="1325"/>
      <c r="Y46" s="1326"/>
    </row>
    <row r="47" spans="1:29">
      <c r="A47" s="482" t="s">
        <v>855</v>
      </c>
      <c r="B47" s="484" t="s">
        <v>710</v>
      </c>
      <c r="C47" s="484" t="s">
        <v>694</v>
      </c>
      <c r="D47" s="484" t="s">
        <v>201</v>
      </c>
      <c r="E47" s="514"/>
      <c r="F47" s="514"/>
      <c r="G47" s="514"/>
      <c r="H47" s="514"/>
      <c r="I47" s="550">
        <v>7500</v>
      </c>
      <c r="J47" s="572"/>
      <c r="K47" s="572">
        <v>1301.5</v>
      </c>
      <c r="L47" s="572">
        <v>6130.7</v>
      </c>
      <c r="M47" s="572"/>
      <c r="N47" s="572">
        <v>7432.2</v>
      </c>
      <c r="O47" s="572">
        <v>67.800000000000182</v>
      </c>
      <c r="P47" s="575">
        <v>0.99095999999999995</v>
      </c>
      <c r="Q47" s="483"/>
      <c r="R47" s="483"/>
      <c r="S47" s="483"/>
      <c r="T47" s="483">
        <v>0</v>
      </c>
      <c r="U47" s="475"/>
      <c r="V47" s="483"/>
      <c r="W47" s="483"/>
      <c r="X47" s="484"/>
      <c r="Y47" s="534"/>
    </row>
    <row r="48" spans="1:29">
      <c r="A48" s="482" t="s">
        <v>856</v>
      </c>
      <c r="B48" s="484" t="s">
        <v>711</v>
      </c>
      <c r="C48" s="484" t="s">
        <v>694</v>
      </c>
      <c r="D48" s="484" t="s">
        <v>201</v>
      </c>
      <c r="E48" s="514"/>
      <c r="F48" s="514"/>
      <c r="G48" s="514"/>
      <c r="H48" s="514"/>
      <c r="I48" s="550">
        <v>6000</v>
      </c>
      <c r="J48" s="572"/>
      <c r="K48" s="572"/>
      <c r="L48" s="572"/>
      <c r="M48" s="572"/>
      <c r="N48" s="572">
        <v>0</v>
      </c>
      <c r="O48" s="572">
        <v>6000</v>
      </c>
      <c r="P48" s="575">
        <v>0</v>
      </c>
      <c r="Q48" s="483"/>
      <c r="R48" s="483"/>
      <c r="S48" s="483"/>
      <c r="T48" s="483">
        <v>0</v>
      </c>
      <c r="U48" s="475"/>
      <c r="V48" s="483"/>
      <c r="W48" s="483"/>
      <c r="X48" s="484"/>
      <c r="Y48" s="534"/>
    </row>
    <row r="49" spans="1:29">
      <c r="A49" s="482" t="s">
        <v>857</v>
      </c>
      <c r="B49" s="484" t="s">
        <v>712</v>
      </c>
      <c r="C49" s="484" t="s">
        <v>694</v>
      </c>
      <c r="D49" s="484" t="s">
        <v>201</v>
      </c>
      <c r="E49" s="514"/>
      <c r="F49" s="514"/>
      <c r="G49" s="514"/>
      <c r="H49" s="514"/>
      <c r="I49" s="550">
        <v>4000</v>
      </c>
      <c r="J49" s="572"/>
      <c r="K49" s="572"/>
      <c r="L49" s="572"/>
      <c r="M49" s="572"/>
      <c r="N49" s="572">
        <v>0</v>
      </c>
      <c r="O49" s="572">
        <v>4000</v>
      </c>
      <c r="P49" s="575">
        <v>0</v>
      </c>
      <c r="Q49" s="483"/>
      <c r="R49" s="483"/>
      <c r="S49" s="483"/>
      <c r="T49" s="483">
        <v>0</v>
      </c>
      <c r="U49" s="475"/>
      <c r="V49" s="483"/>
      <c r="W49" s="483"/>
      <c r="X49" s="484"/>
      <c r="Y49" s="534"/>
      <c r="AB49" s="478"/>
      <c r="AC49" s="478"/>
    </row>
    <row r="50" spans="1:29" hidden="1">
      <c r="A50" s="482" t="s">
        <v>858</v>
      </c>
      <c r="B50" s="484" t="s">
        <v>713</v>
      </c>
      <c r="C50" s="484" t="s">
        <v>272</v>
      </c>
      <c r="D50" s="484" t="s">
        <v>201</v>
      </c>
      <c r="E50" s="514"/>
      <c r="F50" s="514"/>
      <c r="G50" s="514"/>
      <c r="H50" s="514"/>
      <c r="I50" s="550"/>
      <c r="J50" s="572"/>
      <c r="K50" s="572"/>
      <c r="L50" s="572"/>
      <c r="M50" s="572"/>
      <c r="N50" s="572">
        <v>0</v>
      </c>
      <c r="O50" s="572">
        <v>0</v>
      </c>
      <c r="P50" s="575" t="e">
        <v>#DIV/0!</v>
      </c>
      <c r="Q50" s="483"/>
      <c r="R50" s="483"/>
      <c r="S50" s="483"/>
      <c r="T50" s="483">
        <v>0</v>
      </c>
      <c r="U50" s="475"/>
      <c r="V50" s="483"/>
      <c r="W50" s="483"/>
      <c r="X50" s="484"/>
      <c r="Y50" s="534"/>
      <c r="AB50" s="478"/>
      <c r="AC50" s="478"/>
    </row>
    <row r="51" spans="1:29" hidden="1">
      <c r="A51" s="482" t="s">
        <v>499</v>
      </c>
      <c r="B51" s="484" t="s">
        <v>696</v>
      </c>
      <c r="C51" s="484" t="s">
        <v>269</v>
      </c>
      <c r="D51" s="484" t="s">
        <v>196</v>
      </c>
      <c r="E51" s="514"/>
      <c r="F51" s="514"/>
      <c r="G51" s="514"/>
      <c r="H51" s="514"/>
      <c r="I51" s="550"/>
      <c r="J51" s="572"/>
      <c r="K51" s="572"/>
      <c r="L51" s="572"/>
      <c r="M51" s="572"/>
      <c r="N51" s="572">
        <v>0</v>
      </c>
      <c r="O51" s="572">
        <v>0</v>
      </c>
      <c r="P51" s="575" t="e">
        <v>#DIV/0!</v>
      </c>
      <c r="Q51" s="483"/>
      <c r="R51" s="483"/>
      <c r="S51" s="483"/>
      <c r="T51" s="483">
        <v>0</v>
      </c>
      <c r="U51" s="475"/>
      <c r="V51" s="483"/>
      <c r="W51" s="483"/>
      <c r="X51" s="484"/>
      <c r="Y51" s="534"/>
    </row>
    <row r="52" spans="1:29" hidden="1">
      <c r="A52" s="482" t="s">
        <v>476</v>
      </c>
      <c r="B52" s="484" t="s">
        <v>697</v>
      </c>
      <c r="C52" s="484" t="s">
        <v>269</v>
      </c>
      <c r="D52" s="484" t="s">
        <v>201</v>
      </c>
      <c r="E52" s="514"/>
      <c r="F52" s="514"/>
      <c r="G52" s="514"/>
      <c r="H52" s="514"/>
      <c r="I52" s="550"/>
      <c r="J52" s="572"/>
      <c r="K52" s="572"/>
      <c r="L52" s="572"/>
      <c r="M52" s="572"/>
      <c r="N52" s="572">
        <v>0</v>
      </c>
      <c r="O52" s="572">
        <v>0</v>
      </c>
      <c r="P52" s="575" t="e">
        <v>#DIV/0!</v>
      </c>
      <c r="Q52" s="483"/>
      <c r="R52" s="483"/>
      <c r="S52" s="483"/>
      <c r="T52" s="483">
        <v>0</v>
      </c>
      <c r="U52" s="475"/>
      <c r="V52" s="483"/>
      <c r="W52" s="483"/>
      <c r="X52" s="484"/>
      <c r="Y52" s="534"/>
    </row>
    <row r="53" spans="1:29" hidden="1">
      <c r="A53" s="482" t="s">
        <v>596</v>
      </c>
      <c r="B53" s="484" t="s">
        <v>698</v>
      </c>
      <c r="C53" s="484" t="s">
        <v>269</v>
      </c>
      <c r="D53" s="484" t="s">
        <v>201</v>
      </c>
      <c r="E53" s="514"/>
      <c r="F53" s="514"/>
      <c r="G53" s="514"/>
      <c r="H53" s="514"/>
      <c r="I53" s="550"/>
      <c r="J53" s="572"/>
      <c r="K53" s="572"/>
      <c r="L53" s="572"/>
      <c r="M53" s="572"/>
      <c r="N53" s="572">
        <v>0</v>
      </c>
      <c r="O53" s="572">
        <v>0</v>
      </c>
      <c r="P53" s="575" t="e">
        <v>#DIV/0!</v>
      </c>
      <c r="Q53" s="483"/>
      <c r="R53" s="483"/>
      <c r="S53" s="483"/>
      <c r="T53" s="483">
        <v>0</v>
      </c>
      <c r="U53" s="475"/>
      <c r="V53" s="483"/>
      <c r="W53" s="483"/>
      <c r="X53" s="484"/>
      <c r="Y53" s="534"/>
    </row>
    <row r="54" spans="1:29">
      <c r="A54" s="482" t="s">
        <v>859</v>
      </c>
      <c r="B54" s="484" t="s">
        <v>714</v>
      </c>
      <c r="C54" s="484" t="s">
        <v>694</v>
      </c>
      <c r="D54" s="484" t="s">
        <v>201</v>
      </c>
      <c r="E54" s="514"/>
      <c r="F54" s="514"/>
      <c r="G54" s="514"/>
      <c r="H54" s="514"/>
      <c r="I54" s="550">
        <v>9000</v>
      </c>
      <c r="J54" s="572"/>
      <c r="K54" s="572">
        <v>2141.4</v>
      </c>
      <c r="L54" s="572">
        <v>9565.65</v>
      </c>
      <c r="M54" s="572"/>
      <c r="N54" s="572">
        <v>11707.05</v>
      </c>
      <c r="O54" s="572">
        <v>-2707.0499999999993</v>
      </c>
      <c r="P54" s="575">
        <v>1.3007833333333332</v>
      </c>
      <c r="Q54" s="483"/>
      <c r="R54" s="483"/>
      <c r="S54" s="483"/>
      <c r="T54" s="483">
        <v>0</v>
      </c>
      <c r="U54" s="475"/>
      <c r="V54" s="483"/>
      <c r="W54" s="483"/>
      <c r="X54" s="484"/>
      <c r="Y54" s="534"/>
    </row>
    <row r="55" spans="1:29">
      <c r="A55" s="482" t="s">
        <v>860</v>
      </c>
      <c r="B55" s="484" t="s">
        <v>700</v>
      </c>
      <c r="C55" s="484" t="s">
        <v>694</v>
      </c>
      <c r="D55" s="484" t="s">
        <v>201</v>
      </c>
      <c r="E55" s="514"/>
      <c r="F55" s="514"/>
      <c r="G55" s="514"/>
      <c r="H55" s="514"/>
      <c r="I55" s="550">
        <v>9900</v>
      </c>
      <c r="J55" s="572"/>
      <c r="K55" s="572"/>
      <c r="L55" s="572"/>
      <c r="M55" s="572"/>
      <c r="N55" s="572">
        <v>0</v>
      </c>
      <c r="O55" s="572">
        <v>9900</v>
      </c>
      <c r="P55" s="575">
        <v>0</v>
      </c>
      <c r="Q55" s="483"/>
      <c r="R55" s="483"/>
      <c r="S55" s="483"/>
      <c r="T55" s="483">
        <v>0</v>
      </c>
      <c r="U55" s="475"/>
      <c r="V55" s="483"/>
      <c r="W55" s="483"/>
      <c r="X55" s="484"/>
      <c r="Y55" s="534"/>
    </row>
    <row r="56" spans="1:29">
      <c r="A56" s="482" t="s">
        <v>861</v>
      </c>
      <c r="B56" s="484" t="s">
        <v>715</v>
      </c>
      <c r="C56" s="484" t="s">
        <v>694</v>
      </c>
      <c r="D56" s="484" t="s">
        <v>201</v>
      </c>
      <c r="E56" s="514"/>
      <c r="F56" s="514"/>
      <c r="G56" s="514"/>
      <c r="H56" s="514"/>
      <c r="I56" s="550">
        <v>4500</v>
      </c>
      <c r="J56" s="572">
        <v>1686</v>
      </c>
      <c r="K56" s="572">
        <v>2796.1000000000004</v>
      </c>
      <c r="L56" s="572">
        <v>450</v>
      </c>
      <c r="M56" s="572"/>
      <c r="N56" s="572">
        <v>4932.1000000000004</v>
      </c>
      <c r="O56" s="572">
        <v>-432.10000000000036</v>
      </c>
      <c r="P56" s="575">
        <v>1.0960222222222222</v>
      </c>
      <c r="Q56" s="483"/>
      <c r="R56" s="483"/>
      <c r="S56" s="483"/>
      <c r="T56" s="483">
        <v>0</v>
      </c>
      <c r="U56" s="475"/>
      <c r="V56" s="483"/>
      <c r="W56" s="483"/>
      <c r="X56" s="484"/>
      <c r="Y56" s="534"/>
    </row>
    <row r="57" spans="1:29" hidden="1">
      <c r="A57" s="482" t="s">
        <v>862</v>
      </c>
      <c r="B57" s="484" t="s">
        <v>716</v>
      </c>
      <c r="C57" s="484" t="s">
        <v>272</v>
      </c>
      <c r="D57" s="484" t="s">
        <v>201</v>
      </c>
      <c r="E57" s="514"/>
      <c r="F57" s="514"/>
      <c r="G57" s="514"/>
      <c r="H57" s="514"/>
      <c r="I57" s="550"/>
      <c r="J57" s="572"/>
      <c r="K57" s="572"/>
      <c r="L57" s="572"/>
      <c r="M57" s="572"/>
      <c r="N57" s="572">
        <v>0</v>
      </c>
      <c r="O57" s="572">
        <v>0</v>
      </c>
      <c r="P57" s="575" t="e">
        <v>#DIV/0!</v>
      </c>
      <c r="Q57" s="483"/>
      <c r="R57" s="483"/>
      <c r="S57" s="483"/>
      <c r="T57" s="483">
        <v>0</v>
      </c>
      <c r="U57" s="475"/>
      <c r="V57" s="483"/>
      <c r="W57" s="483"/>
      <c r="X57" s="484"/>
      <c r="Y57" s="534"/>
    </row>
    <row r="58" spans="1:29" hidden="1">
      <c r="A58" s="482" t="s">
        <v>816</v>
      </c>
      <c r="B58" s="484" t="s">
        <v>717</v>
      </c>
      <c r="C58" s="484" t="s">
        <v>272</v>
      </c>
      <c r="D58" s="484" t="s">
        <v>201</v>
      </c>
      <c r="E58" s="514"/>
      <c r="F58" s="514"/>
      <c r="G58" s="514"/>
      <c r="H58" s="514"/>
      <c r="I58" s="550"/>
      <c r="J58" s="572"/>
      <c r="K58" s="572"/>
      <c r="L58" s="572"/>
      <c r="M58" s="572"/>
      <c r="N58" s="572">
        <v>0</v>
      </c>
      <c r="O58" s="572">
        <v>0</v>
      </c>
      <c r="P58" s="575" t="e">
        <v>#DIV/0!</v>
      </c>
      <c r="Q58" s="483"/>
      <c r="R58" s="483"/>
      <c r="S58" s="483"/>
      <c r="T58" s="483">
        <v>0</v>
      </c>
      <c r="U58" s="475"/>
      <c r="V58" s="483"/>
      <c r="W58" s="483"/>
      <c r="X58" s="484"/>
      <c r="Y58" s="534"/>
    </row>
    <row r="59" spans="1:29" hidden="1">
      <c r="A59" s="482" t="s">
        <v>817</v>
      </c>
      <c r="B59" s="484" t="s">
        <v>718</v>
      </c>
      <c r="C59" s="484" t="s">
        <v>272</v>
      </c>
      <c r="D59" s="484" t="s">
        <v>201</v>
      </c>
      <c r="E59" s="514"/>
      <c r="F59" s="514"/>
      <c r="G59" s="514"/>
      <c r="H59" s="514"/>
      <c r="I59" s="550"/>
      <c r="J59" s="572"/>
      <c r="K59" s="572"/>
      <c r="L59" s="572"/>
      <c r="M59" s="572"/>
      <c r="N59" s="572">
        <v>0</v>
      </c>
      <c r="O59" s="572">
        <v>0</v>
      </c>
      <c r="P59" s="575" t="e">
        <v>#DIV/0!</v>
      </c>
      <c r="Q59" s="483"/>
      <c r="R59" s="483"/>
      <c r="S59" s="483"/>
      <c r="T59" s="483"/>
      <c r="U59" s="475"/>
      <c r="V59" s="483"/>
      <c r="W59" s="483"/>
      <c r="X59" s="484"/>
      <c r="Y59" s="534"/>
    </row>
    <row r="60" spans="1:29">
      <c r="B60" s="484"/>
      <c r="C60" s="484"/>
      <c r="D60" s="484"/>
      <c r="E60" s="514"/>
      <c r="F60" s="514"/>
      <c r="G60" s="514"/>
      <c r="H60" s="514"/>
      <c r="I60" s="550">
        <v>0</v>
      </c>
      <c r="J60" s="547"/>
      <c r="K60" s="475"/>
      <c r="L60" s="475"/>
      <c r="M60" s="475"/>
      <c r="N60" s="572"/>
      <c r="O60" s="572"/>
      <c r="P60" s="575"/>
      <c r="Q60" s="483"/>
      <c r="R60" s="483"/>
      <c r="S60" s="483"/>
      <c r="T60" s="483">
        <v>0</v>
      </c>
      <c r="U60" s="475"/>
      <c r="V60" s="483"/>
      <c r="W60" s="483"/>
      <c r="X60" s="484"/>
      <c r="Y60" s="534"/>
    </row>
    <row r="61" spans="1:29" s="478" customFormat="1">
      <c r="B61" s="485" t="s">
        <v>164</v>
      </c>
      <c r="C61" s="486"/>
      <c r="D61" s="486"/>
      <c r="E61" s="515"/>
      <c r="F61" s="515"/>
      <c r="G61" s="515"/>
      <c r="H61" s="515"/>
      <c r="I61" s="551">
        <v>70400</v>
      </c>
      <c r="J61" s="551">
        <v>1686</v>
      </c>
      <c r="K61" s="551">
        <v>12519.5</v>
      </c>
      <c r="L61" s="551">
        <v>27958.550000000003</v>
      </c>
      <c r="M61" s="551">
        <v>0</v>
      </c>
      <c r="N61" s="551">
        <v>42164.049999999996</v>
      </c>
      <c r="O61" s="551">
        <v>28235.949999999997</v>
      </c>
      <c r="P61" s="582">
        <v>0.59892116477272717</v>
      </c>
      <c r="Q61" s="487"/>
      <c r="R61" s="487"/>
      <c r="S61" s="487"/>
      <c r="T61" s="487">
        <v>0</v>
      </c>
      <c r="U61" s="475"/>
      <c r="V61" s="487"/>
      <c r="W61" s="487"/>
      <c r="X61" s="487"/>
      <c r="Y61" s="746"/>
      <c r="AB61" s="473"/>
      <c r="AC61" s="473"/>
    </row>
    <row r="62" spans="1:29" s="478" customFormat="1" hidden="1">
      <c r="I62" s="552"/>
      <c r="J62" s="552"/>
      <c r="K62" s="552"/>
      <c r="L62" s="552"/>
      <c r="M62" s="552"/>
      <c r="N62" s="552"/>
      <c r="O62" s="552"/>
      <c r="P62" s="583"/>
      <c r="AB62" s="473"/>
      <c r="AC62" s="473"/>
    </row>
    <row r="63" spans="1:29" ht="23.25" customHeight="1">
      <c r="B63" s="512" t="s">
        <v>954</v>
      </c>
      <c r="C63" s="513"/>
      <c r="D63" s="513"/>
      <c r="E63" s="513"/>
      <c r="F63" s="513"/>
      <c r="G63" s="513"/>
      <c r="H63" s="513"/>
      <c r="I63" s="549"/>
      <c r="J63" s="549"/>
      <c r="K63" s="549"/>
      <c r="L63" s="549"/>
      <c r="M63" s="549"/>
      <c r="N63" s="549"/>
      <c r="O63" s="549"/>
      <c r="P63" s="584"/>
      <c r="Q63" s="513"/>
      <c r="R63" s="513"/>
      <c r="S63" s="513"/>
      <c r="T63" s="513"/>
      <c r="U63" s="475"/>
      <c r="V63" s="513"/>
      <c r="W63" s="513"/>
      <c r="X63" s="513"/>
      <c r="Y63" s="513"/>
    </row>
    <row r="64" spans="1:29">
      <c r="B64" s="1329" t="s">
        <v>165</v>
      </c>
      <c r="C64" s="1330"/>
      <c r="D64" s="1330"/>
      <c r="E64" s="1330"/>
      <c r="F64" s="1330"/>
      <c r="G64" s="1330"/>
      <c r="H64" s="1330"/>
      <c r="I64" s="1330"/>
      <c r="J64" s="1330"/>
      <c r="K64" s="1330"/>
      <c r="L64" s="1330"/>
      <c r="M64" s="1330"/>
      <c r="N64" s="1330"/>
      <c r="O64" s="1330"/>
      <c r="P64" s="1330"/>
      <c r="Q64" s="1330"/>
      <c r="R64" s="1330"/>
      <c r="S64" s="1330"/>
      <c r="T64" s="1330"/>
      <c r="U64" s="1330"/>
      <c r="V64" s="1330"/>
      <c r="W64" s="1330"/>
      <c r="X64" s="1330"/>
      <c r="Y64" s="1331"/>
    </row>
    <row r="65" spans="1:25" hidden="1">
      <c r="A65" s="482" t="s">
        <v>863</v>
      </c>
      <c r="B65" s="484" t="s">
        <v>304</v>
      </c>
      <c r="C65" s="484" t="s">
        <v>272</v>
      </c>
      <c r="D65" s="484" t="s">
        <v>201</v>
      </c>
      <c r="E65" s="514"/>
      <c r="F65" s="514"/>
      <c r="G65" s="514"/>
      <c r="H65" s="514"/>
      <c r="I65" s="550"/>
      <c r="J65" s="572"/>
      <c r="K65" s="572"/>
      <c r="L65" s="572"/>
      <c r="M65" s="572"/>
      <c r="N65" s="572">
        <v>0</v>
      </c>
      <c r="O65" s="572">
        <v>0</v>
      </c>
      <c r="P65" s="575" t="e">
        <v>#DIV/0!</v>
      </c>
      <c r="Q65" s="483"/>
      <c r="R65" s="483"/>
      <c r="S65" s="483"/>
      <c r="T65" s="483">
        <v>0</v>
      </c>
      <c r="U65" s="475"/>
      <c r="V65" s="483"/>
      <c r="W65" s="483"/>
      <c r="X65" s="484"/>
      <c r="Y65" s="534"/>
    </row>
    <row r="66" spans="1:25">
      <c r="A66" s="482" t="s">
        <v>863</v>
      </c>
      <c r="B66" s="484" t="s">
        <v>719</v>
      </c>
      <c r="C66" s="484" t="s">
        <v>694</v>
      </c>
      <c r="D66" s="484" t="s">
        <v>201</v>
      </c>
      <c r="E66" s="514"/>
      <c r="F66" s="514"/>
      <c r="G66" s="514"/>
      <c r="H66" s="514"/>
      <c r="I66" s="550">
        <v>0</v>
      </c>
      <c r="J66" s="572"/>
      <c r="K66" s="572"/>
      <c r="L66" s="572"/>
      <c r="M66" s="572"/>
      <c r="N66" s="572">
        <v>0</v>
      </c>
      <c r="O66" s="572">
        <v>0</v>
      </c>
      <c r="P66" s="575">
        <v>0</v>
      </c>
      <c r="Q66" s="483"/>
      <c r="R66" s="483"/>
      <c r="S66" s="483"/>
      <c r="T66" s="483">
        <v>0</v>
      </c>
      <c r="U66" s="475"/>
      <c r="V66" s="483"/>
      <c r="W66" s="483"/>
      <c r="X66" s="484"/>
      <c r="Y66" s="534"/>
    </row>
    <row r="67" spans="1:25" hidden="1">
      <c r="A67" s="482" t="s">
        <v>864</v>
      </c>
      <c r="B67" s="484" t="s">
        <v>720</v>
      </c>
      <c r="C67" s="484" t="s">
        <v>269</v>
      </c>
      <c r="D67" s="484" t="s">
        <v>201</v>
      </c>
      <c r="E67" s="514"/>
      <c r="F67" s="514"/>
      <c r="G67" s="514"/>
      <c r="H67" s="514"/>
      <c r="I67" s="550"/>
      <c r="J67" s="572"/>
      <c r="K67" s="572"/>
      <c r="L67" s="572"/>
      <c r="M67" s="572"/>
      <c r="N67" s="572">
        <v>0</v>
      </c>
      <c r="O67" s="572">
        <v>0</v>
      </c>
      <c r="P67" s="575">
        <v>0</v>
      </c>
      <c r="Q67" s="483"/>
      <c r="R67" s="483"/>
      <c r="S67" s="483"/>
      <c r="T67" s="483">
        <v>0</v>
      </c>
      <c r="U67" s="475"/>
      <c r="V67" s="483"/>
      <c r="W67" s="483"/>
      <c r="X67" s="484"/>
      <c r="Y67" s="534"/>
    </row>
    <row r="68" spans="1:25">
      <c r="A68" s="482" t="s">
        <v>865</v>
      </c>
      <c r="B68" s="484" t="s">
        <v>307</v>
      </c>
      <c r="C68" s="484" t="s">
        <v>694</v>
      </c>
      <c r="D68" s="484" t="s">
        <v>201</v>
      </c>
      <c r="E68" s="514"/>
      <c r="F68" s="514"/>
      <c r="G68" s="514"/>
      <c r="H68" s="514"/>
      <c r="I68" s="550">
        <v>5000</v>
      </c>
      <c r="J68" s="572"/>
      <c r="K68" s="572"/>
      <c r="L68" s="572"/>
      <c r="M68" s="572"/>
      <c r="N68" s="572">
        <v>0</v>
      </c>
      <c r="O68" s="572">
        <v>5000</v>
      </c>
      <c r="P68" s="575">
        <v>0</v>
      </c>
      <c r="Q68" s="483"/>
      <c r="R68" s="483"/>
      <c r="S68" s="483"/>
      <c r="T68" s="483">
        <v>0</v>
      </c>
      <c r="U68" s="475"/>
      <c r="V68" s="483"/>
      <c r="W68" s="483"/>
      <c r="X68" s="484"/>
      <c r="Y68" s="534"/>
    </row>
    <row r="69" spans="1:25">
      <c r="A69" s="482" t="s">
        <v>866</v>
      </c>
      <c r="B69" s="484" t="s">
        <v>721</v>
      </c>
      <c r="C69" s="484" t="s">
        <v>694</v>
      </c>
      <c r="D69" s="484" t="s">
        <v>201</v>
      </c>
      <c r="E69" s="514"/>
      <c r="F69" s="514"/>
      <c r="G69" s="514"/>
      <c r="H69" s="514"/>
      <c r="I69" s="550">
        <v>2000</v>
      </c>
      <c r="J69" s="572"/>
      <c r="K69" s="572"/>
      <c r="L69" s="572"/>
      <c r="M69" s="572"/>
      <c r="N69" s="572">
        <v>0</v>
      </c>
      <c r="O69" s="572">
        <v>2000</v>
      </c>
      <c r="P69" s="575">
        <v>0</v>
      </c>
      <c r="Q69" s="483"/>
      <c r="R69" s="483"/>
      <c r="S69" s="483"/>
      <c r="T69" s="483">
        <v>0</v>
      </c>
      <c r="U69" s="475"/>
      <c r="V69" s="483"/>
      <c r="W69" s="483"/>
      <c r="X69" s="484"/>
      <c r="Y69" s="534"/>
    </row>
    <row r="70" spans="1:25">
      <c r="A70" s="482" t="s">
        <v>867</v>
      </c>
      <c r="B70" s="484" t="s">
        <v>309</v>
      </c>
      <c r="C70" s="484" t="s">
        <v>694</v>
      </c>
      <c r="D70" s="484" t="s">
        <v>201</v>
      </c>
      <c r="E70" s="514"/>
      <c r="F70" s="514"/>
      <c r="G70" s="514"/>
      <c r="H70" s="514"/>
      <c r="I70" s="550">
        <v>4000</v>
      </c>
      <c r="J70" s="572"/>
      <c r="K70" s="572">
        <v>2120.9</v>
      </c>
      <c r="L70" s="572">
        <v>640</v>
      </c>
      <c r="M70" s="572"/>
      <c r="N70" s="572">
        <v>2760.9</v>
      </c>
      <c r="O70" s="572">
        <v>1239.0999999999999</v>
      </c>
      <c r="P70" s="575">
        <v>0.69022499999999998</v>
      </c>
      <c r="Q70" s="483"/>
      <c r="R70" s="483"/>
      <c r="S70" s="483"/>
      <c r="T70" s="483">
        <v>0</v>
      </c>
      <c r="U70" s="475"/>
      <c r="V70" s="483"/>
      <c r="W70" s="483"/>
      <c r="X70" s="484"/>
      <c r="Y70" s="534"/>
    </row>
    <row r="71" spans="1:25" hidden="1">
      <c r="A71" s="482" t="s">
        <v>868</v>
      </c>
      <c r="B71" s="484" t="s">
        <v>310</v>
      </c>
      <c r="C71" s="484" t="s">
        <v>272</v>
      </c>
      <c r="D71" s="484" t="s">
        <v>201</v>
      </c>
      <c r="E71" s="514"/>
      <c r="F71" s="514"/>
      <c r="G71" s="514"/>
      <c r="H71" s="514"/>
      <c r="I71" s="550"/>
      <c r="J71" s="572"/>
      <c r="K71" s="572"/>
      <c r="L71" s="572"/>
      <c r="M71" s="572"/>
      <c r="N71" s="572">
        <v>0</v>
      </c>
      <c r="O71" s="572">
        <v>0</v>
      </c>
      <c r="P71" s="575" t="e">
        <v>#DIV/0!</v>
      </c>
      <c r="Q71" s="533"/>
      <c r="R71" s="533"/>
      <c r="S71" s="533"/>
      <c r="T71" s="533"/>
      <c r="U71" s="475"/>
      <c r="V71" s="533"/>
      <c r="W71" s="533"/>
    </row>
    <row r="72" spans="1:25" hidden="1">
      <c r="A72" s="482"/>
      <c r="B72" s="531"/>
      <c r="E72" s="532"/>
      <c r="F72" s="532"/>
      <c r="G72" s="532"/>
      <c r="H72" s="532"/>
      <c r="I72" s="554"/>
      <c r="J72" s="547"/>
      <c r="K72" s="475"/>
      <c r="L72" s="475"/>
      <c r="M72" s="475"/>
      <c r="N72" s="475"/>
      <c r="O72" s="475"/>
      <c r="P72" s="579"/>
      <c r="Q72" s="533"/>
      <c r="R72" s="533"/>
      <c r="S72" s="533"/>
      <c r="T72" s="533"/>
      <c r="U72" s="475"/>
      <c r="V72" s="533"/>
      <c r="W72" s="533"/>
    </row>
    <row r="73" spans="1:25">
      <c r="B73" s="1324" t="s">
        <v>166</v>
      </c>
      <c r="C73" s="1325"/>
      <c r="D73" s="1325"/>
      <c r="E73" s="1325"/>
      <c r="F73" s="1325"/>
      <c r="G73" s="1325"/>
      <c r="H73" s="1325"/>
      <c r="I73" s="1325"/>
      <c r="J73" s="1325"/>
      <c r="K73" s="1325"/>
      <c r="L73" s="1325"/>
      <c r="M73" s="1325"/>
      <c r="N73" s="1325"/>
      <c r="O73" s="1325"/>
      <c r="P73" s="1325"/>
      <c r="Q73" s="1325"/>
      <c r="R73" s="1325"/>
      <c r="S73" s="1325"/>
      <c r="T73" s="1325"/>
      <c r="U73" s="1325"/>
      <c r="V73" s="1325"/>
      <c r="W73" s="1325"/>
      <c r="X73" s="1325"/>
      <c r="Y73" s="1326"/>
    </row>
    <row r="74" spans="1:25">
      <c r="A74" s="482" t="s">
        <v>869</v>
      </c>
      <c r="B74" s="484" t="s">
        <v>722</v>
      </c>
      <c r="C74" s="484" t="s">
        <v>694</v>
      </c>
      <c r="D74" s="484" t="s">
        <v>201</v>
      </c>
      <c r="E74" s="514"/>
      <c r="F74" s="514"/>
      <c r="G74" s="514"/>
      <c r="H74" s="514"/>
      <c r="I74" s="550">
        <v>9000</v>
      </c>
      <c r="J74" s="572"/>
      <c r="K74" s="572"/>
      <c r="L74" s="572">
        <v>5381.6</v>
      </c>
      <c r="M74" s="572"/>
      <c r="N74" s="572">
        <v>5381.6</v>
      </c>
      <c r="O74" s="572">
        <v>3618.3999999999996</v>
      </c>
      <c r="P74" s="575">
        <v>0.59795555555555557</v>
      </c>
      <c r="Q74" s="483"/>
      <c r="R74" s="483"/>
      <c r="S74" s="483"/>
      <c r="T74" s="483">
        <v>0</v>
      </c>
      <c r="U74" s="475"/>
      <c r="V74" s="483"/>
      <c r="W74" s="483"/>
      <c r="X74" s="484"/>
      <c r="Y74" s="534"/>
    </row>
    <row r="75" spans="1:25">
      <c r="A75" s="482" t="s">
        <v>870</v>
      </c>
      <c r="B75" s="484" t="s">
        <v>723</v>
      </c>
      <c r="C75" s="484" t="s">
        <v>694</v>
      </c>
      <c r="D75" s="484" t="s">
        <v>201</v>
      </c>
      <c r="E75" s="514"/>
      <c r="F75" s="514"/>
      <c r="G75" s="514"/>
      <c r="H75" s="514"/>
      <c r="I75" s="550">
        <v>9000</v>
      </c>
      <c r="J75" s="572"/>
      <c r="K75" s="572"/>
      <c r="L75" s="572"/>
      <c r="M75" s="572"/>
      <c r="N75" s="572">
        <v>0</v>
      </c>
      <c r="O75" s="572">
        <v>9000</v>
      </c>
      <c r="P75" s="575">
        <v>0</v>
      </c>
      <c r="Q75" s="483"/>
      <c r="R75" s="483"/>
      <c r="S75" s="483"/>
      <c r="T75" s="483">
        <v>0</v>
      </c>
      <c r="U75" s="475"/>
      <c r="V75" s="483"/>
      <c r="W75" s="483"/>
      <c r="X75" s="484"/>
      <c r="Y75" s="534"/>
    </row>
    <row r="76" spans="1:25" hidden="1">
      <c r="A76" s="482" t="s">
        <v>871</v>
      </c>
      <c r="B76" s="484" t="s">
        <v>724</v>
      </c>
      <c r="C76" s="484" t="s">
        <v>269</v>
      </c>
      <c r="D76" s="484" t="s">
        <v>201</v>
      </c>
      <c r="E76" s="514"/>
      <c r="F76" s="514"/>
      <c r="G76" s="514"/>
      <c r="H76" s="514"/>
      <c r="I76" s="550"/>
      <c r="J76" s="572"/>
      <c r="K76" s="572"/>
      <c r="L76" s="572"/>
      <c r="M76" s="572"/>
      <c r="N76" s="572">
        <v>0</v>
      </c>
      <c r="O76" s="572">
        <v>0</v>
      </c>
      <c r="P76" s="575" t="e">
        <v>#DIV/0!</v>
      </c>
      <c r="Q76" s="483"/>
      <c r="R76" s="483"/>
      <c r="S76" s="483"/>
      <c r="T76" s="483">
        <v>0</v>
      </c>
      <c r="U76" s="475"/>
      <c r="V76" s="483"/>
      <c r="W76" s="483"/>
      <c r="X76" s="484"/>
      <c r="Y76" s="534"/>
    </row>
    <row r="77" spans="1:25" hidden="1">
      <c r="A77" s="482" t="s">
        <v>872</v>
      </c>
      <c r="B77" s="484" t="s">
        <v>725</v>
      </c>
      <c r="C77" s="484" t="s">
        <v>269</v>
      </c>
      <c r="D77" s="484" t="s">
        <v>201</v>
      </c>
      <c r="E77" s="514"/>
      <c r="F77" s="514"/>
      <c r="G77" s="514"/>
      <c r="H77" s="514"/>
      <c r="I77" s="550"/>
      <c r="J77" s="572"/>
      <c r="K77" s="572"/>
      <c r="L77" s="572"/>
      <c r="M77" s="572"/>
      <c r="N77" s="572">
        <v>0</v>
      </c>
      <c r="O77" s="572">
        <v>0</v>
      </c>
      <c r="P77" s="575" t="e">
        <v>#DIV/0!</v>
      </c>
      <c r="Q77" s="483"/>
      <c r="R77" s="483"/>
      <c r="S77" s="483"/>
      <c r="T77" s="483">
        <v>0</v>
      </c>
      <c r="U77" s="475"/>
      <c r="V77" s="483"/>
      <c r="W77" s="483"/>
      <c r="X77" s="484"/>
      <c r="Y77" s="534"/>
    </row>
    <row r="78" spans="1:25" hidden="1">
      <c r="A78" s="482" t="s">
        <v>944</v>
      </c>
      <c r="B78" s="484" t="s">
        <v>726</v>
      </c>
      <c r="C78" s="484" t="s">
        <v>269</v>
      </c>
      <c r="D78" s="484" t="s">
        <v>201</v>
      </c>
      <c r="E78" s="514"/>
      <c r="F78" s="514"/>
      <c r="G78" s="514"/>
      <c r="H78" s="514"/>
      <c r="I78" s="550"/>
      <c r="J78" s="572"/>
      <c r="K78" s="572"/>
      <c r="L78" s="572"/>
      <c r="M78" s="572"/>
      <c r="N78" s="572">
        <v>0</v>
      </c>
      <c r="O78" s="572">
        <v>0</v>
      </c>
      <c r="P78" s="575">
        <v>0</v>
      </c>
      <c r="Q78" s="483"/>
      <c r="R78" s="483"/>
      <c r="S78" s="483"/>
      <c r="T78" s="483">
        <v>0</v>
      </c>
      <c r="U78" s="475"/>
      <c r="V78" s="483"/>
      <c r="W78" s="483"/>
      <c r="X78" s="484"/>
      <c r="Y78" s="534"/>
    </row>
    <row r="79" spans="1:25" hidden="1">
      <c r="A79" s="482" t="s">
        <v>873</v>
      </c>
      <c r="B79" s="484" t="s">
        <v>727</v>
      </c>
      <c r="C79" s="484" t="s">
        <v>269</v>
      </c>
      <c r="D79" s="484" t="s">
        <v>200</v>
      </c>
      <c r="E79" s="514"/>
      <c r="F79" s="514"/>
      <c r="G79" s="514"/>
      <c r="H79" s="514"/>
      <c r="I79" s="550"/>
      <c r="J79" s="572"/>
      <c r="K79" s="572"/>
      <c r="L79" s="572"/>
      <c r="M79" s="572"/>
      <c r="N79" s="572">
        <v>0</v>
      </c>
      <c r="O79" s="572">
        <v>0</v>
      </c>
      <c r="P79" s="575" t="e">
        <v>#DIV/0!</v>
      </c>
      <c r="Q79" s="483"/>
      <c r="R79" s="483"/>
      <c r="S79" s="483"/>
      <c r="T79" s="483">
        <v>0</v>
      </c>
      <c r="U79" s="475"/>
      <c r="V79" s="483"/>
      <c r="W79" s="483"/>
      <c r="X79" s="484"/>
      <c r="Y79" s="534"/>
    </row>
    <row r="80" spans="1:25" hidden="1">
      <c r="A80" s="482" t="s">
        <v>874</v>
      </c>
      <c r="B80" s="484" t="s">
        <v>728</v>
      </c>
      <c r="C80" s="484" t="s">
        <v>294</v>
      </c>
      <c r="D80" s="484" t="s">
        <v>201</v>
      </c>
      <c r="E80" s="514"/>
      <c r="F80" s="514"/>
      <c r="G80" s="514"/>
      <c r="H80" s="514"/>
      <c r="I80" s="550"/>
      <c r="J80" s="572"/>
      <c r="K80" s="572"/>
      <c r="L80" s="572"/>
      <c r="M80" s="572"/>
      <c r="N80" s="572">
        <v>0</v>
      </c>
      <c r="O80" s="572">
        <v>0</v>
      </c>
      <c r="P80" s="575" t="e">
        <v>#DIV/0!</v>
      </c>
      <c r="Q80" s="483"/>
      <c r="R80" s="483"/>
      <c r="S80" s="483"/>
      <c r="T80" s="483">
        <v>0</v>
      </c>
      <c r="U80" s="475"/>
      <c r="V80" s="483"/>
      <c r="W80" s="483"/>
      <c r="X80" s="484"/>
      <c r="Y80" s="534"/>
    </row>
    <row r="81" spans="1:29" hidden="1">
      <c r="A81" s="482" t="s">
        <v>875</v>
      </c>
      <c r="B81" s="484" t="s">
        <v>729</v>
      </c>
      <c r="C81" s="484" t="s">
        <v>269</v>
      </c>
      <c r="D81" s="484" t="s">
        <v>201</v>
      </c>
      <c r="E81" s="514"/>
      <c r="F81" s="514"/>
      <c r="G81" s="514"/>
      <c r="H81" s="514"/>
      <c r="I81" s="550"/>
      <c r="J81" s="572"/>
      <c r="K81" s="572"/>
      <c r="L81" s="572"/>
      <c r="M81" s="572"/>
      <c r="N81" s="572">
        <v>0</v>
      </c>
      <c r="O81" s="572">
        <v>0</v>
      </c>
      <c r="P81" s="575" t="e">
        <v>#DIV/0!</v>
      </c>
      <c r="Q81" s="483"/>
      <c r="R81" s="483"/>
      <c r="S81" s="483"/>
      <c r="T81" s="483">
        <v>0</v>
      </c>
      <c r="U81" s="475"/>
      <c r="V81" s="483"/>
      <c r="W81" s="483"/>
      <c r="X81" s="484"/>
      <c r="Y81" s="534"/>
    </row>
    <row r="82" spans="1:29" hidden="1">
      <c r="A82" s="482" t="s">
        <v>876</v>
      </c>
      <c r="B82" s="484" t="s">
        <v>730</v>
      </c>
      <c r="C82" s="484" t="s">
        <v>269</v>
      </c>
      <c r="D82" s="484" t="s">
        <v>201</v>
      </c>
      <c r="E82" s="514"/>
      <c r="F82" s="514"/>
      <c r="G82" s="514"/>
      <c r="H82" s="514"/>
      <c r="I82" s="550"/>
      <c r="J82" s="572"/>
      <c r="K82" s="572"/>
      <c r="L82" s="572"/>
      <c r="M82" s="572"/>
      <c r="N82" s="572">
        <v>0</v>
      </c>
      <c r="O82" s="572">
        <v>0</v>
      </c>
      <c r="P82" s="575">
        <v>0</v>
      </c>
      <c r="Q82" s="483"/>
      <c r="R82" s="483"/>
      <c r="S82" s="483"/>
      <c r="T82" s="483">
        <v>0</v>
      </c>
      <c r="U82" s="475"/>
      <c r="V82" s="483"/>
      <c r="W82" s="483"/>
      <c r="X82" s="484"/>
      <c r="Y82" s="534"/>
    </row>
    <row r="83" spans="1:29">
      <c r="A83" s="482" t="s">
        <v>877</v>
      </c>
      <c r="B83" s="484" t="s">
        <v>731</v>
      </c>
      <c r="C83" s="484" t="s">
        <v>694</v>
      </c>
      <c r="D83" s="484" t="s">
        <v>201</v>
      </c>
      <c r="E83" s="514"/>
      <c r="F83" s="514"/>
      <c r="G83" s="514"/>
      <c r="H83" s="514"/>
      <c r="I83" s="550"/>
      <c r="J83" s="572"/>
      <c r="K83" s="572"/>
      <c r="L83" s="572"/>
      <c r="M83" s="572"/>
      <c r="N83" s="572">
        <v>0</v>
      </c>
      <c r="O83" s="572">
        <v>0</v>
      </c>
      <c r="P83" s="575">
        <v>0</v>
      </c>
      <c r="Q83" s="483"/>
      <c r="R83" s="483"/>
      <c r="S83" s="483"/>
      <c r="T83" s="483">
        <v>0</v>
      </c>
      <c r="U83" s="475"/>
      <c r="V83" s="483"/>
      <c r="W83" s="483"/>
      <c r="X83" s="484"/>
      <c r="Y83" s="534"/>
    </row>
    <row r="84" spans="1:29" hidden="1">
      <c r="A84" s="482" t="s">
        <v>878</v>
      </c>
      <c r="B84" s="484" t="s">
        <v>732</v>
      </c>
      <c r="C84" s="484" t="s">
        <v>269</v>
      </c>
      <c r="D84" s="484" t="s">
        <v>201</v>
      </c>
      <c r="E84" s="514"/>
      <c r="F84" s="514"/>
      <c r="G84" s="514"/>
      <c r="H84" s="514"/>
      <c r="I84" s="550"/>
      <c r="J84" s="572"/>
      <c r="K84" s="572"/>
      <c r="L84" s="572"/>
      <c r="M84" s="572"/>
      <c r="N84" s="572">
        <v>0</v>
      </c>
      <c r="O84" s="572">
        <v>0</v>
      </c>
      <c r="P84" s="575" t="e">
        <v>#DIV/0!</v>
      </c>
      <c r="Q84" s="483"/>
      <c r="R84" s="483"/>
      <c r="S84" s="483"/>
      <c r="T84" s="483">
        <v>0</v>
      </c>
      <c r="U84" s="475"/>
      <c r="V84" s="483"/>
      <c r="W84" s="483"/>
      <c r="X84" s="484"/>
      <c r="Y84" s="534"/>
    </row>
    <row r="85" spans="1:29">
      <c r="B85" s="484"/>
      <c r="C85" s="484"/>
      <c r="D85" s="484"/>
      <c r="E85" s="514"/>
      <c r="F85" s="514"/>
      <c r="G85" s="514"/>
      <c r="H85" s="514"/>
      <c r="I85" s="550">
        <v>0</v>
      </c>
      <c r="J85" s="572"/>
      <c r="K85" s="572"/>
      <c r="L85" s="572"/>
      <c r="M85" s="572"/>
      <c r="N85" s="572">
        <v>0</v>
      </c>
      <c r="O85" s="572">
        <v>0</v>
      </c>
      <c r="P85" s="575"/>
      <c r="Q85" s="483"/>
      <c r="R85" s="483"/>
      <c r="S85" s="483"/>
      <c r="T85" s="483">
        <v>0</v>
      </c>
      <c r="U85" s="475"/>
      <c r="V85" s="483"/>
      <c r="W85" s="483"/>
      <c r="X85" s="484"/>
      <c r="Y85" s="534"/>
    </row>
    <row r="86" spans="1:29">
      <c r="B86" s="1324" t="s">
        <v>167</v>
      </c>
      <c r="C86" s="1325"/>
      <c r="D86" s="1325"/>
      <c r="E86" s="1325"/>
      <c r="F86" s="1325"/>
      <c r="G86" s="1325"/>
      <c r="H86" s="1325"/>
      <c r="I86" s="1325"/>
      <c r="J86" s="1325"/>
      <c r="K86" s="1325"/>
      <c r="L86" s="1325"/>
      <c r="M86" s="1325"/>
      <c r="N86" s="1325"/>
      <c r="O86" s="1325"/>
      <c r="P86" s="1325"/>
      <c r="Q86" s="1325"/>
      <c r="R86" s="1325"/>
      <c r="S86" s="1325"/>
      <c r="T86" s="1325"/>
      <c r="U86" s="1325"/>
      <c r="V86" s="1325"/>
      <c r="W86" s="1325"/>
      <c r="X86" s="1325"/>
      <c r="Y86" s="1326"/>
    </row>
    <row r="87" spans="1:29" hidden="1">
      <c r="A87" s="482" t="s">
        <v>879</v>
      </c>
      <c r="B87" s="484" t="s">
        <v>733</v>
      </c>
      <c r="C87" s="484" t="s">
        <v>269</v>
      </c>
      <c r="D87" s="484" t="s">
        <v>201</v>
      </c>
      <c r="E87" s="514"/>
      <c r="F87" s="514"/>
      <c r="G87" s="514"/>
      <c r="H87" s="514"/>
      <c r="I87" s="550"/>
      <c r="J87" s="572"/>
      <c r="K87" s="572"/>
      <c r="L87" s="572"/>
      <c r="M87" s="572"/>
      <c r="N87" s="572">
        <v>0</v>
      </c>
      <c r="O87" s="572">
        <v>0</v>
      </c>
      <c r="P87" s="575" t="e">
        <v>#DIV/0!</v>
      </c>
      <c r="Q87" s="483"/>
      <c r="R87" s="483"/>
      <c r="S87" s="483"/>
      <c r="T87" s="483">
        <v>0</v>
      </c>
      <c r="U87" s="475"/>
      <c r="V87" s="483"/>
      <c r="W87" s="483"/>
      <c r="X87" s="484"/>
      <c r="Y87" s="534"/>
      <c r="AB87" s="478"/>
      <c r="AC87" s="478"/>
    </row>
    <row r="88" spans="1:29">
      <c r="A88" s="482" t="s">
        <v>880</v>
      </c>
      <c r="B88" s="484" t="s">
        <v>734</v>
      </c>
      <c r="C88" s="484" t="s">
        <v>694</v>
      </c>
      <c r="D88" s="484" t="s">
        <v>201</v>
      </c>
      <c r="E88" s="514"/>
      <c r="F88" s="514"/>
      <c r="G88" s="514"/>
      <c r="H88" s="514"/>
      <c r="I88" s="550">
        <v>0</v>
      </c>
      <c r="J88" s="572"/>
      <c r="K88" s="572"/>
      <c r="L88" s="572">
        <v>1457.87</v>
      </c>
      <c r="M88" s="572"/>
      <c r="N88" s="572">
        <v>1457.87</v>
      </c>
      <c r="O88" s="572">
        <v>-1457.87</v>
      </c>
      <c r="P88" s="575">
        <v>0</v>
      </c>
      <c r="Q88" s="483"/>
      <c r="R88" s="483"/>
      <c r="S88" s="483"/>
      <c r="T88" s="483">
        <v>0</v>
      </c>
      <c r="U88" s="475"/>
      <c r="V88" s="483"/>
      <c r="W88" s="483"/>
      <c r="X88" s="484"/>
      <c r="Y88" s="534"/>
      <c r="AB88" s="478"/>
      <c r="AC88" s="478"/>
    </row>
    <row r="89" spans="1:29">
      <c r="A89" s="482" t="s">
        <v>881</v>
      </c>
      <c r="B89" s="484" t="s">
        <v>735</v>
      </c>
      <c r="C89" s="484" t="s">
        <v>694</v>
      </c>
      <c r="D89" s="484" t="s">
        <v>201</v>
      </c>
      <c r="E89" s="514"/>
      <c r="F89" s="514"/>
      <c r="G89" s="514"/>
      <c r="H89" s="514"/>
      <c r="I89" s="550">
        <v>13500</v>
      </c>
      <c r="J89" s="572"/>
      <c r="K89" s="572"/>
      <c r="L89" s="572">
        <v>20</v>
      </c>
      <c r="M89" s="572"/>
      <c r="N89" s="572">
        <v>20</v>
      </c>
      <c r="O89" s="572">
        <v>13480</v>
      </c>
      <c r="P89" s="575">
        <v>1.4814814814814814E-3</v>
      </c>
      <c r="Q89" s="483"/>
      <c r="R89" s="483"/>
      <c r="S89" s="483"/>
      <c r="T89" s="483">
        <v>0</v>
      </c>
      <c r="U89" s="475"/>
      <c r="V89" s="483"/>
      <c r="W89" s="483"/>
      <c r="X89" s="484"/>
      <c r="Y89" s="534"/>
    </row>
    <row r="90" spans="1:29">
      <c r="A90" s="482" t="s">
        <v>882</v>
      </c>
      <c r="B90" s="484" t="s">
        <v>736</v>
      </c>
      <c r="C90" s="484" t="s">
        <v>269</v>
      </c>
      <c r="D90" s="484" t="s">
        <v>201</v>
      </c>
      <c r="E90" s="514"/>
      <c r="F90" s="514"/>
      <c r="G90" s="514"/>
      <c r="H90" s="514"/>
      <c r="I90" s="550"/>
      <c r="J90" s="572"/>
      <c r="K90" s="572"/>
      <c r="L90" s="572"/>
      <c r="M90" s="572"/>
      <c r="N90" s="572">
        <v>0</v>
      </c>
      <c r="O90" s="572">
        <v>0</v>
      </c>
      <c r="P90" s="575">
        <v>0</v>
      </c>
      <c r="Q90" s="483"/>
      <c r="R90" s="483"/>
      <c r="S90" s="483"/>
      <c r="T90" s="483">
        <v>0</v>
      </c>
      <c r="U90" s="475"/>
      <c r="V90" s="483"/>
      <c r="W90" s="483"/>
      <c r="X90" s="484"/>
      <c r="Y90" s="534"/>
    </row>
    <row r="91" spans="1:29">
      <c r="A91" s="482" t="s">
        <v>883</v>
      </c>
      <c r="B91" s="484" t="s">
        <v>737</v>
      </c>
      <c r="C91" s="484" t="s">
        <v>694</v>
      </c>
      <c r="D91" s="484" t="s">
        <v>201</v>
      </c>
      <c r="E91" s="514"/>
      <c r="F91" s="514"/>
      <c r="G91" s="514"/>
      <c r="H91" s="514"/>
      <c r="I91" s="550">
        <v>4500</v>
      </c>
      <c r="J91" s="572"/>
      <c r="K91" s="572"/>
      <c r="L91" s="572"/>
      <c r="M91" s="572"/>
      <c r="N91" s="572">
        <v>0</v>
      </c>
      <c r="O91" s="572">
        <v>4500</v>
      </c>
      <c r="P91" s="575">
        <v>0</v>
      </c>
      <c r="Q91" s="483"/>
      <c r="R91" s="483"/>
      <c r="S91" s="483"/>
      <c r="T91" s="483">
        <v>0</v>
      </c>
      <c r="U91" s="475"/>
      <c r="V91" s="483"/>
      <c r="W91" s="483"/>
      <c r="X91" s="484"/>
      <c r="Y91" s="534"/>
    </row>
    <row r="92" spans="1:29">
      <c r="A92" s="482" t="s">
        <v>884</v>
      </c>
      <c r="B92" s="484" t="s">
        <v>714</v>
      </c>
      <c r="C92" s="484" t="s">
        <v>694</v>
      </c>
      <c r="D92" s="484" t="s">
        <v>201</v>
      </c>
      <c r="E92" s="514"/>
      <c r="F92" s="514"/>
      <c r="G92" s="514"/>
      <c r="H92" s="514"/>
      <c r="I92" s="550">
        <v>9000</v>
      </c>
      <c r="J92" s="572"/>
      <c r="K92" s="572"/>
      <c r="L92" s="572">
        <v>2340</v>
      </c>
      <c r="M92" s="572"/>
      <c r="N92" s="572">
        <v>2340</v>
      </c>
      <c r="O92" s="572">
        <v>6660</v>
      </c>
      <c r="P92" s="575">
        <v>0.26</v>
      </c>
      <c r="Q92" s="483"/>
      <c r="R92" s="483"/>
      <c r="S92" s="483"/>
      <c r="T92" s="483">
        <v>0</v>
      </c>
      <c r="U92" s="475"/>
      <c r="V92" s="483"/>
      <c r="W92" s="483"/>
      <c r="X92" s="484"/>
      <c r="Y92" s="534"/>
    </row>
    <row r="93" spans="1:29">
      <c r="A93" s="482" t="s">
        <v>885</v>
      </c>
      <c r="B93" s="484" t="s">
        <v>700</v>
      </c>
      <c r="C93" s="484" t="s">
        <v>694</v>
      </c>
      <c r="D93" s="484" t="s">
        <v>201</v>
      </c>
      <c r="E93" s="514"/>
      <c r="F93" s="514"/>
      <c r="G93" s="514"/>
      <c r="H93" s="514"/>
      <c r="I93" s="550">
        <v>9900</v>
      </c>
      <c r="J93" s="572"/>
      <c r="K93" s="572"/>
      <c r="L93" s="572"/>
      <c r="M93" s="572"/>
      <c r="N93" s="572">
        <v>0</v>
      </c>
      <c r="O93" s="572">
        <v>9900</v>
      </c>
      <c r="P93" s="575">
        <v>0</v>
      </c>
      <c r="Q93" s="483"/>
      <c r="R93" s="483"/>
      <c r="S93" s="483"/>
      <c r="T93" s="483">
        <v>0</v>
      </c>
      <c r="U93" s="475"/>
      <c r="V93" s="483"/>
      <c r="W93" s="483"/>
      <c r="X93" s="484"/>
      <c r="Y93" s="534"/>
    </row>
    <row r="94" spans="1:29">
      <c r="A94" s="482" t="s">
        <v>886</v>
      </c>
      <c r="B94" s="484" t="s">
        <v>715</v>
      </c>
      <c r="C94" s="484" t="s">
        <v>694</v>
      </c>
      <c r="D94" s="484" t="s">
        <v>201</v>
      </c>
      <c r="E94" s="514"/>
      <c r="F94" s="514"/>
      <c r="G94" s="514"/>
      <c r="H94" s="514"/>
      <c r="I94" s="550">
        <v>4500</v>
      </c>
      <c r="J94" s="572"/>
      <c r="K94" s="572">
        <v>3927.0499999999997</v>
      </c>
      <c r="L94" s="572">
        <v>2241.0500000000002</v>
      </c>
      <c r="M94" s="572"/>
      <c r="N94" s="572">
        <v>6168.1</v>
      </c>
      <c r="O94" s="572">
        <v>-1668.1000000000004</v>
      </c>
      <c r="P94" s="575">
        <v>1.3706888888888891</v>
      </c>
      <c r="Q94" s="483"/>
      <c r="R94" s="483"/>
      <c r="S94" s="483"/>
      <c r="T94" s="483">
        <v>0</v>
      </c>
      <c r="U94" s="475"/>
      <c r="V94" s="483"/>
      <c r="W94" s="483"/>
      <c r="X94" s="484"/>
      <c r="Y94" s="534"/>
    </row>
    <row r="95" spans="1:29" hidden="1">
      <c r="A95" s="482" t="s">
        <v>506</v>
      </c>
      <c r="B95" s="484" t="s">
        <v>696</v>
      </c>
      <c r="C95" s="484" t="s">
        <v>269</v>
      </c>
      <c r="D95" s="484" t="s">
        <v>196</v>
      </c>
      <c r="E95" s="514"/>
      <c r="F95" s="514"/>
      <c r="G95" s="514"/>
      <c r="H95" s="514"/>
      <c r="I95" s="550"/>
      <c r="J95" s="572"/>
      <c r="K95" s="572"/>
      <c r="L95" s="572"/>
      <c r="M95" s="572"/>
      <c r="N95" s="572">
        <v>0</v>
      </c>
      <c r="O95" s="572">
        <v>0</v>
      </c>
      <c r="P95" s="575" t="e">
        <v>#DIV/0!</v>
      </c>
      <c r="Q95" s="483"/>
      <c r="R95" s="483"/>
      <c r="S95" s="483"/>
      <c r="T95" s="483">
        <v>0</v>
      </c>
      <c r="U95" s="475"/>
      <c r="V95" s="483"/>
      <c r="W95" s="483"/>
      <c r="X95" s="484"/>
      <c r="Y95" s="534"/>
    </row>
    <row r="96" spans="1:29" hidden="1">
      <c r="A96" s="482" t="s">
        <v>482</v>
      </c>
      <c r="B96" s="484" t="s">
        <v>697</v>
      </c>
      <c r="C96" s="484" t="s">
        <v>269</v>
      </c>
      <c r="D96" s="484" t="s">
        <v>201</v>
      </c>
      <c r="E96" s="514"/>
      <c r="F96" s="514"/>
      <c r="G96" s="514"/>
      <c r="H96" s="514"/>
      <c r="I96" s="550"/>
      <c r="J96" s="572"/>
      <c r="K96" s="572"/>
      <c r="L96" s="572"/>
      <c r="M96" s="572"/>
      <c r="N96" s="572">
        <v>0</v>
      </c>
      <c r="O96" s="572">
        <v>0</v>
      </c>
      <c r="P96" s="575" t="e">
        <v>#DIV/0!</v>
      </c>
      <c r="Q96" s="483"/>
      <c r="R96" s="483"/>
      <c r="S96" s="483"/>
      <c r="T96" s="483">
        <v>0</v>
      </c>
      <c r="U96" s="475"/>
      <c r="V96" s="483"/>
      <c r="W96" s="483"/>
      <c r="X96" s="484"/>
      <c r="Y96" s="534"/>
    </row>
    <row r="97" spans="1:29" hidden="1">
      <c r="A97" s="482" t="s">
        <v>604</v>
      </c>
      <c r="B97" s="484" t="s">
        <v>698</v>
      </c>
      <c r="C97" s="484" t="s">
        <v>269</v>
      </c>
      <c r="D97" s="484" t="s">
        <v>201</v>
      </c>
      <c r="E97" s="514"/>
      <c r="F97" s="514"/>
      <c r="G97" s="514"/>
      <c r="H97" s="514"/>
      <c r="I97" s="550"/>
      <c r="J97" s="572"/>
      <c r="K97" s="572"/>
      <c r="L97" s="572"/>
      <c r="M97" s="572"/>
      <c r="N97" s="572">
        <v>0</v>
      </c>
      <c r="O97" s="572">
        <v>0</v>
      </c>
      <c r="P97" s="575" t="e">
        <v>#DIV/0!</v>
      </c>
      <c r="Q97" s="483"/>
      <c r="R97" s="483"/>
      <c r="S97" s="483"/>
      <c r="T97" s="483">
        <v>0</v>
      </c>
      <c r="U97" s="475"/>
      <c r="V97" s="483"/>
      <c r="W97" s="483"/>
      <c r="X97" s="484"/>
      <c r="Y97" s="534"/>
    </row>
    <row r="98" spans="1:29">
      <c r="B98" s="484"/>
      <c r="C98" s="484"/>
      <c r="D98" s="484"/>
      <c r="E98" s="514"/>
      <c r="F98" s="514"/>
      <c r="G98" s="514"/>
      <c r="H98" s="514"/>
      <c r="I98" s="550">
        <v>0</v>
      </c>
      <c r="J98" s="547"/>
      <c r="K98" s="475"/>
      <c r="L98" s="475"/>
      <c r="M98" s="475"/>
      <c r="N98" s="572">
        <v>0</v>
      </c>
      <c r="O98" s="572">
        <v>0</v>
      </c>
      <c r="P98" s="575"/>
      <c r="Q98" s="483"/>
      <c r="R98" s="483"/>
      <c r="S98" s="483"/>
      <c r="T98" s="483">
        <v>0</v>
      </c>
      <c r="U98" s="475"/>
      <c r="V98" s="483"/>
      <c r="W98" s="483"/>
      <c r="X98" s="484"/>
      <c r="Y98" s="534"/>
    </row>
    <row r="99" spans="1:29" s="478" customFormat="1">
      <c r="A99" s="490"/>
      <c r="B99" s="485" t="s">
        <v>168</v>
      </c>
      <c r="C99" s="486"/>
      <c r="D99" s="488"/>
      <c r="E99" s="516"/>
      <c r="F99" s="516"/>
      <c r="G99" s="516"/>
      <c r="H99" s="516"/>
      <c r="I99" s="555">
        <v>70400</v>
      </c>
      <c r="J99" s="555">
        <v>0</v>
      </c>
      <c r="K99" s="555">
        <v>6047.95</v>
      </c>
      <c r="L99" s="555">
        <v>12080.52</v>
      </c>
      <c r="M99" s="555">
        <v>0</v>
      </c>
      <c r="N99" s="555">
        <v>18128.47</v>
      </c>
      <c r="O99" s="555">
        <v>52271.530000000006</v>
      </c>
      <c r="P99" s="582">
        <v>0.25750667613636363</v>
      </c>
      <c r="Q99" s="489"/>
      <c r="R99" s="489"/>
      <c r="S99" s="489"/>
      <c r="T99" s="489">
        <v>0</v>
      </c>
      <c r="U99" s="475"/>
      <c r="V99" s="489"/>
      <c r="W99" s="489"/>
      <c r="X99" s="489"/>
      <c r="Y99" s="749"/>
      <c r="AB99" s="473"/>
      <c r="AC99" s="473"/>
    </row>
    <row r="100" spans="1:29" s="478" customFormat="1">
      <c r="A100" s="490"/>
      <c r="B100" s="490"/>
      <c r="C100" s="490"/>
      <c r="D100" s="490"/>
      <c r="E100" s="490"/>
      <c r="F100" s="490"/>
      <c r="G100" s="490"/>
      <c r="H100" s="490"/>
      <c r="I100" s="556"/>
      <c r="J100" s="556"/>
      <c r="K100" s="490"/>
      <c r="L100" s="490"/>
      <c r="M100" s="490"/>
      <c r="N100" s="490"/>
      <c r="O100" s="490"/>
      <c r="P100" s="585"/>
      <c r="Q100" s="490"/>
      <c r="R100" s="490"/>
      <c r="S100" s="490"/>
      <c r="T100" s="490"/>
      <c r="U100" s="490"/>
      <c r="V100" s="490"/>
      <c r="W100" s="490"/>
      <c r="X100" s="490"/>
      <c r="Y100" s="490"/>
      <c r="AB100" s="473"/>
      <c r="AC100" s="473"/>
    </row>
    <row r="101" spans="1:29" ht="15.75" customHeight="1">
      <c r="B101" s="512" t="s">
        <v>955</v>
      </c>
      <c r="C101" s="513"/>
      <c r="D101" s="513"/>
      <c r="E101" s="513"/>
      <c r="F101" s="513"/>
      <c r="G101" s="513"/>
      <c r="H101" s="513"/>
      <c r="I101" s="549"/>
      <c r="J101" s="549"/>
      <c r="K101" s="549"/>
      <c r="L101" s="549"/>
      <c r="M101" s="549"/>
      <c r="N101" s="549"/>
      <c r="O101" s="549"/>
      <c r="P101" s="584"/>
      <c r="Q101" s="513"/>
      <c r="R101" s="513"/>
      <c r="S101" s="513"/>
      <c r="T101" s="513"/>
      <c r="U101" s="475"/>
      <c r="V101" s="513"/>
      <c r="W101" s="513"/>
      <c r="X101" s="513"/>
      <c r="Y101" s="513"/>
    </row>
    <row r="102" spans="1:29">
      <c r="B102" s="1329" t="s">
        <v>169</v>
      </c>
      <c r="C102" s="1330"/>
      <c r="D102" s="1330"/>
      <c r="E102" s="1330"/>
      <c r="F102" s="1330"/>
      <c r="G102" s="1330"/>
      <c r="H102" s="1330"/>
      <c r="I102" s="1330"/>
      <c r="J102" s="1330"/>
      <c r="K102" s="1330"/>
      <c r="L102" s="1330"/>
      <c r="M102" s="1330"/>
      <c r="N102" s="1330"/>
      <c r="O102" s="1330"/>
      <c r="P102" s="1330"/>
      <c r="Q102" s="1330"/>
      <c r="R102" s="1330"/>
      <c r="S102" s="1330"/>
      <c r="T102" s="1330"/>
      <c r="U102" s="1330"/>
      <c r="V102" s="1330"/>
      <c r="W102" s="1330"/>
      <c r="X102" s="1330"/>
      <c r="Y102" s="1331"/>
    </row>
    <row r="103" spans="1:29" hidden="1">
      <c r="A103" s="482" t="s">
        <v>887</v>
      </c>
      <c r="B103" s="484" t="s">
        <v>738</v>
      </c>
      <c r="C103" s="484" t="s">
        <v>284</v>
      </c>
      <c r="D103" s="484" t="s">
        <v>201</v>
      </c>
      <c r="E103" s="514"/>
      <c r="F103" s="514"/>
      <c r="G103" s="514"/>
      <c r="H103" s="514"/>
      <c r="I103" s="550"/>
      <c r="J103" s="572"/>
      <c r="K103" s="572"/>
      <c r="L103" s="572"/>
      <c r="M103" s="572"/>
      <c r="N103" s="572">
        <v>0</v>
      </c>
      <c r="O103" s="572">
        <v>0</v>
      </c>
      <c r="P103" s="575" t="e">
        <v>#DIV/0!</v>
      </c>
      <c r="Q103" s="483"/>
      <c r="R103" s="483"/>
      <c r="S103" s="483"/>
      <c r="T103" s="483">
        <v>0</v>
      </c>
      <c r="U103" s="475"/>
      <c r="V103" s="483"/>
      <c r="W103" s="483"/>
      <c r="X103" s="484"/>
      <c r="Y103" s="534"/>
    </row>
    <row r="104" spans="1:29">
      <c r="A104" s="482" t="s">
        <v>888</v>
      </c>
      <c r="B104" s="484" t="s">
        <v>739</v>
      </c>
      <c r="C104" s="484" t="s">
        <v>694</v>
      </c>
      <c r="D104" s="484" t="s">
        <v>201</v>
      </c>
      <c r="E104" s="514"/>
      <c r="F104" s="514"/>
      <c r="G104" s="514"/>
      <c r="H104" s="514"/>
      <c r="I104" s="550">
        <v>6000</v>
      </c>
      <c r="J104" s="572"/>
      <c r="K104" s="572"/>
      <c r="L104" s="572"/>
      <c r="M104" s="572"/>
      <c r="N104" s="572">
        <v>0</v>
      </c>
      <c r="O104" s="572">
        <v>6000</v>
      </c>
      <c r="P104" s="575">
        <v>0</v>
      </c>
      <c r="Q104" s="483"/>
      <c r="R104" s="483"/>
      <c r="S104" s="483"/>
      <c r="T104" s="483">
        <v>0</v>
      </c>
      <c r="U104" s="475"/>
      <c r="V104" s="483"/>
      <c r="W104" s="483"/>
      <c r="X104" s="484"/>
      <c r="Y104" s="534"/>
    </row>
    <row r="105" spans="1:29" hidden="1">
      <c r="A105" s="482" t="s">
        <v>889</v>
      </c>
      <c r="B105" s="484" t="s">
        <v>740</v>
      </c>
      <c r="C105" s="484" t="s">
        <v>284</v>
      </c>
      <c r="D105" s="484" t="s">
        <v>201</v>
      </c>
      <c r="E105" s="514"/>
      <c r="F105" s="514"/>
      <c r="G105" s="514"/>
      <c r="H105" s="514"/>
      <c r="I105" s="550"/>
      <c r="J105" s="572"/>
      <c r="K105" s="572"/>
      <c r="L105" s="572"/>
      <c r="M105" s="572"/>
      <c r="N105" s="572">
        <v>0</v>
      </c>
      <c r="O105" s="572">
        <v>0</v>
      </c>
      <c r="P105" s="575" t="e">
        <v>#DIV/0!</v>
      </c>
      <c r="Q105" s="483"/>
      <c r="R105" s="483"/>
      <c r="S105" s="483"/>
      <c r="T105" s="483">
        <v>0</v>
      </c>
      <c r="U105" s="475"/>
      <c r="V105" s="483"/>
      <c r="W105" s="483"/>
      <c r="X105" s="484"/>
      <c r="Y105" s="534"/>
    </row>
    <row r="106" spans="1:29" hidden="1">
      <c r="A106" s="482"/>
      <c r="B106" s="484"/>
      <c r="C106" s="484"/>
      <c r="D106" s="484"/>
      <c r="E106" s="514"/>
      <c r="F106" s="514"/>
      <c r="G106" s="514"/>
      <c r="H106" s="514"/>
      <c r="I106" s="550"/>
      <c r="J106" s="572"/>
      <c r="K106" s="572"/>
      <c r="L106" s="572"/>
      <c r="M106" s="572"/>
      <c r="N106" s="572">
        <v>0</v>
      </c>
      <c r="O106" s="572">
        <v>0</v>
      </c>
      <c r="P106" s="575"/>
      <c r="Q106" s="483"/>
      <c r="R106" s="483"/>
      <c r="S106" s="483"/>
      <c r="T106" s="483">
        <v>0</v>
      </c>
      <c r="U106" s="475"/>
      <c r="V106" s="483"/>
      <c r="W106" s="483"/>
      <c r="X106" s="484"/>
      <c r="Y106" s="534"/>
    </row>
    <row r="107" spans="1:29">
      <c r="B107" s="1324" t="s">
        <v>170</v>
      </c>
      <c r="C107" s="1325"/>
      <c r="D107" s="1325"/>
      <c r="E107" s="1325"/>
      <c r="F107" s="1325"/>
      <c r="G107" s="1325"/>
      <c r="H107" s="1325"/>
      <c r="I107" s="1325"/>
      <c r="J107" s="1325"/>
      <c r="K107" s="1325"/>
      <c r="L107" s="1325"/>
      <c r="M107" s="1325"/>
      <c r="N107" s="1325"/>
      <c r="O107" s="1325"/>
      <c r="P107" s="1325"/>
      <c r="Q107" s="1325"/>
      <c r="R107" s="1325"/>
      <c r="S107" s="1325"/>
      <c r="T107" s="1325"/>
      <c r="U107" s="1325"/>
      <c r="V107" s="1325"/>
      <c r="W107" s="1325"/>
      <c r="X107" s="1325"/>
      <c r="Y107" s="1326"/>
    </row>
    <row r="108" spans="1:29" hidden="1">
      <c r="A108" s="482" t="s">
        <v>890</v>
      </c>
      <c r="B108" s="484" t="s">
        <v>741</v>
      </c>
      <c r="C108" s="484" t="s">
        <v>284</v>
      </c>
      <c r="D108" s="484" t="s">
        <v>201</v>
      </c>
      <c r="E108" s="514"/>
      <c r="F108" s="514"/>
      <c r="G108" s="514"/>
      <c r="H108" s="514"/>
      <c r="I108" s="550"/>
      <c r="J108" s="572"/>
      <c r="K108" s="572"/>
      <c r="L108" s="572"/>
      <c r="M108" s="572"/>
      <c r="N108" s="572">
        <v>0</v>
      </c>
      <c r="O108" s="572">
        <v>0</v>
      </c>
      <c r="P108" s="575" t="e">
        <v>#DIV/0!</v>
      </c>
      <c r="Q108" s="483"/>
      <c r="R108" s="483"/>
      <c r="S108" s="483"/>
      <c r="T108" s="483">
        <v>0</v>
      </c>
      <c r="U108" s="475"/>
      <c r="V108" s="483"/>
      <c r="W108" s="483"/>
      <c r="X108" s="484"/>
      <c r="Y108" s="534"/>
    </row>
    <row r="109" spans="1:29" hidden="1">
      <c r="A109" s="482" t="s">
        <v>891</v>
      </c>
      <c r="B109" s="484" t="s">
        <v>742</v>
      </c>
      <c r="C109" s="484" t="s">
        <v>284</v>
      </c>
      <c r="D109" s="484" t="s">
        <v>201</v>
      </c>
      <c r="E109" s="514"/>
      <c r="F109" s="514"/>
      <c r="G109" s="514"/>
      <c r="H109" s="514"/>
      <c r="I109" s="550"/>
      <c r="J109" s="572"/>
      <c r="K109" s="572"/>
      <c r="L109" s="572"/>
      <c r="M109" s="572"/>
      <c r="N109" s="572">
        <v>0</v>
      </c>
      <c r="O109" s="572">
        <v>0</v>
      </c>
      <c r="P109" s="575" t="e">
        <v>#DIV/0!</v>
      </c>
      <c r="Q109" s="483"/>
      <c r="R109" s="483"/>
      <c r="S109" s="483"/>
      <c r="T109" s="483">
        <v>0</v>
      </c>
      <c r="U109" s="475"/>
      <c r="V109" s="483"/>
      <c r="W109" s="483"/>
      <c r="X109" s="484"/>
      <c r="Y109" s="534"/>
    </row>
    <row r="110" spans="1:29">
      <c r="A110" s="482" t="s">
        <v>892</v>
      </c>
      <c r="B110" s="484" t="s">
        <v>743</v>
      </c>
      <c r="C110" s="484" t="s">
        <v>694</v>
      </c>
      <c r="D110" s="484" t="s">
        <v>201</v>
      </c>
      <c r="E110" s="514"/>
      <c r="F110" s="514"/>
      <c r="G110" s="514"/>
      <c r="H110" s="514"/>
      <c r="I110" s="550">
        <v>12000</v>
      </c>
      <c r="J110" s="572"/>
      <c r="K110" s="572"/>
      <c r="L110" s="572"/>
      <c r="M110" s="572"/>
      <c r="N110" s="572">
        <v>0</v>
      </c>
      <c r="O110" s="572">
        <v>12000</v>
      </c>
      <c r="P110" s="575">
        <v>0</v>
      </c>
      <c r="Q110" s="483"/>
      <c r="R110" s="483"/>
      <c r="S110" s="483"/>
      <c r="T110" s="483">
        <v>0</v>
      </c>
      <c r="U110" s="475"/>
      <c r="V110" s="483"/>
      <c r="W110" s="483"/>
      <c r="X110" s="484"/>
      <c r="Y110" s="534"/>
    </row>
    <row r="111" spans="1:29" hidden="1">
      <c r="A111" s="482" t="s">
        <v>893</v>
      </c>
      <c r="B111" s="484" t="s">
        <v>744</v>
      </c>
      <c r="C111" s="484" t="s">
        <v>284</v>
      </c>
      <c r="D111" s="484" t="s">
        <v>201</v>
      </c>
      <c r="E111" s="514"/>
      <c r="F111" s="514"/>
      <c r="G111" s="514"/>
      <c r="H111" s="514"/>
      <c r="I111" s="550"/>
      <c r="J111" s="572"/>
      <c r="K111" s="572"/>
      <c r="L111" s="572"/>
      <c r="M111" s="572"/>
      <c r="N111" s="572">
        <v>0</v>
      </c>
      <c r="O111" s="572">
        <v>0</v>
      </c>
      <c r="P111" s="575" t="e">
        <v>#DIV/0!</v>
      </c>
      <c r="Q111" s="483"/>
      <c r="R111" s="483"/>
      <c r="S111" s="483"/>
      <c r="T111" s="483">
        <v>0</v>
      </c>
      <c r="U111" s="475"/>
      <c r="V111" s="483"/>
      <c r="W111" s="483"/>
      <c r="X111" s="484"/>
      <c r="Y111" s="534"/>
    </row>
    <row r="112" spans="1:29" hidden="1">
      <c r="B112" s="484"/>
      <c r="C112" s="484"/>
      <c r="D112" s="484"/>
      <c r="E112" s="514"/>
      <c r="F112" s="514"/>
      <c r="G112" s="514"/>
      <c r="H112" s="514"/>
      <c r="I112" s="550"/>
      <c r="J112" s="572"/>
      <c r="K112" s="572"/>
      <c r="L112" s="572"/>
      <c r="M112" s="572"/>
      <c r="N112" s="572">
        <v>0</v>
      </c>
      <c r="O112" s="572">
        <v>0</v>
      </c>
      <c r="P112" s="575"/>
      <c r="Q112" s="483"/>
      <c r="R112" s="483"/>
      <c r="S112" s="483"/>
      <c r="T112" s="483">
        <v>0</v>
      </c>
      <c r="U112" s="475"/>
      <c r="V112" s="483"/>
      <c r="W112" s="483"/>
      <c r="X112" s="484"/>
      <c r="Y112" s="534"/>
    </row>
    <row r="113" spans="1:29">
      <c r="B113" s="1324" t="s">
        <v>171</v>
      </c>
      <c r="C113" s="1325"/>
      <c r="D113" s="1325"/>
      <c r="E113" s="1325"/>
      <c r="F113" s="1325"/>
      <c r="G113" s="1325"/>
      <c r="H113" s="1325"/>
      <c r="I113" s="1325"/>
      <c r="J113" s="1325"/>
      <c r="K113" s="1325"/>
      <c r="L113" s="1325"/>
      <c r="M113" s="1325"/>
      <c r="N113" s="1325"/>
      <c r="O113" s="1325"/>
      <c r="P113" s="1325"/>
      <c r="Q113" s="1325"/>
      <c r="R113" s="1325"/>
      <c r="S113" s="1325"/>
      <c r="T113" s="1325"/>
      <c r="U113" s="1325"/>
      <c r="V113" s="1325"/>
      <c r="W113" s="1325"/>
      <c r="X113" s="1325"/>
      <c r="Y113" s="1326"/>
    </row>
    <row r="114" spans="1:29" hidden="1">
      <c r="A114" s="482" t="s">
        <v>894</v>
      </c>
      <c r="B114" s="484" t="s">
        <v>745</v>
      </c>
      <c r="C114" s="484" t="s">
        <v>284</v>
      </c>
      <c r="D114" s="484" t="s">
        <v>201</v>
      </c>
      <c r="E114" s="514"/>
      <c r="F114" s="514"/>
      <c r="G114" s="514"/>
      <c r="H114" s="514"/>
      <c r="I114" s="550"/>
      <c r="J114" s="572"/>
      <c r="K114" s="572"/>
      <c r="L114" s="572"/>
      <c r="M114" s="572"/>
      <c r="N114" s="572">
        <v>0</v>
      </c>
      <c r="O114" s="572">
        <v>0</v>
      </c>
      <c r="P114" s="575" t="e">
        <v>#DIV/0!</v>
      </c>
      <c r="Q114" s="483"/>
      <c r="R114" s="483"/>
      <c r="S114" s="483"/>
      <c r="T114" s="483">
        <v>0</v>
      </c>
      <c r="U114" s="475"/>
      <c r="V114" s="483"/>
      <c r="W114" s="483"/>
      <c r="X114" s="484"/>
      <c r="Y114" s="534"/>
    </row>
    <row r="115" spans="1:29" hidden="1">
      <c r="A115" s="482" t="s">
        <v>895</v>
      </c>
      <c r="B115" s="484" t="s">
        <v>746</v>
      </c>
      <c r="C115" s="484" t="s">
        <v>284</v>
      </c>
      <c r="D115" s="484" t="s">
        <v>201</v>
      </c>
      <c r="E115" s="514"/>
      <c r="F115" s="514"/>
      <c r="G115" s="514"/>
      <c r="H115" s="514"/>
      <c r="I115" s="550"/>
      <c r="J115" s="572"/>
      <c r="K115" s="572"/>
      <c r="L115" s="572"/>
      <c r="M115" s="572"/>
      <c r="N115" s="572">
        <v>0</v>
      </c>
      <c r="O115" s="572">
        <v>0</v>
      </c>
      <c r="P115" s="575" t="e">
        <v>#DIV/0!</v>
      </c>
      <c r="Q115" s="483"/>
      <c r="R115" s="483"/>
      <c r="S115" s="483"/>
      <c r="T115" s="483">
        <v>0</v>
      </c>
      <c r="U115" s="475"/>
      <c r="V115" s="483"/>
      <c r="W115" s="483"/>
      <c r="X115" s="484"/>
      <c r="Y115" s="534"/>
    </row>
    <row r="116" spans="1:29" hidden="1">
      <c r="A116" s="482" t="s">
        <v>896</v>
      </c>
      <c r="B116" s="484" t="s">
        <v>747</v>
      </c>
      <c r="C116" s="484" t="s">
        <v>284</v>
      </c>
      <c r="D116" s="484" t="s">
        <v>201</v>
      </c>
      <c r="E116" s="514"/>
      <c r="F116" s="514"/>
      <c r="G116" s="514"/>
      <c r="H116" s="514"/>
      <c r="I116" s="550"/>
      <c r="J116" s="572"/>
      <c r="K116" s="572"/>
      <c r="L116" s="572"/>
      <c r="M116" s="572"/>
      <c r="N116" s="572">
        <v>0</v>
      </c>
      <c r="O116" s="572">
        <v>0</v>
      </c>
      <c r="P116" s="575" t="e">
        <v>#DIV/0!</v>
      </c>
      <c r="Q116" s="483"/>
      <c r="R116" s="483"/>
      <c r="S116" s="483"/>
      <c r="T116" s="483">
        <v>0</v>
      </c>
      <c r="U116" s="475"/>
      <c r="V116" s="483"/>
      <c r="W116" s="483"/>
      <c r="X116" s="484"/>
      <c r="Y116" s="534"/>
      <c r="AB116" s="478"/>
      <c r="AC116" s="478"/>
    </row>
    <row r="117" spans="1:29" hidden="1">
      <c r="A117" s="482" t="s">
        <v>897</v>
      </c>
      <c r="B117" s="484" t="s">
        <v>748</v>
      </c>
      <c r="C117" s="484" t="s">
        <v>284</v>
      </c>
      <c r="D117" s="484" t="s">
        <v>201</v>
      </c>
      <c r="E117" s="514"/>
      <c r="F117" s="514"/>
      <c r="G117" s="514"/>
      <c r="H117" s="514"/>
      <c r="I117" s="550"/>
      <c r="J117" s="572"/>
      <c r="K117" s="572"/>
      <c r="L117" s="572"/>
      <c r="M117" s="572"/>
      <c r="N117" s="572">
        <v>0</v>
      </c>
      <c r="O117" s="572">
        <v>0</v>
      </c>
      <c r="P117" s="575" t="e">
        <v>#DIV/0!</v>
      </c>
      <c r="Q117" s="483"/>
      <c r="R117" s="483"/>
      <c r="S117" s="483"/>
      <c r="T117" s="483">
        <v>0</v>
      </c>
      <c r="U117" s="475"/>
      <c r="V117" s="483"/>
      <c r="W117" s="483"/>
      <c r="X117" s="484"/>
      <c r="Y117" s="534"/>
    </row>
    <row r="118" spans="1:29" hidden="1">
      <c r="A118" s="482" t="s">
        <v>512</v>
      </c>
      <c r="B118" s="484" t="s">
        <v>696</v>
      </c>
      <c r="C118" s="484" t="s">
        <v>269</v>
      </c>
      <c r="D118" s="484" t="s">
        <v>196</v>
      </c>
      <c r="E118" s="514"/>
      <c r="F118" s="514"/>
      <c r="G118" s="514"/>
      <c r="H118" s="514"/>
      <c r="I118" s="550"/>
      <c r="J118" s="572"/>
      <c r="K118" s="572"/>
      <c r="L118" s="572"/>
      <c r="M118" s="572"/>
      <c r="N118" s="572">
        <v>0</v>
      </c>
      <c r="O118" s="572">
        <v>0</v>
      </c>
      <c r="P118" s="575" t="e">
        <v>#DIV/0!</v>
      </c>
      <c r="Q118" s="483"/>
      <c r="R118" s="483"/>
      <c r="S118" s="483"/>
      <c r="T118" s="483">
        <v>0</v>
      </c>
      <c r="U118" s="475"/>
      <c r="V118" s="483"/>
      <c r="W118" s="483"/>
      <c r="X118" s="484"/>
      <c r="Y118" s="534"/>
    </row>
    <row r="119" spans="1:29" hidden="1">
      <c r="A119" s="482" t="s">
        <v>486</v>
      </c>
      <c r="B119" s="484" t="s">
        <v>697</v>
      </c>
      <c r="C119" s="484" t="s">
        <v>269</v>
      </c>
      <c r="D119" s="484" t="s">
        <v>201</v>
      </c>
      <c r="E119" s="514"/>
      <c r="F119" s="514"/>
      <c r="G119" s="514"/>
      <c r="H119" s="514"/>
      <c r="I119" s="550"/>
      <c r="J119" s="572"/>
      <c r="K119" s="572"/>
      <c r="L119" s="572"/>
      <c r="M119" s="572"/>
      <c r="N119" s="572">
        <v>0</v>
      </c>
      <c r="O119" s="572">
        <v>0</v>
      </c>
      <c r="P119" s="575" t="e">
        <v>#DIV/0!</v>
      </c>
      <c r="Q119" s="483"/>
      <c r="R119" s="483"/>
      <c r="S119" s="483"/>
      <c r="T119" s="483">
        <v>0</v>
      </c>
      <c r="U119" s="475"/>
      <c r="V119" s="483"/>
      <c r="W119" s="483"/>
      <c r="X119" s="484"/>
      <c r="Y119" s="534"/>
    </row>
    <row r="120" spans="1:29" hidden="1">
      <c r="A120" s="482" t="s">
        <v>608</v>
      </c>
      <c r="B120" s="484" t="s">
        <v>698</v>
      </c>
      <c r="C120" s="484" t="s">
        <v>269</v>
      </c>
      <c r="D120" s="484" t="s">
        <v>201</v>
      </c>
      <c r="E120" s="514"/>
      <c r="F120" s="514"/>
      <c r="G120" s="514"/>
      <c r="H120" s="514"/>
      <c r="I120" s="550"/>
      <c r="J120" s="572"/>
      <c r="K120" s="572"/>
      <c r="L120" s="572"/>
      <c r="M120" s="572"/>
      <c r="N120" s="572">
        <v>0</v>
      </c>
      <c r="O120" s="572">
        <v>0</v>
      </c>
      <c r="P120" s="575" t="e">
        <v>#DIV/0!</v>
      </c>
      <c r="Q120" s="483"/>
      <c r="R120" s="483"/>
      <c r="S120" s="483"/>
      <c r="T120" s="483">
        <v>0</v>
      </c>
      <c r="U120" s="475"/>
      <c r="V120" s="483"/>
      <c r="W120" s="483"/>
      <c r="X120" s="484"/>
      <c r="Y120" s="534"/>
    </row>
    <row r="121" spans="1:29">
      <c r="A121" s="482" t="s">
        <v>898</v>
      </c>
      <c r="B121" s="484" t="s">
        <v>714</v>
      </c>
      <c r="C121" s="484" t="s">
        <v>694</v>
      </c>
      <c r="D121" s="484" t="s">
        <v>201</v>
      </c>
      <c r="E121" s="514"/>
      <c r="F121" s="514"/>
      <c r="G121" s="514"/>
      <c r="H121" s="514"/>
      <c r="I121" s="550">
        <v>9000</v>
      </c>
      <c r="J121" s="572"/>
      <c r="K121" s="572"/>
      <c r="L121" s="572"/>
      <c r="M121" s="572"/>
      <c r="N121" s="572">
        <v>0</v>
      </c>
      <c r="O121" s="572">
        <v>9000</v>
      </c>
      <c r="P121" s="575">
        <v>0</v>
      </c>
      <c r="Q121" s="483"/>
      <c r="R121" s="483"/>
      <c r="S121" s="483"/>
      <c r="T121" s="483">
        <v>0</v>
      </c>
      <c r="U121" s="475"/>
      <c r="V121" s="483"/>
      <c r="W121" s="483"/>
      <c r="X121" s="484"/>
      <c r="Y121" s="534"/>
    </row>
    <row r="122" spans="1:29">
      <c r="A122" s="482" t="s">
        <v>899</v>
      </c>
      <c r="B122" s="484" t="s">
        <v>700</v>
      </c>
      <c r="C122" s="484" t="s">
        <v>694</v>
      </c>
      <c r="D122" s="484" t="s">
        <v>201</v>
      </c>
      <c r="E122" s="514"/>
      <c r="F122" s="514"/>
      <c r="G122" s="514"/>
      <c r="H122" s="514"/>
      <c r="I122" s="550">
        <v>9900</v>
      </c>
      <c r="J122" s="572"/>
      <c r="K122" s="572"/>
      <c r="L122" s="572"/>
      <c r="M122" s="572"/>
      <c r="N122" s="572">
        <v>0</v>
      </c>
      <c r="O122" s="572">
        <v>9900</v>
      </c>
      <c r="P122" s="575">
        <v>0</v>
      </c>
      <c r="Q122" s="483"/>
      <c r="R122" s="483"/>
      <c r="S122" s="483"/>
      <c r="T122" s="483">
        <v>0</v>
      </c>
      <c r="U122" s="475"/>
      <c r="V122" s="483"/>
      <c r="W122" s="483"/>
      <c r="X122" s="484"/>
      <c r="Y122" s="534"/>
    </row>
    <row r="123" spans="1:29">
      <c r="A123" s="482" t="s">
        <v>900</v>
      </c>
      <c r="B123" s="484" t="s">
        <v>715</v>
      </c>
      <c r="C123" s="484" t="s">
        <v>694</v>
      </c>
      <c r="D123" s="484" t="s">
        <v>201</v>
      </c>
      <c r="E123" s="514"/>
      <c r="F123" s="514"/>
      <c r="G123" s="514"/>
      <c r="H123" s="514"/>
      <c r="I123" s="550">
        <v>4500</v>
      </c>
      <c r="J123" s="572"/>
      <c r="K123" s="572"/>
      <c r="L123" s="572"/>
      <c r="M123" s="572"/>
      <c r="N123" s="572">
        <v>0</v>
      </c>
      <c r="O123" s="572">
        <v>4500</v>
      </c>
      <c r="P123" s="575">
        <v>0</v>
      </c>
      <c r="Q123" s="483"/>
      <c r="R123" s="483"/>
      <c r="S123" s="483"/>
      <c r="T123" s="483">
        <v>0</v>
      </c>
      <c r="U123" s="475"/>
      <c r="V123" s="483"/>
      <c r="W123" s="483"/>
      <c r="X123" s="484"/>
      <c r="Y123" s="534"/>
    </row>
    <row r="124" spans="1:29" hidden="1">
      <c r="A124" s="482" t="s">
        <v>818</v>
      </c>
      <c r="B124" s="484" t="s">
        <v>749</v>
      </c>
      <c r="C124" s="484" t="s">
        <v>284</v>
      </c>
      <c r="D124" s="484" t="s">
        <v>201</v>
      </c>
      <c r="E124" s="514"/>
      <c r="F124" s="514"/>
      <c r="G124" s="514"/>
      <c r="H124" s="514"/>
      <c r="I124" s="550"/>
      <c r="J124" s="572"/>
      <c r="K124" s="572"/>
      <c r="L124" s="572"/>
      <c r="M124" s="572"/>
      <c r="N124" s="572">
        <v>0</v>
      </c>
      <c r="O124" s="572">
        <v>0</v>
      </c>
      <c r="P124" s="575" t="e">
        <v>#DIV/0!</v>
      </c>
      <c r="Q124" s="483"/>
      <c r="R124" s="483"/>
      <c r="S124" s="483"/>
      <c r="T124" s="483">
        <v>0</v>
      </c>
      <c r="U124" s="475"/>
      <c r="V124" s="483"/>
      <c r="W124" s="483"/>
      <c r="X124" s="484"/>
      <c r="Y124" s="534"/>
    </row>
    <row r="125" spans="1:29" hidden="1">
      <c r="A125" s="482" t="s">
        <v>901</v>
      </c>
      <c r="B125" s="484" t="s">
        <v>750</v>
      </c>
      <c r="C125" s="484" t="s">
        <v>284</v>
      </c>
      <c r="D125" s="484" t="s">
        <v>201</v>
      </c>
      <c r="E125" s="514"/>
      <c r="F125" s="514"/>
      <c r="G125" s="514"/>
      <c r="H125" s="514"/>
      <c r="I125" s="550"/>
      <c r="J125" s="572"/>
      <c r="K125" s="572"/>
      <c r="L125" s="572"/>
      <c r="M125" s="572"/>
      <c r="N125" s="572">
        <v>0</v>
      </c>
      <c r="O125" s="572">
        <v>0</v>
      </c>
      <c r="P125" s="575" t="e">
        <v>#DIV/0!</v>
      </c>
      <c r="Q125" s="483"/>
      <c r="R125" s="483"/>
      <c r="S125" s="483"/>
      <c r="T125" s="483">
        <v>0</v>
      </c>
      <c r="U125" s="475"/>
      <c r="V125" s="483"/>
      <c r="W125" s="483"/>
      <c r="X125" s="484"/>
      <c r="Y125" s="534"/>
    </row>
    <row r="126" spans="1:29" hidden="1">
      <c r="A126" s="482" t="s">
        <v>902</v>
      </c>
      <c r="B126" s="484" t="s">
        <v>751</v>
      </c>
      <c r="C126" s="484" t="s">
        <v>284</v>
      </c>
      <c r="D126" s="484" t="s">
        <v>201</v>
      </c>
      <c r="E126" s="514"/>
      <c r="F126" s="514"/>
      <c r="G126" s="514"/>
      <c r="H126" s="514"/>
      <c r="I126" s="550"/>
      <c r="J126" s="572"/>
      <c r="K126" s="572"/>
      <c r="L126" s="572"/>
      <c r="M126" s="572"/>
      <c r="N126" s="572">
        <v>0</v>
      </c>
      <c r="O126" s="572">
        <v>0</v>
      </c>
      <c r="P126" s="575" t="e">
        <v>#DIV/0!</v>
      </c>
      <c r="Q126" s="483"/>
      <c r="R126" s="483"/>
      <c r="S126" s="483"/>
      <c r="T126" s="483">
        <v>0</v>
      </c>
      <c r="U126" s="475"/>
      <c r="V126" s="483"/>
      <c r="W126" s="483"/>
      <c r="X126" s="484"/>
      <c r="Y126" s="534"/>
    </row>
    <row r="127" spans="1:29">
      <c r="A127" s="482"/>
      <c r="B127" s="484"/>
      <c r="C127" s="484"/>
      <c r="D127" s="484"/>
      <c r="E127" s="514"/>
      <c r="F127" s="514"/>
      <c r="G127" s="514"/>
      <c r="H127" s="514"/>
      <c r="I127" s="550"/>
      <c r="J127" s="547"/>
      <c r="K127" s="475"/>
      <c r="L127" s="475"/>
      <c r="M127" s="475"/>
      <c r="N127" s="572">
        <v>0</v>
      </c>
      <c r="O127" s="572">
        <v>0</v>
      </c>
      <c r="P127" s="575"/>
      <c r="Q127" s="483"/>
      <c r="R127" s="483"/>
      <c r="S127" s="483"/>
      <c r="T127" s="483">
        <v>0</v>
      </c>
      <c r="U127" s="475"/>
      <c r="V127" s="483"/>
      <c r="W127" s="483"/>
      <c r="X127" s="484"/>
      <c r="Y127" s="534"/>
    </row>
    <row r="128" spans="1:29" s="478" customFormat="1">
      <c r="A128" s="490"/>
      <c r="B128" s="485" t="s">
        <v>172</v>
      </c>
      <c r="C128" s="486"/>
      <c r="D128" s="488"/>
      <c r="E128" s="516"/>
      <c r="F128" s="516"/>
      <c r="G128" s="516"/>
      <c r="H128" s="516"/>
      <c r="I128" s="555">
        <v>41400</v>
      </c>
      <c r="J128" s="555">
        <v>0</v>
      </c>
      <c r="K128" s="555">
        <v>0</v>
      </c>
      <c r="L128" s="555">
        <v>0</v>
      </c>
      <c r="M128" s="555">
        <v>0</v>
      </c>
      <c r="N128" s="555">
        <v>0</v>
      </c>
      <c r="O128" s="555">
        <v>41400</v>
      </c>
      <c r="P128" s="582">
        <v>0</v>
      </c>
      <c r="Q128" s="555">
        <v>0</v>
      </c>
      <c r="R128" s="555">
        <v>0</v>
      </c>
      <c r="S128" s="555">
        <v>0</v>
      </c>
      <c r="T128" s="555">
        <v>0</v>
      </c>
      <c r="U128" s="555">
        <v>0</v>
      </c>
      <c r="V128" s="555">
        <v>0</v>
      </c>
      <c r="W128" s="555">
        <v>0</v>
      </c>
      <c r="X128" s="555">
        <v>0</v>
      </c>
      <c r="Y128" s="750">
        <v>0</v>
      </c>
      <c r="AB128" s="473"/>
      <c r="AC128" s="473"/>
    </row>
    <row r="129" spans="1:25" ht="15.75" customHeight="1">
      <c r="B129" s="512" t="s">
        <v>956</v>
      </c>
      <c r="C129" s="513"/>
      <c r="D129" s="513"/>
      <c r="E129" s="513"/>
      <c r="F129" s="513"/>
      <c r="G129" s="513"/>
      <c r="H129" s="513"/>
      <c r="I129" s="549"/>
      <c r="J129" s="549"/>
      <c r="K129" s="549"/>
      <c r="L129" s="549"/>
      <c r="M129" s="549"/>
      <c r="N129" s="549"/>
      <c r="O129" s="549"/>
      <c r="P129" s="584"/>
      <c r="Q129" s="513"/>
      <c r="R129" s="513"/>
      <c r="S129" s="513"/>
      <c r="T129" s="513"/>
      <c r="U129" s="475"/>
      <c r="V129" s="513"/>
      <c r="W129" s="513"/>
      <c r="X129" s="513"/>
      <c r="Y129" s="513"/>
    </row>
    <row r="130" spans="1:25">
      <c r="B130" s="1329" t="s">
        <v>957</v>
      </c>
      <c r="C130" s="1330"/>
      <c r="D130" s="1330"/>
      <c r="E130" s="1330"/>
      <c r="F130" s="1330"/>
      <c r="G130" s="1330"/>
      <c r="H130" s="1330"/>
      <c r="I130" s="1330"/>
      <c r="J130" s="1330"/>
      <c r="K130" s="1330"/>
      <c r="L130" s="1330"/>
      <c r="M130" s="1330"/>
      <c r="N130" s="1330"/>
      <c r="O130" s="1330"/>
      <c r="P130" s="1330"/>
      <c r="Q130" s="1330"/>
      <c r="R130" s="1330"/>
      <c r="S130" s="1330"/>
      <c r="T130" s="1330"/>
      <c r="U130" s="1330"/>
      <c r="V130" s="1330"/>
      <c r="W130" s="1330"/>
      <c r="X130" s="1330"/>
      <c r="Y130" s="1331"/>
    </row>
    <row r="131" spans="1:25" hidden="1">
      <c r="A131" s="482" t="s">
        <v>903</v>
      </c>
      <c r="B131" s="484" t="s">
        <v>752</v>
      </c>
      <c r="C131" s="484" t="s">
        <v>294</v>
      </c>
      <c r="D131" s="484" t="s">
        <v>201</v>
      </c>
      <c r="E131" s="514"/>
      <c r="F131" s="514"/>
      <c r="G131" s="514"/>
      <c r="H131" s="514"/>
      <c r="I131" s="550"/>
      <c r="J131" s="572"/>
      <c r="K131" s="572"/>
      <c r="L131" s="572"/>
      <c r="M131" s="572"/>
      <c r="N131" s="572">
        <v>0</v>
      </c>
      <c r="O131" s="572">
        <v>0</v>
      </c>
      <c r="P131" s="575" t="e">
        <v>#DIV/0!</v>
      </c>
      <c r="Q131" s="483"/>
      <c r="R131" s="483"/>
      <c r="S131" s="483"/>
      <c r="T131" s="483">
        <v>0</v>
      </c>
      <c r="U131" s="475"/>
      <c r="V131" s="483"/>
      <c r="W131" s="483"/>
      <c r="X131" s="484"/>
      <c r="Y131" s="534"/>
    </row>
    <row r="132" spans="1:25" hidden="1">
      <c r="A132" s="482" t="s">
        <v>904</v>
      </c>
      <c r="B132" s="484" t="s">
        <v>753</v>
      </c>
      <c r="C132" s="484" t="s">
        <v>294</v>
      </c>
      <c r="D132" s="484" t="s">
        <v>201</v>
      </c>
      <c r="E132" s="514"/>
      <c r="F132" s="514"/>
      <c r="G132" s="514"/>
      <c r="H132" s="514"/>
      <c r="I132" s="550"/>
      <c r="J132" s="572"/>
      <c r="K132" s="572"/>
      <c r="L132" s="572"/>
      <c r="M132" s="572"/>
      <c r="N132" s="572">
        <v>0</v>
      </c>
      <c r="O132" s="572">
        <v>0</v>
      </c>
      <c r="P132" s="575" t="e">
        <v>#DIV/0!</v>
      </c>
      <c r="Q132" s="483"/>
      <c r="R132" s="483"/>
      <c r="S132" s="483"/>
      <c r="T132" s="483">
        <v>0</v>
      </c>
      <c r="U132" s="475"/>
      <c r="V132" s="483"/>
      <c r="W132" s="483"/>
      <c r="X132" s="484"/>
      <c r="Y132" s="534"/>
    </row>
    <row r="133" spans="1:25">
      <c r="A133" s="482" t="s">
        <v>905</v>
      </c>
      <c r="B133" s="484" t="s">
        <v>754</v>
      </c>
      <c r="C133" s="484" t="s">
        <v>694</v>
      </c>
      <c r="D133" s="484" t="s">
        <v>201</v>
      </c>
      <c r="E133" s="514"/>
      <c r="F133" s="514"/>
      <c r="G133" s="514"/>
      <c r="H133" s="514"/>
      <c r="I133" s="550">
        <v>9000</v>
      </c>
      <c r="J133" s="572"/>
      <c r="K133" s="572"/>
      <c r="L133" s="572"/>
      <c r="M133" s="572"/>
      <c r="N133" s="572">
        <v>0</v>
      </c>
      <c r="O133" s="572">
        <v>9000</v>
      </c>
      <c r="P133" s="575">
        <v>0</v>
      </c>
      <c r="Q133" s="483"/>
      <c r="R133" s="483"/>
      <c r="S133" s="483"/>
      <c r="T133" s="483">
        <v>0</v>
      </c>
      <c r="U133" s="475"/>
      <c r="V133" s="483"/>
      <c r="W133" s="483"/>
      <c r="X133" s="484"/>
      <c r="Y133" s="534"/>
    </row>
    <row r="134" spans="1:25" hidden="1">
      <c r="A134" s="482"/>
      <c r="B134" s="484"/>
      <c r="C134" s="484"/>
      <c r="D134" s="484"/>
      <c r="E134" s="514"/>
      <c r="F134" s="514"/>
      <c r="G134" s="514"/>
      <c r="H134" s="514"/>
      <c r="I134" s="550"/>
      <c r="J134" s="547"/>
      <c r="K134" s="475"/>
      <c r="L134" s="475"/>
      <c r="M134" s="475"/>
      <c r="N134" s="572">
        <v>0</v>
      </c>
      <c r="O134" s="572">
        <v>0</v>
      </c>
      <c r="P134" s="575"/>
      <c r="Q134" s="483"/>
      <c r="R134" s="483"/>
      <c r="S134" s="483"/>
      <c r="T134" s="483">
        <v>0</v>
      </c>
      <c r="U134" s="475"/>
      <c r="V134" s="483"/>
      <c r="W134" s="483"/>
      <c r="X134" s="484"/>
      <c r="Y134" s="534"/>
    </row>
    <row r="135" spans="1:25" hidden="1">
      <c r="B135" s="1324" t="s">
        <v>958</v>
      </c>
      <c r="C135" s="1325"/>
      <c r="D135" s="1325"/>
      <c r="E135" s="1325"/>
      <c r="F135" s="1325"/>
      <c r="G135" s="1325"/>
      <c r="H135" s="1325"/>
      <c r="I135" s="1325"/>
      <c r="J135" s="1325"/>
      <c r="K135" s="1325"/>
      <c r="L135" s="1325"/>
      <c r="M135" s="1325"/>
      <c r="N135" s="1325"/>
      <c r="O135" s="1325"/>
      <c r="P135" s="1325"/>
      <c r="Q135" s="1325"/>
      <c r="R135" s="1325"/>
      <c r="S135" s="1325"/>
      <c r="T135" s="1325"/>
      <c r="U135" s="1325"/>
      <c r="V135" s="1325"/>
      <c r="W135" s="1325"/>
      <c r="X135" s="1325"/>
      <c r="Y135" s="1326"/>
    </row>
    <row r="136" spans="1:25" hidden="1">
      <c r="A136" s="482" t="s">
        <v>906</v>
      </c>
      <c r="B136" s="484" t="s">
        <v>755</v>
      </c>
      <c r="C136" s="484" t="s">
        <v>269</v>
      </c>
      <c r="D136" s="484" t="s">
        <v>201</v>
      </c>
      <c r="E136" s="514"/>
      <c r="F136" s="514"/>
      <c r="G136" s="514"/>
      <c r="H136" s="514"/>
      <c r="I136" s="550"/>
      <c r="J136" s="572"/>
      <c r="K136" s="572"/>
      <c r="L136" s="572"/>
      <c r="M136" s="572"/>
      <c r="N136" s="572">
        <v>0</v>
      </c>
      <c r="O136" s="572">
        <v>0</v>
      </c>
      <c r="P136" s="575" t="e">
        <v>#DIV/0!</v>
      </c>
      <c r="Q136" s="483"/>
      <c r="R136" s="483"/>
      <c r="S136" s="483"/>
      <c r="T136" s="483">
        <v>0</v>
      </c>
      <c r="U136" s="475"/>
      <c r="V136" s="483"/>
      <c r="W136" s="483"/>
      <c r="X136" s="484"/>
      <c r="Y136" s="534"/>
    </row>
    <row r="137" spans="1:25" hidden="1">
      <c r="A137" s="482" t="s">
        <v>907</v>
      </c>
      <c r="B137" s="484" t="s">
        <v>756</v>
      </c>
      <c r="C137" s="484" t="s">
        <v>269</v>
      </c>
      <c r="D137" s="484" t="s">
        <v>201</v>
      </c>
      <c r="E137" s="514"/>
      <c r="F137" s="514"/>
      <c r="G137" s="514"/>
      <c r="H137" s="514"/>
      <c r="I137" s="550"/>
      <c r="J137" s="572"/>
      <c r="K137" s="572"/>
      <c r="L137" s="572"/>
      <c r="M137" s="572"/>
      <c r="N137" s="572">
        <v>0</v>
      </c>
      <c r="O137" s="572">
        <v>0</v>
      </c>
      <c r="P137" s="575" t="e">
        <v>#DIV/0!</v>
      </c>
      <c r="Q137" s="483"/>
      <c r="R137" s="483"/>
      <c r="S137" s="483"/>
      <c r="T137" s="483">
        <v>0</v>
      </c>
      <c r="U137" s="475"/>
      <c r="V137" s="483"/>
      <c r="W137" s="483"/>
      <c r="X137" s="484"/>
      <c r="Y137" s="534"/>
    </row>
    <row r="138" spans="1:25" hidden="1">
      <c r="A138" s="482" t="s">
        <v>945</v>
      </c>
      <c r="B138" s="484" t="s">
        <v>757</v>
      </c>
      <c r="C138" s="484" t="s">
        <v>269</v>
      </c>
      <c r="D138" s="484" t="s">
        <v>201</v>
      </c>
      <c r="E138" s="514"/>
      <c r="F138" s="514"/>
      <c r="G138" s="514"/>
      <c r="H138" s="514"/>
      <c r="I138" s="550"/>
      <c r="J138" s="572"/>
      <c r="K138" s="572"/>
      <c r="L138" s="572"/>
      <c r="M138" s="572"/>
      <c r="N138" s="572">
        <v>0</v>
      </c>
      <c r="O138" s="572">
        <v>0</v>
      </c>
      <c r="P138" s="575"/>
      <c r="Q138" s="483"/>
      <c r="R138" s="483"/>
      <c r="S138" s="483"/>
      <c r="T138" s="483">
        <v>0</v>
      </c>
      <c r="U138" s="475"/>
      <c r="V138" s="483"/>
      <c r="W138" s="483"/>
      <c r="X138" s="484"/>
      <c r="Y138" s="534"/>
    </row>
    <row r="139" spans="1:25" hidden="1">
      <c r="A139" s="482" t="s">
        <v>908</v>
      </c>
      <c r="B139" s="484" t="s">
        <v>758</v>
      </c>
      <c r="C139" s="484" t="s">
        <v>269</v>
      </c>
      <c r="D139" s="484" t="s">
        <v>200</v>
      </c>
      <c r="E139" s="514"/>
      <c r="F139" s="514"/>
      <c r="G139" s="514"/>
      <c r="H139" s="514"/>
      <c r="I139" s="550"/>
      <c r="J139" s="572"/>
      <c r="K139" s="572"/>
      <c r="L139" s="572"/>
      <c r="M139" s="572"/>
      <c r="N139" s="572">
        <v>0</v>
      </c>
      <c r="O139" s="572">
        <v>0</v>
      </c>
      <c r="P139" s="575" t="e">
        <v>#DIV/0!</v>
      </c>
      <c r="Q139" s="483"/>
      <c r="R139" s="483"/>
      <c r="S139" s="483"/>
      <c r="T139" s="483">
        <v>0</v>
      </c>
      <c r="U139" s="475"/>
      <c r="V139" s="483"/>
      <c r="W139" s="483"/>
      <c r="X139" s="484"/>
      <c r="Y139" s="534"/>
    </row>
    <row r="140" spans="1:25" hidden="1">
      <c r="A140" s="473" t="s">
        <v>909</v>
      </c>
      <c r="B140" s="484" t="s">
        <v>759</v>
      </c>
      <c r="C140" s="484" t="s">
        <v>294</v>
      </c>
      <c r="D140" s="484" t="s">
        <v>201</v>
      </c>
      <c r="E140" s="514"/>
      <c r="F140" s="514"/>
      <c r="G140" s="514"/>
      <c r="H140" s="514"/>
      <c r="I140" s="550"/>
      <c r="J140" s="572"/>
      <c r="K140" s="572"/>
      <c r="L140" s="572"/>
      <c r="M140" s="572"/>
      <c r="N140" s="572">
        <v>0</v>
      </c>
      <c r="O140" s="572">
        <v>0</v>
      </c>
      <c r="P140" s="575" t="e">
        <v>#DIV/0!</v>
      </c>
      <c r="Q140" s="483"/>
      <c r="R140" s="483"/>
      <c r="S140" s="483"/>
      <c r="T140" s="483">
        <v>0</v>
      </c>
      <c r="U140" s="475"/>
      <c r="V140" s="483"/>
      <c r="W140" s="483"/>
      <c r="X140" s="484"/>
      <c r="Y140" s="534"/>
    </row>
    <row r="141" spans="1:25" hidden="1">
      <c r="A141" s="482" t="s">
        <v>910</v>
      </c>
      <c r="B141" s="484" t="s">
        <v>760</v>
      </c>
      <c r="C141" s="484" t="s">
        <v>269</v>
      </c>
      <c r="D141" s="484" t="s">
        <v>199</v>
      </c>
      <c r="E141" s="514"/>
      <c r="F141" s="514"/>
      <c r="G141" s="514"/>
      <c r="H141" s="514"/>
      <c r="I141" s="550"/>
      <c r="J141" s="572"/>
      <c r="K141" s="572"/>
      <c r="L141" s="572"/>
      <c r="M141" s="572"/>
      <c r="N141" s="572">
        <v>0</v>
      </c>
      <c r="O141" s="572">
        <v>0</v>
      </c>
      <c r="P141" s="575" t="e">
        <v>#DIV/0!</v>
      </c>
      <c r="Q141" s="483"/>
      <c r="R141" s="483"/>
      <c r="S141" s="483"/>
      <c r="T141" s="483">
        <v>0</v>
      </c>
      <c r="U141" s="475"/>
      <c r="V141" s="483"/>
      <c r="W141" s="483"/>
      <c r="X141" s="484"/>
      <c r="Y141" s="534"/>
    </row>
    <row r="142" spans="1:25" hidden="1">
      <c r="A142" s="482" t="s">
        <v>911</v>
      </c>
      <c r="B142" s="484" t="s">
        <v>761</v>
      </c>
      <c r="C142" s="484" t="s">
        <v>269</v>
      </c>
      <c r="D142" s="484" t="s">
        <v>201</v>
      </c>
      <c r="E142" s="514"/>
      <c r="F142" s="514"/>
      <c r="G142" s="514"/>
      <c r="H142" s="514"/>
      <c r="I142" s="550"/>
      <c r="J142" s="572"/>
      <c r="K142" s="572"/>
      <c r="L142" s="572"/>
      <c r="M142" s="572"/>
      <c r="N142" s="572">
        <v>0</v>
      </c>
      <c r="O142" s="572">
        <v>0</v>
      </c>
      <c r="P142" s="575"/>
      <c r="Q142" s="483"/>
      <c r="R142" s="483"/>
      <c r="S142" s="483"/>
      <c r="T142" s="483">
        <v>0</v>
      </c>
      <c r="U142" s="475"/>
      <c r="V142" s="483"/>
      <c r="W142" s="483"/>
      <c r="X142" s="484"/>
      <c r="Y142" s="534"/>
    </row>
    <row r="143" spans="1:25" hidden="1">
      <c r="B143" s="484"/>
      <c r="C143" s="484"/>
      <c r="D143" s="484"/>
      <c r="E143" s="514"/>
      <c r="F143" s="514"/>
      <c r="G143" s="514"/>
      <c r="H143" s="514"/>
      <c r="I143" s="550">
        <v>0</v>
      </c>
      <c r="J143" s="547"/>
      <c r="K143" s="475"/>
      <c r="L143" s="475"/>
      <c r="M143" s="475"/>
      <c r="N143" s="572">
        <v>0</v>
      </c>
      <c r="O143" s="572">
        <v>0</v>
      </c>
      <c r="P143" s="575"/>
      <c r="Q143" s="483"/>
      <c r="R143" s="483"/>
      <c r="S143" s="483"/>
      <c r="T143" s="483">
        <v>0</v>
      </c>
      <c r="U143" s="475"/>
      <c r="V143" s="483"/>
      <c r="W143" s="483"/>
      <c r="X143" s="484"/>
      <c r="Y143" s="534"/>
    </row>
    <row r="144" spans="1:25">
      <c r="B144" s="1324" t="s">
        <v>959</v>
      </c>
      <c r="C144" s="1325"/>
      <c r="D144" s="1325"/>
      <c r="E144" s="1325"/>
      <c r="F144" s="1325"/>
      <c r="G144" s="1325"/>
      <c r="H144" s="1325"/>
      <c r="I144" s="1325"/>
      <c r="J144" s="1325"/>
      <c r="K144" s="1325"/>
      <c r="L144" s="1325"/>
      <c r="M144" s="1325"/>
      <c r="N144" s="1325"/>
      <c r="O144" s="1325"/>
      <c r="P144" s="1325"/>
      <c r="Q144" s="1325"/>
      <c r="R144" s="1325"/>
      <c r="S144" s="1325"/>
      <c r="T144" s="1325"/>
      <c r="U144" s="1325"/>
      <c r="V144" s="1325"/>
      <c r="W144" s="1325"/>
      <c r="X144" s="1325"/>
      <c r="Y144" s="1326"/>
    </row>
    <row r="145" spans="1:29">
      <c r="A145" s="482" t="s">
        <v>912</v>
      </c>
      <c r="B145" s="484" t="s">
        <v>762</v>
      </c>
      <c r="C145" s="484" t="s">
        <v>694</v>
      </c>
      <c r="D145" s="484" t="s">
        <v>201</v>
      </c>
      <c r="E145" s="514"/>
      <c r="F145" s="514"/>
      <c r="G145" s="514"/>
      <c r="H145" s="514"/>
      <c r="I145" s="550">
        <v>2000</v>
      </c>
      <c r="J145" s="572"/>
      <c r="K145" s="572"/>
      <c r="L145" s="572"/>
      <c r="M145" s="572"/>
      <c r="N145" s="572">
        <v>0</v>
      </c>
      <c r="O145" s="572">
        <v>2000</v>
      </c>
      <c r="P145" s="575">
        <v>0</v>
      </c>
      <c r="Q145" s="483"/>
      <c r="R145" s="483"/>
      <c r="S145" s="483"/>
      <c r="T145" s="483">
        <v>0</v>
      </c>
      <c r="U145" s="475"/>
      <c r="V145" s="483"/>
      <c r="W145" s="483"/>
      <c r="X145" s="484"/>
      <c r="Y145" s="534"/>
    </row>
    <row r="146" spans="1:29">
      <c r="A146" s="482" t="s">
        <v>913</v>
      </c>
      <c r="B146" s="484" t="s">
        <v>763</v>
      </c>
      <c r="C146" s="484" t="s">
        <v>694</v>
      </c>
      <c r="D146" s="484" t="s">
        <v>201</v>
      </c>
      <c r="E146" s="514"/>
      <c r="F146" s="514"/>
      <c r="G146" s="514"/>
      <c r="H146" s="514"/>
      <c r="I146" s="550">
        <v>9000</v>
      </c>
      <c r="J146" s="572"/>
      <c r="K146" s="572"/>
      <c r="L146" s="572"/>
      <c r="M146" s="572"/>
      <c r="N146" s="572">
        <v>0</v>
      </c>
      <c r="O146" s="572">
        <v>9000</v>
      </c>
      <c r="P146" s="575">
        <v>0</v>
      </c>
      <c r="Q146" s="483"/>
      <c r="R146" s="483"/>
      <c r="S146" s="483"/>
      <c r="T146" s="483">
        <v>0</v>
      </c>
      <c r="U146" s="475"/>
      <c r="V146" s="483"/>
      <c r="W146" s="483"/>
      <c r="X146" s="484"/>
      <c r="Y146" s="534"/>
    </row>
    <row r="147" spans="1:29">
      <c r="A147" s="482" t="s">
        <v>914</v>
      </c>
      <c r="B147" s="484" t="s">
        <v>764</v>
      </c>
      <c r="C147" s="484" t="s">
        <v>694</v>
      </c>
      <c r="D147" s="484" t="s">
        <v>201</v>
      </c>
      <c r="E147" s="514"/>
      <c r="F147" s="514"/>
      <c r="G147" s="514"/>
      <c r="H147" s="514"/>
      <c r="I147" s="550">
        <v>9000</v>
      </c>
      <c r="J147" s="572"/>
      <c r="K147" s="572"/>
      <c r="L147" s="572">
        <v>4503.87</v>
      </c>
      <c r="M147" s="572"/>
      <c r="N147" s="572">
        <v>4503.87</v>
      </c>
      <c r="O147" s="572">
        <v>4496.13</v>
      </c>
      <c r="P147" s="575">
        <v>0.50043000000000004</v>
      </c>
      <c r="Q147" s="483"/>
      <c r="R147" s="483"/>
      <c r="S147" s="483"/>
      <c r="T147" s="483">
        <v>0</v>
      </c>
      <c r="U147" s="475"/>
      <c r="V147" s="483"/>
      <c r="W147" s="483"/>
      <c r="X147" s="484"/>
      <c r="Y147" s="534"/>
    </row>
    <row r="148" spans="1:29" hidden="1">
      <c r="A148" s="482" t="s">
        <v>915</v>
      </c>
      <c r="B148" s="484" t="s">
        <v>765</v>
      </c>
      <c r="C148" s="484" t="s">
        <v>294</v>
      </c>
      <c r="D148" s="484" t="s">
        <v>201</v>
      </c>
      <c r="E148" s="514"/>
      <c r="F148" s="514"/>
      <c r="G148" s="514"/>
      <c r="H148" s="514"/>
      <c r="I148" s="550"/>
      <c r="J148" s="572"/>
      <c r="K148" s="572"/>
      <c r="L148" s="572"/>
      <c r="M148" s="572"/>
      <c r="N148" s="572">
        <v>0</v>
      </c>
      <c r="O148" s="572">
        <v>0</v>
      </c>
      <c r="P148" s="575" t="e">
        <v>#DIV/0!</v>
      </c>
      <c r="Q148" s="483"/>
      <c r="R148" s="483"/>
      <c r="S148" s="483"/>
      <c r="T148" s="483">
        <v>0</v>
      </c>
      <c r="U148" s="475"/>
      <c r="V148" s="483"/>
      <c r="W148" s="483"/>
      <c r="X148" s="484"/>
      <c r="Y148" s="534"/>
    </row>
    <row r="149" spans="1:29">
      <c r="A149" s="482" t="s">
        <v>916</v>
      </c>
      <c r="B149" s="484" t="s">
        <v>766</v>
      </c>
      <c r="C149" s="484" t="s">
        <v>694</v>
      </c>
      <c r="D149" s="484" t="s">
        <v>201</v>
      </c>
      <c r="E149" s="514"/>
      <c r="F149" s="514"/>
      <c r="G149" s="514"/>
      <c r="H149" s="514"/>
      <c r="I149" s="550">
        <v>5000</v>
      </c>
      <c r="J149" s="572"/>
      <c r="K149" s="572"/>
      <c r="L149" s="572"/>
      <c r="M149" s="572"/>
      <c r="N149" s="572">
        <v>0</v>
      </c>
      <c r="O149" s="572">
        <v>5000</v>
      </c>
      <c r="P149" s="575">
        <v>0</v>
      </c>
      <c r="Q149" s="483"/>
      <c r="R149" s="483"/>
      <c r="S149" s="483"/>
      <c r="T149" s="483">
        <v>0</v>
      </c>
      <c r="U149" s="475"/>
      <c r="V149" s="483"/>
      <c r="W149" s="483"/>
      <c r="X149" s="484"/>
      <c r="Y149" s="534"/>
    </row>
    <row r="150" spans="1:29" hidden="1">
      <c r="A150" s="482" t="s">
        <v>917</v>
      </c>
      <c r="B150" s="484" t="s">
        <v>767</v>
      </c>
      <c r="C150" s="484" t="s">
        <v>294</v>
      </c>
      <c r="D150" s="484" t="s">
        <v>200</v>
      </c>
      <c r="E150" s="514"/>
      <c r="F150" s="514"/>
      <c r="G150" s="514"/>
      <c r="H150" s="514"/>
      <c r="I150" s="550"/>
      <c r="J150" s="572"/>
      <c r="K150" s="572"/>
      <c r="L150" s="572"/>
      <c r="M150" s="572"/>
      <c r="N150" s="572">
        <v>0</v>
      </c>
      <c r="O150" s="572">
        <v>0</v>
      </c>
      <c r="P150" s="575" t="e">
        <v>#DIV/0!</v>
      </c>
      <c r="Q150" s="483"/>
      <c r="R150" s="483"/>
      <c r="S150" s="483"/>
      <c r="T150" s="483">
        <v>0</v>
      </c>
      <c r="U150" s="475"/>
      <c r="V150" s="483"/>
      <c r="W150" s="483"/>
      <c r="X150" s="484"/>
      <c r="Y150" s="534"/>
    </row>
    <row r="151" spans="1:29" hidden="1">
      <c r="A151" s="482"/>
      <c r="B151" s="484"/>
      <c r="C151" s="484"/>
      <c r="D151" s="484"/>
      <c r="E151" s="514"/>
      <c r="F151" s="514"/>
      <c r="G151" s="514"/>
      <c r="H151" s="514"/>
      <c r="I151" s="550"/>
      <c r="J151" s="547"/>
      <c r="K151" s="475"/>
      <c r="L151" s="475"/>
      <c r="M151" s="475"/>
      <c r="N151" s="572">
        <v>0</v>
      </c>
      <c r="O151" s="572">
        <v>0</v>
      </c>
      <c r="P151" s="575"/>
      <c r="Q151" s="483"/>
      <c r="R151" s="483"/>
      <c r="S151" s="483"/>
      <c r="T151" s="483">
        <v>0</v>
      </c>
      <c r="U151" s="475"/>
      <c r="V151" s="483"/>
      <c r="W151" s="483"/>
      <c r="X151" s="484"/>
      <c r="Y151" s="534"/>
    </row>
    <row r="152" spans="1:29">
      <c r="B152" s="1324" t="s">
        <v>960</v>
      </c>
      <c r="C152" s="1325"/>
      <c r="D152" s="1325"/>
      <c r="E152" s="1325"/>
      <c r="F152" s="1325"/>
      <c r="G152" s="1325"/>
      <c r="H152" s="1325"/>
      <c r="I152" s="1325"/>
      <c r="J152" s="1325"/>
      <c r="K152" s="1325"/>
      <c r="L152" s="1325"/>
      <c r="M152" s="1325"/>
      <c r="N152" s="1325"/>
      <c r="O152" s="1325"/>
      <c r="P152" s="1325"/>
      <c r="Q152" s="1325"/>
      <c r="R152" s="1325"/>
      <c r="S152" s="1325"/>
      <c r="T152" s="1325"/>
      <c r="U152" s="1325"/>
      <c r="V152" s="1325"/>
      <c r="W152" s="1325"/>
      <c r="X152" s="1325"/>
      <c r="Y152" s="1326"/>
    </row>
    <row r="153" spans="1:29">
      <c r="A153" s="482" t="s">
        <v>918</v>
      </c>
      <c r="B153" s="484" t="s">
        <v>364</v>
      </c>
      <c r="C153" s="484" t="s">
        <v>694</v>
      </c>
      <c r="D153" s="484" t="s">
        <v>201</v>
      </c>
      <c r="E153" s="514"/>
      <c r="F153" s="514"/>
      <c r="G153" s="514"/>
      <c r="H153" s="514"/>
      <c r="I153" s="550">
        <v>4000</v>
      </c>
      <c r="J153" s="572"/>
      <c r="K153" s="572">
        <v>93.88</v>
      </c>
      <c r="L153" s="572"/>
      <c r="M153" s="572"/>
      <c r="N153" s="572">
        <v>93.88</v>
      </c>
      <c r="O153" s="572">
        <v>3906.12</v>
      </c>
      <c r="P153" s="575">
        <v>2.3469999999999998E-2</v>
      </c>
      <c r="Q153" s="483"/>
      <c r="R153" s="483"/>
      <c r="S153" s="483"/>
      <c r="T153" s="483">
        <v>0</v>
      </c>
      <c r="U153" s="475"/>
      <c r="V153" s="483"/>
      <c r="W153" s="483"/>
      <c r="X153" s="484"/>
      <c r="Y153" s="534"/>
    </row>
    <row r="154" spans="1:29" hidden="1">
      <c r="A154" s="482" t="s">
        <v>919</v>
      </c>
      <c r="B154" s="484" t="s">
        <v>365</v>
      </c>
      <c r="C154" s="484" t="s">
        <v>294</v>
      </c>
      <c r="D154" s="484" t="s">
        <v>201</v>
      </c>
      <c r="E154" s="514"/>
      <c r="F154" s="514"/>
      <c r="G154" s="514"/>
      <c r="H154" s="514"/>
      <c r="I154" s="550"/>
      <c r="J154" s="572"/>
      <c r="K154" s="572"/>
      <c r="L154" s="572"/>
      <c r="M154" s="572"/>
      <c r="N154" s="572">
        <v>0</v>
      </c>
      <c r="O154" s="572">
        <v>0</v>
      </c>
      <c r="P154" s="575" t="e">
        <v>#DIV/0!</v>
      </c>
      <c r="Q154" s="483"/>
      <c r="R154" s="483"/>
      <c r="S154" s="483"/>
      <c r="T154" s="483">
        <v>0</v>
      </c>
      <c r="U154" s="475"/>
      <c r="V154" s="483"/>
      <c r="W154" s="483"/>
      <c r="X154" s="484"/>
      <c r="Y154" s="534"/>
    </row>
    <row r="155" spans="1:29">
      <c r="A155" s="482" t="s">
        <v>920</v>
      </c>
      <c r="B155" s="484" t="s">
        <v>366</v>
      </c>
      <c r="C155" s="484" t="s">
        <v>694</v>
      </c>
      <c r="D155" s="484" t="s">
        <v>201</v>
      </c>
      <c r="E155" s="514"/>
      <c r="F155" s="514"/>
      <c r="G155" s="514"/>
      <c r="H155" s="514"/>
      <c r="I155" s="550">
        <v>3000</v>
      </c>
      <c r="J155" s="572"/>
      <c r="K155" s="572"/>
      <c r="L155" s="572"/>
      <c r="M155" s="572"/>
      <c r="N155" s="572">
        <v>0</v>
      </c>
      <c r="O155" s="572">
        <v>3000</v>
      </c>
      <c r="P155" s="575">
        <v>0</v>
      </c>
      <c r="Q155" s="483"/>
      <c r="R155" s="483"/>
      <c r="S155" s="483"/>
      <c r="T155" s="483">
        <v>0</v>
      </c>
      <c r="U155" s="475"/>
      <c r="V155" s="483"/>
      <c r="W155" s="483"/>
      <c r="X155" s="484"/>
      <c r="Y155" s="534"/>
    </row>
    <row r="156" spans="1:29">
      <c r="A156" s="482" t="s">
        <v>921</v>
      </c>
      <c r="B156" s="484" t="s">
        <v>367</v>
      </c>
      <c r="C156" s="484" t="s">
        <v>694</v>
      </c>
      <c r="D156" s="484" t="s">
        <v>201</v>
      </c>
      <c r="E156" s="514"/>
      <c r="F156" s="514"/>
      <c r="G156" s="514"/>
      <c r="H156" s="514"/>
      <c r="I156" s="550">
        <v>1832</v>
      </c>
      <c r="J156" s="572"/>
      <c r="K156" s="572"/>
      <c r="L156" s="572"/>
      <c r="M156" s="572"/>
      <c r="N156" s="572">
        <v>0</v>
      </c>
      <c r="O156" s="572">
        <v>1832</v>
      </c>
      <c r="P156" s="575">
        <v>0</v>
      </c>
      <c r="Q156" s="483"/>
      <c r="R156" s="483"/>
      <c r="S156" s="483"/>
      <c r="T156" s="483">
        <v>0</v>
      </c>
      <c r="U156" s="475"/>
      <c r="V156" s="483"/>
      <c r="W156" s="483"/>
      <c r="X156" s="484"/>
      <c r="Y156" s="534"/>
      <c r="AB156" s="478"/>
      <c r="AC156" s="478"/>
    </row>
    <row r="157" spans="1:29" hidden="1">
      <c r="A157" s="482" t="s">
        <v>922</v>
      </c>
      <c r="B157" s="484" t="s">
        <v>368</v>
      </c>
      <c r="C157" s="484" t="s">
        <v>294</v>
      </c>
      <c r="D157" s="484" t="s">
        <v>200</v>
      </c>
      <c r="E157" s="514"/>
      <c r="F157" s="514"/>
      <c r="G157" s="514"/>
      <c r="H157" s="514"/>
      <c r="I157" s="550"/>
      <c r="J157" s="572"/>
      <c r="K157" s="572"/>
      <c r="L157" s="572"/>
      <c r="M157" s="572"/>
      <c r="N157" s="572">
        <v>0</v>
      </c>
      <c r="O157" s="572">
        <v>0</v>
      </c>
      <c r="P157" s="575" t="e">
        <v>#DIV/0!</v>
      </c>
      <c r="Q157" s="483"/>
      <c r="R157" s="483"/>
      <c r="S157" s="483"/>
      <c r="T157" s="483">
        <v>0</v>
      </c>
      <c r="U157" s="475"/>
      <c r="V157" s="483"/>
      <c r="W157" s="483"/>
      <c r="X157" s="484"/>
      <c r="Y157" s="534"/>
    </row>
    <row r="158" spans="1:29" hidden="1">
      <c r="A158" s="482" t="s">
        <v>518</v>
      </c>
      <c r="B158" s="484" t="s">
        <v>696</v>
      </c>
      <c r="C158" s="484" t="s">
        <v>269</v>
      </c>
      <c r="D158" s="484" t="s">
        <v>196</v>
      </c>
      <c r="E158" s="514"/>
      <c r="F158" s="514"/>
      <c r="G158" s="514"/>
      <c r="H158" s="514"/>
      <c r="I158" s="550"/>
      <c r="J158" s="572"/>
      <c r="K158" s="572"/>
      <c r="L158" s="572"/>
      <c r="M158" s="572"/>
      <c r="N158" s="572">
        <v>0</v>
      </c>
      <c r="O158" s="572">
        <v>0</v>
      </c>
      <c r="P158" s="575" t="e">
        <v>#DIV/0!</v>
      </c>
      <c r="Q158" s="483"/>
      <c r="R158" s="483"/>
      <c r="S158" s="483"/>
      <c r="T158" s="483">
        <v>0</v>
      </c>
      <c r="U158" s="475"/>
      <c r="V158" s="483"/>
      <c r="W158" s="483"/>
      <c r="X158" s="484"/>
      <c r="Y158" s="534"/>
    </row>
    <row r="159" spans="1:29" hidden="1">
      <c r="A159" s="482" t="s">
        <v>490</v>
      </c>
      <c r="B159" s="484" t="s">
        <v>697</v>
      </c>
      <c r="C159" s="484" t="s">
        <v>269</v>
      </c>
      <c r="D159" s="484" t="s">
        <v>201</v>
      </c>
      <c r="E159" s="514"/>
      <c r="F159" s="514"/>
      <c r="G159" s="514"/>
      <c r="H159" s="514"/>
      <c r="I159" s="550"/>
      <c r="J159" s="572"/>
      <c r="K159" s="572"/>
      <c r="L159" s="572"/>
      <c r="M159" s="572"/>
      <c r="N159" s="572">
        <v>0</v>
      </c>
      <c r="O159" s="572">
        <v>0</v>
      </c>
      <c r="P159" s="575" t="e">
        <v>#DIV/0!</v>
      </c>
      <c r="Q159" s="483"/>
      <c r="R159" s="483"/>
      <c r="S159" s="483"/>
      <c r="T159" s="483">
        <v>0</v>
      </c>
      <c r="U159" s="475"/>
      <c r="V159" s="483"/>
      <c r="W159" s="483"/>
      <c r="X159" s="484"/>
      <c r="Y159" s="534"/>
    </row>
    <row r="160" spans="1:29" hidden="1">
      <c r="A160" s="482" t="s">
        <v>612</v>
      </c>
      <c r="B160" s="484" t="s">
        <v>698</v>
      </c>
      <c r="C160" s="484" t="s">
        <v>269</v>
      </c>
      <c r="D160" s="484" t="s">
        <v>201</v>
      </c>
      <c r="E160" s="514"/>
      <c r="F160" s="514"/>
      <c r="G160" s="514"/>
      <c r="H160" s="514"/>
      <c r="I160" s="550"/>
      <c r="J160" s="572"/>
      <c r="K160" s="572"/>
      <c r="L160" s="572"/>
      <c r="M160" s="572"/>
      <c r="N160" s="572">
        <v>0</v>
      </c>
      <c r="O160" s="572">
        <v>0</v>
      </c>
      <c r="P160" s="575" t="e">
        <v>#DIV/0!</v>
      </c>
      <c r="Q160" s="483"/>
      <c r="R160" s="483"/>
      <c r="S160" s="483"/>
      <c r="T160" s="483">
        <v>0</v>
      </c>
      <c r="U160" s="475"/>
      <c r="V160" s="483"/>
      <c r="W160" s="483"/>
      <c r="X160" s="484"/>
      <c r="Y160" s="534"/>
      <c r="AB160" s="478"/>
      <c r="AC160" s="478"/>
    </row>
    <row r="161" spans="1:29">
      <c r="A161" s="482" t="s">
        <v>923</v>
      </c>
      <c r="B161" s="484" t="s">
        <v>714</v>
      </c>
      <c r="C161" s="484" t="s">
        <v>694</v>
      </c>
      <c r="D161" s="484" t="s">
        <v>201</v>
      </c>
      <c r="E161" s="514"/>
      <c r="F161" s="514"/>
      <c r="G161" s="514"/>
      <c r="H161" s="514"/>
      <c r="I161" s="550">
        <v>9000</v>
      </c>
      <c r="J161" s="572"/>
      <c r="K161" s="572"/>
      <c r="L161" s="572"/>
      <c r="M161" s="572"/>
      <c r="N161" s="572">
        <v>0</v>
      </c>
      <c r="O161" s="572">
        <v>9000</v>
      </c>
      <c r="P161" s="575">
        <v>0</v>
      </c>
      <c r="Q161" s="483"/>
      <c r="R161" s="483"/>
      <c r="S161" s="483"/>
      <c r="T161" s="483">
        <v>0</v>
      </c>
      <c r="U161" s="475"/>
      <c r="V161" s="483"/>
      <c r="W161" s="483"/>
      <c r="X161" s="484"/>
      <c r="Y161" s="534"/>
      <c r="AB161" s="478"/>
      <c r="AC161" s="478"/>
    </row>
    <row r="162" spans="1:29">
      <c r="A162" s="482" t="s">
        <v>924</v>
      </c>
      <c r="B162" s="484" t="s">
        <v>700</v>
      </c>
      <c r="C162" s="484" t="s">
        <v>694</v>
      </c>
      <c r="D162" s="484" t="s">
        <v>201</v>
      </c>
      <c r="E162" s="514"/>
      <c r="F162" s="514"/>
      <c r="G162" s="514"/>
      <c r="H162" s="514"/>
      <c r="I162" s="550">
        <v>9900</v>
      </c>
      <c r="J162" s="572"/>
      <c r="K162" s="572"/>
      <c r="L162" s="572"/>
      <c r="M162" s="572"/>
      <c r="N162" s="572">
        <v>0</v>
      </c>
      <c r="O162" s="572">
        <v>9900</v>
      </c>
      <c r="P162" s="575">
        <v>0</v>
      </c>
      <c r="Q162" s="483"/>
      <c r="R162" s="483"/>
      <c r="S162" s="483"/>
      <c r="T162" s="483">
        <v>0</v>
      </c>
      <c r="U162" s="475"/>
      <c r="V162" s="483"/>
      <c r="W162" s="483"/>
      <c r="X162" s="484"/>
      <c r="Y162" s="534"/>
      <c r="AB162" s="478"/>
      <c r="AC162" s="478"/>
    </row>
    <row r="163" spans="1:29">
      <c r="A163" s="482" t="s">
        <v>925</v>
      </c>
      <c r="B163" s="484" t="s">
        <v>715</v>
      </c>
      <c r="C163" s="484" t="s">
        <v>694</v>
      </c>
      <c r="D163" s="484" t="s">
        <v>201</v>
      </c>
      <c r="E163" s="514"/>
      <c r="F163" s="514"/>
      <c r="G163" s="514"/>
      <c r="H163" s="514"/>
      <c r="I163" s="550">
        <v>4500</v>
      </c>
      <c r="J163" s="572"/>
      <c r="K163" s="572"/>
      <c r="L163" s="572">
        <v>4482.2300000000005</v>
      </c>
      <c r="M163" s="572"/>
      <c r="N163" s="572">
        <v>4482.2300000000005</v>
      </c>
      <c r="O163" s="572">
        <v>17.769999999999527</v>
      </c>
      <c r="P163" s="575">
        <v>0.99605111111111122</v>
      </c>
      <c r="Q163" s="483"/>
      <c r="R163" s="483"/>
      <c r="S163" s="483"/>
      <c r="T163" s="483">
        <v>0</v>
      </c>
      <c r="U163" s="475"/>
      <c r="V163" s="483"/>
      <c r="W163" s="483"/>
      <c r="X163" s="484"/>
      <c r="Y163" s="534"/>
      <c r="AB163" s="751"/>
      <c r="AC163" s="751"/>
    </row>
    <row r="164" spans="1:29" hidden="1">
      <c r="A164" s="482" t="s">
        <v>819</v>
      </c>
      <c r="B164" s="484" t="s">
        <v>768</v>
      </c>
      <c r="C164" s="484" t="s">
        <v>294</v>
      </c>
      <c r="D164" s="484" t="s">
        <v>201</v>
      </c>
      <c r="E164" s="514"/>
      <c r="F164" s="514"/>
      <c r="G164" s="514"/>
      <c r="H164" s="514"/>
      <c r="I164" s="550"/>
      <c r="J164" s="572"/>
      <c r="K164" s="572"/>
      <c r="L164" s="572"/>
      <c r="M164" s="572"/>
      <c r="N164" s="572">
        <v>0</v>
      </c>
      <c r="O164" s="572">
        <v>0</v>
      </c>
      <c r="P164" s="575" t="e">
        <v>#DIV/0!</v>
      </c>
      <c r="Q164" s="483"/>
      <c r="R164" s="483"/>
      <c r="S164" s="483"/>
      <c r="T164" s="483">
        <v>0</v>
      </c>
      <c r="U164" s="475"/>
      <c r="V164" s="483"/>
      <c r="W164" s="483"/>
      <c r="X164" s="484"/>
      <c r="Y164" s="534"/>
      <c r="AB164" s="478"/>
      <c r="AC164" s="478"/>
    </row>
    <row r="165" spans="1:29" hidden="1">
      <c r="A165" s="482" t="s">
        <v>820</v>
      </c>
      <c r="B165" s="484" t="s">
        <v>769</v>
      </c>
      <c r="C165" s="484" t="s">
        <v>294</v>
      </c>
      <c r="D165" s="484" t="s">
        <v>201</v>
      </c>
      <c r="E165" s="514"/>
      <c r="F165" s="514"/>
      <c r="G165" s="514"/>
      <c r="H165" s="514"/>
      <c r="I165" s="550"/>
      <c r="J165" s="572"/>
      <c r="K165" s="572"/>
      <c r="L165" s="572"/>
      <c r="M165" s="572"/>
      <c r="N165" s="572">
        <v>0</v>
      </c>
      <c r="O165" s="572">
        <v>0</v>
      </c>
      <c r="P165" s="575" t="e">
        <v>#DIV/0!</v>
      </c>
      <c r="Q165" s="483"/>
      <c r="R165" s="483"/>
      <c r="S165" s="483"/>
      <c r="T165" s="483">
        <v>0</v>
      </c>
      <c r="U165" s="475"/>
      <c r="V165" s="483"/>
      <c r="W165" s="483"/>
      <c r="X165" s="484"/>
      <c r="Y165" s="534"/>
      <c r="AB165" s="478"/>
      <c r="AC165" s="478"/>
    </row>
    <row r="166" spans="1:29" hidden="1">
      <c r="A166" s="482" t="s">
        <v>926</v>
      </c>
      <c r="B166" s="484" t="s">
        <v>716</v>
      </c>
      <c r="C166" s="484" t="s">
        <v>294</v>
      </c>
      <c r="D166" s="484" t="s">
        <v>201</v>
      </c>
      <c r="E166" s="514"/>
      <c r="F166" s="514"/>
      <c r="G166" s="514"/>
      <c r="H166" s="514"/>
      <c r="I166" s="550"/>
      <c r="J166" s="572"/>
      <c r="K166" s="572"/>
      <c r="L166" s="572"/>
      <c r="M166" s="572"/>
      <c r="N166" s="572">
        <v>0</v>
      </c>
      <c r="O166" s="572">
        <v>0</v>
      </c>
      <c r="P166" s="575" t="e">
        <v>#DIV/0!</v>
      </c>
      <c r="Q166" s="483"/>
      <c r="R166" s="483"/>
      <c r="S166" s="483"/>
      <c r="T166" s="483">
        <v>0</v>
      </c>
      <c r="U166" s="475"/>
      <c r="V166" s="483"/>
      <c r="W166" s="483"/>
      <c r="X166" s="484"/>
      <c r="Y166" s="534"/>
      <c r="AB166" s="478"/>
      <c r="AC166" s="478"/>
    </row>
    <row r="167" spans="1:29">
      <c r="A167" s="482"/>
      <c r="B167" s="534"/>
      <c r="C167" s="535"/>
      <c r="D167" s="535"/>
      <c r="E167" s="514"/>
      <c r="F167" s="514"/>
      <c r="G167" s="514"/>
      <c r="H167" s="514"/>
      <c r="I167" s="550"/>
      <c r="J167" s="547"/>
      <c r="K167" s="475"/>
      <c r="L167" s="475"/>
      <c r="M167" s="475"/>
      <c r="N167" s="572">
        <v>0</v>
      </c>
      <c r="O167" s="572">
        <v>0</v>
      </c>
      <c r="P167" s="575"/>
      <c r="Q167" s="483"/>
      <c r="R167" s="483"/>
      <c r="S167" s="483"/>
      <c r="T167" s="483"/>
      <c r="U167" s="475"/>
      <c r="V167" s="483"/>
      <c r="W167" s="483"/>
      <c r="X167" s="484"/>
      <c r="Y167" s="534"/>
      <c r="AB167" s="478"/>
      <c r="AC167" s="478"/>
    </row>
    <row r="168" spans="1:29" s="478" customFormat="1">
      <c r="A168" s="490"/>
      <c r="B168" s="485" t="s">
        <v>961</v>
      </c>
      <c r="C168" s="486"/>
      <c r="D168" s="488"/>
      <c r="E168" s="516"/>
      <c r="F168" s="516"/>
      <c r="G168" s="516"/>
      <c r="H168" s="516"/>
      <c r="I168" s="555">
        <v>66232</v>
      </c>
      <c r="J168" s="555">
        <v>0</v>
      </c>
      <c r="K168" s="555">
        <v>93.88</v>
      </c>
      <c r="L168" s="555">
        <v>8986.1</v>
      </c>
      <c r="M168" s="555">
        <v>0</v>
      </c>
      <c r="N168" s="555">
        <v>9079.98</v>
      </c>
      <c r="O168" s="555">
        <v>57152.02</v>
      </c>
      <c r="P168" s="582">
        <v>0.1370935499456456</v>
      </c>
      <c r="Q168" s="489"/>
      <c r="R168" s="489"/>
      <c r="S168" s="489"/>
      <c r="T168" s="489">
        <v>0</v>
      </c>
      <c r="U168" s="475"/>
      <c r="V168" s="489"/>
      <c r="W168" s="489"/>
      <c r="X168" s="489"/>
      <c r="Y168" s="749"/>
    </row>
    <row r="169" spans="1:29" ht="15.75" hidden="1" customHeight="1">
      <c r="B169" s="512" t="s">
        <v>770</v>
      </c>
      <c r="C169" s="513"/>
      <c r="D169" s="513"/>
      <c r="E169" s="513"/>
      <c r="F169" s="513"/>
      <c r="G169" s="513"/>
      <c r="H169" s="513"/>
      <c r="I169" s="549"/>
      <c r="J169" s="549"/>
      <c r="K169" s="549"/>
      <c r="L169" s="549"/>
      <c r="M169" s="549"/>
      <c r="N169" s="549"/>
      <c r="O169" s="549"/>
      <c r="P169" s="584"/>
      <c r="Q169" s="513"/>
      <c r="R169" s="513"/>
      <c r="S169" s="513"/>
      <c r="T169" s="513"/>
      <c r="U169" s="475"/>
      <c r="V169" s="513"/>
      <c r="W169" s="513"/>
      <c r="X169" s="513"/>
      <c r="Y169" s="513"/>
      <c r="AB169" s="478"/>
      <c r="AC169" s="478"/>
    </row>
    <row r="170" spans="1:29" hidden="1">
      <c r="A170" s="482" t="s">
        <v>532</v>
      </c>
      <c r="B170" s="484" t="s">
        <v>771</v>
      </c>
      <c r="C170" s="484" t="s">
        <v>269</v>
      </c>
      <c r="D170" s="484" t="s">
        <v>200</v>
      </c>
      <c r="E170" s="514"/>
      <c r="F170" s="514"/>
      <c r="G170" s="514"/>
      <c r="H170" s="514"/>
      <c r="I170" s="550"/>
      <c r="J170" s="572"/>
      <c r="K170" s="572"/>
      <c r="L170" s="572"/>
      <c r="M170" s="572"/>
      <c r="N170" s="572">
        <v>0</v>
      </c>
      <c r="O170" s="572">
        <v>0</v>
      </c>
      <c r="P170" s="575" t="e">
        <v>#DIV/0!</v>
      </c>
      <c r="Q170" s="483"/>
      <c r="R170" s="483"/>
      <c r="S170" s="483"/>
      <c r="T170" s="483">
        <v>0</v>
      </c>
      <c r="U170" s="475"/>
      <c r="V170" s="483"/>
      <c r="W170" s="483"/>
      <c r="X170" s="484"/>
      <c r="Y170" s="534"/>
      <c r="AB170" s="478"/>
      <c r="AC170" s="478"/>
    </row>
    <row r="171" spans="1:29" hidden="1">
      <c r="A171" s="482"/>
      <c r="B171" s="534"/>
      <c r="C171" s="535"/>
      <c r="D171" s="535"/>
      <c r="E171" s="514"/>
      <c r="F171" s="514"/>
      <c r="G171" s="514"/>
      <c r="H171" s="514"/>
      <c r="I171" s="550"/>
      <c r="J171" s="547"/>
      <c r="K171" s="475"/>
      <c r="L171" s="475"/>
      <c r="M171" s="475"/>
      <c r="N171" s="475"/>
      <c r="O171" s="475"/>
      <c r="P171" s="579"/>
      <c r="Q171" s="483"/>
      <c r="R171" s="483"/>
      <c r="S171" s="483"/>
      <c r="T171" s="483"/>
      <c r="U171" s="475"/>
      <c r="V171" s="483"/>
      <c r="W171" s="483"/>
      <c r="X171" s="484"/>
      <c r="Y171" s="534"/>
      <c r="AB171" s="478"/>
      <c r="AC171" s="478"/>
    </row>
    <row r="172" spans="1:29" s="478" customFormat="1" hidden="1">
      <c r="A172" s="490"/>
      <c r="B172" s="485" t="s">
        <v>962</v>
      </c>
      <c r="C172" s="486"/>
      <c r="D172" s="488"/>
      <c r="E172" s="516"/>
      <c r="F172" s="516"/>
      <c r="G172" s="516"/>
      <c r="H172" s="516"/>
      <c r="I172" s="555">
        <v>0</v>
      </c>
      <c r="J172" s="555">
        <v>0</v>
      </c>
      <c r="K172" s="555">
        <v>0</v>
      </c>
      <c r="L172" s="555">
        <v>0</v>
      </c>
      <c r="M172" s="555">
        <v>0</v>
      </c>
      <c r="N172" s="555">
        <v>0</v>
      </c>
      <c r="O172" s="555">
        <v>0</v>
      </c>
      <c r="P172" s="582" t="e">
        <v>#DIV/0!</v>
      </c>
      <c r="Q172" s="489"/>
      <c r="R172" s="489"/>
      <c r="S172" s="489"/>
      <c r="T172" s="489">
        <v>0</v>
      </c>
      <c r="U172" s="475"/>
      <c r="V172" s="489"/>
      <c r="W172" s="489"/>
      <c r="X172" s="489"/>
      <c r="Y172" s="749"/>
    </row>
    <row r="173" spans="1:29" s="478" customFormat="1">
      <c r="A173" s="490"/>
      <c r="B173" s="517" t="s">
        <v>173</v>
      </c>
      <c r="C173" s="518"/>
      <c r="D173" s="491"/>
      <c r="E173" s="516"/>
      <c r="F173" s="516"/>
      <c r="G173" s="516"/>
      <c r="H173" s="516"/>
      <c r="I173" s="555">
        <v>255732</v>
      </c>
      <c r="J173" s="555">
        <v>3991.09</v>
      </c>
      <c r="K173" s="555">
        <v>19705.2</v>
      </c>
      <c r="L173" s="555">
        <v>49634.170000000006</v>
      </c>
      <c r="M173" s="555">
        <v>0</v>
      </c>
      <c r="N173" s="555">
        <v>73330.460000000006</v>
      </c>
      <c r="O173" s="555">
        <v>182401.54</v>
      </c>
      <c r="P173" s="582">
        <v>0.28674729795254411</v>
      </c>
      <c r="Q173" s="489"/>
      <c r="R173" s="489"/>
      <c r="S173" s="489"/>
      <c r="T173" s="489">
        <v>0</v>
      </c>
      <c r="U173" s="475"/>
      <c r="V173" s="489"/>
      <c r="W173" s="489"/>
      <c r="X173" s="489"/>
      <c r="Y173" s="749"/>
    </row>
    <row r="174" spans="1:29" s="478" customFormat="1" hidden="1">
      <c r="A174" s="490"/>
      <c r="B174" s="490"/>
      <c r="C174" s="490"/>
      <c r="D174" s="490"/>
      <c r="E174" s="490"/>
      <c r="F174" s="490"/>
      <c r="G174" s="490"/>
      <c r="H174" s="490"/>
      <c r="I174" s="556"/>
      <c r="J174" s="556"/>
      <c r="K174" s="556"/>
      <c r="L174" s="556"/>
      <c r="M174" s="556"/>
      <c r="N174" s="556"/>
      <c r="O174" s="556"/>
      <c r="P174" s="585"/>
      <c r="Q174" s="490"/>
      <c r="R174" s="490"/>
      <c r="S174" s="490"/>
      <c r="T174" s="490"/>
      <c r="U174" s="490"/>
      <c r="V174" s="490"/>
      <c r="W174" s="490"/>
      <c r="X174" s="490"/>
      <c r="Y174" s="490"/>
    </row>
    <row r="175" spans="1:29" s="751" customFormat="1" ht="16.5" customHeight="1">
      <c r="A175" s="490"/>
      <c r="B175" s="752" t="s">
        <v>174</v>
      </c>
      <c r="C175" s="519"/>
      <c r="D175" s="519"/>
      <c r="E175" s="519"/>
      <c r="F175" s="519"/>
      <c r="G175" s="519"/>
      <c r="H175" s="519"/>
      <c r="I175" s="557"/>
      <c r="J175" s="557"/>
      <c r="K175" s="557"/>
      <c r="L175" s="557"/>
      <c r="M175" s="557"/>
      <c r="N175" s="557"/>
      <c r="O175" s="557"/>
      <c r="P175" s="586"/>
      <c r="Q175" s="519"/>
      <c r="R175" s="519"/>
      <c r="S175" s="519"/>
      <c r="T175" s="519"/>
      <c r="U175" s="475"/>
      <c r="V175" s="519"/>
      <c r="W175" s="519"/>
      <c r="X175" s="519"/>
      <c r="Y175" s="519"/>
      <c r="AB175" s="478"/>
      <c r="AC175" s="478"/>
    </row>
    <row r="176" spans="1:29" s="478" customFormat="1" ht="12.75" customHeight="1">
      <c r="A176" s="490"/>
      <c r="B176" s="521" t="s">
        <v>175</v>
      </c>
      <c r="C176" s="522"/>
      <c r="D176" s="522"/>
      <c r="E176" s="522"/>
      <c r="F176" s="522"/>
      <c r="G176" s="522"/>
      <c r="H176" s="522"/>
      <c r="I176" s="558"/>
      <c r="J176" s="558"/>
      <c r="K176" s="558"/>
      <c r="L176" s="558"/>
      <c r="M176" s="558"/>
      <c r="N176" s="558"/>
      <c r="O176" s="558"/>
      <c r="P176" s="587"/>
      <c r="Q176" s="522"/>
      <c r="R176" s="522"/>
      <c r="S176" s="522"/>
      <c r="T176" s="522"/>
      <c r="U176" s="475"/>
      <c r="V176" s="522"/>
      <c r="W176" s="522"/>
      <c r="X176" s="522"/>
      <c r="Y176" s="522"/>
    </row>
    <row r="177" spans="1:25" s="478" customFormat="1" hidden="1">
      <c r="A177" s="536"/>
      <c r="B177" s="537" t="s">
        <v>772</v>
      </c>
      <c r="C177" s="537" t="s">
        <v>269</v>
      </c>
      <c r="D177" s="537" t="s">
        <v>196</v>
      </c>
      <c r="E177" s="492"/>
      <c r="F177" s="492"/>
      <c r="G177" s="492"/>
      <c r="H177" s="492"/>
      <c r="I177" s="550"/>
      <c r="J177" s="572"/>
      <c r="K177" s="572"/>
      <c r="L177" s="572"/>
      <c r="M177" s="572"/>
      <c r="N177" s="572">
        <v>0</v>
      </c>
      <c r="O177" s="572">
        <v>0</v>
      </c>
      <c r="P177" s="575" t="e">
        <v>#DIV/0!</v>
      </c>
      <c r="Q177" s="492"/>
      <c r="R177" s="492"/>
      <c r="S177" s="492"/>
      <c r="T177" s="492"/>
      <c r="U177" s="492"/>
      <c r="V177" s="492"/>
      <c r="W177" s="492"/>
      <c r="X177" s="492"/>
      <c r="Y177" s="753"/>
    </row>
    <row r="178" spans="1:25" s="478" customFormat="1" hidden="1">
      <c r="A178" s="536"/>
      <c r="B178" s="537" t="s">
        <v>773</v>
      </c>
      <c r="C178" s="537" t="s">
        <v>269</v>
      </c>
      <c r="D178" s="537" t="s">
        <v>196</v>
      </c>
      <c r="E178" s="492"/>
      <c r="F178" s="492"/>
      <c r="G178" s="492"/>
      <c r="H178" s="492"/>
      <c r="I178" s="550"/>
      <c r="J178" s="572"/>
      <c r="K178" s="572"/>
      <c r="L178" s="572"/>
      <c r="M178" s="572"/>
      <c r="N178" s="572">
        <v>0</v>
      </c>
      <c r="O178" s="572">
        <v>0</v>
      </c>
      <c r="P178" s="575" t="e">
        <v>#DIV/0!</v>
      </c>
      <c r="Q178" s="492"/>
      <c r="R178" s="492"/>
      <c r="S178" s="492"/>
      <c r="T178" s="492"/>
      <c r="U178" s="492"/>
      <c r="V178" s="492"/>
      <c r="W178" s="492"/>
      <c r="X178" s="492"/>
      <c r="Y178" s="753"/>
    </row>
    <row r="179" spans="1:25" s="478" customFormat="1" hidden="1">
      <c r="A179" s="536" t="s">
        <v>524</v>
      </c>
      <c r="B179" s="537" t="s">
        <v>696</v>
      </c>
      <c r="C179" s="537" t="s">
        <v>269</v>
      </c>
      <c r="D179" s="537" t="s">
        <v>196</v>
      </c>
      <c r="E179" s="492"/>
      <c r="F179" s="492"/>
      <c r="G179" s="492"/>
      <c r="H179" s="492"/>
      <c r="I179" s="550"/>
      <c r="J179" s="572"/>
      <c r="K179" s="572"/>
      <c r="L179" s="572"/>
      <c r="M179" s="572"/>
      <c r="N179" s="572">
        <v>0</v>
      </c>
      <c r="O179" s="572">
        <v>0</v>
      </c>
      <c r="P179" s="575" t="e">
        <v>#DIV/0!</v>
      </c>
      <c r="Q179" s="492"/>
      <c r="R179" s="492"/>
      <c r="S179" s="492"/>
      <c r="T179" s="492"/>
      <c r="U179" s="492"/>
      <c r="V179" s="492"/>
      <c r="W179" s="492"/>
      <c r="X179" s="492"/>
      <c r="Y179" s="753"/>
    </row>
    <row r="180" spans="1:25" s="478" customFormat="1" hidden="1">
      <c r="A180" s="536" t="s">
        <v>616</v>
      </c>
      <c r="B180" s="537" t="s">
        <v>698</v>
      </c>
      <c r="C180" s="537" t="s">
        <v>269</v>
      </c>
      <c r="D180" s="537" t="s">
        <v>196</v>
      </c>
      <c r="E180" s="492"/>
      <c r="F180" s="492"/>
      <c r="G180" s="492"/>
      <c r="H180" s="492"/>
      <c r="I180" s="550"/>
      <c r="J180" s="572"/>
      <c r="K180" s="572"/>
      <c r="L180" s="572"/>
      <c r="M180" s="572"/>
      <c r="N180" s="572">
        <v>0</v>
      </c>
      <c r="O180" s="572">
        <v>0</v>
      </c>
      <c r="P180" s="575" t="e">
        <v>#DIV/0!</v>
      </c>
      <c r="Q180" s="492"/>
      <c r="R180" s="492"/>
      <c r="S180" s="492"/>
      <c r="T180" s="492"/>
      <c r="U180" s="492"/>
      <c r="V180" s="492"/>
      <c r="W180" s="492"/>
      <c r="X180" s="492"/>
      <c r="Y180" s="753"/>
    </row>
    <row r="181" spans="1:25" s="478" customFormat="1" hidden="1">
      <c r="A181" s="536" t="s">
        <v>623</v>
      </c>
      <c r="B181" s="537" t="s">
        <v>774</v>
      </c>
      <c r="C181" s="537" t="s">
        <v>269</v>
      </c>
      <c r="D181" s="537" t="s">
        <v>196</v>
      </c>
      <c r="E181" s="492"/>
      <c r="F181" s="492"/>
      <c r="G181" s="492"/>
      <c r="H181" s="492"/>
      <c r="I181" s="550"/>
      <c r="J181" s="572"/>
      <c r="K181" s="572"/>
      <c r="L181" s="572"/>
      <c r="M181" s="572"/>
      <c r="N181" s="572">
        <v>0</v>
      </c>
      <c r="O181" s="572">
        <v>0</v>
      </c>
      <c r="P181" s="575" t="e">
        <v>#DIV/0!</v>
      </c>
      <c r="Q181" s="492"/>
      <c r="R181" s="492"/>
      <c r="S181" s="492"/>
      <c r="T181" s="492"/>
      <c r="U181" s="492"/>
      <c r="V181" s="492"/>
      <c r="W181" s="492"/>
      <c r="X181" s="492"/>
      <c r="Y181" s="753"/>
    </row>
    <row r="182" spans="1:25" s="478" customFormat="1" hidden="1">
      <c r="A182" s="536" t="s">
        <v>821</v>
      </c>
      <c r="B182" s="537" t="s">
        <v>775</v>
      </c>
      <c r="C182" s="537" t="s">
        <v>269</v>
      </c>
      <c r="D182" s="537" t="s">
        <v>196</v>
      </c>
      <c r="E182" s="492"/>
      <c r="F182" s="492"/>
      <c r="G182" s="492"/>
      <c r="H182" s="492"/>
      <c r="I182" s="550"/>
      <c r="J182" s="572"/>
      <c r="K182" s="572"/>
      <c r="L182" s="572"/>
      <c r="M182" s="572"/>
      <c r="N182" s="572">
        <v>0</v>
      </c>
      <c r="O182" s="572">
        <v>0</v>
      </c>
      <c r="P182" s="575" t="e">
        <v>#DIV/0!</v>
      </c>
      <c r="Q182" s="492"/>
      <c r="R182" s="492"/>
      <c r="S182" s="492"/>
      <c r="T182" s="492"/>
      <c r="U182" s="492"/>
      <c r="V182" s="492"/>
      <c r="W182" s="492"/>
      <c r="X182" s="492"/>
      <c r="Y182" s="753"/>
    </row>
    <row r="183" spans="1:25" s="478" customFormat="1" hidden="1">
      <c r="A183" s="536" t="s">
        <v>434</v>
      </c>
      <c r="B183" s="537" t="s">
        <v>776</v>
      </c>
      <c r="C183" s="537" t="s">
        <v>269</v>
      </c>
      <c r="D183" s="537" t="s">
        <v>196</v>
      </c>
      <c r="E183" s="492"/>
      <c r="F183" s="492"/>
      <c r="G183" s="492"/>
      <c r="H183" s="492"/>
      <c r="I183" s="550"/>
      <c r="J183" s="572"/>
      <c r="K183" s="572"/>
      <c r="L183" s="572"/>
      <c r="M183" s="572"/>
      <c r="N183" s="572">
        <v>0</v>
      </c>
      <c r="O183" s="572">
        <v>0</v>
      </c>
      <c r="P183" s="575" t="e">
        <v>#DIV/0!</v>
      </c>
      <c r="Q183" s="492"/>
      <c r="R183" s="492"/>
      <c r="S183" s="492"/>
      <c r="T183" s="492"/>
      <c r="U183" s="492"/>
      <c r="V183" s="492"/>
      <c r="W183" s="492"/>
      <c r="X183" s="492"/>
      <c r="Y183" s="753"/>
    </row>
    <row r="184" spans="1:25" s="478" customFormat="1" hidden="1">
      <c r="A184" s="536" t="s">
        <v>675</v>
      </c>
      <c r="B184" s="537" t="s">
        <v>777</v>
      </c>
      <c r="C184" s="537" t="s">
        <v>269</v>
      </c>
      <c r="D184" s="537" t="s">
        <v>196</v>
      </c>
      <c r="E184" s="492"/>
      <c r="F184" s="492"/>
      <c r="G184" s="492"/>
      <c r="H184" s="492"/>
      <c r="I184" s="550"/>
      <c r="J184" s="572"/>
      <c r="K184" s="572"/>
      <c r="L184" s="572"/>
      <c r="M184" s="572"/>
      <c r="N184" s="572">
        <v>0</v>
      </c>
      <c r="O184" s="572">
        <v>0</v>
      </c>
      <c r="P184" s="575" t="e">
        <v>#DIV/0!</v>
      </c>
      <c r="Q184" s="492"/>
      <c r="R184" s="492"/>
      <c r="S184" s="492"/>
      <c r="T184" s="492"/>
      <c r="U184" s="492"/>
      <c r="V184" s="492"/>
      <c r="W184" s="492"/>
      <c r="X184" s="492"/>
      <c r="Y184" s="753"/>
    </row>
    <row r="185" spans="1:25" s="478" customFormat="1" hidden="1">
      <c r="A185" s="536" t="s">
        <v>453</v>
      </c>
      <c r="B185" s="537" t="s">
        <v>778</v>
      </c>
      <c r="C185" s="537" t="s">
        <v>269</v>
      </c>
      <c r="D185" s="537" t="s">
        <v>196</v>
      </c>
      <c r="E185" s="492"/>
      <c r="F185" s="492"/>
      <c r="G185" s="492"/>
      <c r="H185" s="492"/>
      <c r="I185" s="550"/>
      <c r="J185" s="572"/>
      <c r="K185" s="572"/>
      <c r="L185" s="572"/>
      <c r="M185" s="572"/>
      <c r="N185" s="572">
        <v>0</v>
      </c>
      <c r="O185" s="572">
        <v>0</v>
      </c>
      <c r="P185" s="575" t="e">
        <v>#DIV/0!</v>
      </c>
      <c r="Q185" s="492"/>
      <c r="R185" s="492"/>
      <c r="S185" s="492"/>
      <c r="T185" s="492"/>
      <c r="U185" s="492"/>
      <c r="V185" s="492"/>
      <c r="W185" s="492"/>
      <c r="X185" s="492"/>
      <c r="Y185" s="753"/>
    </row>
    <row r="186" spans="1:25" s="478" customFormat="1">
      <c r="A186" s="536" t="s">
        <v>822</v>
      </c>
      <c r="B186" s="537" t="s">
        <v>779</v>
      </c>
      <c r="C186" s="537" t="s">
        <v>694</v>
      </c>
      <c r="D186" s="537" t="s">
        <v>196</v>
      </c>
      <c r="E186" s="492"/>
      <c r="F186" s="492"/>
      <c r="G186" s="492"/>
      <c r="H186" s="492"/>
      <c r="I186" s="550">
        <v>20000</v>
      </c>
      <c r="J186" s="572">
        <v>1673</v>
      </c>
      <c r="K186" s="572">
        <v>6724.71</v>
      </c>
      <c r="L186" s="572">
        <v>7174.71</v>
      </c>
      <c r="M186" s="572"/>
      <c r="N186" s="572">
        <v>15572.419999999998</v>
      </c>
      <c r="O186" s="572">
        <v>4427.5800000000017</v>
      </c>
      <c r="P186" s="575">
        <v>0.7786209999999999</v>
      </c>
      <c r="Q186" s="492"/>
      <c r="R186" s="492"/>
      <c r="S186" s="492"/>
      <c r="T186" s="492"/>
      <c r="U186" s="492"/>
      <c r="V186" s="492"/>
      <c r="W186" s="492"/>
      <c r="X186" s="492"/>
      <c r="Y186" s="753"/>
    </row>
    <row r="187" spans="1:25" s="478" customFormat="1">
      <c r="A187" s="536" t="s">
        <v>823</v>
      </c>
      <c r="B187" s="537" t="s">
        <v>780</v>
      </c>
      <c r="C187" s="537" t="s">
        <v>694</v>
      </c>
      <c r="D187" s="537" t="s">
        <v>196</v>
      </c>
      <c r="E187" s="492"/>
      <c r="F187" s="492"/>
      <c r="G187" s="492"/>
      <c r="H187" s="492"/>
      <c r="I187" s="550">
        <v>15400</v>
      </c>
      <c r="J187" s="572">
        <v>6187.5</v>
      </c>
      <c r="K187" s="572">
        <v>1650</v>
      </c>
      <c r="L187" s="572">
        <v>4812.5</v>
      </c>
      <c r="M187" s="572"/>
      <c r="N187" s="572">
        <v>12650</v>
      </c>
      <c r="O187" s="572">
        <v>2750</v>
      </c>
      <c r="P187" s="575">
        <v>0.8214285714285714</v>
      </c>
      <c r="Q187" s="492"/>
      <c r="R187" s="492"/>
      <c r="S187" s="492"/>
      <c r="T187" s="492"/>
      <c r="U187" s="492"/>
      <c r="V187" s="492"/>
      <c r="W187" s="492"/>
      <c r="X187" s="492"/>
      <c r="Y187" s="753"/>
    </row>
    <row r="188" spans="1:25" s="478" customFormat="1">
      <c r="A188" s="536" t="s">
        <v>824</v>
      </c>
      <c r="B188" s="537" t="s">
        <v>781</v>
      </c>
      <c r="C188" s="537" t="s">
        <v>694</v>
      </c>
      <c r="D188" s="537" t="s">
        <v>196</v>
      </c>
      <c r="E188" s="492"/>
      <c r="F188" s="492"/>
      <c r="G188" s="492"/>
      <c r="H188" s="492"/>
      <c r="I188" s="550">
        <v>12600</v>
      </c>
      <c r="J188" s="572">
        <v>5062.5</v>
      </c>
      <c r="K188" s="572">
        <v>1237.5</v>
      </c>
      <c r="L188" s="572">
        <v>2700</v>
      </c>
      <c r="M188" s="572"/>
      <c r="N188" s="572">
        <v>9000</v>
      </c>
      <c r="O188" s="572">
        <v>3600</v>
      </c>
      <c r="P188" s="575">
        <v>0.7142857142857143</v>
      </c>
      <c r="Q188" s="492"/>
      <c r="R188" s="492"/>
      <c r="S188" s="492"/>
      <c r="T188" s="492"/>
      <c r="U188" s="492"/>
      <c r="V188" s="492"/>
      <c r="W188" s="492"/>
      <c r="X188" s="492"/>
      <c r="Y188" s="753"/>
    </row>
    <row r="189" spans="1:25" s="478" customFormat="1">
      <c r="A189" s="536" t="s">
        <v>927</v>
      </c>
      <c r="B189" s="537" t="s">
        <v>778</v>
      </c>
      <c r="C189" s="537" t="s">
        <v>694</v>
      </c>
      <c r="D189" s="537" t="s">
        <v>196</v>
      </c>
      <c r="E189" s="492"/>
      <c r="F189" s="492"/>
      <c r="G189" s="492"/>
      <c r="H189" s="492"/>
      <c r="I189" s="550">
        <v>13500</v>
      </c>
      <c r="J189" s="572"/>
      <c r="K189" s="572"/>
      <c r="L189" s="572">
        <v>10</v>
      </c>
      <c r="M189" s="572"/>
      <c r="N189" s="572">
        <v>10</v>
      </c>
      <c r="O189" s="572">
        <v>13490</v>
      </c>
      <c r="P189" s="575">
        <v>7.407407407407407E-4</v>
      </c>
      <c r="Q189" s="492"/>
      <c r="R189" s="492"/>
      <c r="S189" s="492"/>
      <c r="T189" s="492"/>
      <c r="U189" s="492"/>
      <c r="V189" s="492"/>
      <c r="W189" s="492"/>
      <c r="X189" s="492"/>
      <c r="Y189" s="753"/>
    </row>
    <row r="190" spans="1:25" s="478" customFormat="1" hidden="1">
      <c r="A190" s="536" t="s">
        <v>928</v>
      </c>
      <c r="B190" s="537" t="s">
        <v>782</v>
      </c>
      <c r="C190" s="537" t="s">
        <v>294</v>
      </c>
      <c r="D190" s="537" t="s">
        <v>196</v>
      </c>
      <c r="E190" s="492"/>
      <c r="F190" s="492"/>
      <c r="G190" s="492"/>
      <c r="H190" s="492"/>
      <c r="I190" s="550"/>
      <c r="J190" s="572"/>
      <c r="K190" s="572"/>
      <c r="L190" s="572"/>
      <c r="M190" s="572"/>
      <c r="N190" s="572">
        <v>0</v>
      </c>
      <c r="O190" s="572">
        <v>0</v>
      </c>
      <c r="P190" s="575" t="e">
        <v>#DIV/0!</v>
      </c>
      <c r="Q190" s="492"/>
      <c r="R190" s="492"/>
      <c r="S190" s="492"/>
      <c r="T190" s="492"/>
      <c r="U190" s="492"/>
      <c r="V190" s="492"/>
      <c r="W190" s="492"/>
      <c r="X190" s="492"/>
      <c r="Y190" s="753"/>
    </row>
    <row r="191" spans="1:25" s="478" customFormat="1" hidden="1">
      <c r="A191" s="536" t="s">
        <v>929</v>
      </c>
      <c r="B191" s="537" t="s">
        <v>783</v>
      </c>
      <c r="C191" s="537" t="s">
        <v>294</v>
      </c>
      <c r="D191" s="537" t="s">
        <v>196</v>
      </c>
      <c r="E191" s="492"/>
      <c r="F191" s="492"/>
      <c r="G191" s="492"/>
      <c r="H191" s="492"/>
      <c r="I191" s="550"/>
      <c r="J191" s="572"/>
      <c r="K191" s="572"/>
      <c r="L191" s="572"/>
      <c r="M191" s="572"/>
      <c r="N191" s="572">
        <v>0</v>
      </c>
      <c r="O191" s="572">
        <v>0</v>
      </c>
      <c r="P191" s="575" t="e">
        <v>#DIV/0!</v>
      </c>
      <c r="Q191" s="492"/>
      <c r="R191" s="492"/>
      <c r="S191" s="492"/>
      <c r="T191" s="492"/>
      <c r="U191" s="492"/>
      <c r="V191" s="492"/>
      <c r="W191" s="492"/>
      <c r="X191" s="492"/>
      <c r="Y191" s="753"/>
    </row>
    <row r="192" spans="1:25" s="478" customFormat="1" hidden="1">
      <c r="A192" s="536" t="s">
        <v>930</v>
      </c>
      <c r="B192" s="537" t="s">
        <v>784</v>
      </c>
      <c r="C192" s="537" t="s">
        <v>294</v>
      </c>
      <c r="D192" s="537" t="s">
        <v>196</v>
      </c>
      <c r="E192" s="492"/>
      <c r="F192" s="492"/>
      <c r="G192" s="492"/>
      <c r="H192" s="492"/>
      <c r="I192" s="550"/>
      <c r="J192" s="572"/>
      <c r="K192" s="572"/>
      <c r="L192" s="572"/>
      <c r="M192" s="572"/>
      <c r="N192" s="572">
        <v>0</v>
      </c>
      <c r="O192" s="572">
        <v>0</v>
      </c>
      <c r="P192" s="575" t="e">
        <v>#DIV/0!</v>
      </c>
      <c r="Q192" s="492"/>
      <c r="R192" s="492"/>
      <c r="S192" s="492"/>
      <c r="T192" s="492"/>
      <c r="U192" s="492"/>
      <c r="V192" s="492"/>
      <c r="W192" s="492"/>
      <c r="X192" s="492"/>
      <c r="Y192" s="753"/>
    </row>
    <row r="193" spans="1:29" s="478" customFormat="1" hidden="1">
      <c r="A193" s="536" t="s">
        <v>931</v>
      </c>
      <c r="B193" s="537" t="s">
        <v>778</v>
      </c>
      <c r="C193" s="537" t="s">
        <v>294</v>
      </c>
      <c r="D193" s="537" t="s">
        <v>196</v>
      </c>
      <c r="E193" s="492"/>
      <c r="F193" s="492"/>
      <c r="G193" s="492"/>
      <c r="H193" s="492"/>
      <c r="I193" s="550"/>
      <c r="J193" s="572"/>
      <c r="K193" s="572"/>
      <c r="L193" s="572"/>
      <c r="M193" s="572"/>
      <c r="N193" s="572">
        <v>0</v>
      </c>
      <c r="O193" s="572">
        <v>0</v>
      </c>
      <c r="P193" s="575" t="e">
        <v>#DIV/0!</v>
      </c>
      <c r="Q193" s="492"/>
      <c r="R193" s="492"/>
      <c r="S193" s="492"/>
      <c r="T193" s="492"/>
      <c r="U193" s="492"/>
      <c r="V193" s="492"/>
      <c r="W193" s="492"/>
      <c r="X193" s="492"/>
      <c r="Y193" s="753"/>
    </row>
    <row r="194" spans="1:29" s="478" customFormat="1" hidden="1">
      <c r="A194" s="536" t="s">
        <v>932</v>
      </c>
      <c r="B194" s="537" t="s">
        <v>785</v>
      </c>
      <c r="C194" s="537" t="s">
        <v>284</v>
      </c>
      <c r="D194" s="537" t="s">
        <v>196</v>
      </c>
      <c r="E194" s="492"/>
      <c r="F194" s="492"/>
      <c r="G194" s="492"/>
      <c r="H194" s="492"/>
      <c r="I194" s="550"/>
      <c r="J194" s="572"/>
      <c r="K194" s="572"/>
      <c r="L194" s="572"/>
      <c r="M194" s="572"/>
      <c r="N194" s="572">
        <v>0</v>
      </c>
      <c r="O194" s="572">
        <v>0</v>
      </c>
      <c r="P194" s="575" t="e">
        <v>#DIV/0!</v>
      </c>
      <c r="Q194" s="492"/>
      <c r="R194" s="492"/>
      <c r="S194" s="492"/>
      <c r="T194" s="492"/>
      <c r="U194" s="492"/>
      <c r="V194" s="492"/>
      <c r="W194" s="492"/>
      <c r="X194" s="492"/>
      <c r="Y194" s="753"/>
      <c r="AB194" s="473"/>
      <c r="AC194" s="473"/>
    </row>
    <row r="195" spans="1:29" s="478" customFormat="1" hidden="1">
      <c r="A195" s="536" t="s">
        <v>933</v>
      </c>
      <c r="B195" s="537" t="s">
        <v>786</v>
      </c>
      <c r="C195" s="537" t="s">
        <v>272</v>
      </c>
      <c r="D195" s="537" t="s">
        <v>196</v>
      </c>
      <c r="E195" s="492"/>
      <c r="F195" s="492"/>
      <c r="G195" s="492"/>
      <c r="H195" s="492"/>
      <c r="I195" s="550"/>
      <c r="J195" s="572"/>
      <c r="K195" s="572"/>
      <c r="L195" s="572"/>
      <c r="M195" s="572"/>
      <c r="N195" s="572">
        <v>0</v>
      </c>
      <c r="O195" s="572">
        <v>0</v>
      </c>
      <c r="P195" s="575" t="e">
        <v>#DIV/0!</v>
      </c>
      <c r="Q195" s="492"/>
      <c r="R195" s="492"/>
      <c r="S195" s="492"/>
      <c r="T195" s="492"/>
      <c r="U195" s="492"/>
      <c r="V195" s="492"/>
      <c r="W195" s="492"/>
      <c r="X195" s="492"/>
      <c r="Y195" s="753"/>
    </row>
    <row r="196" spans="1:29" s="478" customFormat="1" hidden="1">
      <c r="A196" s="536" t="s">
        <v>934</v>
      </c>
      <c r="B196" s="537" t="s">
        <v>787</v>
      </c>
      <c r="C196" s="537" t="s">
        <v>272</v>
      </c>
      <c r="D196" s="537" t="s">
        <v>199</v>
      </c>
      <c r="E196" s="492"/>
      <c r="F196" s="492"/>
      <c r="G196" s="492"/>
      <c r="H196" s="492"/>
      <c r="I196" s="550"/>
      <c r="J196" s="572"/>
      <c r="K196" s="572"/>
      <c r="L196" s="572"/>
      <c r="M196" s="572"/>
      <c r="N196" s="572">
        <v>0</v>
      </c>
      <c r="O196" s="572">
        <v>0</v>
      </c>
      <c r="P196" s="575" t="e">
        <v>#DIV/0!</v>
      </c>
      <c r="Q196" s="492"/>
      <c r="R196" s="492"/>
      <c r="S196" s="492"/>
      <c r="T196" s="492"/>
      <c r="U196" s="492"/>
      <c r="V196" s="492"/>
      <c r="W196" s="492"/>
      <c r="X196" s="492"/>
      <c r="Y196" s="753"/>
    </row>
    <row r="197" spans="1:29" s="478" customFormat="1" hidden="1">
      <c r="A197" s="536" t="s">
        <v>935</v>
      </c>
      <c r="B197" s="537" t="s">
        <v>788</v>
      </c>
      <c r="C197" s="537" t="s">
        <v>272</v>
      </c>
      <c r="D197" s="537" t="s">
        <v>196</v>
      </c>
      <c r="E197" s="492"/>
      <c r="F197" s="492"/>
      <c r="G197" s="492"/>
      <c r="H197" s="492"/>
      <c r="I197" s="550"/>
      <c r="J197" s="572"/>
      <c r="K197" s="572"/>
      <c r="L197" s="572"/>
      <c r="M197" s="572"/>
      <c r="N197" s="572">
        <v>0</v>
      </c>
      <c r="O197" s="572">
        <v>0</v>
      </c>
      <c r="P197" s="575" t="e">
        <v>#DIV/0!</v>
      </c>
      <c r="Q197" s="492"/>
      <c r="R197" s="492"/>
      <c r="S197" s="492"/>
      <c r="T197" s="492"/>
      <c r="U197" s="492"/>
      <c r="V197" s="492"/>
      <c r="W197" s="492"/>
      <c r="X197" s="492"/>
      <c r="Y197" s="753"/>
    </row>
    <row r="198" spans="1:29" s="478" customFormat="1" hidden="1">
      <c r="A198" s="536" t="s">
        <v>936</v>
      </c>
      <c r="B198" s="537" t="s">
        <v>784</v>
      </c>
      <c r="C198" s="537" t="s">
        <v>272</v>
      </c>
      <c r="D198" s="537" t="s">
        <v>196</v>
      </c>
      <c r="E198" s="492"/>
      <c r="F198" s="492"/>
      <c r="G198" s="492"/>
      <c r="H198" s="492"/>
      <c r="I198" s="550"/>
      <c r="J198" s="572"/>
      <c r="K198" s="572"/>
      <c r="L198" s="572"/>
      <c r="M198" s="572"/>
      <c r="N198" s="572">
        <v>0</v>
      </c>
      <c r="O198" s="572">
        <v>0</v>
      </c>
      <c r="P198" s="575" t="e">
        <v>#DIV/0!</v>
      </c>
      <c r="Q198" s="492"/>
      <c r="R198" s="492"/>
      <c r="S198" s="492"/>
      <c r="T198" s="492"/>
      <c r="U198" s="492"/>
      <c r="V198" s="492"/>
      <c r="W198" s="492"/>
      <c r="X198" s="492"/>
      <c r="Y198" s="753"/>
    </row>
    <row r="199" spans="1:29" s="478" customFormat="1" hidden="1">
      <c r="A199" s="536" t="s">
        <v>937</v>
      </c>
      <c r="B199" s="537" t="s">
        <v>789</v>
      </c>
      <c r="C199" s="537" t="s">
        <v>272</v>
      </c>
      <c r="D199" s="537" t="s">
        <v>196</v>
      </c>
      <c r="E199" s="492"/>
      <c r="F199" s="492"/>
      <c r="G199" s="492"/>
      <c r="H199" s="492"/>
      <c r="I199" s="550"/>
      <c r="J199" s="572"/>
      <c r="K199" s="572"/>
      <c r="L199" s="572"/>
      <c r="M199" s="572"/>
      <c r="N199" s="572">
        <v>0</v>
      </c>
      <c r="O199" s="572">
        <v>0</v>
      </c>
      <c r="P199" s="575" t="e">
        <v>#DIV/0!</v>
      </c>
      <c r="Q199" s="492"/>
      <c r="R199" s="492"/>
      <c r="S199" s="492"/>
      <c r="T199" s="492"/>
      <c r="U199" s="492"/>
      <c r="V199" s="492"/>
      <c r="W199" s="492"/>
      <c r="X199" s="492"/>
      <c r="Y199" s="753"/>
    </row>
    <row r="200" spans="1:29" s="478" customFormat="1" hidden="1">
      <c r="A200" s="536" t="s">
        <v>938</v>
      </c>
      <c r="B200" s="537" t="s">
        <v>790</v>
      </c>
      <c r="C200" s="537" t="s">
        <v>272</v>
      </c>
      <c r="D200" s="537" t="s">
        <v>196</v>
      </c>
      <c r="E200" s="492"/>
      <c r="F200" s="492"/>
      <c r="G200" s="492"/>
      <c r="H200" s="492"/>
      <c r="I200" s="550"/>
      <c r="J200" s="572"/>
      <c r="K200" s="572"/>
      <c r="L200" s="572"/>
      <c r="M200" s="572"/>
      <c r="N200" s="572">
        <v>0</v>
      </c>
      <c r="O200" s="572">
        <v>0</v>
      </c>
      <c r="P200" s="575" t="e">
        <v>#DIV/0!</v>
      </c>
      <c r="Q200" s="492"/>
      <c r="R200" s="492"/>
      <c r="S200" s="492"/>
      <c r="T200" s="492"/>
      <c r="U200" s="492"/>
      <c r="V200" s="492"/>
      <c r="W200" s="492"/>
      <c r="X200" s="492"/>
      <c r="Y200" s="753"/>
    </row>
    <row r="201" spans="1:29" s="478" customFormat="1" hidden="1">
      <c r="A201" s="536" t="s">
        <v>939</v>
      </c>
      <c r="B201" s="537" t="s">
        <v>791</v>
      </c>
      <c r="C201" s="537" t="s">
        <v>272</v>
      </c>
      <c r="D201" s="537" t="s">
        <v>196</v>
      </c>
      <c r="E201" s="492"/>
      <c r="F201" s="492"/>
      <c r="G201" s="492"/>
      <c r="H201" s="492"/>
      <c r="I201" s="550"/>
      <c r="J201" s="572"/>
      <c r="K201" s="572"/>
      <c r="L201" s="572"/>
      <c r="M201" s="572"/>
      <c r="N201" s="572">
        <v>0</v>
      </c>
      <c r="O201" s="572">
        <v>0</v>
      </c>
      <c r="P201" s="575" t="e">
        <v>#DIV/0!</v>
      </c>
      <c r="Q201" s="492"/>
      <c r="R201" s="492"/>
      <c r="S201" s="492"/>
      <c r="T201" s="492"/>
      <c r="U201" s="492"/>
      <c r="V201" s="492"/>
      <c r="W201" s="492"/>
      <c r="X201" s="492"/>
      <c r="Y201" s="753"/>
    </row>
    <row r="202" spans="1:29" s="478" customFormat="1" hidden="1">
      <c r="A202" s="490"/>
      <c r="B202" s="492"/>
      <c r="C202" s="492"/>
      <c r="D202" s="492"/>
      <c r="E202" s="492"/>
      <c r="F202" s="492"/>
      <c r="G202" s="492"/>
      <c r="H202" s="492"/>
      <c r="I202" s="559"/>
      <c r="J202" s="559"/>
      <c r="K202" s="492"/>
      <c r="L202" s="492"/>
      <c r="M202" s="492"/>
      <c r="N202" s="492"/>
      <c r="O202" s="492"/>
      <c r="P202" s="588"/>
      <c r="Q202" s="492"/>
      <c r="R202" s="492"/>
      <c r="S202" s="492"/>
      <c r="T202" s="492"/>
      <c r="U202" s="492"/>
      <c r="V202" s="492"/>
      <c r="W202" s="492"/>
      <c r="X202" s="492"/>
      <c r="Y202" s="753"/>
    </row>
    <row r="203" spans="1:29" s="478" customFormat="1">
      <c r="B203" s="493" t="s">
        <v>176</v>
      </c>
      <c r="C203" s="494"/>
      <c r="D203" s="494"/>
      <c r="E203" s="494"/>
      <c r="F203" s="494"/>
      <c r="G203" s="494"/>
      <c r="H203" s="494"/>
      <c r="I203" s="560"/>
      <c r="J203" s="560"/>
      <c r="K203" s="560"/>
      <c r="L203" s="560"/>
      <c r="M203" s="560"/>
      <c r="N203" s="560"/>
      <c r="O203" s="560"/>
      <c r="P203" s="587"/>
      <c r="Q203" s="560"/>
      <c r="R203" s="560"/>
      <c r="S203" s="560"/>
      <c r="T203" s="560"/>
      <c r="U203" s="560"/>
      <c r="V203" s="560"/>
      <c r="W203" s="560"/>
      <c r="X203" s="560"/>
      <c r="Y203" s="560"/>
    </row>
    <row r="204" spans="1:29" s="478" customFormat="1" hidden="1">
      <c r="B204" s="492"/>
      <c r="C204" s="492"/>
      <c r="D204" s="492"/>
      <c r="E204" s="492"/>
      <c r="F204" s="492"/>
      <c r="G204" s="492"/>
      <c r="H204" s="492"/>
      <c r="I204" s="559"/>
      <c r="J204" s="572"/>
      <c r="K204" s="572"/>
      <c r="L204" s="572"/>
      <c r="M204" s="572"/>
      <c r="N204" s="559"/>
      <c r="O204" s="559"/>
      <c r="P204" s="588"/>
      <c r="Q204" s="492"/>
      <c r="R204" s="492"/>
      <c r="S204" s="492"/>
      <c r="T204" s="492"/>
      <c r="U204" s="492"/>
      <c r="V204" s="492"/>
      <c r="W204" s="492"/>
      <c r="X204" s="492"/>
      <c r="Y204" s="753"/>
    </row>
    <row r="205" spans="1:29" s="478" customFormat="1">
      <c r="B205" s="493" t="s">
        <v>177</v>
      </c>
      <c r="C205" s="494"/>
      <c r="D205" s="494"/>
      <c r="E205" s="494"/>
      <c r="F205" s="494"/>
      <c r="G205" s="494"/>
      <c r="H205" s="494"/>
      <c r="I205" s="560"/>
      <c r="J205" s="560"/>
      <c r="K205" s="560"/>
      <c r="L205" s="560"/>
      <c r="M205" s="560"/>
      <c r="N205" s="560"/>
      <c r="O205" s="560"/>
      <c r="P205" s="587"/>
      <c r="Q205" s="494"/>
      <c r="R205" s="494"/>
      <c r="S205" s="494"/>
      <c r="T205" s="494"/>
      <c r="U205" s="475"/>
      <c r="V205" s="494"/>
      <c r="W205" s="494"/>
      <c r="X205" s="494"/>
      <c r="Y205" s="494"/>
    </row>
    <row r="206" spans="1:29" hidden="1">
      <c r="A206" s="482" t="s">
        <v>825</v>
      </c>
      <c r="B206" s="538" t="s">
        <v>826</v>
      </c>
      <c r="C206" s="537" t="s">
        <v>294</v>
      </c>
      <c r="D206" s="539" t="s">
        <v>198</v>
      </c>
      <c r="E206" s="539"/>
      <c r="F206" s="539"/>
      <c r="G206" s="539"/>
      <c r="H206" s="539"/>
      <c r="I206" s="561"/>
      <c r="J206" s="572"/>
      <c r="K206" s="572"/>
      <c r="L206" s="572"/>
      <c r="M206" s="572"/>
      <c r="N206" s="572">
        <v>0</v>
      </c>
      <c r="O206" s="572">
        <v>0</v>
      </c>
      <c r="P206" s="575" t="e">
        <v>#DIV/0!</v>
      </c>
      <c r="Q206" s="539"/>
      <c r="R206" s="539"/>
      <c r="S206" s="539"/>
      <c r="T206" s="539"/>
      <c r="U206" s="539"/>
      <c r="V206" s="539"/>
      <c r="W206" s="539"/>
      <c r="X206" s="539"/>
      <c r="Y206" s="754"/>
      <c r="AB206" s="478"/>
      <c r="AC206" s="478"/>
    </row>
    <row r="207" spans="1:29" s="478" customFormat="1" hidden="1">
      <c r="A207" s="482" t="s">
        <v>827</v>
      </c>
      <c r="B207" s="538" t="s">
        <v>828</v>
      </c>
      <c r="C207" s="537" t="s">
        <v>272</v>
      </c>
      <c r="D207" s="539" t="s">
        <v>198</v>
      </c>
      <c r="E207" s="539"/>
      <c r="F207" s="539"/>
      <c r="G207" s="539"/>
      <c r="H207" s="539"/>
      <c r="I207" s="561"/>
      <c r="J207" s="572"/>
      <c r="K207" s="572"/>
      <c r="L207" s="572"/>
      <c r="M207" s="572"/>
      <c r="N207" s="572">
        <v>0</v>
      </c>
      <c r="O207" s="572">
        <v>0</v>
      </c>
      <c r="P207" s="575" t="e">
        <v>#DIV/0!</v>
      </c>
      <c r="Q207" s="492"/>
      <c r="R207" s="492"/>
      <c r="S207" s="492"/>
      <c r="T207" s="492"/>
      <c r="U207" s="492"/>
      <c r="V207" s="492"/>
      <c r="W207" s="492"/>
      <c r="X207" s="492"/>
      <c r="Y207" s="753"/>
    </row>
    <row r="208" spans="1:29" s="478" customFormat="1" hidden="1">
      <c r="A208" s="482" t="s">
        <v>829</v>
      </c>
      <c r="B208" s="538" t="s">
        <v>830</v>
      </c>
      <c r="C208" s="537" t="s">
        <v>284</v>
      </c>
      <c r="D208" s="539" t="s">
        <v>198</v>
      </c>
      <c r="E208" s="539"/>
      <c r="F208" s="539"/>
      <c r="G208" s="539"/>
      <c r="H208" s="539"/>
      <c r="I208" s="561"/>
      <c r="J208" s="572"/>
      <c r="K208" s="572"/>
      <c r="L208" s="572"/>
      <c r="M208" s="572"/>
      <c r="N208" s="572">
        <v>0</v>
      </c>
      <c r="O208" s="572">
        <v>0</v>
      </c>
      <c r="P208" s="575" t="e">
        <v>#DIV/0!</v>
      </c>
      <c r="Q208" s="492"/>
      <c r="R208" s="492"/>
      <c r="S208" s="492"/>
      <c r="T208" s="492"/>
      <c r="U208" s="492"/>
      <c r="V208" s="492"/>
      <c r="W208" s="492"/>
      <c r="X208" s="492"/>
      <c r="Y208" s="753"/>
    </row>
    <row r="209" spans="1:25" s="478" customFormat="1">
      <c r="A209" s="482" t="s">
        <v>831</v>
      </c>
      <c r="B209" s="538" t="s">
        <v>832</v>
      </c>
      <c r="C209" s="537" t="s">
        <v>694</v>
      </c>
      <c r="D209" s="539" t="s">
        <v>198</v>
      </c>
      <c r="E209" s="539"/>
      <c r="F209" s="539"/>
      <c r="G209" s="539"/>
      <c r="H209" s="539"/>
      <c r="I209" s="561">
        <v>300</v>
      </c>
      <c r="J209" s="572"/>
      <c r="K209" s="572"/>
      <c r="L209" s="572"/>
      <c r="M209" s="572"/>
      <c r="N209" s="572">
        <v>0</v>
      </c>
      <c r="O209" s="572">
        <v>300</v>
      </c>
      <c r="P209" s="575">
        <v>0</v>
      </c>
      <c r="Q209" s="492"/>
      <c r="R209" s="492"/>
      <c r="S209" s="492"/>
      <c r="T209" s="492"/>
      <c r="U209" s="492"/>
      <c r="V209" s="492"/>
      <c r="W209" s="492"/>
      <c r="X209" s="492"/>
      <c r="Y209" s="753"/>
    </row>
    <row r="210" spans="1:25" s="478" customFormat="1">
      <c r="A210" s="482" t="s">
        <v>833</v>
      </c>
      <c r="B210" s="538" t="s">
        <v>834</v>
      </c>
      <c r="C210" s="537" t="s">
        <v>694</v>
      </c>
      <c r="D210" s="539" t="s">
        <v>198</v>
      </c>
      <c r="E210" s="539"/>
      <c r="F210" s="539"/>
      <c r="G210" s="539"/>
      <c r="H210" s="539"/>
      <c r="I210" s="561">
        <v>1500</v>
      </c>
      <c r="J210" s="572"/>
      <c r="K210" s="572">
        <v>1550</v>
      </c>
      <c r="L210" s="572"/>
      <c r="M210" s="572"/>
      <c r="N210" s="572">
        <v>1550</v>
      </c>
      <c r="O210" s="572">
        <v>-50</v>
      </c>
      <c r="P210" s="575">
        <v>1.0333333333333334</v>
      </c>
      <c r="Q210" s="492"/>
      <c r="R210" s="492"/>
      <c r="S210" s="492"/>
      <c r="T210" s="492"/>
      <c r="U210" s="492"/>
      <c r="V210" s="492"/>
      <c r="W210" s="492"/>
      <c r="X210" s="492"/>
      <c r="Y210" s="753"/>
    </row>
    <row r="211" spans="1:25" s="478" customFormat="1" hidden="1">
      <c r="A211" s="482" t="s">
        <v>586</v>
      </c>
      <c r="B211" s="538" t="s">
        <v>587</v>
      </c>
      <c r="C211" s="537" t="s">
        <v>269</v>
      </c>
      <c r="D211" s="539" t="s">
        <v>198</v>
      </c>
      <c r="E211" s="539"/>
      <c r="F211" s="539"/>
      <c r="G211" s="539"/>
      <c r="H211" s="539"/>
      <c r="I211" s="561"/>
      <c r="J211" s="572"/>
      <c r="K211" s="572"/>
      <c r="L211" s="572"/>
      <c r="M211" s="572"/>
      <c r="N211" s="572">
        <v>0</v>
      </c>
      <c r="O211" s="572">
        <v>0</v>
      </c>
      <c r="P211" s="575" t="e">
        <v>#DIV/0!</v>
      </c>
      <c r="Q211" s="492"/>
      <c r="R211" s="492"/>
      <c r="S211" s="492"/>
      <c r="T211" s="492"/>
      <c r="U211" s="492"/>
      <c r="V211" s="492"/>
      <c r="W211" s="492"/>
      <c r="X211" s="492"/>
      <c r="Y211" s="753"/>
    </row>
    <row r="212" spans="1:25" s="478" customFormat="1" hidden="1">
      <c r="A212" s="482" t="s">
        <v>835</v>
      </c>
      <c r="B212" s="538" t="s">
        <v>836</v>
      </c>
      <c r="C212" s="537" t="s">
        <v>269</v>
      </c>
      <c r="D212" s="539" t="s">
        <v>198</v>
      </c>
      <c r="E212" s="539"/>
      <c r="F212" s="539"/>
      <c r="G212" s="539"/>
      <c r="H212" s="539"/>
      <c r="I212" s="561"/>
      <c r="J212" s="572"/>
      <c r="K212" s="572"/>
      <c r="L212" s="572"/>
      <c r="M212" s="572"/>
      <c r="N212" s="572">
        <v>0</v>
      </c>
      <c r="O212" s="572">
        <v>0</v>
      </c>
      <c r="P212" s="575" t="e">
        <v>#DIV/0!</v>
      </c>
      <c r="Q212" s="492"/>
      <c r="R212" s="492"/>
      <c r="S212" s="492"/>
      <c r="T212" s="492"/>
      <c r="U212" s="492"/>
      <c r="V212" s="492"/>
      <c r="W212" s="492"/>
      <c r="X212" s="492"/>
      <c r="Y212" s="753"/>
    </row>
    <row r="213" spans="1:25" s="478" customFormat="1">
      <c r="B213" s="495"/>
      <c r="C213" s="495"/>
      <c r="D213" s="495"/>
      <c r="E213" s="495"/>
      <c r="F213" s="495"/>
      <c r="G213" s="495"/>
      <c r="H213" s="495"/>
      <c r="I213" s="562"/>
      <c r="J213" s="562"/>
      <c r="K213" s="562"/>
      <c r="L213" s="562"/>
      <c r="M213" s="562"/>
      <c r="N213" s="562"/>
      <c r="O213" s="562"/>
      <c r="P213" s="589"/>
      <c r="Q213" s="562"/>
      <c r="R213" s="562"/>
      <c r="S213" s="562"/>
      <c r="T213" s="562"/>
      <c r="U213" s="562"/>
      <c r="V213" s="562"/>
      <c r="W213" s="562"/>
      <c r="X213" s="562"/>
      <c r="Y213" s="755"/>
    </row>
    <row r="214" spans="1:25" s="478" customFormat="1" ht="14.25" customHeight="1">
      <c r="B214" s="493" t="s">
        <v>178</v>
      </c>
      <c r="C214" s="494"/>
      <c r="D214" s="494"/>
      <c r="E214" s="494"/>
      <c r="F214" s="494"/>
      <c r="G214" s="494"/>
      <c r="H214" s="494"/>
      <c r="I214" s="560"/>
      <c r="J214" s="560"/>
      <c r="K214" s="560"/>
      <c r="L214" s="560"/>
      <c r="M214" s="560"/>
      <c r="N214" s="560"/>
      <c r="O214" s="560"/>
      <c r="P214" s="587"/>
      <c r="Q214" s="560"/>
      <c r="R214" s="560"/>
      <c r="S214" s="560"/>
      <c r="T214" s="560"/>
      <c r="U214" s="560"/>
      <c r="V214" s="560"/>
      <c r="W214" s="560"/>
      <c r="X214" s="560"/>
      <c r="Y214" s="560"/>
    </row>
    <row r="215" spans="1:25" s="478" customFormat="1" hidden="1">
      <c r="A215" s="482" t="s">
        <v>837</v>
      </c>
      <c r="B215" s="538" t="s">
        <v>792</v>
      </c>
      <c r="C215" s="537" t="s">
        <v>269</v>
      </c>
      <c r="D215" s="539" t="s">
        <v>199</v>
      </c>
      <c r="E215" s="539"/>
      <c r="F215" s="539"/>
      <c r="G215" s="539"/>
      <c r="H215" s="539"/>
      <c r="I215" s="561"/>
      <c r="J215" s="572"/>
      <c r="K215" s="572"/>
      <c r="L215" s="572"/>
      <c r="M215" s="572"/>
      <c r="N215" s="572">
        <v>0</v>
      </c>
      <c r="O215" s="572">
        <v>0</v>
      </c>
      <c r="P215" s="575" t="e">
        <v>#DIV/0!</v>
      </c>
      <c r="Q215" s="492"/>
      <c r="R215" s="492"/>
      <c r="S215" s="492"/>
      <c r="T215" s="492"/>
      <c r="U215" s="492"/>
      <c r="V215" s="492"/>
      <c r="W215" s="492"/>
      <c r="X215" s="492"/>
      <c r="Y215" s="753"/>
    </row>
    <row r="216" spans="1:25" s="478" customFormat="1" hidden="1">
      <c r="A216" s="482" t="s">
        <v>940</v>
      </c>
      <c r="B216" s="538" t="s">
        <v>793</v>
      </c>
      <c r="C216" s="537" t="s">
        <v>294</v>
      </c>
      <c r="D216" s="539" t="s">
        <v>199</v>
      </c>
      <c r="E216" s="539"/>
      <c r="F216" s="539"/>
      <c r="G216" s="539"/>
      <c r="H216" s="539"/>
      <c r="I216" s="561"/>
      <c r="J216" s="572"/>
      <c r="K216" s="572"/>
      <c r="L216" s="572"/>
      <c r="M216" s="572"/>
      <c r="N216" s="572">
        <v>0</v>
      </c>
      <c r="O216" s="572">
        <v>0</v>
      </c>
      <c r="P216" s="575" t="e">
        <v>#DIV/0!</v>
      </c>
      <c r="Q216" s="492"/>
      <c r="R216" s="492"/>
      <c r="S216" s="492"/>
      <c r="T216" s="492"/>
      <c r="U216" s="492"/>
      <c r="V216" s="492"/>
      <c r="W216" s="492"/>
      <c r="X216" s="492"/>
      <c r="Y216" s="753"/>
    </row>
    <row r="217" spans="1:25" s="478" customFormat="1" ht="14.25" hidden="1" customHeight="1">
      <c r="B217" s="495"/>
      <c r="C217" s="495"/>
      <c r="D217" s="495"/>
      <c r="E217" s="495"/>
      <c r="F217" s="495"/>
      <c r="G217" s="495"/>
      <c r="H217" s="495"/>
      <c r="I217" s="562"/>
      <c r="J217" s="562"/>
      <c r="K217" s="562"/>
      <c r="L217" s="562"/>
      <c r="M217" s="562"/>
      <c r="N217" s="562"/>
      <c r="O217" s="562"/>
      <c r="P217" s="589"/>
      <c r="Q217" s="495"/>
      <c r="R217" s="495"/>
      <c r="S217" s="495"/>
      <c r="T217" s="495"/>
      <c r="U217" s="495"/>
      <c r="V217" s="495"/>
      <c r="W217" s="495"/>
      <c r="X217" s="495"/>
      <c r="Y217" s="756"/>
    </row>
    <row r="218" spans="1:25" s="478" customFormat="1" ht="14.25" customHeight="1">
      <c r="B218" s="493" t="s">
        <v>179</v>
      </c>
      <c r="C218" s="494"/>
      <c r="D218" s="494"/>
      <c r="E218" s="494"/>
      <c r="F218" s="494"/>
      <c r="G218" s="494"/>
      <c r="H218" s="494"/>
      <c r="I218" s="560"/>
      <c r="J218" s="560"/>
      <c r="K218" s="560"/>
      <c r="L218" s="560"/>
      <c r="M218" s="560"/>
      <c r="N218" s="560"/>
      <c r="O218" s="560"/>
      <c r="P218" s="587"/>
      <c r="Q218" s="494"/>
      <c r="R218" s="494"/>
      <c r="S218" s="494"/>
      <c r="T218" s="494"/>
      <c r="U218" s="475"/>
      <c r="V218" s="494"/>
      <c r="W218" s="494"/>
      <c r="X218" s="494"/>
      <c r="Y218" s="494"/>
    </row>
    <row r="219" spans="1:25" s="478" customFormat="1">
      <c r="A219" s="482" t="s">
        <v>838</v>
      </c>
      <c r="B219" s="538" t="s">
        <v>794</v>
      </c>
      <c r="C219" s="537" t="s">
        <v>694</v>
      </c>
      <c r="D219" s="539" t="s">
        <v>200</v>
      </c>
      <c r="E219" s="539"/>
      <c r="F219" s="539"/>
      <c r="G219" s="539"/>
      <c r="H219" s="539"/>
      <c r="I219" s="561">
        <v>11000</v>
      </c>
      <c r="J219" s="572">
        <v>367</v>
      </c>
      <c r="K219" s="572">
        <v>647.4</v>
      </c>
      <c r="L219" s="572"/>
      <c r="M219" s="572"/>
      <c r="N219" s="572">
        <v>1014.4</v>
      </c>
      <c r="O219" s="572">
        <v>9985.6</v>
      </c>
      <c r="P219" s="575">
        <v>9.221818181818181E-2</v>
      </c>
      <c r="Q219" s="492"/>
      <c r="R219" s="492"/>
      <c r="S219" s="492"/>
      <c r="T219" s="492"/>
      <c r="U219" s="492"/>
      <c r="V219" s="492"/>
      <c r="W219" s="492"/>
      <c r="X219" s="492"/>
      <c r="Y219" s="753"/>
    </row>
    <row r="220" spans="1:25" s="478" customFormat="1" ht="14.25" hidden="1" customHeight="1">
      <c r="A220" s="482" t="s">
        <v>569</v>
      </c>
      <c r="B220" s="538" t="s">
        <v>795</v>
      </c>
      <c r="C220" s="537" t="s">
        <v>269</v>
      </c>
      <c r="D220" s="539" t="s">
        <v>200</v>
      </c>
      <c r="E220" s="539"/>
      <c r="F220" s="539"/>
      <c r="G220" s="539"/>
      <c r="H220" s="539"/>
      <c r="I220" s="561"/>
      <c r="J220" s="572"/>
      <c r="K220" s="572"/>
      <c r="L220" s="572"/>
      <c r="M220" s="572"/>
      <c r="N220" s="572">
        <v>0</v>
      </c>
      <c r="O220" s="572">
        <v>0</v>
      </c>
      <c r="P220" s="575" t="e">
        <v>#DIV/0!</v>
      </c>
      <c r="Q220" s="492"/>
      <c r="R220" s="492"/>
      <c r="S220" s="492"/>
      <c r="T220" s="492"/>
      <c r="U220" s="492"/>
      <c r="V220" s="492"/>
      <c r="W220" s="492"/>
      <c r="X220" s="492"/>
      <c r="Y220" s="753"/>
    </row>
    <row r="221" spans="1:25" s="478" customFormat="1" ht="14.25" hidden="1" customHeight="1">
      <c r="A221" s="482"/>
      <c r="B221" s="538" t="s">
        <v>796</v>
      </c>
      <c r="C221" s="537" t="s">
        <v>269</v>
      </c>
      <c r="D221" s="539" t="s">
        <v>200</v>
      </c>
      <c r="E221" s="539"/>
      <c r="F221" s="539"/>
      <c r="G221" s="539"/>
      <c r="H221" s="539"/>
      <c r="I221" s="561"/>
      <c r="J221" s="572"/>
      <c r="K221" s="572"/>
      <c r="L221" s="572"/>
      <c r="M221" s="572"/>
      <c r="N221" s="572">
        <v>0</v>
      </c>
      <c r="O221" s="572">
        <v>0</v>
      </c>
      <c r="P221" s="575" t="e">
        <v>#DIV/0!</v>
      </c>
      <c r="Q221" s="492"/>
      <c r="R221" s="492"/>
      <c r="S221" s="492"/>
      <c r="T221" s="492"/>
      <c r="U221" s="492"/>
      <c r="V221" s="492"/>
      <c r="W221" s="492"/>
      <c r="X221" s="492"/>
      <c r="Y221" s="753"/>
    </row>
    <row r="222" spans="1:25" s="478" customFormat="1" ht="14.25" hidden="1" customHeight="1">
      <c r="A222" s="482" t="s">
        <v>941</v>
      </c>
      <c r="B222" s="538" t="s">
        <v>797</v>
      </c>
      <c r="C222" s="537" t="s">
        <v>294</v>
      </c>
      <c r="D222" s="539" t="s">
        <v>200</v>
      </c>
      <c r="E222" s="539"/>
      <c r="F222" s="539"/>
      <c r="G222" s="539"/>
      <c r="H222" s="539"/>
      <c r="I222" s="561"/>
      <c r="J222" s="572"/>
      <c r="K222" s="572"/>
      <c r="L222" s="572"/>
      <c r="M222" s="572"/>
      <c r="N222" s="572">
        <v>0</v>
      </c>
      <c r="O222" s="572">
        <v>0</v>
      </c>
      <c r="P222" s="575" t="e">
        <v>#DIV/0!</v>
      </c>
      <c r="Q222" s="492"/>
      <c r="R222" s="492"/>
      <c r="S222" s="492"/>
      <c r="T222" s="492"/>
      <c r="U222" s="492"/>
      <c r="V222" s="492"/>
      <c r="W222" s="492"/>
      <c r="X222" s="492"/>
      <c r="Y222" s="753"/>
    </row>
    <row r="223" spans="1:25" s="478" customFormat="1" ht="14.25" hidden="1" customHeight="1">
      <c r="A223" s="482" t="s">
        <v>942</v>
      </c>
      <c r="B223" s="538" t="s">
        <v>798</v>
      </c>
      <c r="C223" s="537" t="s">
        <v>284</v>
      </c>
      <c r="D223" s="539" t="s">
        <v>200</v>
      </c>
      <c r="E223" s="539"/>
      <c r="F223" s="539"/>
      <c r="G223" s="539"/>
      <c r="H223" s="539"/>
      <c r="I223" s="561"/>
      <c r="J223" s="572"/>
      <c r="K223" s="572"/>
      <c r="L223" s="572"/>
      <c r="M223" s="572"/>
      <c r="N223" s="572">
        <v>0</v>
      </c>
      <c r="O223" s="572">
        <v>0</v>
      </c>
      <c r="P223" s="575" t="e">
        <v>#DIV/0!</v>
      </c>
      <c r="Q223" s="492"/>
      <c r="R223" s="492"/>
      <c r="S223" s="492"/>
      <c r="T223" s="492"/>
      <c r="U223" s="492"/>
      <c r="V223" s="492"/>
      <c r="W223" s="492"/>
      <c r="X223" s="492"/>
      <c r="Y223" s="753"/>
    </row>
    <row r="224" spans="1:25" s="478" customFormat="1" ht="14.25" hidden="1" customHeight="1">
      <c r="A224" s="482" t="s">
        <v>943</v>
      </c>
      <c r="B224" s="538" t="s">
        <v>798</v>
      </c>
      <c r="C224" s="537" t="s">
        <v>272</v>
      </c>
      <c r="D224" s="539" t="s">
        <v>200</v>
      </c>
      <c r="E224" s="539"/>
      <c r="F224" s="539"/>
      <c r="G224" s="539"/>
      <c r="H224" s="539"/>
      <c r="I224" s="561"/>
      <c r="J224" s="572"/>
      <c r="K224" s="572"/>
      <c r="L224" s="572"/>
      <c r="M224" s="572"/>
      <c r="N224" s="572">
        <v>0</v>
      </c>
      <c r="O224" s="572">
        <v>0</v>
      </c>
      <c r="P224" s="575" t="e">
        <v>#DIV/0!</v>
      </c>
      <c r="Q224" s="492"/>
      <c r="R224" s="492"/>
      <c r="S224" s="492"/>
      <c r="T224" s="492"/>
      <c r="U224" s="492"/>
      <c r="V224" s="492"/>
      <c r="W224" s="492"/>
      <c r="X224" s="492"/>
      <c r="Y224" s="753"/>
    </row>
    <row r="225" spans="1:29" s="478" customFormat="1" ht="14.25" customHeight="1">
      <c r="B225" s="495"/>
      <c r="C225" s="495"/>
      <c r="D225" s="495"/>
      <c r="E225" s="495"/>
      <c r="F225" s="495"/>
      <c r="G225" s="495"/>
      <c r="H225" s="495"/>
      <c r="I225" s="562"/>
      <c r="J225" s="562"/>
      <c r="K225" s="562"/>
      <c r="L225" s="562"/>
      <c r="M225" s="562"/>
      <c r="N225" s="562"/>
      <c r="O225" s="562"/>
      <c r="P225" s="589"/>
      <c r="Q225" s="562"/>
      <c r="R225" s="562"/>
      <c r="S225" s="562"/>
      <c r="T225" s="562"/>
      <c r="U225" s="562"/>
      <c r="V225" s="562"/>
      <c r="W225" s="562"/>
      <c r="X225" s="562"/>
      <c r="Y225" s="755"/>
    </row>
    <row r="226" spans="1:29" s="478" customFormat="1" ht="14.25" customHeight="1">
      <c r="B226" s="493" t="s">
        <v>180</v>
      </c>
      <c r="C226" s="494"/>
      <c r="D226" s="494"/>
      <c r="E226" s="494"/>
      <c r="F226" s="494"/>
      <c r="G226" s="494"/>
      <c r="H226" s="494"/>
      <c r="I226" s="560"/>
      <c r="J226" s="560"/>
      <c r="K226" s="560"/>
      <c r="L226" s="560"/>
      <c r="M226" s="560"/>
      <c r="N226" s="560"/>
      <c r="O226" s="560"/>
      <c r="P226" s="587"/>
      <c r="Q226" s="560"/>
      <c r="R226" s="560"/>
      <c r="S226" s="560"/>
      <c r="T226" s="560"/>
      <c r="U226" s="560"/>
      <c r="V226" s="560"/>
      <c r="W226" s="560"/>
      <c r="X226" s="560"/>
      <c r="Y226" s="560"/>
    </row>
    <row r="227" spans="1:29" s="478" customFormat="1" ht="14.25" hidden="1" customHeight="1">
      <c r="B227" s="495"/>
      <c r="C227" s="495"/>
      <c r="D227" s="495"/>
      <c r="E227" s="495"/>
      <c r="F227" s="495"/>
      <c r="G227" s="495"/>
      <c r="H227" s="495"/>
      <c r="I227" s="562"/>
      <c r="J227" s="562"/>
      <c r="K227" s="562"/>
      <c r="L227" s="562"/>
      <c r="M227" s="562"/>
      <c r="N227" s="562"/>
      <c r="O227" s="562"/>
      <c r="P227" s="589"/>
      <c r="Q227" s="562"/>
      <c r="R227" s="562"/>
      <c r="S227" s="562"/>
      <c r="T227" s="562"/>
      <c r="U227" s="562"/>
      <c r="V227" s="562"/>
      <c r="W227" s="562"/>
      <c r="X227" s="562"/>
      <c r="Y227" s="755"/>
    </row>
    <row r="228" spans="1:29" s="478" customFormat="1" ht="14.25" customHeight="1">
      <c r="B228" s="493" t="s">
        <v>181</v>
      </c>
      <c r="C228" s="494"/>
      <c r="D228" s="494"/>
      <c r="E228" s="494"/>
      <c r="F228" s="494"/>
      <c r="G228" s="494"/>
      <c r="H228" s="494"/>
      <c r="I228" s="560"/>
      <c r="J228" s="560"/>
      <c r="K228" s="560"/>
      <c r="L228" s="560"/>
      <c r="M228" s="560"/>
      <c r="N228" s="560"/>
      <c r="O228" s="560"/>
      <c r="P228" s="587"/>
      <c r="Q228" s="560"/>
      <c r="R228" s="560"/>
      <c r="S228" s="560"/>
      <c r="T228" s="560"/>
      <c r="U228" s="560"/>
      <c r="V228" s="560"/>
      <c r="W228" s="560"/>
      <c r="X228" s="560"/>
      <c r="Y228" s="560"/>
    </row>
    <row r="229" spans="1:29" s="478" customFormat="1" ht="14.25" customHeight="1">
      <c r="A229" s="482" t="s">
        <v>839</v>
      </c>
      <c r="B229" s="538" t="s">
        <v>799</v>
      </c>
      <c r="C229" s="537" t="s">
        <v>694</v>
      </c>
      <c r="D229" s="539" t="s">
        <v>202</v>
      </c>
      <c r="E229" s="539">
        <v>1</v>
      </c>
      <c r="F229" s="539">
        <v>180</v>
      </c>
      <c r="G229" s="539">
        <v>3</v>
      </c>
      <c r="H229" s="539">
        <v>540</v>
      </c>
      <c r="I229" s="561">
        <v>1980</v>
      </c>
      <c r="J229" s="572">
        <v>1146</v>
      </c>
      <c r="K229" s="572">
        <v>223.98</v>
      </c>
      <c r="L229" s="572">
        <v>1666.21</v>
      </c>
      <c r="M229" s="572"/>
      <c r="N229" s="572">
        <v>3036.19</v>
      </c>
      <c r="O229" s="572">
        <v>-1056.19</v>
      </c>
      <c r="P229" s="575">
        <v>1.533429292929293</v>
      </c>
      <c r="Q229" s="492"/>
      <c r="R229" s="492"/>
      <c r="S229" s="492"/>
      <c r="T229" s="492"/>
      <c r="U229" s="492"/>
      <c r="V229" s="492"/>
      <c r="W229" s="492"/>
      <c r="X229" s="492"/>
      <c r="Y229" s="753"/>
      <c r="AB229" s="757"/>
      <c r="AC229" s="757"/>
    </row>
    <row r="230" spans="1:29" s="478" customFormat="1" ht="14.25" customHeight="1">
      <c r="A230" s="482" t="s">
        <v>840</v>
      </c>
      <c r="B230" s="538" t="s">
        <v>800</v>
      </c>
      <c r="C230" s="537" t="s">
        <v>694</v>
      </c>
      <c r="D230" s="539" t="s">
        <v>202</v>
      </c>
      <c r="E230" s="539">
        <v>1</v>
      </c>
      <c r="F230" s="539">
        <v>500</v>
      </c>
      <c r="G230" s="539">
        <v>3</v>
      </c>
      <c r="H230" s="539">
        <v>1500</v>
      </c>
      <c r="I230" s="561">
        <v>5500</v>
      </c>
      <c r="J230" s="572">
        <v>86.83</v>
      </c>
      <c r="K230" s="572">
        <v>1025</v>
      </c>
      <c r="L230" s="572">
        <v>302.2</v>
      </c>
      <c r="M230" s="572"/>
      <c r="N230" s="572">
        <v>1414.03</v>
      </c>
      <c r="O230" s="572">
        <v>4085.9700000000003</v>
      </c>
      <c r="P230" s="575">
        <v>0.25709636363636362</v>
      </c>
      <c r="Q230" s="492"/>
      <c r="R230" s="492"/>
      <c r="S230" s="492"/>
      <c r="T230" s="492"/>
      <c r="U230" s="492"/>
      <c r="V230" s="492"/>
      <c r="W230" s="492"/>
      <c r="X230" s="492"/>
      <c r="Y230" s="753"/>
      <c r="AB230" s="473"/>
      <c r="AC230" s="473"/>
    </row>
    <row r="231" spans="1:29" s="478" customFormat="1" ht="14.25" hidden="1" customHeight="1">
      <c r="A231" s="482" t="s">
        <v>653</v>
      </c>
      <c r="B231" s="538" t="s">
        <v>799</v>
      </c>
      <c r="C231" s="537" t="s">
        <v>269</v>
      </c>
      <c r="D231" s="539" t="s">
        <v>202</v>
      </c>
      <c r="E231" s="539">
        <v>1</v>
      </c>
      <c r="F231" s="539">
        <v>96.666666666666671</v>
      </c>
      <c r="G231" s="539">
        <v>6</v>
      </c>
      <c r="H231" s="539">
        <v>580</v>
      </c>
      <c r="I231" s="561"/>
      <c r="J231" s="572"/>
      <c r="K231" s="572"/>
      <c r="L231" s="572"/>
      <c r="M231" s="572"/>
      <c r="N231" s="572">
        <v>0</v>
      </c>
      <c r="O231" s="572">
        <v>0</v>
      </c>
      <c r="P231" s="575" t="e">
        <v>#DIV/0!</v>
      </c>
      <c r="Q231" s="492"/>
      <c r="R231" s="492"/>
      <c r="S231" s="492"/>
      <c r="T231" s="492"/>
      <c r="U231" s="492"/>
      <c r="V231" s="492"/>
      <c r="W231" s="492"/>
      <c r="X231" s="492"/>
      <c r="Y231" s="753"/>
      <c r="AB231" s="473"/>
      <c r="AC231" s="473"/>
    </row>
    <row r="232" spans="1:29" s="478" customFormat="1" ht="14.25" hidden="1" customHeight="1">
      <c r="A232" s="482" t="s">
        <v>441</v>
      </c>
      <c r="B232" s="538" t="s">
        <v>801</v>
      </c>
      <c r="C232" s="537" t="s">
        <v>269</v>
      </c>
      <c r="D232" s="539" t="s">
        <v>202</v>
      </c>
      <c r="E232" s="539">
        <v>1</v>
      </c>
      <c r="F232" s="539">
        <v>650</v>
      </c>
      <c r="G232" s="539">
        <v>6</v>
      </c>
      <c r="H232" s="539">
        <v>3900</v>
      </c>
      <c r="I232" s="561"/>
      <c r="J232" s="572"/>
      <c r="K232" s="572"/>
      <c r="L232" s="572"/>
      <c r="M232" s="572"/>
      <c r="N232" s="572">
        <v>0</v>
      </c>
      <c r="O232" s="572">
        <v>0</v>
      </c>
      <c r="P232" s="575" t="e">
        <v>#DIV/0!</v>
      </c>
      <c r="Q232" s="492"/>
      <c r="R232" s="492"/>
      <c r="S232" s="492"/>
      <c r="T232" s="492"/>
      <c r="U232" s="492"/>
      <c r="V232" s="492"/>
      <c r="W232" s="492"/>
      <c r="X232" s="492"/>
      <c r="Y232" s="753"/>
      <c r="AB232" s="473"/>
      <c r="AC232" s="473"/>
    </row>
    <row r="233" spans="1:29" s="478" customFormat="1" ht="14.25" hidden="1" customHeight="1">
      <c r="A233" s="482" t="s">
        <v>460</v>
      </c>
      <c r="B233" s="538" t="s">
        <v>802</v>
      </c>
      <c r="C233" s="537" t="s">
        <v>269</v>
      </c>
      <c r="D233" s="539" t="s">
        <v>202</v>
      </c>
      <c r="E233" s="539">
        <v>1</v>
      </c>
      <c r="F233" s="539">
        <v>576.25</v>
      </c>
      <c r="G233" s="539">
        <v>6</v>
      </c>
      <c r="H233" s="539">
        <v>3457.5</v>
      </c>
      <c r="I233" s="561"/>
      <c r="J233" s="572"/>
      <c r="K233" s="572"/>
      <c r="L233" s="572"/>
      <c r="M233" s="572"/>
      <c r="N233" s="572">
        <v>0</v>
      </c>
      <c r="O233" s="572">
        <v>0</v>
      </c>
      <c r="P233" s="575" t="e">
        <v>#DIV/0!</v>
      </c>
      <c r="Q233" s="492"/>
      <c r="R233" s="492"/>
      <c r="S233" s="492"/>
      <c r="T233" s="492"/>
      <c r="U233" s="492"/>
      <c r="V233" s="492"/>
      <c r="W233" s="492"/>
      <c r="X233" s="492"/>
      <c r="Y233" s="753"/>
      <c r="AB233" s="473"/>
      <c r="AC233" s="473"/>
    </row>
    <row r="234" spans="1:29" s="478" customFormat="1" ht="14.25" hidden="1" customHeight="1">
      <c r="A234" s="482" t="s">
        <v>633</v>
      </c>
      <c r="B234" s="538" t="s">
        <v>803</v>
      </c>
      <c r="C234" s="537" t="s">
        <v>269</v>
      </c>
      <c r="D234" s="539" t="s">
        <v>202</v>
      </c>
      <c r="E234" s="539">
        <v>1</v>
      </c>
      <c r="F234" s="539">
        <v>175</v>
      </c>
      <c r="G234" s="539">
        <v>6</v>
      </c>
      <c r="H234" s="539">
        <v>1050</v>
      </c>
      <c r="I234" s="561"/>
      <c r="J234" s="572"/>
      <c r="K234" s="572"/>
      <c r="L234" s="572"/>
      <c r="M234" s="572"/>
      <c r="N234" s="572">
        <v>0</v>
      </c>
      <c r="O234" s="572">
        <v>0</v>
      </c>
      <c r="P234" s="575" t="e">
        <v>#DIV/0!</v>
      </c>
      <c r="Q234" s="492"/>
      <c r="R234" s="492"/>
      <c r="S234" s="492"/>
      <c r="T234" s="492"/>
      <c r="U234" s="492"/>
      <c r="V234" s="492"/>
      <c r="W234" s="492"/>
      <c r="X234" s="492"/>
      <c r="Y234" s="753"/>
      <c r="AB234" s="473"/>
      <c r="AC234" s="473"/>
    </row>
    <row r="235" spans="1:29" s="478" customFormat="1" ht="14.25" hidden="1" customHeight="1">
      <c r="A235" s="482" t="s">
        <v>841</v>
      </c>
      <c r="B235" s="538" t="s">
        <v>804</v>
      </c>
      <c r="C235" s="537" t="s">
        <v>272</v>
      </c>
      <c r="D235" s="539" t="s">
        <v>202</v>
      </c>
      <c r="E235" s="539">
        <v>1</v>
      </c>
      <c r="F235" s="539">
        <v>100</v>
      </c>
      <c r="G235" s="539">
        <v>4</v>
      </c>
      <c r="H235" s="539">
        <v>400</v>
      </c>
      <c r="I235" s="561"/>
      <c r="J235" s="572"/>
      <c r="K235" s="572"/>
      <c r="L235" s="572"/>
      <c r="M235" s="572"/>
      <c r="N235" s="572">
        <v>0</v>
      </c>
      <c r="O235" s="572">
        <v>0</v>
      </c>
      <c r="P235" s="575" t="e">
        <v>#DIV/0!</v>
      </c>
      <c r="Q235" s="492"/>
      <c r="R235" s="492"/>
      <c r="S235" s="492"/>
      <c r="T235" s="492"/>
      <c r="U235" s="492"/>
      <c r="V235" s="492"/>
      <c r="W235" s="492"/>
      <c r="X235" s="492"/>
      <c r="Y235" s="753"/>
      <c r="AB235" s="473"/>
      <c r="AC235" s="473"/>
    </row>
    <row r="236" spans="1:29" s="478" customFormat="1" ht="14.25" hidden="1" customHeight="1">
      <c r="A236" s="482" t="s">
        <v>842</v>
      </c>
      <c r="B236" s="538" t="s">
        <v>805</v>
      </c>
      <c r="C236" s="537" t="s">
        <v>272</v>
      </c>
      <c r="D236" s="539" t="s">
        <v>202</v>
      </c>
      <c r="E236" s="539">
        <v>1</v>
      </c>
      <c r="F236" s="539">
        <v>200</v>
      </c>
      <c r="G236" s="539">
        <v>6</v>
      </c>
      <c r="H236" s="539">
        <v>1200</v>
      </c>
      <c r="I236" s="561"/>
      <c r="J236" s="572"/>
      <c r="K236" s="572"/>
      <c r="L236" s="572"/>
      <c r="M236" s="572"/>
      <c r="N236" s="572">
        <v>0</v>
      </c>
      <c r="O236" s="572">
        <v>0</v>
      </c>
      <c r="P236" s="575" t="e">
        <v>#DIV/0!</v>
      </c>
      <c r="Q236" s="492"/>
      <c r="R236" s="492"/>
      <c r="S236" s="492"/>
      <c r="T236" s="492"/>
      <c r="U236" s="492"/>
      <c r="V236" s="492"/>
      <c r="W236" s="492"/>
      <c r="X236" s="492"/>
      <c r="Y236" s="753"/>
      <c r="AB236" s="473"/>
      <c r="AC236" s="473"/>
    </row>
    <row r="237" spans="1:29" s="478" customFormat="1" ht="14.25" hidden="1" customHeight="1">
      <c r="A237" s="482" t="s">
        <v>843</v>
      </c>
      <c r="B237" s="538" t="s">
        <v>804</v>
      </c>
      <c r="C237" s="537" t="s">
        <v>294</v>
      </c>
      <c r="D237" s="539" t="s">
        <v>202</v>
      </c>
      <c r="E237" s="539">
        <v>1</v>
      </c>
      <c r="F237" s="539">
        <v>100</v>
      </c>
      <c r="G237" s="539">
        <v>4</v>
      </c>
      <c r="H237" s="539">
        <v>400</v>
      </c>
      <c r="I237" s="561"/>
      <c r="J237" s="572"/>
      <c r="K237" s="572"/>
      <c r="L237" s="572"/>
      <c r="M237" s="572"/>
      <c r="N237" s="572">
        <v>0</v>
      </c>
      <c r="O237" s="572">
        <v>0</v>
      </c>
      <c r="P237" s="575" t="e">
        <v>#DIV/0!</v>
      </c>
      <c r="Q237" s="492"/>
      <c r="R237" s="492"/>
      <c r="S237" s="492"/>
      <c r="T237" s="492"/>
      <c r="U237" s="492"/>
      <c r="V237" s="492"/>
      <c r="W237" s="492"/>
      <c r="X237" s="492"/>
      <c r="Y237" s="753"/>
      <c r="AB237" s="473"/>
      <c r="AC237" s="473"/>
    </row>
    <row r="238" spans="1:29" s="478" customFormat="1" ht="14.25" hidden="1" customHeight="1">
      <c r="A238" s="482" t="s">
        <v>844</v>
      </c>
      <c r="B238" s="538" t="s">
        <v>804</v>
      </c>
      <c r="C238" s="537" t="s">
        <v>284</v>
      </c>
      <c r="D238" s="539" t="s">
        <v>202</v>
      </c>
      <c r="E238" s="539">
        <v>1</v>
      </c>
      <c r="F238" s="539">
        <v>100</v>
      </c>
      <c r="G238" s="539">
        <v>4</v>
      </c>
      <c r="H238" s="539">
        <v>400</v>
      </c>
      <c r="I238" s="561"/>
      <c r="J238" s="572"/>
      <c r="K238" s="572"/>
      <c r="L238" s="572"/>
      <c r="M238" s="572"/>
      <c r="N238" s="572">
        <v>0</v>
      </c>
      <c r="O238" s="572">
        <v>0</v>
      </c>
      <c r="P238" s="575" t="e">
        <v>#DIV/0!</v>
      </c>
      <c r="Q238" s="492"/>
      <c r="R238" s="492"/>
      <c r="S238" s="492"/>
      <c r="T238" s="492"/>
      <c r="U238" s="492"/>
      <c r="V238" s="492"/>
      <c r="W238" s="492"/>
      <c r="X238" s="492"/>
      <c r="Y238" s="753"/>
      <c r="AB238" s="473"/>
      <c r="AC238" s="473"/>
    </row>
    <row r="239" spans="1:29" s="478" customFormat="1" ht="14.25" hidden="1" customHeight="1">
      <c r="A239" s="482" t="s">
        <v>845</v>
      </c>
      <c r="B239" s="538" t="s">
        <v>806</v>
      </c>
      <c r="C239" s="537" t="s">
        <v>284</v>
      </c>
      <c r="D239" s="539" t="s">
        <v>202</v>
      </c>
      <c r="E239" s="539">
        <v>1</v>
      </c>
      <c r="F239" s="539">
        <v>300</v>
      </c>
      <c r="G239" s="539">
        <v>6</v>
      </c>
      <c r="H239" s="539">
        <v>1800</v>
      </c>
      <c r="I239" s="561"/>
      <c r="J239" s="572"/>
      <c r="K239" s="572"/>
      <c r="L239" s="572"/>
      <c r="M239" s="572"/>
      <c r="N239" s="572">
        <v>0</v>
      </c>
      <c r="O239" s="572">
        <v>0</v>
      </c>
      <c r="P239" s="575" t="e">
        <v>#DIV/0!</v>
      </c>
      <c r="Q239" s="492"/>
      <c r="R239" s="492"/>
      <c r="S239" s="492"/>
      <c r="T239" s="492"/>
      <c r="U239" s="492"/>
      <c r="V239" s="492"/>
      <c r="W239" s="492"/>
      <c r="X239" s="492"/>
      <c r="Y239" s="753"/>
      <c r="AB239" s="473"/>
      <c r="AC239" s="473"/>
    </row>
    <row r="240" spans="1:29" s="478" customFormat="1" ht="14.25" customHeight="1">
      <c r="B240" s="492"/>
      <c r="C240" s="492"/>
      <c r="D240" s="492"/>
      <c r="E240" s="492"/>
      <c r="F240" s="492"/>
      <c r="G240" s="492"/>
      <c r="H240" s="492"/>
      <c r="I240" s="559"/>
      <c r="J240" s="559"/>
      <c r="K240" s="559"/>
      <c r="L240" s="559"/>
      <c r="M240" s="559"/>
      <c r="N240" s="559"/>
      <c r="O240" s="559"/>
      <c r="P240" s="588"/>
      <c r="Q240" s="492"/>
      <c r="R240" s="492"/>
      <c r="S240" s="492"/>
      <c r="T240" s="492"/>
      <c r="U240" s="492"/>
      <c r="V240" s="492"/>
      <c r="W240" s="492"/>
      <c r="X240" s="492"/>
      <c r="Y240" s="753"/>
      <c r="AB240" s="473"/>
      <c r="AC240" s="473"/>
    </row>
    <row r="241" spans="1:29" s="757" customFormat="1">
      <c r="A241" s="498"/>
      <c r="B241" s="485" t="s">
        <v>182</v>
      </c>
      <c r="C241" s="486"/>
      <c r="D241" s="496"/>
      <c r="E241" s="515"/>
      <c r="F241" s="515"/>
      <c r="G241" s="515"/>
      <c r="H241" s="515"/>
      <c r="I241" s="563">
        <v>81780</v>
      </c>
      <c r="J241" s="563">
        <v>14522.83</v>
      </c>
      <c r="K241" s="563">
        <v>13058.589999999998</v>
      </c>
      <c r="L241" s="563">
        <v>16665.62</v>
      </c>
      <c r="M241" s="563">
        <v>0</v>
      </c>
      <c r="N241" s="563">
        <v>44247.040000000001</v>
      </c>
      <c r="O241" s="563">
        <v>37532.959999999999</v>
      </c>
      <c r="P241" s="582">
        <v>0.54104964539007094</v>
      </c>
      <c r="Q241" s="487"/>
      <c r="R241" s="487"/>
      <c r="S241" s="487"/>
      <c r="T241" s="497">
        <v>0</v>
      </c>
      <c r="U241" s="475"/>
      <c r="V241" s="487"/>
      <c r="W241" s="487"/>
      <c r="X241" s="487"/>
      <c r="Y241" s="746"/>
      <c r="AB241" s="473"/>
      <c r="AC241" s="473"/>
    </row>
    <row r="242" spans="1:29" ht="11.85" customHeight="1">
      <c r="B242" s="1304" t="s">
        <v>183</v>
      </c>
      <c r="C242" s="1305"/>
      <c r="D242" s="541" t="s">
        <v>184</v>
      </c>
      <c r="E242" s="542" t="s">
        <v>183</v>
      </c>
      <c r="F242" s="499"/>
      <c r="G242" s="499"/>
      <c r="H242" s="499"/>
      <c r="I242" s="564">
        <v>337512</v>
      </c>
      <c r="J242" s="564">
        <v>18513.919999999998</v>
      </c>
      <c r="K242" s="564">
        <v>32763.79</v>
      </c>
      <c r="L242" s="564">
        <v>66299.790000000008</v>
      </c>
      <c r="M242" s="564">
        <v>0</v>
      </c>
      <c r="N242" s="564">
        <v>117577.5</v>
      </c>
      <c r="O242" s="564">
        <v>219934.5</v>
      </c>
      <c r="P242" s="576">
        <v>0.34836539145274836</v>
      </c>
      <c r="Q242" s="524"/>
      <c r="R242" s="524"/>
      <c r="S242" s="524"/>
      <c r="T242" s="525" t="s">
        <v>185</v>
      </c>
      <c r="U242" s="475"/>
      <c r="V242" s="525"/>
      <c r="W242" s="525"/>
      <c r="X242" s="525"/>
      <c r="Y242" s="758"/>
    </row>
    <row r="243" spans="1:29">
      <c r="B243" s="540"/>
      <c r="C243" s="540"/>
      <c r="D243" s="543" t="s">
        <v>186</v>
      </c>
      <c r="E243" s="543"/>
      <c r="F243" s="526"/>
      <c r="G243" s="526"/>
      <c r="H243" s="526"/>
      <c r="I243" s="565">
        <v>23625.840000000004</v>
      </c>
      <c r="J243" s="565">
        <v>1295.9744000000001</v>
      </c>
      <c r="K243" s="565">
        <v>2293.4653000000003</v>
      </c>
      <c r="L243" s="565">
        <v>4640.9853000000012</v>
      </c>
      <c r="M243" s="565">
        <v>0</v>
      </c>
      <c r="N243" s="565">
        <v>8230.4250000000011</v>
      </c>
      <c r="O243" s="565">
        <v>15395.415000000001</v>
      </c>
      <c r="P243" s="577">
        <v>0.34836539145274836</v>
      </c>
      <c r="Q243" s="500"/>
      <c r="R243" s="500"/>
      <c r="S243" s="500"/>
      <c r="T243" s="500"/>
      <c r="U243" s="500"/>
      <c r="V243" s="500"/>
      <c r="W243" s="500"/>
      <c r="X243" s="500"/>
    </row>
    <row r="244" spans="1:29">
      <c r="B244" s="501"/>
      <c r="C244" s="501"/>
      <c r="D244" s="1327" t="s">
        <v>807</v>
      </c>
      <c r="E244" s="1327"/>
      <c r="F244" s="526"/>
      <c r="G244" s="526"/>
      <c r="H244" s="526"/>
      <c r="I244" s="565">
        <v>361137.84</v>
      </c>
      <c r="J244" s="565">
        <v>19809.894399999997</v>
      </c>
      <c r="K244" s="565">
        <v>35057.255300000004</v>
      </c>
      <c r="L244" s="565">
        <v>70940.775300000008</v>
      </c>
      <c r="M244" s="565">
        <v>0</v>
      </c>
      <c r="N244" s="565">
        <v>125807.925</v>
      </c>
      <c r="O244" s="565">
        <v>235329.91500000001</v>
      </c>
      <c r="P244" s="577">
        <v>0.34836539145274831</v>
      </c>
      <c r="Q244" s="500"/>
      <c r="R244" s="500"/>
      <c r="S244" s="500"/>
      <c r="T244" s="500"/>
      <c r="U244" s="500"/>
      <c r="V244" s="500"/>
      <c r="W244" s="500"/>
      <c r="X244" s="500"/>
    </row>
    <row r="245" spans="1:29">
      <c r="B245" s="756"/>
      <c r="C245" s="756"/>
      <c r="D245" s="759"/>
      <c r="E245" s="760"/>
      <c r="F245" s="484"/>
      <c r="G245" s="484"/>
      <c r="H245" s="484"/>
      <c r="I245" s="566"/>
      <c r="J245" s="591"/>
      <c r="K245" s="475"/>
      <c r="L245" s="475"/>
      <c r="M245" s="475"/>
      <c r="N245" s="475"/>
      <c r="O245" s="475"/>
      <c r="P245" s="590"/>
      <c r="Q245" s="761"/>
      <c r="R245" s="761"/>
      <c r="S245" s="761"/>
      <c r="T245" s="761"/>
      <c r="U245" s="761"/>
      <c r="V245" s="761"/>
      <c r="W245" s="761"/>
      <c r="X245" s="761"/>
    </row>
    <row r="246" spans="1:29">
      <c r="B246" s="540"/>
      <c r="C246" s="540"/>
      <c r="D246" s="544" t="s">
        <v>214</v>
      </c>
      <c r="E246" s="543"/>
      <c r="F246" s="502"/>
      <c r="G246" s="502"/>
      <c r="H246" s="502"/>
      <c r="I246" s="565">
        <v>25279.648800000003</v>
      </c>
      <c r="J246" s="565">
        <v>1386.6926080000001</v>
      </c>
      <c r="K246" s="565">
        <v>2454.0078710000007</v>
      </c>
      <c r="L246" s="565">
        <v>4965.8542710000011</v>
      </c>
      <c r="M246" s="565">
        <v>0</v>
      </c>
      <c r="N246" s="565">
        <v>8806.5547500000011</v>
      </c>
      <c r="O246" s="565">
        <v>16473.094050000003</v>
      </c>
      <c r="P246" s="577">
        <v>0.34836539145274836</v>
      </c>
      <c r="Q246" s="500"/>
      <c r="R246" s="500"/>
      <c r="S246" s="500"/>
      <c r="T246" s="500">
        <v>0</v>
      </c>
      <c r="U246" s="500"/>
      <c r="V246" s="500"/>
      <c r="W246" s="500"/>
      <c r="X246" s="500"/>
    </row>
    <row r="247" spans="1:29">
      <c r="B247" s="540"/>
      <c r="C247" s="540"/>
      <c r="D247" s="544" t="s">
        <v>215</v>
      </c>
      <c r="E247" s="543"/>
      <c r="I247" s="565">
        <v>3611.3784000000005</v>
      </c>
      <c r="J247" s="565">
        <v>198.09894399999999</v>
      </c>
      <c r="K247" s="565">
        <v>350.57255300000003</v>
      </c>
      <c r="L247" s="565">
        <v>709.40775300000007</v>
      </c>
      <c r="M247" s="565">
        <v>0</v>
      </c>
      <c r="N247" s="565">
        <v>1258.07925</v>
      </c>
      <c r="O247" s="565">
        <v>2353.2991500000003</v>
      </c>
      <c r="P247" s="577">
        <v>0.34836539145274831</v>
      </c>
      <c r="X247" s="762"/>
    </row>
    <row r="248" spans="1:29">
      <c r="B248" s="540"/>
      <c r="C248" s="540"/>
      <c r="D248" s="205" t="s">
        <v>187</v>
      </c>
      <c r="E248" s="545"/>
      <c r="F248" s="503"/>
      <c r="G248" s="478"/>
      <c r="H248" s="478"/>
      <c r="I248" s="565">
        <v>390028.86720000004</v>
      </c>
      <c r="J248" s="565">
        <v>21394.685952</v>
      </c>
      <c r="K248" s="565">
        <v>37861.835724000004</v>
      </c>
      <c r="L248" s="565">
        <v>76616.037324000019</v>
      </c>
      <c r="M248" s="565">
        <v>0</v>
      </c>
      <c r="N248" s="565">
        <v>135872.55900000001</v>
      </c>
      <c r="O248" s="565">
        <v>254156.30820000003</v>
      </c>
      <c r="P248" s="577">
        <v>0.34836539145274831</v>
      </c>
      <c r="Q248" s="478"/>
      <c r="R248" s="478"/>
      <c r="S248" s="478"/>
    </row>
    <row r="249" spans="1:29">
      <c r="F249" s="504"/>
      <c r="G249" s="478"/>
      <c r="H249" s="478"/>
      <c r="I249" s="552"/>
      <c r="J249" s="552"/>
      <c r="K249" s="478"/>
      <c r="L249" s="763"/>
      <c r="M249" s="478"/>
      <c r="N249" s="478"/>
      <c r="O249" s="478"/>
      <c r="P249" s="583"/>
      <c r="Q249" s="478"/>
      <c r="R249" s="478"/>
      <c r="S249" s="478"/>
    </row>
    <row r="250" spans="1:29" ht="38.25" customHeight="1">
      <c r="B250" s="1294"/>
      <c r="C250" s="1294"/>
      <c r="D250" s="1294"/>
      <c r="E250" s="1294"/>
      <c r="F250" s="1295"/>
    </row>
    <row r="251" spans="1:29">
      <c r="E251" s="478"/>
      <c r="F251" s="504"/>
    </row>
    <row r="252" spans="1:29">
      <c r="B252" s="473" t="s">
        <v>188</v>
      </c>
      <c r="F252" s="504"/>
    </row>
    <row r="253" spans="1:29">
      <c r="B253" s="473" t="s">
        <v>189</v>
      </c>
      <c r="F253" s="504"/>
    </row>
    <row r="254" spans="1:29" ht="24" customHeight="1">
      <c r="B254" s="1296"/>
      <c r="C254" s="1296"/>
      <c r="D254" s="1296"/>
      <c r="E254" s="1296"/>
      <c r="F254" s="1297"/>
    </row>
    <row r="256" spans="1:29">
      <c r="B256" s="505"/>
      <c r="C256" s="505"/>
      <c r="D256" s="505"/>
      <c r="E256" s="505"/>
      <c r="F256" s="506"/>
    </row>
    <row r="257" spans="2:6">
      <c r="F257" s="504"/>
    </row>
    <row r="258" spans="2:6">
      <c r="F258" s="504"/>
    </row>
    <row r="259" spans="2:6">
      <c r="F259" s="504"/>
    </row>
    <row r="260" spans="2:6">
      <c r="F260" s="504"/>
    </row>
    <row r="261" spans="2:6">
      <c r="F261" s="504"/>
    </row>
    <row r="262" spans="2:6">
      <c r="F262" s="504"/>
    </row>
    <row r="263" spans="2:6">
      <c r="B263" s="507"/>
      <c r="C263" s="507"/>
      <c r="D263" s="507"/>
      <c r="E263" s="507"/>
      <c r="F263" s="508"/>
    </row>
  </sheetData>
  <mergeCells count="22">
    <mergeCell ref="B242:C242"/>
    <mergeCell ref="D244:E244"/>
    <mergeCell ref="B250:F250"/>
    <mergeCell ref="B254:F254"/>
    <mergeCell ref="B107:Y107"/>
    <mergeCell ref="B113:Y113"/>
    <mergeCell ref="B130:Y130"/>
    <mergeCell ref="B135:Y135"/>
    <mergeCell ref="B144:Y144"/>
    <mergeCell ref="B152:Y152"/>
    <mergeCell ref="B102:Y102"/>
    <mergeCell ref="J8:N8"/>
    <mergeCell ref="O8:O9"/>
    <mergeCell ref="P8:P9"/>
    <mergeCell ref="B12:Y12"/>
    <mergeCell ref="B20:Y20"/>
    <mergeCell ref="B32:Y32"/>
    <mergeCell ref="B38:Y38"/>
    <mergeCell ref="B46:Y46"/>
    <mergeCell ref="B64:Y64"/>
    <mergeCell ref="B73:Y73"/>
    <mergeCell ref="B86:Y86"/>
  </mergeCells>
  <conditionalFormatting sqref="O1:O1048576">
    <cfRule type="cellIs" dxfId="0" priority="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7318-3944-469C-A5CC-189CC23B0958}">
  <dimension ref="A3:Y212"/>
  <sheetViews>
    <sheetView topLeftCell="F22" zoomScale="70" zoomScaleNormal="70" workbookViewId="0">
      <selection activeCell="L214" sqref="L214"/>
    </sheetView>
  </sheetViews>
  <sheetFormatPr defaultColWidth="11.125" defaultRowHeight="15.75"/>
  <cols>
    <col min="1" max="1" width="30.125" customWidth="1"/>
    <col min="2" max="2" width="7.125" customWidth="1"/>
    <col min="3" max="3" width="12.125" customWidth="1"/>
    <col min="4" max="4" width="20.625" customWidth="1"/>
    <col min="5" max="5" width="8.625" customWidth="1"/>
    <col min="6" max="6" width="47.875" customWidth="1"/>
    <col min="7" max="7" width="10.625" customWidth="1"/>
    <col min="8" max="8" width="15.125" bestFit="1" customWidth="1"/>
    <col min="9" max="9" width="53" bestFit="1" customWidth="1"/>
    <col min="10" max="10" width="12.125" style="711" bestFit="1" customWidth="1"/>
    <col min="11" max="11" width="18.125" bestFit="1" customWidth="1"/>
    <col min="12" max="12" width="61.125" bestFit="1" customWidth="1"/>
    <col min="13" max="13" width="13.625" hidden="1" customWidth="1"/>
    <col min="14" max="14" width="7.875" hidden="1" customWidth="1"/>
    <col min="15" max="15" width="8.625" hidden="1" customWidth="1"/>
    <col min="16" max="16" width="18.125" hidden="1" customWidth="1"/>
    <col min="17" max="17" width="25.125" hidden="1" customWidth="1"/>
    <col min="18" max="18" width="24.875" hidden="1" customWidth="1"/>
    <col min="19" max="19" width="16.5" bestFit="1" customWidth="1"/>
    <col min="20" max="20" width="23.625" style="712" bestFit="1"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733" t="s">
        <v>404</v>
      </c>
      <c r="U3" s="717" t="s">
        <v>405</v>
      </c>
      <c r="V3" s="717" t="s">
        <v>406</v>
      </c>
      <c r="W3" s="717" t="s">
        <v>407</v>
      </c>
      <c r="X3" s="717" t="s">
        <v>408</v>
      </c>
      <c r="Y3" s="718" t="s">
        <v>409</v>
      </c>
    </row>
    <row r="4" spans="1:25" s="737" customFormat="1">
      <c r="J4" s="738"/>
      <c r="T4" s="739"/>
      <c r="Y4" s="738"/>
    </row>
    <row r="5" spans="1:25">
      <c r="A5" t="s">
        <v>410</v>
      </c>
      <c r="B5" t="s">
        <v>411</v>
      </c>
      <c r="C5" t="s">
        <v>970</v>
      </c>
      <c r="D5" t="s">
        <v>971</v>
      </c>
      <c r="E5" t="s">
        <v>414</v>
      </c>
      <c r="F5" t="s">
        <v>415</v>
      </c>
      <c r="G5" t="s">
        <v>416</v>
      </c>
      <c r="H5" t="s">
        <v>809</v>
      </c>
      <c r="I5" t="s">
        <v>1622</v>
      </c>
      <c r="J5" s="711">
        <v>44347</v>
      </c>
      <c r="K5" t="s">
        <v>1623</v>
      </c>
      <c r="L5" t="s">
        <v>1624</v>
      </c>
      <c r="M5" t="s">
        <v>421</v>
      </c>
      <c r="N5">
        <v>0</v>
      </c>
      <c r="O5">
        <v>0</v>
      </c>
      <c r="P5" t="s">
        <v>422</v>
      </c>
      <c r="Q5">
        <v>1960</v>
      </c>
      <c r="R5">
        <v>1627.77</v>
      </c>
      <c r="S5" t="s">
        <v>422</v>
      </c>
      <c r="T5" s="712">
        <v>1960</v>
      </c>
      <c r="U5" t="s">
        <v>423</v>
      </c>
      <c r="V5" t="s">
        <v>424</v>
      </c>
      <c r="W5" t="s">
        <v>425</v>
      </c>
      <c r="X5" t="s">
        <v>975</v>
      </c>
      <c r="Y5" s="711">
        <v>44362.682719907403</v>
      </c>
    </row>
    <row r="6" spans="1:25">
      <c r="A6" t="s">
        <v>410</v>
      </c>
      <c r="B6" t="s">
        <v>411</v>
      </c>
      <c r="C6" t="s">
        <v>412</v>
      </c>
      <c r="D6" t="s">
        <v>413</v>
      </c>
      <c r="E6" t="s">
        <v>414</v>
      </c>
      <c r="F6" t="s">
        <v>415</v>
      </c>
      <c r="G6" t="s">
        <v>416</v>
      </c>
      <c r="H6" t="s">
        <v>810</v>
      </c>
      <c r="I6" t="s">
        <v>1018</v>
      </c>
      <c r="J6" s="711">
        <v>44330</v>
      </c>
      <c r="K6" t="s">
        <v>1548</v>
      </c>
      <c r="L6" t="s">
        <v>1549</v>
      </c>
      <c r="M6" t="s">
        <v>421</v>
      </c>
      <c r="N6">
        <v>0</v>
      </c>
      <c r="O6">
        <v>0</v>
      </c>
      <c r="P6" t="s">
        <v>422</v>
      </c>
      <c r="Q6">
        <v>525</v>
      </c>
      <c r="R6">
        <v>436.01</v>
      </c>
      <c r="S6" t="s">
        <v>422</v>
      </c>
      <c r="T6" s="712">
        <v>525</v>
      </c>
      <c r="U6" t="s">
        <v>423</v>
      </c>
      <c r="V6" t="s">
        <v>424</v>
      </c>
      <c r="W6" t="s">
        <v>425</v>
      </c>
      <c r="X6" t="s">
        <v>431</v>
      </c>
      <c r="Y6" s="711">
        <v>44362.696759259299</v>
      </c>
    </row>
    <row r="7" spans="1:25">
      <c r="A7" t="s">
        <v>410</v>
      </c>
      <c r="B7" t="s">
        <v>411</v>
      </c>
      <c r="C7" t="s">
        <v>432</v>
      </c>
      <c r="D7" t="s">
        <v>433</v>
      </c>
      <c r="E7" t="s">
        <v>414</v>
      </c>
      <c r="F7" t="s">
        <v>415</v>
      </c>
      <c r="G7" t="s">
        <v>416</v>
      </c>
      <c r="H7" t="s">
        <v>810</v>
      </c>
      <c r="I7" t="s">
        <v>1018</v>
      </c>
      <c r="J7" s="711">
        <v>44372</v>
      </c>
      <c r="K7" t="s">
        <v>1682</v>
      </c>
      <c r="L7" t="s">
        <v>1683</v>
      </c>
      <c r="M7" t="s">
        <v>421</v>
      </c>
      <c r="N7">
        <v>0</v>
      </c>
      <c r="O7">
        <v>0</v>
      </c>
      <c r="P7" t="s">
        <v>422</v>
      </c>
      <c r="Q7">
        <v>3840</v>
      </c>
      <c r="R7">
        <v>3220.67</v>
      </c>
      <c r="S7" t="s">
        <v>422</v>
      </c>
      <c r="T7" s="712">
        <v>3840</v>
      </c>
      <c r="U7" t="s">
        <v>423</v>
      </c>
      <c r="V7" t="s">
        <v>424</v>
      </c>
      <c r="W7" t="s">
        <v>425</v>
      </c>
      <c r="X7" t="s">
        <v>975</v>
      </c>
      <c r="Y7" s="711">
        <v>44383.611006944397</v>
      </c>
    </row>
    <row r="8" spans="1:25">
      <c r="A8" t="s">
        <v>410</v>
      </c>
      <c r="B8" t="s">
        <v>411</v>
      </c>
      <c r="C8" t="s">
        <v>432</v>
      </c>
      <c r="D8" t="s">
        <v>433</v>
      </c>
      <c r="E8" t="s">
        <v>414</v>
      </c>
      <c r="F8" t="s">
        <v>415</v>
      </c>
      <c r="G8" t="s">
        <v>416</v>
      </c>
      <c r="H8" t="s">
        <v>810</v>
      </c>
      <c r="I8" t="s">
        <v>1018</v>
      </c>
      <c r="J8" s="711">
        <v>44372</v>
      </c>
      <c r="K8" t="s">
        <v>1684</v>
      </c>
      <c r="L8" t="s">
        <v>1685</v>
      </c>
      <c r="M8" t="s">
        <v>421</v>
      </c>
      <c r="N8">
        <v>0</v>
      </c>
      <c r="O8">
        <v>0</v>
      </c>
      <c r="P8" t="s">
        <v>422</v>
      </c>
      <c r="Q8">
        <v>1600</v>
      </c>
      <c r="R8">
        <v>1341.94</v>
      </c>
      <c r="S8" t="s">
        <v>422</v>
      </c>
      <c r="T8" s="712">
        <v>1600</v>
      </c>
      <c r="U8" t="s">
        <v>423</v>
      </c>
      <c r="V8" t="s">
        <v>424</v>
      </c>
      <c r="W8" t="s">
        <v>425</v>
      </c>
      <c r="X8" t="s">
        <v>975</v>
      </c>
      <c r="Y8" s="711">
        <v>44383.611006944397</v>
      </c>
    </row>
    <row r="9" spans="1:25">
      <c r="A9" t="s">
        <v>410</v>
      </c>
      <c r="B9" t="s">
        <v>411</v>
      </c>
      <c r="C9" t="s">
        <v>970</v>
      </c>
      <c r="D9" t="s">
        <v>971</v>
      </c>
      <c r="E9" t="s">
        <v>414</v>
      </c>
      <c r="F9" t="s">
        <v>415</v>
      </c>
      <c r="G9" t="s">
        <v>416</v>
      </c>
      <c r="H9" t="s">
        <v>946</v>
      </c>
      <c r="I9" t="s">
        <v>1516</v>
      </c>
      <c r="J9" s="711">
        <v>44317</v>
      </c>
      <c r="K9" t="s">
        <v>1517</v>
      </c>
      <c r="L9" t="s">
        <v>1518</v>
      </c>
      <c r="M9" t="s">
        <v>421</v>
      </c>
      <c r="N9">
        <v>0</v>
      </c>
      <c r="O9">
        <v>0</v>
      </c>
      <c r="P9" t="s">
        <v>422</v>
      </c>
      <c r="Q9">
        <v>1090</v>
      </c>
      <c r="R9">
        <v>900.9</v>
      </c>
      <c r="S9" t="s">
        <v>422</v>
      </c>
      <c r="T9" s="712">
        <v>1090</v>
      </c>
      <c r="U9" t="s">
        <v>423</v>
      </c>
      <c r="V9" t="s">
        <v>424</v>
      </c>
      <c r="W9" t="s">
        <v>425</v>
      </c>
      <c r="X9" t="s">
        <v>565</v>
      </c>
      <c r="Y9" s="711">
        <v>44362.682708333297</v>
      </c>
    </row>
    <row r="10" spans="1:25">
      <c r="A10" t="s">
        <v>410</v>
      </c>
      <c r="B10" t="s">
        <v>411</v>
      </c>
      <c r="C10" t="s">
        <v>970</v>
      </c>
      <c r="D10" t="s">
        <v>971</v>
      </c>
      <c r="E10" t="s">
        <v>414</v>
      </c>
      <c r="F10" t="s">
        <v>415</v>
      </c>
      <c r="G10" t="s">
        <v>416</v>
      </c>
      <c r="H10" t="s">
        <v>946</v>
      </c>
      <c r="I10" t="s">
        <v>1516</v>
      </c>
      <c r="J10" s="711">
        <v>44317</v>
      </c>
      <c r="K10" t="s">
        <v>1519</v>
      </c>
      <c r="L10" t="s">
        <v>1520</v>
      </c>
      <c r="M10" t="s">
        <v>421</v>
      </c>
      <c r="N10">
        <v>0</v>
      </c>
      <c r="O10">
        <v>0</v>
      </c>
      <c r="P10" t="s">
        <v>422</v>
      </c>
      <c r="Q10">
        <v>2700</v>
      </c>
      <c r="R10">
        <v>2231.59</v>
      </c>
      <c r="S10" t="s">
        <v>422</v>
      </c>
      <c r="T10" s="712">
        <v>2700</v>
      </c>
      <c r="U10" t="s">
        <v>423</v>
      </c>
      <c r="V10" t="s">
        <v>424</v>
      </c>
      <c r="W10" t="s">
        <v>425</v>
      </c>
      <c r="X10" t="s">
        <v>565</v>
      </c>
      <c r="Y10" s="711">
        <v>44362.682708333297</v>
      </c>
    </row>
    <row r="11" spans="1:25">
      <c r="A11" t="s">
        <v>410</v>
      </c>
      <c r="B11" t="s">
        <v>411</v>
      </c>
      <c r="C11" t="s">
        <v>970</v>
      </c>
      <c r="D11" t="s">
        <v>971</v>
      </c>
      <c r="E11" t="s">
        <v>414</v>
      </c>
      <c r="F11" t="s">
        <v>415</v>
      </c>
      <c r="G11" t="s">
        <v>416</v>
      </c>
      <c r="H11" t="s">
        <v>946</v>
      </c>
      <c r="I11" t="s">
        <v>1516</v>
      </c>
      <c r="J11" s="711">
        <v>44317</v>
      </c>
      <c r="K11" t="s">
        <v>1521</v>
      </c>
      <c r="L11" t="s">
        <v>1522</v>
      </c>
      <c r="M11" t="s">
        <v>421</v>
      </c>
      <c r="N11">
        <v>0</v>
      </c>
      <c r="O11">
        <v>0</v>
      </c>
      <c r="P11" t="s">
        <v>422</v>
      </c>
      <c r="Q11">
        <v>1015</v>
      </c>
      <c r="R11">
        <v>838.91</v>
      </c>
      <c r="S11" t="s">
        <v>422</v>
      </c>
      <c r="T11" s="712">
        <v>1015</v>
      </c>
      <c r="U11" t="s">
        <v>423</v>
      </c>
      <c r="V11" t="s">
        <v>424</v>
      </c>
      <c r="W11" t="s">
        <v>425</v>
      </c>
      <c r="X11" t="s">
        <v>565</v>
      </c>
      <c r="Y11" s="711">
        <v>44362.682708333297</v>
      </c>
    </row>
    <row r="12" spans="1:25">
      <c r="A12" t="s">
        <v>410</v>
      </c>
      <c r="B12" t="s">
        <v>411</v>
      </c>
      <c r="C12" t="s">
        <v>412</v>
      </c>
      <c r="D12" t="s">
        <v>413</v>
      </c>
      <c r="E12" t="s">
        <v>414</v>
      </c>
      <c r="F12" t="s">
        <v>415</v>
      </c>
      <c r="G12" t="s">
        <v>416</v>
      </c>
      <c r="H12" t="s">
        <v>946</v>
      </c>
      <c r="I12" t="s">
        <v>1516</v>
      </c>
      <c r="J12" s="711">
        <v>44330</v>
      </c>
      <c r="K12" t="s">
        <v>1550</v>
      </c>
      <c r="L12" t="s">
        <v>1551</v>
      </c>
      <c r="M12" t="s">
        <v>421</v>
      </c>
      <c r="N12">
        <v>0</v>
      </c>
      <c r="O12">
        <v>0</v>
      </c>
      <c r="P12" t="s">
        <v>422</v>
      </c>
      <c r="Q12">
        <v>400</v>
      </c>
      <c r="R12">
        <v>332.2</v>
      </c>
      <c r="S12" t="s">
        <v>422</v>
      </c>
      <c r="T12" s="712">
        <v>400</v>
      </c>
      <c r="U12" t="s">
        <v>423</v>
      </c>
      <c r="V12" t="s">
        <v>424</v>
      </c>
      <c r="W12" t="s">
        <v>425</v>
      </c>
      <c r="X12" t="s">
        <v>536</v>
      </c>
      <c r="Y12" s="711">
        <v>44362.696759259299</v>
      </c>
    </row>
    <row r="13" spans="1:25">
      <c r="A13" t="s">
        <v>410</v>
      </c>
      <c r="B13" t="s">
        <v>411</v>
      </c>
      <c r="C13" t="s">
        <v>412</v>
      </c>
      <c r="D13" t="s">
        <v>413</v>
      </c>
      <c r="E13" t="s">
        <v>414</v>
      </c>
      <c r="F13" t="s">
        <v>415</v>
      </c>
      <c r="G13" t="s">
        <v>416</v>
      </c>
      <c r="H13" t="s">
        <v>946</v>
      </c>
      <c r="I13" t="s">
        <v>1516</v>
      </c>
      <c r="J13" s="711">
        <v>44330</v>
      </c>
      <c r="K13" t="s">
        <v>1552</v>
      </c>
      <c r="L13" t="s">
        <v>1553</v>
      </c>
      <c r="M13" t="s">
        <v>421</v>
      </c>
      <c r="N13">
        <v>0</v>
      </c>
      <c r="O13">
        <v>0</v>
      </c>
      <c r="P13" t="s">
        <v>422</v>
      </c>
      <c r="Q13">
        <v>400</v>
      </c>
      <c r="R13">
        <v>332.2</v>
      </c>
      <c r="S13" t="s">
        <v>422</v>
      </c>
      <c r="T13" s="712">
        <v>400</v>
      </c>
      <c r="U13" t="s">
        <v>423</v>
      </c>
      <c r="V13" t="s">
        <v>424</v>
      </c>
      <c r="W13" t="s">
        <v>425</v>
      </c>
      <c r="X13" t="s">
        <v>536</v>
      </c>
      <c r="Y13" s="711">
        <v>44362.696759259299</v>
      </c>
    </row>
    <row r="14" spans="1:25">
      <c r="A14" t="s">
        <v>410</v>
      </c>
      <c r="B14" t="s">
        <v>411</v>
      </c>
      <c r="C14" t="s">
        <v>412</v>
      </c>
      <c r="D14" t="s">
        <v>413</v>
      </c>
      <c r="E14" t="s">
        <v>414</v>
      </c>
      <c r="F14" t="s">
        <v>415</v>
      </c>
      <c r="G14" t="s">
        <v>416</v>
      </c>
      <c r="H14" t="s">
        <v>946</v>
      </c>
      <c r="I14" t="s">
        <v>1516</v>
      </c>
      <c r="J14" s="711">
        <v>44330</v>
      </c>
      <c r="K14" t="s">
        <v>1554</v>
      </c>
      <c r="L14" t="s">
        <v>1555</v>
      </c>
      <c r="M14" t="s">
        <v>421</v>
      </c>
      <c r="N14">
        <v>0</v>
      </c>
      <c r="O14">
        <v>0</v>
      </c>
      <c r="P14" t="s">
        <v>422</v>
      </c>
      <c r="Q14">
        <v>525</v>
      </c>
      <c r="R14">
        <v>436.01</v>
      </c>
      <c r="S14" t="s">
        <v>422</v>
      </c>
      <c r="T14" s="712">
        <v>525</v>
      </c>
      <c r="U14" t="s">
        <v>423</v>
      </c>
      <c r="V14" t="s">
        <v>424</v>
      </c>
      <c r="W14" t="s">
        <v>425</v>
      </c>
      <c r="X14" t="s">
        <v>431</v>
      </c>
      <c r="Y14" s="711">
        <v>44362.696759259299</v>
      </c>
    </row>
    <row r="15" spans="1:25">
      <c r="A15" t="s">
        <v>410</v>
      </c>
      <c r="B15" t="s">
        <v>411</v>
      </c>
      <c r="C15" t="s">
        <v>432</v>
      </c>
      <c r="D15" t="s">
        <v>433</v>
      </c>
      <c r="E15" t="s">
        <v>414</v>
      </c>
      <c r="F15" t="s">
        <v>415</v>
      </c>
      <c r="G15" t="s">
        <v>416</v>
      </c>
      <c r="H15" t="s">
        <v>494</v>
      </c>
      <c r="I15" t="s">
        <v>495</v>
      </c>
      <c r="J15" s="711">
        <v>44344</v>
      </c>
      <c r="K15" t="s">
        <v>1574</v>
      </c>
      <c r="L15" t="s">
        <v>1575</v>
      </c>
      <c r="M15" t="s">
        <v>421</v>
      </c>
      <c r="N15">
        <v>0</v>
      </c>
      <c r="O15">
        <v>0</v>
      </c>
      <c r="P15" t="s">
        <v>422</v>
      </c>
      <c r="Q15">
        <v>720</v>
      </c>
      <c r="R15">
        <v>597.96</v>
      </c>
      <c r="S15" t="s">
        <v>422</v>
      </c>
      <c r="T15" s="712">
        <v>720</v>
      </c>
      <c r="U15" t="s">
        <v>423</v>
      </c>
      <c r="V15" t="s">
        <v>424</v>
      </c>
      <c r="W15" t="s">
        <v>425</v>
      </c>
      <c r="X15" t="s">
        <v>438</v>
      </c>
      <c r="Y15" s="711">
        <v>44362.649791666699</v>
      </c>
    </row>
    <row r="16" spans="1:25">
      <c r="A16" t="s">
        <v>410</v>
      </c>
      <c r="B16" t="s">
        <v>411</v>
      </c>
      <c r="C16" t="s">
        <v>432</v>
      </c>
      <c r="D16" t="s">
        <v>433</v>
      </c>
      <c r="E16" t="s">
        <v>414</v>
      </c>
      <c r="F16" t="s">
        <v>415</v>
      </c>
      <c r="G16" t="s">
        <v>416</v>
      </c>
      <c r="H16" t="s">
        <v>494</v>
      </c>
      <c r="I16" t="s">
        <v>495</v>
      </c>
      <c r="J16" s="711">
        <v>44354</v>
      </c>
      <c r="K16" t="s">
        <v>1729</v>
      </c>
      <c r="L16" t="s">
        <v>1730</v>
      </c>
      <c r="M16" t="s">
        <v>421</v>
      </c>
      <c r="N16">
        <v>0</v>
      </c>
      <c r="O16">
        <v>0</v>
      </c>
      <c r="P16" t="s">
        <v>422</v>
      </c>
      <c r="Q16">
        <v>843</v>
      </c>
      <c r="R16">
        <v>694.43</v>
      </c>
      <c r="S16" t="s">
        <v>422</v>
      </c>
      <c r="T16" s="712">
        <v>843</v>
      </c>
      <c r="U16" t="s">
        <v>423</v>
      </c>
      <c r="V16" t="s">
        <v>424</v>
      </c>
      <c r="W16" t="s">
        <v>425</v>
      </c>
      <c r="X16" t="s">
        <v>464</v>
      </c>
      <c r="Y16" s="711">
        <v>44385.490810185198</v>
      </c>
    </row>
    <row r="17" spans="1:25">
      <c r="A17" t="s">
        <v>410</v>
      </c>
      <c r="B17" t="s">
        <v>411</v>
      </c>
      <c r="C17" t="s">
        <v>432</v>
      </c>
      <c r="D17" t="s">
        <v>433</v>
      </c>
      <c r="E17" t="s">
        <v>414</v>
      </c>
      <c r="F17" t="s">
        <v>415</v>
      </c>
      <c r="G17" t="s">
        <v>416</v>
      </c>
      <c r="H17" t="s">
        <v>494</v>
      </c>
      <c r="I17" t="s">
        <v>495</v>
      </c>
      <c r="J17" s="711">
        <v>44377</v>
      </c>
      <c r="K17" t="s">
        <v>1731</v>
      </c>
      <c r="L17" t="s">
        <v>1732</v>
      </c>
      <c r="M17" t="s">
        <v>421</v>
      </c>
      <c r="N17">
        <v>0</v>
      </c>
      <c r="O17">
        <v>0</v>
      </c>
      <c r="P17" t="s">
        <v>422</v>
      </c>
      <c r="Q17">
        <v>200</v>
      </c>
      <c r="R17">
        <v>167.74</v>
      </c>
      <c r="S17" t="s">
        <v>422</v>
      </c>
      <c r="T17" s="712">
        <v>200</v>
      </c>
      <c r="U17" t="s">
        <v>423</v>
      </c>
      <c r="V17" t="s">
        <v>424</v>
      </c>
      <c r="W17" t="s">
        <v>425</v>
      </c>
      <c r="X17" t="s">
        <v>536</v>
      </c>
      <c r="Y17" s="711">
        <v>44391.599340277797</v>
      </c>
    </row>
    <row r="18" spans="1:25">
      <c r="A18" t="s">
        <v>410</v>
      </c>
      <c r="B18" t="s">
        <v>411</v>
      </c>
      <c r="C18" t="s">
        <v>970</v>
      </c>
      <c r="D18" t="s">
        <v>971</v>
      </c>
      <c r="E18" t="s">
        <v>414</v>
      </c>
      <c r="F18" t="s">
        <v>415</v>
      </c>
      <c r="G18" t="s">
        <v>416</v>
      </c>
      <c r="H18" t="s">
        <v>847</v>
      </c>
      <c r="I18" t="s">
        <v>1625</v>
      </c>
      <c r="J18" s="711">
        <v>44347</v>
      </c>
      <c r="K18" t="s">
        <v>1626</v>
      </c>
      <c r="L18" t="s">
        <v>1627</v>
      </c>
      <c r="M18" t="s">
        <v>421</v>
      </c>
      <c r="N18">
        <v>0</v>
      </c>
      <c r="O18">
        <v>0</v>
      </c>
      <c r="P18" t="s">
        <v>422</v>
      </c>
      <c r="Q18">
        <v>5920</v>
      </c>
      <c r="R18">
        <v>4916.54</v>
      </c>
      <c r="S18" t="s">
        <v>422</v>
      </c>
      <c r="T18" s="712">
        <v>5920</v>
      </c>
      <c r="U18" t="s">
        <v>423</v>
      </c>
      <c r="V18" t="s">
        <v>424</v>
      </c>
      <c r="W18" t="s">
        <v>425</v>
      </c>
      <c r="X18" t="s">
        <v>975</v>
      </c>
      <c r="Y18" s="711">
        <v>44362.682719907403</v>
      </c>
    </row>
    <row r="19" spans="1:25">
      <c r="A19" t="s">
        <v>410</v>
      </c>
      <c r="B19" t="s">
        <v>411</v>
      </c>
      <c r="C19" t="s">
        <v>970</v>
      </c>
      <c r="D19" t="s">
        <v>971</v>
      </c>
      <c r="E19" t="s">
        <v>414</v>
      </c>
      <c r="F19" t="s">
        <v>415</v>
      </c>
      <c r="G19" t="s">
        <v>416</v>
      </c>
      <c r="H19" t="s">
        <v>848</v>
      </c>
      <c r="I19" t="s">
        <v>1276</v>
      </c>
      <c r="J19" s="711">
        <v>44377</v>
      </c>
      <c r="K19" t="s">
        <v>1805</v>
      </c>
      <c r="L19" t="s">
        <v>1806</v>
      </c>
      <c r="M19" t="s">
        <v>421</v>
      </c>
      <c r="N19">
        <v>0</v>
      </c>
      <c r="O19">
        <v>0</v>
      </c>
      <c r="P19" t="s">
        <v>422</v>
      </c>
      <c r="Q19">
        <v>1750</v>
      </c>
      <c r="R19">
        <v>1467.75</v>
      </c>
      <c r="S19" t="s">
        <v>422</v>
      </c>
      <c r="T19" s="712">
        <v>1750</v>
      </c>
      <c r="U19" t="s">
        <v>423</v>
      </c>
      <c r="V19" t="s">
        <v>424</v>
      </c>
      <c r="W19" t="s">
        <v>425</v>
      </c>
      <c r="X19" t="s">
        <v>975</v>
      </c>
      <c r="Y19" s="711">
        <v>44391.429398148102</v>
      </c>
    </row>
    <row r="20" spans="1:25">
      <c r="A20" t="s">
        <v>410</v>
      </c>
      <c r="B20" t="s">
        <v>411</v>
      </c>
      <c r="C20" t="s">
        <v>412</v>
      </c>
      <c r="D20" t="s">
        <v>413</v>
      </c>
      <c r="E20" t="s">
        <v>414</v>
      </c>
      <c r="F20" t="s">
        <v>415</v>
      </c>
      <c r="G20" t="s">
        <v>416</v>
      </c>
      <c r="H20" t="s">
        <v>417</v>
      </c>
      <c r="I20" t="s">
        <v>418</v>
      </c>
      <c r="J20" s="711">
        <v>44165</v>
      </c>
      <c r="K20" t="s">
        <v>419</v>
      </c>
      <c r="L20" t="s">
        <v>1931</v>
      </c>
      <c r="M20" t="s">
        <v>421</v>
      </c>
      <c r="N20">
        <v>0</v>
      </c>
      <c r="O20">
        <v>0</v>
      </c>
      <c r="P20" t="s">
        <v>422</v>
      </c>
      <c r="Q20">
        <v>44</v>
      </c>
      <c r="R20">
        <v>36.78</v>
      </c>
      <c r="S20" t="s">
        <v>422</v>
      </c>
      <c r="T20" s="712">
        <v>44</v>
      </c>
      <c r="U20" t="s">
        <v>423</v>
      </c>
      <c r="V20" t="s">
        <v>424</v>
      </c>
      <c r="W20" t="s">
        <v>425</v>
      </c>
      <c r="X20" t="s">
        <v>426</v>
      </c>
      <c r="Y20" s="711">
        <v>44180.635601851798</v>
      </c>
    </row>
    <row r="21" spans="1:25">
      <c r="A21" t="s">
        <v>410</v>
      </c>
      <c r="B21" t="s">
        <v>411</v>
      </c>
      <c r="C21" t="s">
        <v>432</v>
      </c>
      <c r="D21" t="s">
        <v>433</v>
      </c>
      <c r="E21" t="s">
        <v>414</v>
      </c>
      <c r="F21" t="s">
        <v>415</v>
      </c>
      <c r="G21" t="s">
        <v>416</v>
      </c>
      <c r="H21" t="s">
        <v>499</v>
      </c>
      <c r="I21" t="s">
        <v>495</v>
      </c>
      <c r="J21" s="711">
        <v>44316</v>
      </c>
      <c r="K21" t="s">
        <v>1482</v>
      </c>
      <c r="L21" t="s">
        <v>1483</v>
      </c>
      <c r="M21" t="s">
        <v>421</v>
      </c>
      <c r="N21">
        <v>0</v>
      </c>
      <c r="O21">
        <v>0</v>
      </c>
      <c r="P21" t="s">
        <v>422</v>
      </c>
      <c r="Q21">
        <v>1047.3599999999999</v>
      </c>
      <c r="R21">
        <v>865.66</v>
      </c>
      <c r="S21" t="s">
        <v>422</v>
      </c>
      <c r="T21" s="712">
        <v>1047.3599999999999</v>
      </c>
      <c r="U21" t="s">
        <v>423</v>
      </c>
      <c r="V21" t="s">
        <v>424</v>
      </c>
      <c r="W21" t="s">
        <v>425</v>
      </c>
      <c r="X21" t="s">
        <v>438</v>
      </c>
      <c r="Y21" s="711">
        <v>44330.5862037037</v>
      </c>
    </row>
    <row r="22" spans="1:25">
      <c r="A22" t="s">
        <v>410</v>
      </c>
      <c r="B22" t="s">
        <v>411</v>
      </c>
      <c r="C22" t="s">
        <v>432</v>
      </c>
      <c r="D22" t="s">
        <v>433</v>
      </c>
      <c r="E22" t="s">
        <v>414</v>
      </c>
      <c r="F22" t="s">
        <v>415</v>
      </c>
      <c r="G22" t="s">
        <v>416</v>
      </c>
      <c r="H22" t="s">
        <v>499</v>
      </c>
      <c r="I22" t="s">
        <v>495</v>
      </c>
      <c r="J22" s="711">
        <v>44347</v>
      </c>
      <c r="K22" t="s">
        <v>1594</v>
      </c>
      <c r="L22" t="s">
        <v>1595</v>
      </c>
      <c r="M22" t="s">
        <v>421</v>
      </c>
      <c r="N22">
        <v>0</v>
      </c>
      <c r="O22">
        <v>0</v>
      </c>
      <c r="P22" t="s">
        <v>422</v>
      </c>
      <c r="Q22">
        <v>1046.53</v>
      </c>
      <c r="R22">
        <v>869.14</v>
      </c>
      <c r="S22" t="s">
        <v>422</v>
      </c>
      <c r="T22" s="712">
        <v>1046.53</v>
      </c>
      <c r="U22" t="s">
        <v>423</v>
      </c>
      <c r="V22" t="s">
        <v>424</v>
      </c>
      <c r="W22" t="s">
        <v>425</v>
      </c>
      <c r="X22" t="s">
        <v>438</v>
      </c>
      <c r="Y22" s="711">
        <v>44358.635115740697</v>
      </c>
    </row>
    <row r="23" spans="1:25">
      <c r="A23" t="s">
        <v>410</v>
      </c>
      <c r="B23" t="s">
        <v>411</v>
      </c>
      <c r="C23" t="s">
        <v>432</v>
      </c>
      <c r="D23" t="s">
        <v>433</v>
      </c>
      <c r="E23" t="s">
        <v>414</v>
      </c>
      <c r="F23" t="s">
        <v>415</v>
      </c>
      <c r="G23" t="s">
        <v>416</v>
      </c>
      <c r="H23" t="s">
        <v>499</v>
      </c>
      <c r="I23" t="s">
        <v>495</v>
      </c>
      <c r="J23" s="711">
        <v>44377</v>
      </c>
      <c r="K23" t="s">
        <v>1733</v>
      </c>
      <c r="L23" t="s">
        <v>1734</v>
      </c>
      <c r="M23" t="s">
        <v>421</v>
      </c>
      <c r="N23">
        <v>0</v>
      </c>
      <c r="O23">
        <v>0</v>
      </c>
      <c r="P23" t="s">
        <v>422</v>
      </c>
      <c r="Q23">
        <v>685</v>
      </c>
      <c r="R23">
        <v>574.52</v>
      </c>
      <c r="S23" t="s">
        <v>422</v>
      </c>
      <c r="T23" s="712">
        <v>685</v>
      </c>
      <c r="U23" t="s">
        <v>423</v>
      </c>
      <c r="V23" t="s">
        <v>424</v>
      </c>
      <c r="W23" t="s">
        <v>425</v>
      </c>
      <c r="X23" t="s">
        <v>445</v>
      </c>
      <c r="Y23" s="711">
        <v>44391.599351851903</v>
      </c>
    </row>
    <row r="24" spans="1:25">
      <c r="A24" t="s">
        <v>410</v>
      </c>
      <c r="B24" t="s">
        <v>411</v>
      </c>
      <c r="C24" t="s">
        <v>432</v>
      </c>
      <c r="D24" t="s">
        <v>433</v>
      </c>
      <c r="E24" t="s">
        <v>414</v>
      </c>
      <c r="F24" t="s">
        <v>415</v>
      </c>
      <c r="G24" t="s">
        <v>416</v>
      </c>
      <c r="H24" t="s">
        <v>476</v>
      </c>
      <c r="I24" t="s">
        <v>477</v>
      </c>
      <c r="J24" s="711">
        <v>44316</v>
      </c>
      <c r="K24" t="s">
        <v>1477</v>
      </c>
      <c r="L24" t="s">
        <v>1478</v>
      </c>
      <c r="M24" t="s">
        <v>421</v>
      </c>
      <c r="N24">
        <v>0</v>
      </c>
      <c r="O24">
        <v>0</v>
      </c>
      <c r="P24" t="s">
        <v>422</v>
      </c>
      <c r="Q24">
        <v>635.86</v>
      </c>
      <c r="R24">
        <v>525.54999999999995</v>
      </c>
      <c r="S24" t="s">
        <v>422</v>
      </c>
      <c r="T24" s="712">
        <v>635.86</v>
      </c>
      <c r="U24" t="s">
        <v>423</v>
      </c>
      <c r="V24" t="s">
        <v>424</v>
      </c>
      <c r="W24" t="s">
        <v>425</v>
      </c>
      <c r="X24" t="s">
        <v>438</v>
      </c>
      <c r="Y24" s="711">
        <v>44330.5862037037</v>
      </c>
    </row>
    <row r="25" spans="1:25">
      <c r="A25" t="s">
        <v>410</v>
      </c>
      <c r="B25" t="s">
        <v>411</v>
      </c>
      <c r="C25" t="s">
        <v>432</v>
      </c>
      <c r="D25" t="s">
        <v>433</v>
      </c>
      <c r="E25" t="s">
        <v>414</v>
      </c>
      <c r="F25" t="s">
        <v>415</v>
      </c>
      <c r="G25" t="s">
        <v>416</v>
      </c>
      <c r="H25" t="s">
        <v>476</v>
      </c>
      <c r="I25" t="s">
        <v>477</v>
      </c>
      <c r="J25" s="711">
        <v>44347</v>
      </c>
      <c r="K25" t="s">
        <v>1587</v>
      </c>
      <c r="L25" t="s">
        <v>1588</v>
      </c>
      <c r="M25" t="s">
        <v>421</v>
      </c>
      <c r="N25">
        <v>0</v>
      </c>
      <c r="O25">
        <v>0</v>
      </c>
      <c r="P25" t="s">
        <v>422</v>
      </c>
      <c r="Q25">
        <v>634.86</v>
      </c>
      <c r="R25">
        <v>527.25</v>
      </c>
      <c r="S25" t="s">
        <v>422</v>
      </c>
      <c r="T25" s="712">
        <v>634.86</v>
      </c>
      <c r="U25" t="s">
        <v>423</v>
      </c>
      <c r="V25" t="s">
        <v>424</v>
      </c>
      <c r="W25" t="s">
        <v>425</v>
      </c>
      <c r="X25" t="s">
        <v>438</v>
      </c>
      <c r="Y25" s="711">
        <v>44358.635115740697</v>
      </c>
    </row>
    <row r="26" spans="1:25">
      <c r="A26" t="s">
        <v>410</v>
      </c>
      <c r="B26" t="s">
        <v>411</v>
      </c>
      <c r="C26" t="s">
        <v>432</v>
      </c>
      <c r="D26" t="s">
        <v>433</v>
      </c>
      <c r="E26" t="s">
        <v>414</v>
      </c>
      <c r="F26" t="s">
        <v>415</v>
      </c>
      <c r="G26" t="s">
        <v>416</v>
      </c>
      <c r="H26" t="s">
        <v>476</v>
      </c>
      <c r="I26" t="s">
        <v>477</v>
      </c>
      <c r="J26" s="711">
        <v>44376</v>
      </c>
      <c r="K26" t="s">
        <v>1720</v>
      </c>
      <c r="L26" t="s">
        <v>1721</v>
      </c>
      <c r="M26" t="s">
        <v>421</v>
      </c>
      <c r="N26">
        <v>0</v>
      </c>
      <c r="O26">
        <v>0</v>
      </c>
      <c r="P26" t="s">
        <v>422</v>
      </c>
      <c r="Q26">
        <v>909.44</v>
      </c>
      <c r="R26">
        <v>762.76</v>
      </c>
      <c r="S26" t="s">
        <v>422</v>
      </c>
      <c r="T26" s="712">
        <v>909.44</v>
      </c>
      <c r="U26" t="s">
        <v>423</v>
      </c>
      <c r="V26" t="s">
        <v>424</v>
      </c>
      <c r="W26" t="s">
        <v>425</v>
      </c>
      <c r="X26" t="s">
        <v>438</v>
      </c>
      <c r="Y26" s="711">
        <v>44390.557847222197</v>
      </c>
    </row>
    <row r="27" spans="1:25">
      <c r="A27" t="s">
        <v>410</v>
      </c>
      <c r="B27" t="s">
        <v>411</v>
      </c>
      <c r="C27" t="s">
        <v>432</v>
      </c>
      <c r="D27" t="s">
        <v>433</v>
      </c>
      <c r="E27" t="s">
        <v>414</v>
      </c>
      <c r="F27" t="s">
        <v>415</v>
      </c>
      <c r="G27" t="s">
        <v>416</v>
      </c>
      <c r="H27" t="s">
        <v>476</v>
      </c>
      <c r="I27" t="s">
        <v>477</v>
      </c>
      <c r="J27" s="711">
        <v>44376</v>
      </c>
      <c r="K27" t="s">
        <v>1722</v>
      </c>
      <c r="L27" t="s">
        <v>1723</v>
      </c>
      <c r="M27" t="s">
        <v>421</v>
      </c>
      <c r="N27">
        <v>0</v>
      </c>
      <c r="O27">
        <v>0</v>
      </c>
      <c r="P27" t="s">
        <v>422</v>
      </c>
      <c r="Q27">
        <v>634.14</v>
      </c>
      <c r="R27">
        <v>531.86</v>
      </c>
      <c r="S27" t="s">
        <v>422</v>
      </c>
      <c r="T27" s="712">
        <v>634.14</v>
      </c>
      <c r="U27" t="s">
        <v>423</v>
      </c>
      <c r="V27" t="s">
        <v>424</v>
      </c>
      <c r="W27" t="s">
        <v>425</v>
      </c>
      <c r="X27" t="s">
        <v>438</v>
      </c>
      <c r="Y27" s="711">
        <v>44390.557974536998</v>
      </c>
    </row>
    <row r="28" spans="1:25">
      <c r="A28" t="s">
        <v>410</v>
      </c>
      <c r="B28" t="s">
        <v>411</v>
      </c>
      <c r="C28" t="s">
        <v>432</v>
      </c>
      <c r="D28" t="s">
        <v>433</v>
      </c>
      <c r="E28" t="s">
        <v>414</v>
      </c>
      <c r="F28" t="s">
        <v>415</v>
      </c>
      <c r="G28" t="s">
        <v>416</v>
      </c>
      <c r="H28" t="s">
        <v>596</v>
      </c>
      <c r="I28" t="s">
        <v>597</v>
      </c>
      <c r="J28" s="711">
        <v>44316</v>
      </c>
      <c r="K28" t="s">
        <v>1481</v>
      </c>
      <c r="L28" t="s">
        <v>1491</v>
      </c>
      <c r="M28" t="s">
        <v>421</v>
      </c>
      <c r="N28">
        <v>0</v>
      </c>
      <c r="O28">
        <v>0</v>
      </c>
      <c r="P28" t="s">
        <v>422</v>
      </c>
      <c r="Q28">
        <v>190.79</v>
      </c>
      <c r="R28">
        <v>157.69</v>
      </c>
      <c r="S28" t="s">
        <v>422</v>
      </c>
      <c r="T28" s="712">
        <v>190.79</v>
      </c>
      <c r="U28" t="s">
        <v>423</v>
      </c>
      <c r="V28" t="s">
        <v>424</v>
      </c>
      <c r="W28" t="s">
        <v>425</v>
      </c>
      <c r="X28" t="s">
        <v>438</v>
      </c>
      <c r="Y28" s="711">
        <v>44330.586215277799</v>
      </c>
    </row>
    <row r="29" spans="1:25">
      <c r="A29" t="s">
        <v>410</v>
      </c>
      <c r="B29" t="s">
        <v>411</v>
      </c>
      <c r="C29" t="s">
        <v>432</v>
      </c>
      <c r="D29" t="s">
        <v>433</v>
      </c>
      <c r="E29" t="s">
        <v>414</v>
      </c>
      <c r="F29" t="s">
        <v>415</v>
      </c>
      <c r="G29" t="s">
        <v>416</v>
      </c>
      <c r="H29" t="s">
        <v>596</v>
      </c>
      <c r="I29" t="s">
        <v>597</v>
      </c>
      <c r="J29" s="711">
        <v>44347</v>
      </c>
      <c r="K29" t="s">
        <v>1602</v>
      </c>
      <c r="L29" t="s">
        <v>1603</v>
      </c>
      <c r="M29" t="s">
        <v>421</v>
      </c>
      <c r="N29">
        <v>0</v>
      </c>
      <c r="O29">
        <v>0</v>
      </c>
      <c r="P29" t="s">
        <v>422</v>
      </c>
      <c r="Q29">
        <v>190.48</v>
      </c>
      <c r="R29">
        <v>158.19</v>
      </c>
      <c r="S29" t="s">
        <v>422</v>
      </c>
      <c r="T29" s="712">
        <v>190.48</v>
      </c>
      <c r="U29" t="s">
        <v>423</v>
      </c>
      <c r="V29" t="s">
        <v>424</v>
      </c>
      <c r="W29" t="s">
        <v>425</v>
      </c>
      <c r="X29" t="s">
        <v>438</v>
      </c>
      <c r="Y29" s="711">
        <v>44358.635115740697</v>
      </c>
    </row>
    <row r="30" spans="1:25">
      <c r="A30" t="s">
        <v>410</v>
      </c>
      <c r="B30" t="s">
        <v>411</v>
      </c>
      <c r="C30" t="s">
        <v>432</v>
      </c>
      <c r="D30" t="s">
        <v>433</v>
      </c>
      <c r="E30" t="s">
        <v>414</v>
      </c>
      <c r="F30" t="s">
        <v>415</v>
      </c>
      <c r="G30" t="s">
        <v>416</v>
      </c>
      <c r="H30" t="s">
        <v>596</v>
      </c>
      <c r="I30" t="s">
        <v>597</v>
      </c>
      <c r="J30" s="711">
        <v>44376</v>
      </c>
      <c r="K30" t="s">
        <v>1751</v>
      </c>
      <c r="L30" t="s">
        <v>1752</v>
      </c>
      <c r="M30" t="s">
        <v>421</v>
      </c>
      <c r="N30">
        <v>0</v>
      </c>
      <c r="O30">
        <v>0</v>
      </c>
      <c r="P30" t="s">
        <v>422</v>
      </c>
      <c r="Q30">
        <v>190.81</v>
      </c>
      <c r="R30">
        <v>160.04</v>
      </c>
      <c r="S30" t="s">
        <v>422</v>
      </c>
      <c r="T30" s="712">
        <v>190.81</v>
      </c>
      <c r="U30" t="s">
        <v>423</v>
      </c>
      <c r="V30" t="s">
        <v>424</v>
      </c>
      <c r="W30" t="s">
        <v>425</v>
      </c>
      <c r="X30" t="s">
        <v>438</v>
      </c>
      <c r="Y30" s="711">
        <v>44390.558078703703</v>
      </c>
    </row>
    <row r="31" spans="1:25">
      <c r="A31" t="s">
        <v>410</v>
      </c>
      <c r="B31" t="s">
        <v>411</v>
      </c>
      <c r="C31" t="s">
        <v>970</v>
      </c>
      <c r="D31" t="s">
        <v>971</v>
      </c>
      <c r="E31" t="s">
        <v>414</v>
      </c>
      <c r="F31" t="s">
        <v>415</v>
      </c>
      <c r="G31" t="s">
        <v>416</v>
      </c>
      <c r="H31" t="s">
        <v>862</v>
      </c>
      <c r="I31" t="s">
        <v>1628</v>
      </c>
      <c r="J31" s="711">
        <v>44347</v>
      </c>
      <c r="K31" t="s">
        <v>1629</v>
      </c>
      <c r="L31" t="s">
        <v>1630</v>
      </c>
      <c r="M31" t="s">
        <v>421</v>
      </c>
      <c r="N31">
        <v>0</v>
      </c>
      <c r="O31">
        <v>0</v>
      </c>
      <c r="P31" t="s">
        <v>422</v>
      </c>
      <c r="Q31">
        <v>1200</v>
      </c>
      <c r="R31">
        <v>996.59</v>
      </c>
      <c r="S31" t="s">
        <v>422</v>
      </c>
      <c r="T31" s="712">
        <v>1200</v>
      </c>
      <c r="U31" t="s">
        <v>423</v>
      </c>
      <c r="V31" t="s">
        <v>424</v>
      </c>
      <c r="W31" t="s">
        <v>425</v>
      </c>
      <c r="X31" t="s">
        <v>985</v>
      </c>
      <c r="Y31" s="711">
        <v>44362.682719907403</v>
      </c>
    </row>
    <row r="32" spans="1:25">
      <c r="A32" t="s">
        <v>410</v>
      </c>
      <c r="B32" t="s">
        <v>411</v>
      </c>
      <c r="C32" t="s">
        <v>970</v>
      </c>
      <c r="D32" t="s">
        <v>971</v>
      </c>
      <c r="E32" t="s">
        <v>414</v>
      </c>
      <c r="F32" t="s">
        <v>415</v>
      </c>
      <c r="G32" t="s">
        <v>416</v>
      </c>
      <c r="H32" t="s">
        <v>862</v>
      </c>
      <c r="I32" t="s">
        <v>1628</v>
      </c>
      <c r="J32" s="711">
        <v>44377</v>
      </c>
      <c r="K32" t="s">
        <v>1781</v>
      </c>
      <c r="L32" t="s">
        <v>1782</v>
      </c>
      <c r="M32" t="s">
        <v>421</v>
      </c>
      <c r="N32">
        <v>0</v>
      </c>
      <c r="O32">
        <v>0</v>
      </c>
      <c r="P32" t="s">
        <v>422</v>
      </c>
      <c r="Q32">
        <v>800</v>
      </c>
      <c r="R32">
        <v>670.97</v>
      </c>
      <c r="S32" t="s">
        <v>422</v>
      </c>
      <c r="T32" s="712">
        <v>800</v>
      </c>
      <c r="U32" t="s">
        <v>423</v>
      </c>
      <c r="V32" t="s">
        <v>424</v>
      </c>
      <c r="W32" t="s">
        <v>425</v>
      </c>
      <c r="X32" t="s">
        <v>985</v>
      </c>
      <c r="Y32" s="711">
        <v>44391.681412037004</v>
      </c>
    </row>
    <row r="33" spans="1:25">
      <c r="A33" t="s">
        <v>410</v>
      </c>
      <c r="B33" t="s">
        <v>411</v>
      </c>
      <c r="C33" t="s">
        <v>970</v>
      </c>
      <c r="D33" t="s">
        <v>971</v>
      </c>
      <c r="E33" t="s">
        <v>414</v>
      </c>
      <c r="F33" t="s">
        <v>415</v>
      </c>
      <c r="G33" t="s">
        <v>416</v>
      </c>
      <c r="H33" t="s">
        <v>816</v>
      </c>
      <c r="I33" t="s">
        <v>1266</v>
      </c>
      <c r="J33" s="711">
        <v>44347</v>
      </c>
      <c r="K33" t="s">
        <v>1650</v>
      </c>
      <c r="L33" t="s">
        <v>1651</v>
      </c>
      <c r="M33" t="s">
        <v>421</v>
      </c>
      <c r="N33">
        <v>0</v>
      </c>
      <c r="O33">
        <v>0</v>
      </c>
      <c r="P33" t="s">
        <v>422</v>
      </c>
      <c r="Q33">
        <v>900</v>
      </c>
      <c r="R33">
        <v>747.45</v>
      </c>
      <c r="S33" t="s">
        <v>422</v>
      </c>
      <c r="T33" s="712">
        <v>900</v>
      </c>
      <c r="U33" t="s">
        <v>423</v>
      </c>
      <c r="V33" t="s">
        <v>424</v>
      </c>
      <c r="W33" t="s">
        <v>425</v>
      </c>
      <c r="X33" t="s">
        <v>985</v>
      </c>
      <c r="Y33" s="711">
        <v>44362.682731481502</v>
      </c>
    </row>
    <row r="34" spans="1:25">
      <c r="A34" t="s">
        <v>410</v>
      </c>
      <c r="B34" t="s">
        <v>411</v>
      </c>
      <c r="C34" t="s">
        <v>970</v>
      </c>
      <c r="D34" t="s">
        <v>971</v>
      </c>
      <c r="E34" t="s">
        <v>414</v>
      </c>
      <c r="F34" t="s">
        <v>415</v>
      </c>
      <c r="G34" t="s">
        <v>416</v>
      </c>
      <c r="H34" t="s">
        <v>816</v>
      </c>
      <c r="I34" t="s">
        <v>1266</v>
      </c>
      <c r="J34" s="711">
        <v>44377</v>
      </c>
      <c r="K34" t="s">
        <v>1795</v>
      </c>
      <c r="L34" t="s">
        <v>1796</v>
      </c>
      <c r="M34" t="s">
        <v>421</v>
      </c>
      <c r="N34">
        <v>0</v>
      </c>
      <c r="O34">
        <v>0</v>
      </c>
      <c r="P34" t="s">
        <v>422</v>
      </c>
      <c r="Q34">
        <v>900</v>
      </c>
      <c r="R34">
        <v>754.84</v>
      </c>
      <c r="S34" t="s">
        <v>422</v>
      </c>
      <c r="T34" s="712">
        <v>900</v>
      </c>
      <c r="U34" t="s">
        <v>423</v>
      </c>
      <c r="V34" t="s">
        <v>424</v>
      </c>
      <c r="W34" t="s">
        <v>425</v>
      </c>
      <c r="X34" t="s">
        <v>985</v>
      </c>
      <c r="Y34" s="711">
        <v>44391.681412037004</v>
      </c>
    </row>
    <row r="35" spans="1:25">
      <c r="A35" t="s">
        <v>410</v>
      </c>
      <c r="B35" t="s">
        <v>411</v>
      </c>
      <c r="C35" t="s">
        <v>970</v>
      </c>
      <c r="D35" t="s">
        <v>971</v>
      </c>
      <c r="E35" t="s">
        <v>414</v>
      </c>
      <c r="F35" t="s">
        <v>415</v>
      </c>
      <c r="G35" t="s">
        <v>416</v>
      </c>
      <c r="H35" t="s">
        <v>817</v>
      </c>
      <c r="I35" t="s">
        <v>1274</v>
      </c>
      <c r="J35" s="711">
        <v>44347</v>
      </c>
      <c r="K35" t="s">
        <v>1657</v>
      </c>
      <c r="L35" t="s">
        <v>1658</v>
      </c>
      <c r="M35" t="s">
        <v>421</v>
      </c>
      <c r="N35">
        <v>0</v>
      </c>
      <c r="O35">
        <v>0</v>
      </c>
      <c r="P35" t="s">
        <v>422</v>
      </c>
      <c r="Q35">
        <v>900</v>
      </c>
      <c r="R35">
        <v>747.45</v>
      </c>
      <c r="S35" t="s">
        <v>422</v>
      </c>
      <c r="T35" s="712">
        <v>900</v>
      </c>
      <c r="U35" t="s">
        <v>423</v>
      </c>
      <c r="V35" t="s">
        <v>424</v>
      </c>
      <c r="W35" t="s">
        <v>425</v>
      </c>
      <c r="X35" t="s">
        <v>985</v>
      </c>
      <c r="Y35" s="711">
        <v>44362.682731481502</v>
      </c>
    </row>
    <row r="36" spans="1:25">
      <c r="A36" t="s">
        <v>410</v>
      </c>
      <c r="B36" t="s">
        <v>411</v>
      </c>
      <c r="C36" t="s">
        <v>970</v>
      </c>
      <c r="D36" t="s">
        <v>971</v>
      </c>
      <c r="E36" t="s">
        <v>414</v>
      </c>
      <c r="F36" t="s">
        <v>415</v>
      </c>
      <c r="G36" t="s">
        <v>416</v>
      </c>
      <c r="H36" t="s">
        <v>817</v>
      </c>
      <c r="I36" t="s">
        <v>1274</v>
      </c>
      <c r="J36" s="711">
        <v>44377</v>
      </c>
      <c r="K36" t="s">
        <v>1803</v>
      </c>
      <c r="L36" t="s">
        <v>1804</v>
      </c>
      <c r="M36" t="s">
        <v>421</v>
      </c>
      <c r="N36">
        <v>0</v>
      </c>
      <c r="O36">
        <v>0</v>
      </c>
      <c r="P36" t="s">
        <v>422</v>
      </c>
      <c r="Q36">
        <v>900</v>
      </c>
      <c r="R36">
        <v>754.84</v>
      </c>
      <c r="S36" t="s">
        <v>422</v>
      </c>
      <c r="T36" s="712">
        <v>900</v>
      </c>
      <c r="U36" t="s">
        <v>423</v>
      </c>
      <c r="V36" t="s">
        <v>424</v>
      </c>
      <c r="W36" t="s">
        <v>425</v>
      </c>
      <c r="X36" t="s">
        <v>985</v>
      </c>
      <c r="Y36" s="711">
        <v>44391.681412037004</v>
      </c>
    </row>
    <row r="37" spans="1:25">
      <c r="A37" t="s">
        <v>410</v>
      </c>
      <c r="B37" t="s">
        <v>411</v>
      </c>
      <c r="C37" t="s">
        <v>970</v>
      </c>
      <c r="D37" t="s">
        <v>971</v>
      </c>
      <c r="E37" t="s">
        <v>414</v>
      </c>
      <c r="F37" t="s">
        <v>415</v>
      </c>
      <c r="G37" t="s">
        <v>416</v>
      </c>
      <c r="H37" t="s">
        <v>863</v>
      </c>
      <c r="I37" t="s">
        <v>1778</v>
      </c>
      <c r="J37" s="711">
        <v>44377</v>
      </c>
      <c r="K37" t="s">
        <v>1779</v>
      </c>
      <c r="L37" t="s">
        <v>1780</v>
      </c>
      <c r="M37" t="s">
        <v>421</v>
      </c>
      <c r="N37">
        <v>0</v>
      </c>
      <c r="O37">
        <v>0</v>
      </c>
      <c r="P37" t="s">
        <v>422</v>
      </c>
      <c r="Q37">
        <v>4000</v>
      </c>
      <c r="R37">
        <v>3354.86</v>
      </c>
      <c r="S37" t="s">
        <v>422</v>
      </c>
      <c r="T37" s="712">
        <v>4000</v>
      </c>
      <c r="U37" t="s">
        <v>423</v>
      </c>
      <c r="V37" t="s">
        <v>424</v>
      </c>
      <c r="W37" t="s">
        <v>425</v>
      </c>
      <c r="X37" t="s">
        <v>975</v>
      </c>
      <c r="Y37" s="711">
        <v>44391.681412037004</v>
      </c>
    </row>
    <row r="38" spans="1:25">
      <c r="A38" t="s">
        <v>410</v>
      </c>
      <c r="B38" t="s">
        <v>411</v>
      </c>
      <c r="C38" t="s">
        <v>970</v>
      </c>
      <c r="D38" t="s">
        <v>971</v>
      </c>
      <c r="E38" t="s">
        <v>414</v>
      </c>
      <c r="F38" t="s">
        <v>415</v>
      </c>
      <c r="G38" t="s">
        <v>416</v>
      </c>
      <c r="H38" t="s">
        <v>864</v>
      </c>
      <c r="I38" t="s">
        <v>1056</v>
      </c>
      <c r="J38" s="711">
        <v>44346</v>
      </c>
      <c r="K38" t="s">
        <v>1576</v>
      </c>
      <c r="L38" t="s">
        <v>1577</v>
      </c>
      <c r="M38" t="s">
        <v>421</v>
      </c>
      <c r="N38">
        <v>0</v>
      </c>
      <c r="O38">
        <v>0</v>
      </c>
      <c r="P38" t="s">
        <v>422</v>
      </c>
      <c r="Q38">
        <v>4195</v>
      </c>
      <c r="R38">
        <v>3483.93</v>
      </c>
      <c r="S38" t="s">
        <v>422</v>
      </c>
      <c r="T38" s="712">
        <v>4195</v>
      </c>
      <c r="U38" t="s">
        <v>423</v>
      </c>
      <c r="V38" t="s">
        <v>424</v>
      </c>
      <c r="W38" t="s">
        <v>425</v>
      </c>
      <c r="X38" t="s">
        <v>565</v>
      </c>
      <c r="Y38" s="711">
        <v>44362.682719907403</v>
      </c>
    </row>
    <row r="39" spans="1:25">
      <c r="A39" t="s">
        <v>410</v>
      </c>
      <c r="B39" t="s">
        <v>411</v>
      </c>
      <c r="C39" t="s">
        <v>970</v>
      </c>
      <c r="D39" t="s">
        <v>971</v>
      </c>
      <c r="E39" t="s">
        <v>414</v>
      </c>
      <c r="F39" t="s">
        <v>415</v>
      </c>
      <c r="G39" t="s">
        <v>416</v>
      </c>
      <c r="H39" s="719" t="s">
        <v>871</v>
      </c>
      <c r="I39" s="719" t="s">
        <v>1569</v>
      </c>
      <c r="J39" s="720">
        <v>44342</v>
      </c>
      <c r="K39" s="719" t="s">
        <v>1570</v>
      </c>
      <c r="L39" s="719" t="s">
        <v>1571</v>
      </c>
      <c r="M39" t="s">
        <v>421</v>
      </c>
      <c r="N39">
        <v>0</v>
      </c>
      <c r="O39">
        <v>0</v>
      </c>
      <c r="P39" t="s">
        <v>422</v>
      </c>
      <c r="Q39">
        <v>949</v>
      </c>
      <c r="R39">
        <v>788.14</v>
      </c>
      <c r="S39" t="s">
        <v>422</v>
      </c>
      <c r="T39" s="712">
        <v>949</v>
      </c>
      <c r="U39" t="s">
        <v>423</v>
      </c>
      <c r="V39" t="s">
        <v>424</v>
      </c>
      <c r="W39" t="s">
        <v>425</v>
      </c>
      <c r="X39" t="s">
        <v>565</v>
      </c>
      <c r="Y39" s="711">
        <v>44362.682719907403</v>
      </c>
    </row>
    <row r="40" spans="1:25">
      <c r="A40" t="s">
        <v>410</v>
      </c>
      <c r="B40" t="s">
        <v>411</v>
      </c>
      <c r="C40" t="s">
        <v>970</v>
      </c>
      <c r="D40" t="s">
        <v>971</v>
      </c>
      <c r="E40" t="s">
        <v>414</v>
      </c>
      <c r="F40" t="s">
        <v>415</v>
      </c>
      <c r="G40" t="s">
        <v>416</v>
      </c>
      <c r="H40" t="s">
        <v>871</v>
      </c>
      <c r="I40" t="s">
        <v>1686</v>
      </c>
      <c r="J40" s="711">
        <v>44377</v>
      </c>
      <c r="K40" t="s">
        <v>1687</v>
      </c>
      <c r="L40" t="s">
        <v>1688</v>
      </c>
      <c r="M40" t="s">
        <v>421</v>
      </c>
      <c r="N40">
        <v>0</v>
      </c>
      <c r="O40">
        <v>0</v>
      </c>
      <c r="P40" t="s">
        <v>422</v>
      </c>
      <c r="Q40">
        <v>144</v>
      </c>
      <c r="R40">
        <v>120.77</v>
      </c>
      <c r="S40" t="s">
        <v>422</v>
      </c>
      <c r="T40" s="712">
        <v>144</v>
      </c>
      <c r="U40" t="s">
        <v>423</v>
      </c>
      <c r="V40" t="s">
        <v>424</v>
      </c>
      <c r="W40" t="s">
        <v>425</v>
      </c>
      <c r="X40" t="s">
        <v>431</v>
      </c>
      <c r="Y40" s="711">
        <v>44391.426956018498</v>
      </c>
    </row>
    <row r="41" spans="1:25">
      <c r="A41" t="s">
        <v>410</v>
      </c>
      <c r="B41" t="s">
        <v>411</v>
      </c>
      <c r="C41" t="s">
        <v>970</v>
      </c>
      <c r="D41" t="s">
        <v>971</v>
      </c>
      <c r="E41" t="s">
        <v>414</v>
      </c>
      <c r="F41" t="s">
        <v>415</v>
      </c>
      <c r="G41" t="s">
        <v>416</v>
      </c>
      <c r="H41" t="s">
        <v>871</v>
      </c>
      <c r="I41" t="s">
        <v>1686</v>
      </c>
      <c r="J41" s="711">
        <v>44377</v>
      </c>
      <c r="K41" t="s">
        <v>1689</v>
      </c>
      <c r="L41" t="s">
        <v>1690</v>
      </c>
      <c r="M41" t="s">
        <v>421</v>
      </c>
      <c r="N41">
        <v>0</v>
      </c>
      <c r="O41">
        <v>0</v>
      </c>
      <c r="P41" t="s">
        <v>422</v>
      </c>
      <c r="Q41">
        <v>120</v>
      </c>
      <c r="R41">
        <v>100.65</v>
      </c>
      <c r="S41" t="s">
        <v>422</v>
      </c>
      <c r="T41" s="712">
        <v>120</v>
      </c>
      <c r="U41" t="s">
        <v>423</v>
      </c>
      <c r="V41" t="s">
        <v>424</v>
      </c>
      <c r="W41" t="s">
        <v>425</v>
      </c>
      <c r="X41" t="s">
        <v>536</v>
      </c>
      <c r="Y41" s="711">
        <v>44391.426956018498</v>
      </c>
    </row>
    <row r="42" spans="1:25">
      <c r="A42" t="s">
        <v>410</v>
      </c>
      <c r="B42" t="s">
        <v>411</v>
      </c>
      <c r="C42" t="s">
        <v>970</v>
      </c>
      <c r="D42" t="s">
        <v>971</v>
      </c>
      <c r="E42" t="s">
        <v>414</v>
      </c>
      <c r="F42" t="s">
        <v>415</v>
      </c>
      <c r="G42" t="s">
        <v>416</v>
      </c>
      <c r="H42" t="s">
        <v>872</v>
      </c>
      <c r="I42" t="s">
        <v>1578</v>
      </c>
      <c r="J42" s="711">
        <v>44346</v>
      </c>
      <c r="K42" t="s">
        <v>1579</v>
      </c>
      <c r="L42" t="s">
        <v>1577</v>
      </c>
      <c r="M42" t="s">
        <v>421</v>
      </c>
      <c r="N42">
        <v>0</v>
      </c>
      <c r="O42">
        <v>0</v>
      </c>
      <c r="P42" t="s">
        <v>422</v>
      </c>
      <c r="Q42">
        <v>4254</v>
      </c>
      <c r="R42">
        <v>3532.93</v>
      </c>
      <c r="S42" t="s">
        <v>422</v>
      </c>
      <c r="T42" s="712">
        <v>4254</v>
      </c>
      <c r="U42" t="s">
        <v>423</v>
      </c>
      <c r="V42" t="s">
        <v>424</v>
      </c>
      <c r="W42" t="s">
        <v>425</v>
      </c>
      <c r="X42" t="s">
        <v>565</v>
      </c>
      <c r="Y42" s="711">
        <v>44362.682719907403</v>
      </c>
    </row>
    <row r="43" spans="1:25">
      <c r="A43" t="s">
        <v>410</v>
      </c>
      <c r="B43" t="s">
        <v>411</v>
      </c>
      <c r="C43" t="s">
        <v>412</v>
      </c>
      <c r="D43" t="s">
        <v>413</v>
      </c>
      <c r="E43" t="s">
        <v>414</v>
      </c>
      <c r="F43" t="s">
        <v>415</v>
      </c>
      <c r="G43" t="s">
        <v>416</v>
      </c>
      <c r="H43" t="s">
        <v>873</v>
      </c>
      <c r="I43" t="s">
        <v>1452</v>
      </c>
      <c r="J43" s="711">
        <v>44315</v>
      </c>
      <c r="K43" t="s">
        <v>1453</v>
      </c>
      <c r="L43" t="s">
        <v>1454</v>
      </c>
      <c r="M43" t="s">
        <v>421</v>
      </c>
      <c r="N43">
        <v>0</v>
      </c>
      <c r="O43">
        <v>0</v>
      </c>
      <c r="P43" t="s">
        <v>422</v>
      </c>
      <c r="Q43">
        <v>6</v>
      </c>
      <c r="R43">
        <v>4.95</v>
      </c>
      <c r="S43" t="s">
        <v>422</v>
      </c>
      <c r="T43" s="712">
        <v>6</v>
      </c>
      <c r="U43" t="s">
        <v>423</v>
      </c>
      <c r="V43" t="s">
        <v>424</v>
      </c>
      <c r="W43" t="s">
        <v>425</v>
      </c>
      <c r="X43" t="s">
        <v>573</v>
      </c>
      <c r="Y43" s="711">
        <v>44321.675543981502</v>
      </c>
    </row>
    <row r="44" spans="1:25">
      <c r="A44" t="s">
        <v>410</v>
      </c>
      <c r="B44" t="s">
        <v>411</v>
      </c>
      <c r="C44" t="s">
        <v>970</v>
      </c>
      <c r="D44" t="s">
        <v>971</v>
      </c>
      <c r="E44" t="s">
        <v>414</v>
      </c>
      <c r="F44" t="s">
        <v>415</v>
      </c>
      <c r="G44" t="s">
        <v>416</v>
      </c>
      <c r="H44" t="s">
        <v>873</v>
      </c>
      <c r="I44" t="s">
        <v>1452</v>
      </c>
      <c r="J44" s="711">
        <v>44342</v>
      </c>
      <c r="K44" t="s">
        <v>1567</v>
      </c>
      <c r="L44" t="s">
        <v>1568</v>
      </c>
      <c r="M44" t="s">
        <v>421</v>
      </c>
      <c r="N44">
        <v>0</v>
      </c>
      <c r="O44">
        <v>0</v>
      </c>
      <c r="P44" t="s">
        <v>422</v>
      </c>
      <c r="Q44">
        <v>800</v>
      </c>
      <c r="R44">
        <v>664.4</v>
      </c>
      <c r="S44" t="s">
        <v>422</v>
      </c>
      <c r="T44" s="712">
        <v>800</v>
      </c>
      <c r="U44" t="s">
        <v>423</v>
      </c>
      <c r="V44" t="s">
        <v>424</v>
      </c>
      <c r="W44" t="s">
        <v>425</v>
      </c>
      <c r="X44" t="s">
        <v>565</v>
      </c>
      <c r="Y44" s="711">
        <v>44362.682719907403</v>
      </c>
    </row>
    <row r="45" spans="1:25">
      <c r="A45" t="s">
        <v>410</v>
      </c>
      <c r="B45" t="s">
        <v>411</v>
      </c>
      <c r="C45" t="s">
        <v>970</v>
      </c>
      <c r="D45" t="s">
        <v>971</v>
      </c>
      <c r="E45" t="s">
        <v>414</v>
      </c>
      <c r="F45" t="s">
        <v>415</v>
      </c>
      <c r="G45" t="s">
        <v>416</v>
      </c>
      <c r="H45" t="s">
        <v>873</v>
      </c>
      <c r="I45" t="s">
        <v>1452</v>
      </c>
      <c r="J45" s="711">
        <v>44346</v>
      </c>
      <c r="K45" t="s">
        <v>1580</v>
      </c>
      <c r="L45" t="s">
        <v>1581</v>
      </c>
      <c r="M45" t="s">
        <v>421</v>
      </c>
      <c r="N45">
        <v>0</v>
      </c>
      <c r="O45">
        <v>0</v>
      </c>
      <c r="P45" t="s">
        <v>422</v>
      </c>
      <c r="Q45">
        <v>590</v>
      </c>
      <c r="R45">
        <v>489.99</v>
      </c>
      <c r="S45" t="s">
        <v>422</v>
      </c>
      <c r="T45" s="712">
        <v>590</v>
      </c>
      <c r="U45" t="s">
        <v>423</v>
      </c>
      <c r="V45" t="s">
        <v>424</v>
      </c>
      <c r="W45" t="s">
        <v>425</v>
      </c>
      <c r="X45" t="s">
        <v>565</v>
      </c>
      <c r="Y45" s="711">
        <v>44362.682719907403</v>
      </c>
    </row>
    <row r="46" spans="1:25">
      <c r="A46" t="s">
        <v>410</v>
      </c>
      <c r="B46" t="s">
        <v>411</v>
      </c>
      <c r="C46" t="s">
        <v>432</v>
      </c>
      <c r="D46" t="s">
        <v>433</v>
      </c>
      <c r="E46" t="s">
        <v>414</v>
      </c>
      <c r="F46" t="s">
        <v>415</v>
      </c>
      <c r="G46" t="s">
        <v>416</v>
      </c>
      <c r="H46" t="s">
        <v>873</v>
      </c>
      <c r="I46" t="s">
        <v>1452</v>
      </c>
      <c r="J46" s="711">
        <v>44377</v>
      </c>
      <c r="K46" t="s">
        <v>1691</v>
      </c>
      <c r="L46" t="s">
        <v>1692</v>
      </c>
      <c r="M46" t="s">
        <v>421</v>
      </c>
      <c r="N46">
        <v>0</v>
      </c>
      <c r="O46">
        <v>0</v>
      </c>
      <c r="P46" t="s">
        <v>422</v>
      </c>
      <c r="Q46">
        <v>787</v>
      </c>
      <c r="R46">
        <v>660.07</v>
      </c>
      <c r="S46" t="s">
        <v>422</v>
      </c>
      <c r="T46" s="712">
        <v>787</v>
      </c>
      <c r="U46" t="s">
        <v>423</v>
      </c>
      <c r="V46" t="s">
        <v>424</v>
      </c>
      <c r="W46" t="s">
        <v>425</v>
      </c>
      <c r="X46" t="s">
        <v>431</v>
      </c>
      <c r="Y46" s="711">
        <v>44391.608009259297</v>
      </c>
    </row>
    <row r="47" spans="1:25">
      <c r="A47" t="s">
        <v>410</v>
      </c>
      <c r="B47" t="s">
        <v>411</v>
      </c>
      <c r="C47" t="s">
        <v>970</v>
      </c>
      <c r="D47" t="s">
        <v>971</v>
      </c>
      <c r="E47" t="s">
        <v>414</v>
      </c>
      <c r="F47" t="s">
        <v>415</v>
      </c>
      <c r="G47" t="s">
        <v>416</v>
      </c>
      <c r="H47" t="s">
        <v>873</v>
      </c>
      <c r="I47" t="s">
        <v>1452</v>
      </c>
      <c r="J47" s="711">
        <v>44377</v>
      </c>
      <c r="K47" t="s">
        <v>1693</v>
      </c>
      <c r="L47" t="s">
        <v>1694</v>
      </c>
      <c r="M47" t="s">
        <v>421</v>
      </c>
      <c r="N47">
        <v>0</v>
      </c>
      <c r="O47">
        <v>0</v>
      </c>
      <c r="P47" t="s">
        <v>422</v>
      </c>
      <c r="Q47">
        <v>225</v>
      </c>
      <c r="R47">
        <v>188.71</v>
      </c>
      <c r="S47" t="s">
        <v>422</v>
      </c>
      <c r="T47" s="712">
        <v>225</v>
      </c>
      <c r="U47" t="s">
        <v>423</v>
      </c>
      <c r="V47" t="s">
        <v>424</v>
      </c>
      <c r="W47" t="s">
        <v>425</v>
      </c>
      <c r="X47" t="s">
        <v>431</v>
      </c>
      <c r="Y47" s="711">
        <v>44391.426956018498</v>
      </c>
    </row>
    <row r="48" spans="1:25">
      <c r="A48" t="s">
        <v>410</v>
      </c>
      <c r="B48" t="s">
        <v>411</v>
      </c>
      <c r="C48" t="s">
        <v>970</v>
      </c>
      <c r="D48" t="s">
        <v>971</v>
      </c>
      <c r="E48" t="s">
        <v>414</v>
      </c>
      <c r="F48" t="s">
        <v>415</v>
      </c>
      <c r="G48" t="s">
        <v>416</v>
      </c>
      <c r="H48" t="s">
        <v>873</v>
      </c>
      <c r="I48" t="s">
        <v>1452</v>
      </c>
      <c r="J48" s="711">
        <v>44377</v>
      </c>
      <c r="K48" t="s">
        <v>1695</v>
      </c>
      <c r="L48" t="s">
        <v>1696</v>
      </c>
      <c r="M48" t="s">
        <v>421</v>
      </c>
      <c r="N48">
        <v>0</v>
      </c>
      <c r="O48">
        <v>0</v>
      </c>
      <c r="P48" t="s">
        <v>422</v>
      </c>
      <c r="Q48">
        <v>200</v>
      </c>
      <c r="R48">
        <v>167.74</v>
      </c>
      <c r="S48" t="s">
        <v>422</v>
      </c>
      <c r="T48" s="712">
        <v>200</v>
      </c>
      <c r="U48" t="s">
        <v>423</v>
      </c>
      <c r="V48" t="s">
        <v>424</v>
      </c>
      <c r="W48" t="s">
        <v>425</v>
      </c>
      <c r="X48" t="s">
        <v>536</v>
      </c>
      <c r="Y48" s="711">
        <v>44391.426956018498</v>
      </c>
    </row>
    <row r="49" spans="1:25">
      <c r="A49" t="s">
        <v>410</v>
      </c>
      <c r="B49" t="s">
        <v>411</v>
      </c>
      <c r="C49" t="s">
        <v>432</v>
      </c>
      <c r="D49" t="s">
        <v>433</v>
      </c>
      <c r="E49" t="s">
        <v>414</v>
      </c>
      <c r="F49" t="s">
        <v>415</v>
      </c>
      <c r="G49" t="s">
        <v>416</v>
      </c>
      <c r="H49" t="s">
        <v>875</v>
      </c>
      <c r="I49" t="s">
        <v>1065</v>
      </c>
      <c r="J49" s="711">
        <v>44312</v>
      </c>
      <c r="K49" t="s">
        <v>1448</v>
      </c>
      <c r="L49" t="s">
        <v>1449</v>
      </c>
      <c r="M49" t="s">
        <v>421</v>
      </c>
      <c r="N49">
        <v>0</v>
      </c>
      <c r="O49">
        <v>0</v>
      </c>
      <c r="P49" t="s">
        <v>422</v>
      </c>
      <c r="Q49">
        <v>840</v>
      </c>
      <c r="R49">
        <v>694.56</v>
      </c>
      <c r="S49" t="s">
        <v>422</v>
      </c>
      <c r="T49" s="712">
        <v>840</v>
      </c>
      <c r="U49" t="s">
        <v>423</v>
      </c>
      <c r="V49" t="s">
        <v>424</v>
      </c>
      <c r="W49" t="s">
        <v>425</v>
      </c>
      <c r="X49" t="s">
        <v>1068</v>
      </c>
      <c r="Y49" s="711">
        <v>44323.660057870402</v>
      </c>
    </row>
    <row r="50" spans="1:25">
      <c r="A50" t="s">
        <v>410</v>
      </c>
      <c r="B50" t="s">
        <v>411</v>
      </c>
      <c r="C50" t="s">
        <v>432</v>
      </c>
      <c r="D50" t="s">
        <v>433</v>
      </c>
      <c r="E50" t="s">
        <v>414</v>
      </c>
      <c r="F50" t="s">
        <v>415</v>
      </c>
      <c r="G50" t="s">
        <v>416</v>
      </c>
      <c r="H50" t="s">
        <v>875</v>
      </c>
      <c r="I50" t="s">
        <v>1065</v>
      </c>
      <c r="J50" s="711">
        <v>44312</v>
      </c>
      <c r="K50" t="s">
        <v>1450</v>
      </c>
      <c r="L50" t="s">
        <v>1451</v>
      </c>
      <c r="M50" t="s">
        <v>421</v>
      </c>
      <c r="N50">
        <v>0</v>
      </c>
      <c r="O50">
        <v>0</v>
      </c>
      <c r="P50" t="s">
        <v>422</v>
      </c>
      <c r="Q50">
        <v>600</v>
      </c>
      <c r="R50">
        <v>496.11</v>
      </c>
      <c r="S50" t="s">
        <v>422</v>
      </c>
      <c r="T50" s="712">
        <v>600</v>
      </c>
      <c r="U50" t="s">
        <v>423</v>
      </c>
      <c r="V50" t="s">
        <v>424</v>
      </c>
      <c r="W50" t="s">
        <v>425</v>
      </c>
      <c r="X50" t="s">
        <v>1068</v>
      </c>
      <c r="Y50" s="711">
        <v>44323.660057870402</v>
      </c>
    </row>
    <row r="51" spans="1:25">
      <c r="A51" t="s">
        <v>410</v>
      </c>
      <c r="B51" t="s">
        <v>411</v>
      </c>
      <c r="C51" t="s">
        <v>432</v>
      </c>
      <c r="D51" t="s">
        <v>433</v>
      </c>
      <c r="E51" t="s">
        <v>414</v>
      </c>
      <c r="F51" t="s">
        <v>415</v>
      </c>
      <c r="G51" t="s">
        <v>416</v>
      </c>
      <c r="H51" t="s">
        <v>875</v>
      </c>
      <c r="I51" t="s">
        <v>1065</v>
      </c>
      <c r="J51" s="711">
        <v>44334</v>
      </c>
      <c r="K51" t="s">
        <v>1556</v>
      </c>
      <c r="L51" t="s">
        <v>1557</v>
      </c>
      <c r="M51" t="s">
        <v>421</v>
      </c>
      <c r="N51">
        <v>0</v>
      </c>
      <c r="O51">
        <v>0</v>
      </c>
      <c r="P51" t="s">
        <v>422</v>
      </c>
      <c r="Q51">
        <v>840</v>
      </c>
      <c r="R51">
        <v>697.62</v>
      </c>
      <c r="S51" t="s">
        <v>422</v>
      </c>
      <c r="T51" s="712">
        <v>840</v>
      </c>
      <c r="U51" t="s">
        <v>423</v>
      </c>
      <c r="V51" t="s">
        <v>424</v>
      </c>
      <c r="W51" t="s">
        <v>425</v>
      </c>
      <c r="X51" t="s">
        <v>1068</v>
      </c>
      <c r="Y51" s="711">
        <v>44362.640092592599</v>
      </c>
    </row>
    <row r="52" spans="1:25">
      <c r="A52" t="s">
        <v>410</v>
      </c>
      <c r="B52" t="s">
        <v>411</v>
      </c>
      <c r="C52" t="s">
        <v>970</v>
      </c>
      <c r="D52" t="s">
        <v>971</v>
      </c>
      <c r="E52" t="s">
        <v>414</v>
      </c>
      <c r="F52" t="s">
        <v>415</v>
      </c>
      <c r="G52" t="s">
        <v>416</v>
      </c>
      <c r="H52" t="s">
        <v>878</v>
      </c>
      <c r="I52" t="s">
        <v>1564</v>
      </c>
      <c r="J52" s="711">
        <v>44342</v>
      </c>
      <c r="K52" t="s">
        <v>1565</v>
      </c>
      <c r="L52" t="s">
        <v>1566</v>
      </c>
      <c r="M52" t="s">
        <v>421</v>
      </c>
      <c r="N52">
        <v>0</v>
      </c>
      <c r="O52">
        <v>0</v>
      </c>
      <c r="P52" t="s">
        <v>422</v>
      </c>
      <c r="Q52">
        <v>4992.5</v>
      </c>
      <c r="R52">
        <v>4146.25</v>
      </c>
      <c r="S52" t="s">
        <v>422</v>
      </c>
      <c r="T52" s="712">
        <v>4992.5</v>
      </c>
      <c r="U52" t="s">
        <v>423</v>
      </c>
      <c r="V52" t="s">
        <v>424</v>
      </c>
      <c r="W52" t="s">
        <v>425</v>
      </c>
      <c r="X52" t="s">
        <v>565</v>
      </c>
      <c r="Y52" s="711">
        <v>44362.682719907403</v>
      </c>
    </row>
    <row r="53" spans="1:25">
      <c r="A53" t="s">
        <v>410</v>
      </c>
      <c r="B53" t="s">
        <v>411</v>
      </c>
      <c r="C53" t="s">
        <v>970</v>
      </c>
      <c r="D53" t="s">
        <v>971</v>
      </c>
      <c r="E53" t="s">
        <v>414</v>
      </c>
      <c r="F53" t="s">
        <v>415</v>
      </c>
      <c r="G53" t="s">
        <v>416</v>
      </c>
      <c r="H53" t="s">
        <v>879</v>
      </c>
      <c r="I53" t="s">
        <v>1073</v>
      </c>
      <c r="J53" s="711">
        <v>44316</v>
      </c>
      <c r="K53" t="s">
        <v>1455</v>
      </c>
      <c r="L53" t="s">
        <v>1456</v>
      </c>
      <c r="M53" t="s">
        <v>421</v>
      </c>
      <c r="N53">
        <v>0</v>
      </c>
      <c r="O53">
        <v>0</v>
      </c>
      <c r="P53" t="s">
        <v>422</v>
      </c>
      <c r="Q53">
        <v>215</v>
      </c>
      <c r="R53">
        <v>177.7</v>
      </c>
      <c r="S53" t="s">
        <v>422</v>
      </c>
      <c r="T53" s="712">
        <v>215</v>
      </c>
      <c r="U53" t="s">
        <v>423</v>
      </c>
      <c r="V53" t="s">
        <v>424</v>
      </c>
      <c r="W53" t="s">
        <v>425</v>
      </c>
      <c r="X53" t="s">
        <v>565</v>
      </c>
      <c r="Y53" s="711">
        <v>44330.606689814798</v>
      </c>
    </row>
    <row r="54" spans="1:25">
      <c r="A54" t="s">
        <v>410</v>
      </c>
      <c r="B54" t="s">
        <v>411</v>
      </c>
      <c r="C54" t="s">
        <v>970</v>
      </c>
      <c r="D54" t="s">
        <v>971</v>
      </c>
      <c r="E54" t="s">
        <v>414</v>
      </c>
      <c r="F54" t="s">
        <v>415</v>
      </c>
      <c r="G54" t="s">
        <v>416</v>
      </c>
      <c r="H54" t="s">
        <v>879</v>
      </c>
      <c r="I54" t="s">
        <v>1073</v>
      </c>
      <c r="J54" s="711">
        <v>44316</v>
      </c>
      <c r="K54" t="s">
        <v>1457</v>
      </c>
      <c r="L54" t="s">
        <v>1458</v>
      </c>
      <c r="M54" t="s">
        <v>421</v>
      </c>
      <c r="N54">
        <v>0</v>
      </c>
      <c r="O54">
        <v>0</v>
      </c>
      <c r="P54" t="s">
        <v>422</v>
      </c>
      <c r="Q54">
        <v>71</v>
      </c>
      <c r="R54">
        <v>58.68</v>
      </c>
      <c r="S54" t="s">
        <v>422</v>
      </c>
      <c r="T54" s="712">
        <v>71</v>
      </c>
      <c r="U54" t="s">
        <v>423</v>
      </c>
      <c r="V54" t="s">
        <v>424</v>
      </c>
      <c r="W54" t="s">
        <v>425</v>
      </c>
      <c r="X54" t="s">
        <v>565</v>
      </c>
      <c r="Y54" s="711">
        <v>44330.606689814798</v>
      </c>
    </row>
    <row r="55" spans="1:25">
      <c r="A55" t="s">
        <v>410</v>
      </c>
      <c r="B55" t="s">
        <v>411</v>
      </c>
      <c r="C55" t="s">
        <v>970</v>
      </c>
      <c r="D55" t="s">
        <v>971</v>
      </c>
      <c r="E55" t="s">
        <v>414</v>
      </c>
      <c r="F55" t="s">
        <v>415</v>
      </c>
      <c r="G55" t="s">
        <v>416</v>
      </c>
      <c r="H55" t="s">
        <v>879</v>
      </c>
      <c r="I55" t="s">
        <v>1073</v>
      </c>
      <c r="J55" s="711">
        <v>44316</v>
      </c>
      <c r="K55" t="s">
        <v>1459</v>
      </c>
      <c r="L55" t="s">
        <v>1460</v>
      </c>
      <c r="M55" t="s">
        <v>421</v>
      </c>
      <c r="N55">
        <v>0</v>
      </c>
      <c r="O55">
        <v>0</v>
      </c>
      <c r="P55" t="s">
        <v>422</v>
      </c>
      <c r="Q55">
        <v>1080</v>
      </c>
      <c r="R55">
        <v>892.64</v>
      </c>
      <c r="S55" t="s">
        <v>422</v>
      </c>
      <c r="T55" s="712">
        <v>1080</v>
      </c>
      <c r="U55" t="s">
        <v>423</v>
      </c>
      <c r="V55" t="s">
        <v>424</v>
      </c>
      <c r="W55" t="s">
        <v>425</v>
      </c>
      <c r="X55" t="s">
        <v>565</v>
      </c>
      <c r="Y55" s="711">
        <v>44330.606689814798</v>
      </c>
    </row>
    <row r="56" spans="1:25">
      <c r="A56" t="s">
        <v>410</v>
      </c>
      <c r="B56" t="s">
        <v>411</v>
      </c>
      <c r="C56" t="s">
        <v>970</v>
      </c>
      <c r="D56" t="s">
        <v>971</v>
      </c>
      <c r="E56" t="s">
        <v>414</v>
      </c>
      <c r="F56" t="s">
        <v>415</v>
      </c>
      <c r="G56" t="s">
        <v>416</v>
      </c>
      <c r="H56" t="s">
        <v>879</v>
      </c>
      <c r="I56" t="s">
        <v>1073</v>
      </c>
      <c r="J56" s="711">
        <v>44316</v>
      </c>
      <c r="K56" t="s">
        <v>1461</v>
      </c>
      <c r="L56" t="s">
        <v>1462</v>
      </c>
      <c r="M56" t="s">
        <v>421</v>
      </c>
      <c r="N56">
        <v>0</v>
      </c>
      <c r="O56">
        <v>0</v>
      </c>
      <c r="P56" t="s">
        <v>422</v>
      </c>
      <c r="Q56">
        <v>220</v>
      </c>
      <c r="R56">
        <v>181.83</v>
      </c>
      <c r="S56" t="s">
        <v>422</v>
      </c>
      <c r="T56" s="712">
        <v>220</v>
      </c>
      <c r="U56" t="s">
        <v>423</v>
      </c>
      <c r="V56" t="s">
        <v>424</v>
      </c>
      <c r="W56" t="s">
        <v>425</v>
      </c>
      <c r="X56" t="s">
        <v>565</v>
      </c>
      <c r="Y56" s="711">
        <v>44330.606689814798</v>
      </c>
    </row>
    <row r="57" spans="1:25">
      <c r="A57" t="s">
        <v>410</v>
      </c>
      <c r="B57" t="s">
        <v>411</v>
      </c>
      <c r="C57" t="s">
        <v>970</v>
      </c>
      <c r="D57" t="s">
        <v>971</v>
      </c>
      <c r="E57" t="s">
        <v>414</v>
      </c>
      <c r="F57" t="s">
        <v>415</v>
      </c>
      <c r="G57" t="s">
        <v>416</v>
      </c>
      <c r="H57" t="s">
        <v>879</v>
      </c>
      <c r="I57" t="s">
        <v>1073</v>
      </c>
      <c r="J57" s="711">
        <v>44316</v>
      </c>
      <c r="K57" t="s">
        <v>1463</v>
      </c>
      <c r="L57" t="s">
        <v>1464</v>
      </c>
      <c r="M57" t="s">
        <v>421</v>
      </c>
      <c r="N57">
        <v>0</v>
      </c>
      <c r="O57">
        <v>0</v>
      </c>
      <c r="P57" t="s">
        <v>422</v>
      </c>
      <c r="Q57">
        <v>465</v>
      </c>
      <c r="R57">
        <v>384.33</v>
      </c>
      <c r="S57" t="s">
        <v>422</v>
      </c>
      <c r="T57" s="712">
        <v>465</v>
      </c>
      <c r="U57" t="s">
        <v>423</v>
      </c>
      <c r="V57" t="s">
        <v>424</v>
      </c>
      <c r="W57" t="s">
        <v>425</v>
      </c>
      <c r="X57" t="s">
        <v>565</v>
      </c>
      <c r="Y57" s="711">
        <v>44330.606701388897</v>
      </c>
    </row>
    <row r="58" spans="1:25">
      <c r="A58" t="s">
        <v>410</v>
      </c>
      <c r="B58" t="s">
        <v>411</v>
      </c>
      <c r="C58" t="s">
        <v>970</v>
      </c>
      <c r="D58" t="s">
        <v>971</v>
      </c>
      <c r="E58" t="s">
        <v>414</v>
      </c>
      <c r="F58" t="s">
        <v>415</v>
      </c>
      <c r="G58" t="s">
        <v>416</v>
      </c>
      <c r="H58" t="s">
        <v>879</v>
      </c>
      <c r="I58" t="s">
        <v>1073</v>
      </c>
      <c r="J58" s="711">
        <v>44316</v>
      </c>
      <c r="K58" t="s">
        <v>1465</v>
      </c>
      <c r="L58" t="s">
        <v>1466</v>
      </c>
      <c r="M58" t="s">
        <v>421</v>
      </c>
      <c r="N58">
        <v>0</v>
      </c>
      <c r="O58">
        <v>0</v>
      </c>
      <c r="P58" t="s">
        <v>422</v>
      </c>
      <c r="Q58">
        <v>280</v>
      </c>
      <c r="R58">
        <v>231.42</v>
      </c>
      <c r="S58" t="s">
        <v>422</v>
      </c>
      <c r="T58" s="712">
        <v>280</v>
      </c>
      <c r="U58" t="s">
        <v>423</v>
      </c>
      <c r="V58" t="s">
        <v>424</v>
      </c>
      <c r="W58" t="s">
        <v>425</v>
      </c>
      <c r="X58" t="s">
        <v>565</v>
      </c>
      <c r="Y58" s="711">
        <v>44330.606701388897</v>
      </c>
    </row>
    <row r="59" spans="1:25">
      <c r="A59" t="s">
        <v>410</v>
      </c>
      <c r="B59" t="s">
        <v>411</v>
      </c>
      <c r="C59" t="s">
        <v>970</v>
      </c>
      <c r="D59" t="s">
        <v>971</v>
      </c>
      <c r="E59" t="s">
        <v>414</v>
      </c>
      <c r="F59" t="s">
        <v>415</v>
      </c>
      <c r="G59" t="s">
        <v>416</v>
      </c>
      <c r="H59" t="s">
        <v>879</v>
      </c>
      <c r="I59" t="s">
        <v>1073</v>
      </c>
      <c r="J59" s="711">
        <v>44316</v>
      </c>
      <c r="K59" t="s">
        <v>1467</v>
      </c>
      <c r="L59" t="s">
        <v>1468</v>
      </c>
      <c r="M59" t="s">
        <v>421</v>
      </c>
      <c r="N59">
        <v>0</v>
      </c>
      <c r="O59">
        <v>0</v>
      </c>
      <c r="P59" t="s">
        <v>422</v>
      </c>
      <c r="Q59">
        <v>375</v>
      </c>
      <c r="R59">
        <v>309.94</v>
      </c>
      <c r="S59" t="s">
        <v>422</v>
      </c>
      <c r="T59" s="712">
        <v>375</v>
      </c>
      <c r="U59" t="s">
        <v>423</v>
      </c>
      <c r="V59" t="s">
        <v>424</v>
      </c>
      <c r="W59" t="s">
        <v>425</v>
      </c>
      <c r="X59" t="s">
        <v>565</v>
      </c>
      <c r="Y59" s="711">
        <v>44330.606701388897</v>
      </c>
    </row>
    <row r="60" spans="1:25">
      <c r="A60" t="s">
        <v>410</v>
      </c>
      <c r="B60" t="s">
        <v>411</v>
      </c>
      <c r="C60" t="s">
        <v>970</v>
      </c>
      <c r="D60" t="s">
        <v>971</v>
      </c>
      <c r="E60" t="s">
        <v>414</v>
      </c>
      <c r="F60" t="s">
        <v>415</v>
      </c>
      <c r="G60" t="s">
        <v>416</v>
      </c>
      <c r="H60" t="s">
        <v>879</v>
      </c>
      <c r="I60" t="s">
        <v>1073</v>
      </c>
      <c r="J60" s="711">
        <v>44316</v>
      </c>
      <c r="K60" t="s">
        <v>1469</v>
      </c>
      <c r="L60" t="s">
        <v>1470</v>
      </c>
      <c r="M60" t="s">
        <v>421</v>
      </c>
      <c r="N60">
        <v>0</v>
      </c>
      <c r="O60">
        <v>0</v>
      </c>
      <c r="P60" t="s">
        <v>422</v>
      </c>
      <c r="Q60">
        <v>705</v>
      </c>
      <c r="R60">
        <v>582.69000000000005</v>
      </c>
      <c r="S60" t="s">
        <v>422</v>
      </c>
      <c r="T60" s="712">
        <v>705</v>
      </c>
      <c r="U60" t="s">
        <v>423</v>
      </c>
      <c r="V60" t="s">
        <v>424</v>
      </c>
      <c r="W60" t="s">
        <v>425</v>
      </c>
      <c r="X60" t="s">
        <v>565</v>
      </c>
      <c r="Y60" s="711">
        <v>44330.606701388897</v>
      </c>
    </row>
    <row r="61" spans="1:25">
      <c r="A61" t="s">
        <v>410</v>
      </c>
      <c r="B61" t="s">
        <v>411</v>
      </c>
      <c r="C61" t="s">
        <v>970</v>
      </c>
      <c r="D61" t="s">
        <v>971</v>
      </c>
      <c r="E61" t="s">
        <v>414</v>
      </c>
      <c r="F61" t="s">
        <v>415</v>
      </c>
      <c r="G61" t="s">
        <v>416</v>
      </c>
      <c r="H61" t="s">
        <v>879</v>
      </c>
      <c r="I61" t="s">
        <v>1073</v>
      </c>
      <c r="J61" s="711">
        <v>44316</v>
      </c>
      <c r="K61" t="s">
        <v>1471</v>
      </c>
      <c r="L61" t="s">
        <v>1472</v>
      </c>
      <c r="M61" t="s">
        <v>421</v>
      </c>
      <c r="N61">
        <v>0</v>
      </c>
      <c r="O61">
        <v>0</v>
      </c>
      <c r="P61" t="s">
        <v>422</v>
      </c>
      <c r="Q61">
        <v>400</v>
      </c>
      <c r="R61">
        <v>330.61</v>
      </c>
      <c r="S61" t="s">
        <v>422</v>
      </c>
      <c r="T61" s="712">
        <v>400</v>
      </c>
      <c r="U61" t="s">
        <v>423</v>
      </c>
      <c r="V61" t="s">
        <v>424</v>
      </c>
      <c r="W61" t="s">
        <v>425</v>
      </c>
      <c r="X61" t="s">
        <v>565</v>
      </c>
      <c r="Y61" s="711">
        <v>44330.606701388897</v>
      </c>
    </row>
    <row r="62" spans="1:25">
      <c r="A62" t="s">
        <v>410</v>
      </c>
      <c r="B62" t="s">
        <v>411</v>
      </c>
      <c r="C62" t="s">
        <v>970</v>
      </c>
      <c r="D62" t="s">
        <v>971</v>
      </c>
      <c r="E62" t="s">
        <v>414</v>
      </c>
      <c r="F62" t="s">
        <v>415</v>
      </c>
      <c r="G62" t="s">
        <v>416</v>
      </c>
      <c r="H62" t="s">
        <v>879</v>
      </c>
      <c r="I62" t="s">
        <v>1073</v>
      </c>
      <c r="J62" s="711">
        <v>44317</v>
      </c>
      <c r="K62" t="s">
        <v>1523</v>
      </c>
      <c r="L62" t="s">
        <v>1524</v>
      </c>
      <c r="M62" t="s">
        <v>421</v>
      </c>
      <c r="N62">
        <v>0</v>
      </c>
      <c r="O62">
        <v>0</v>
      </c>
      <c r="P62" t="s">
        <v>422</v>
      </c>
      <c r="Q62">
        <v>108</v>
      </c>
      <c r="R62">
        <v>89.26</v>
      </c>
      <c r="S62" t="s">
        <v>422</v>
      </c>
      <c r="T62" s="712">
        <v>108</v>
      </c>
      <c r="U62" t="s">
        <v>423</v>
      </c>
      <c r="V62" t="s">
        <v>424</v>
      </c>
      <c r="W62" t="s">
        <v>425</v>
      </c>
      <c r="X62" t="s">
        <v>1525</v>
      </c>
      <c r="Y62" s="711">
        <v>44362.682708333297</v>
      </c>
    </row>
    <row r="63" spans="1:25">
      <c r="A63" t="s">
        <v>410</v>
      </c>
      <c r="B63" t="s">
        <v>411</v>
      </c>
      <c r="C63" t="s">
        <v>970</v>
      </c>
      <c r="D63" t="s">
        <v>971</v>
      </c>
      <c r="E63" t="s">
        <v>414</v>
      </c>
      <c r="F63" t="s">
        <v>415</v>
      </c>
      <c r="G63" t="s">
        <v>416</v>
      </c>
      <c r="H63" t="s">
        <v>879</v>
      </c>
      <c r="I63" t="s">
        <v>1073</v>
      </c>
      <c r="J63" s="711">
        <v>44317</v>
      </c>
      <c r="K63" t="s">
        <v>1526</v>
      </c>
      <c r="L63" t="s">
        <v>1527</v>
      </c>
      <c r="M63" t="s">
        <v>421</v>
      </c>
      <c r="N63">
        <v>0</v>
      </c>
      <c r="O63">
        <v>0</v>
      </c>
      <c r="P63" t="s">
        <v>422</v>
      </c>
      <c r="Q63">
        <v>144</v>
      </c>
      <c r="R63">
        <v>119.02</v>
      </c>
      <c r="S63" t="s">
        <v>422</v>
      </c>
      <c r="T63" s="712">
        <v>144</v>
      </c>
      <c r="U63" t="s">
        <v>423</v>
      </c>
      <c r="V63" t="s">
        <v>424</v>
      </c>
      <c r="W63" t="s">
        <v>425</v>
      </c>
      <c r="X63" t="s">
        <v>536</v>
      </c>
      <c r="Y63" s="711">
        <v>44362.682708333297</v>
      </c>
    </row>
    <row r="64" spans="1:25">
      <c r="A64" t="s">
        <v>410</v>
      </c>
      <c r="B64" t="s">
        <v>411</v>
      </c>
      <c r="C64" t="s">
        <v>970</v>
      </c>
      <c r="D64" t="s">
        <v>971</v>
      </c>
      <c r="E64" t="s">
        <v>414</v>
      </c>
      <c r="F64" t="s">
        <v>415</v>
      </c>
      <c r="G64" t="s">
        <v>416</v>
      </c>
      <c r="H64" t="s">
        <v>879</v>
      </c>
      <c r="I64" t="s">
        <v>1073</v>
      </c>
      <c r="J64" s="711">
        <v>44317</v>
      </c>
      <c r="K64" t="s">
        <v>1528</v>
      </c>
      <c r="L64" t="s">
        <v>1529</v>
      </c>
      <c r="M64" t="s">
        <v>421</v>
      </c>
      <c r="N64">
        <v>0</v>
      </c>
      <c r="O64">
        <v>0</v>
      </c>
      <c r="P64" t="s">
        <v>422</v>
      </c>
      <c r="Q64">
        <v>40</v>
      </c>
      <c r="R64">
        <v>33.06</v>
      </c>
      <c r="S64" t="s">
        <v>422</v>
      </c>
      <c r="T64" s="712">
        <v>40</v>
      </c>
      <c r="U64" t="s">
        <v>423</v>
      </c>
      <c r="V64" t="s">
        <v>424</v>
      </c>
      <c r="W64" t="s">
        <v>425</v>
      </c>
      <c r="X64" t="s">
        <v>565</v>
      </c>
      <c r="Y64" s="711">
        <v>44362.682708333297</v>
      </c>
    </row>
    <row r="65" spans="1:25">
      <c r="A65" t="s">
        <v>410</v>
      </c>
      <c r="B65" t="s">
        <v>411</v>
      </c>
      <c r="C65" t="s">
        <v>432</v>
      </c>
      <c r="D65" t="s">
        <v>433</v>
      </c>
      <c r="E65" t="s">
        <v>414</v>
      </c>
      <c r="F65" t="s">
        <v>415</v>
      </c>
      <c r="G65" t="s">
        <v>416</v>
      </c>
      <c r="H65" t="s">
        <v>506</v>
      </c>
      <c r="I65" t="s">
        <v>495</v>
      </c>
      <c r="J65" s="711">
        <v>44316</v>
      </c>
      <c r="K65" t="s">
        <v>1482</v>
      </c>
      <c r="L65" t="s">
        <v>1483</v>
      </c>
      <c r="M65" t="s">
        <v>421</v>
      </c>
      <c r="N65">
        <v>0</v>
      </c>
      <c r="O65">
        <v>0</v>
      </c>
      <c r="P65" t="s">
        <v>422</v>
      </c>
      <c r="Q65">
        <v>2094.73</v>
      </c>
      <c r="R65">
        <v>1731.32</v>
      </c>
      <c r="S65" t="s">
        <v>422</v>
      </c>
      <c r="T65" s="712">
        <v>2094.73</v>
      </c>
      <c r="U65" t="s">
        <v>423</v>
      </c>
      <c r="V65" t="s">
        <v>424</v>
      </c>
      <c r="W65" t="s">
        <v>425</v>
      </c>
      <c r="X65" t="s">
        <v>438</v>
      </c>
      <c r="Y65" s="711">
        <v>44330.5862037037</v>
      </c>
    </row>
    <row r="66" spans="1:25">
      <c r="A66" t="s">
        <v>410</v>
      </c>
      <c r="B66" t="s">
        <v>411</v>
      </c>
      <c r="C66" t="s">
        <v>412</v>
      </c>
      <c r="D66" t="s">
        <v>413</v>
      </c>
      <c r="E66" t="s">
        <v>414</v>
      </c>
      <c r="F66" t="s">
        <v>415</v>
      </c>
      <c r="G66" t="s">
        <v>416</v>
      </c>
      <c r="H66" t="s">
        <v>506</v>
      </c>
      <c r="I66" t="s">
        <v>495</v>
      </c>
      <c r="J66" s="711">
        <v>44334</v>
      </c>
      <c r="K66" t="s">
        <v>1558</v>
      </c>
      <c r="L66" t="s">
        <v>1559</v>
      </c>
      <c r="M66" t="s">
        <v>421</v>
      </c>
      <c r="N66">
        <v>0</v>
      </c>
      <c r="O66">
        <v>0</v>
      </c>
      <c r="P66" t="s">
        <v>422</v>
      </c>
      <c r="Q66">
        <v>406.86</v>
      </c>
      <c r="R66">
        <v>337.9</v>
      </c>
      <c r="S66" t="s">
        <v>422</v>
      </c>
      <c r="T66" s="712">
        <v>406.86</v>
      </c>
      <c r="U66" t="s">
        <v>423</v>
      </c>
      <c r="V66" t="s">
        <v>424</v>
      </c>
      <c r="W66" t="s">
        <v>425</v>
      </c>
      <c r="X66" t="s">
        <v>619</v>
      </c>
      <c r="Y66" s="711">
        <v>44347.516712962999</v>
      </c>
    </row>
    <row r="67" spans="1:25">
      <c r="A67" t="s">
        <v>410</v>
      </c>
      <c r="B67" t="s">
        <v>411</v>
      </c>
      <c r="C67" t="s">
        <v>432</v>
      </c>
      <c r="D67" t="s">
        <v>433</v>
      </c>
      <c r="E67" t="s">
        <v>414</v>
      </c>
      <c r="F67" t="s">
        <v>415</v>
      </c>
      <c r="G67" t="s">
        <v>416</v>
      </c>
      <c r="H67" t="s">
        <v>506</v>
      </c>
      <c r="I67" t="s">
        <v>495</v>
      </c>
      <c r="J67" s="711">
        <v>44347</v>
      </c>
      <c r="K67" t="s">
        <v>1596</v>
      </c>
      <c r="L67" t="s">
        <v>1595</v>
      </c>
      <c r="M67" t="s">
        <v>421</v>
      </c>
      <c r="N67">
        <v>0</v>
      </c>
      <c r="O67">
        <v>0</v>
      </c>
      <c r="P67" t="s">
        <v>422</v>
      </c>
      <c r="Q67">
        <v>2093.0700000000002</v>
      </c>
      <c r="R67">
        <v>1738.29</v>
      </c>
      <c r="S67" t="s">
        <v>422</v>
      </c>
      <c r="T67" s="712">
        <v>2093.0700000000002</v>
      </c>
      <c r="U67" t="s">
        <v>423</v>
      </c>
      <c r="V67" t="s">
        <v>424</v>
      </c>
      <c r="W67" t="s">
        <v>425</v>
      </c>
      <c r="X67" t="s">
        <v>438</v>
      </c>
      <c r="Y67" s="711">
        <v>44358.635115740697</v>
      </c>
    </row>
    <row r="68" spans="1:25">
      <c r="A68" t="s">
        <v>410</v>
      </c>
      <c r="B68" t="s">
        <v>411</v>
      </c>
      <c r="C68" t="s">
        <v>432</v>
      </c>
      <c r="D68" t="s">
        <v>433</v>
      </c>
      <c r="E68" t="s">
        <v>414</v>
      </c>
      <c r="F68" t="s">
        <v>415</v>
      </c>
      <c r="G68" t="s">
        <v>416</v>
      </c>
      <c r="H68" t="s">
        <v>506</v>
      </c>
      <c r="I68" t="s">
        <v>495</v>
      </c>
      <c r="J68" s="711">
        <v>44376</v>
      </c>
      <c r="K68" t="s">
        <v>1735</v>
      </c>
      <c r="L68" t="s">
        <v>1721</v>
      </c>
      <c r="M68" t="s">
        <v>421</v>
      </c>
      <c r="N68">
        <v>0</v>
      </c>
      <c r="O68">
        <v>0</v>
      </c>
      <c r="P68" t="s">
        <v>422</v>
      </c>
      <c r="Q68">
        <v>1818.88</v>
      </c>
      <c r="R68">
        <v>1525.52</v>
      </c>
      <c r="S68" t="s">
        <v>422</v>
      </c>
      <c r="T68" s="712">
        <v>1818.88</v>
      </c>
      <c r="U68" t="s">
        <v>423</v>
      </c>
      <c r="V68" t="s">
        <v>424</v>
      </c>
      <c r="W68" t="s">
        <v>425</v>
      </c>
      <c r="X68" t="s">
        <v>438</v>
      </c>
      <c r="Y68" s="711">
        <v>44390.557870370401</v>
      </c>
    </row>
    <row r="69" spans="1:25">
      <c r="A69" t="s">
        <v>410</v>
      </c>
      <c r="B69" t="s">
        <v>411</v>
      </c>
      <c r="C69" t="s">
        <v>412</v>
      </c>
      <c r="D69" t="s">
        <v>413</v>
      </c>
      <c r="E69" t="s">
        <v>414</v>
      </c>
      <c r="F69" t="s">
        <v>415</v>
      </c>
      <c r="G69" t="s">
        <v>416</v>
      </c>
      <c r="H69" t="s">
        <v>482</v>
      </c>
      <c r="I69" t="s">
        <v>477</v>
      </c>
      <c r="J69" s="711">
        <v>44357</v>
      </c>
      <c r="K69" t="s">
        <v>1718</v>
      </c>
      <c r="L69" t="s">
        <v>1719</v>
      </c>
      <c r="M69" t="s">
        <v>421</v>
      </c>
      <c r="N69">
        <v>0</v>
      </c>
      <c r="O69">
        <v>0</v>
      </c>
      <c r="P69" t="s">
        <v>422</v>
      </c>
      <c r="Q69">
        <v>126</v>
      </c>
      <c r="R69">
        <v>103.79</v>
      </c>
      <c r="S69" t="s">
        <v>422</v>
      </c>
      <c r="T69" s="712">
        <v>126</v>
      </c>
      <c r="U69" t="s">
        <v>423</v>
      </c>
      <c r="V69" t="s">
        <v>424</v>
      </c>
      <c r="W69" t="s">
        <v>425</v>
      </c>
      <c r="X69" t="s">
        <v>619</v>
      </c>
      <c r="Y69" s="711">
        <v>44391.459224537</v>
      </c>
    </row>
    <row r="70" spans="1:25">
      <c r="A70" t="s">
        <v>410</v>
      </c>
      <c r="B70" t="s">
        <v>411</v>
      </c>
      <c r="C70" t="s">
        <v>432</v>
      </c>
      <c r="D70" t="s">
        <v>433</v>
      </c>
      <c r="E70" t="s">
        <v>414</v>
      </c>
      <c r="F70" t="s">
        <v>415</v>
      </c>
      <c r="G70" t="s">
        <v>416</v>
      </c>
      <c r="H70" t="s">
        <v>482</v>
      </c>
      <c r="I70" t="s">
        <v>477</v>
      </c>
      <c r="J70" s="711">
        <v>44316</v>
      </c>
      <c r="K70" t="s">
        <v>1479</v>
      </c>
      <c r="L70" t="s">
        <v>1478</v>
      </c>
      <c r="M70" t="s">
        <v>421</v>
      </c>
      <c r="N70">
        <v>0</v>
      </c>
      <c r="O70">
        <v>0</v>
      </c>
      <c r="P70" t="s">
        <v>422</v>
      </c>
      <c r="Q70">
        <v>1144.55</v>
      </c>
      <c r="R70">
        <v>945.99</v>
      </c>
      <c r="S70" t="s">
        <v>422</v>
      </c>
      <c r="T70" s="712">
        <v>1144.55</v>
      </c>
      <c r="U70" t="s">
        <v>423</v>
      </c>
      <c r="V70" t="s">
        <v>424</v>
      </c>
      <c r="W70" t="s">
        <v>425</v>
      </c>
      <c r="X70" t="s">
        <v>438</v>
      </c>
      <c r="Y70" s="711">
        <v>44330.586215277799</v>
      </c>
    </row>
    <row r="71" spans="1:25">
      <c r="A71" t="s">
        <v>410</v>
      </c>
      <c r="B71" t="s">
        <v>411</v>
      </c>
      <c r="C71" t="s">
        <v>432</v>
      </c>
      <c r="D71" t="s">
        <v>433</v>
      </c>
      <c r="E71" t="s">
        <v>414</v>
      </c>
      <c r="F71" t="s">
        <v>415</v>
      </c>
      <c r="G71" t="s">
        <v>416</v>
      </c>
      <c r="H71" t="s">
        <v>482</v>
      </c>
      <c r="I71" t="s">
        <v>477</v>
      </c>
      <c r="J71" s="711">
        <v>44347</v>
      </c>
      <c r="K71" t="s">
        <v>1589</v>
      </c>
      <c r="L71" t="s">
        <v>1588</v>
      </c>
      <c r="M71" t="s">
        <v>421</v>
      </c>
      <c r="N71">
        <v>0</v>
      </c>
      <c r="O71">
        <v>0</v>
      </c>
      <c r="P71" t="s">
        <v>422</v>
      </c>
      <c r="Q71">
        <v>1142.75</v>
      </c>
      <c r="R71">
        <v>949.05</v>
      </c>
      <c r="S71" t="s">
        <v>422</v>
      </c>
      <c r="T71" s="712">
        <v>1142.75</v>
      </c>
      <c r="U71" t="s">
        <v>423</v>
      </c>
      <c r="V71" t="s">
        <v>424</v>
      </c>
      <c r="W71" t="s">
        <v>425</v>
      </c>
      <c r="X71" t="s">
        <v>438</v>
      </c>
      <c r="Y71" s="711">
        <v>44358.635115740697</v>
      </c>
    </row>
    <row r="72" spans="1:25">
      <c r="A72" t="s">
        <v>410</v>
      </c>
      <c r="B72" t="s">
        <v>411</v>
      </c>
      <c r="C72" t="s">
        <v>432</v>
      </c>
      <c r="D72" t="s">
        <v>433</v>
      </c>
      <c r="E72" t="s">
        <v>414</v>
      </c>
      <c r="F72" t="s">
        <v>415</v>
      </c>
      <c r="G72" t="s">
        <v>416</v>
      </c>
      <c r="H72" t="s">
        <v>482</v>
      </c>
      <c r="I72" t="s">
        <v>477</v>
      </c>
      <c r="J72" s="711">
        <v>44376</v>
      </c>
      <c r="K72" t="s">
        <v>1724</v>
      </c>
      <c r="L72" t="s">
        <v>1723</v>
      </c>
      <c r="M72" t="s">
        <v>421</v>
      </c>
      <c r="N72">
        <v>0</v>
      </c>
      <c r="O72">
        <v>0</v>
      </c>
      <c r="P72" t="s">
        <v>422</v>
      </c>
      <c r="Q72">
        <v>1141.45</v>
      </c>
      <c r="R72">
        <v>957.35</v>
      </c>
      <c r="S72" t="s">
        <v>422</v>
      </c>
      <c r="T72" s="712">
        <v>1141.45</v>
      </c>
      <c r="U72" t="s">
        <v>423</v>
      </c>
      <c r="V72" t="s">
        <v>424</v>
      </c>
      <c r="W72" t="s">
        <v>425</v>
      </c>
      <c r="X72" t="s">
        <v>438</v>
      </c>
      <c r="Y72" s="711">
        <v>44390.557997685202</v>
      </c>
    </row>
    <row r="73" spans="1:25">
      <c r="A73" t="s">
        <v>410</v>
      </c>
      <c r="B73" t="s">
        <v>411</v>
      </c>
      <c r="C73" t="s">
        <v>970</v>
      </c>
      <c r="D73" t="s">
        <v>971</v>
      </c>
      <c r="E73" t="s">
        <v>414</v>
      </c>
      <c r="F73" t="s">
        <v>415</v>
      </c>
      <c r="G73" t="s">
        <v>416</v>
      </c>
      <c r="H73" t="s">
        <v>482</v>
      </c>
      <c r="I73" t="s">
        <v>477</v>
      </c>
      <c r="J73" s="711">
        <v>44377</v>
      </c>
      <c r="K73" t="s">
        <v>1725</v>
      </c>
      <c r="L73" t="s">
        <v>1726</v>
      </c>
      <c r="M73" t="s">
        <v>421</v>
      </c>
      <c r="N73">
        <v>0</v>
      </c>
      <c r="O73">
        <v>0</v>
      </c>
      <c r="P73" t="s">
        <v>422</v>
      </c>
      <c r="Q73">
        <v>66</v>
      </c>
      <c r="R73">
        <v>55.36</v>
      </c>
      <c r="S73" t="s">
        <v>422</v>
      </c>
      <c r="T73" s="712">
        <v>66</v>
      </c>
      <c r="U73" t="s">
        <v>423</v>
      </c>
      <c r="V73" t="s">
        <v>424</v>
      </c>
      <c r="W73" t="s">
        <v>425</v>
      </c>
      <c r="X73" t="s">
        <v>619</v>
      </c>
      <c r="Y73" s="711">
        <v>44389.301828703698</v>
      </c>
    </row>
    <row r="74" spans="1:25">
      <c r="A74" t="s">
        <v>410</v>
      </c>
      <c r="B74" t="s">
        <v>411</v>
      </c>
      <c r="C74" t="s">
        <v>432</v>
      </c>
      <c r="D74" t="s">
        <v>433</v>
      </c>
      <c r="E74" t="s">
        <v>414</v>
      </c>
      <c r="F74" t="s">
        <v>415</v>
      </c>
      <c r="G74" t="s">
        <v>416</v>
      </c>
      <c r="H74" t="s">
        <v>604</v>
      </c>
      <c r="I74" t="s">
        <v>597</v>
      </c>
      <c r="J74" s="711">
        <v>44316</v>
      </c>
      <c r="K74" t="s">
        <v>1492</v>
      </c>
      <c r="L74" t="s">
        <v>1491</v>
      </c>
      <c r="M74" t="s">
        <v>421</v>
      </c>
      <c r="N74">
        <v>0</v>
      </c>
      <c r="O74">
        <v>0</v>
      </c>
      <c r="P74" t="s">
        <v>422</v>
      </c>
      <c r="Q74">
        <v>190.79</v>
      </c>
      <c r="R74">
        <v>157.69</v>
      </c>
      <c r="S74" t="s">
        <v>422</v>
      </c>
      <c r="T74" s="712">
        <v>190.79</v>
      </c>
      <c r="U74" t="s">
        <v>423</v>
      </c>
      <c r="V74" t="s">
        <v>424</v>
      </c>
      <c r="W74" t="s">
        <v>425</v>
      </c>
      <c r="X74" t="s">
        <v>438</v>
      </c>
      <c r="Y74" s="711">
        <v>44330.586215277799</v>
      </c>
    </row>
    <row r="75" spans="1:25">
      <c r="A75" t="s">
        <v>410</v>
      </c>
      <c r="B75" t="s">
        <v>411</v>
      </c>
      <c r="C75" t="s">
        <v>432</v>
      </c>
      <c r="D75" t="s">
        <v>433</v>
      </c>
      <c r="E75" t="s">
        <v>414</v>
      </c>
      <c r="F75" t="s">
        <v>415</v>
      </c>
      <c r="G75" t="s">
        <v>416</v>
      </c>
      <c r="H75" t="s">
        <v>604</v>
      </c>
      <c r="I75" t="s">
        <v>597</v>
      </c>
      <c r="J75" s="711">
        <v>44347</v>
      </c>
      <c r="K75" t="s">
        <v>1604</v>
      </c>
      <c r="L75" t="s">
        <v>1605</v>
      </c>
      <c r="M75" t="s">
        <v>421</v>
      </c>
      <c r="N75">
        <v>0</v>
      </c>
      <c r="O75">
        <v>0</v>
      </c>
      <c r="P75" t="s">
        <v>422</v>
      </c>
      <c r="Q75">
        <v>190.48</v>
      </c>
      <c r="R75">
        <v>158.19</v>
      </c>
      <c r="S75" t="s">
        <v>422</v>
      </c>
      <c r="T75" s="712">
        <v>190.48</v>
      </c>
      <c r="U75" t="s">
        <v>423</v>
      </c>
      <c r="V75" t="s">
        <v>424</v>
      </c>
      <c r="W75" t="s">
        <v>425</v>
      </c>
      <c r="X75" t="s">
        <v>438</v>
      </c>
      <c r="Y75" s="711">
        <v>44358.635115740697</v>
      </c>
    </row>
    <row r="76" spans="1:25">
      <c r="A76" t="s">
        <v>410</v>
      </c>
      <c r="B76" t="s">
        <v>411</v>
      </c>
      <c r="C76" t="s">
        <v>432</v>
      </c>
      <c r="D76" t="s">
        <v>433</v>
      </c>
      <c r="E76" t="s">
        <v>414</v>
      </c>
      <c r="F76" t="s">
        <v>415</v>
      </c>
      <c r="G76" t="s">
        <v>416</v>
      </c>
      <c r="H76" t="s">
        <v>604</v>
      </c>
      <c r="I76" t="s">
        <v>597</v>
      </c>
      <c r="J76" s="711">
        <v>44376</v>
      </c>
      <c r="K76" t="s">
        <v>1753</v>
      </c>
      <c r="L76" t="s">
        <v>1752</v>
      </c>
      <c r="M76" t="s">
        <v>421</v>
      </c>
      <c r="N76">
        <v>0</v>
      </c>
      <c r="O76">
        <v>0</v>
      </c>
      <c r="P76" t="s">
        <v>422</v>
      </c>
      <c r="Q76">
        <v>190.81</v>
      </c>
      <c r="R76">
        <v>160.04</v>
      </c>
      <c r="S76" t="s">
        <v>422</v>
      </c>
      <c r="T76" s="712">
        <v>190.81</v>
      </c>
      <c r="U76" t="s">
        <v>423</v>
      </c>
      <c r="V76" t="s">
        <v>424</v>
      </c>
      <c r="W76" t="s">
        <v>425</v>
      </c>
      <c r="X76" t="s">
        <v>438</v>
      </c>
      <c r="Y76" s="711">
        <v>44390.558101851901</v>
      </c>
    </row>
    <row r="77" spans="1:25">
      <c r="A77" t="s">
        <v>410</v>
      </c>
      <c r="B77" t="s">
        <v>411</v>
      </c>
      <c r="C77" t="s">
        <v>970</v>
      </c>
      <c r="D77" t="s">
        <v>971</v>
      </c>
      <c r="E77" t="s">
        <v>414</v>
      </c>
      <c r="F77" t="s">
        <v>415</v>
      </c>
      <c r="G77" t="s">
        <v>416</v>
      </c>
      <c r="H77" t="s">
        <v>887</v>
      </c>
      <c r="I77" t="s">
        <v>1281</v>
      </c>
      <c r="J77" s="711">
        <v>44377</v>
      </c>
      <c r="K77" t="s">
        <v>1807</v>
      </c>
      <c r="L77" t="s">
        <v>1808</v>
      </c>
      <c r="M77" t="s">
        <v>421</v>
      </c>
      <c r="N77">
        <v>0</v>
      </c>
      <c r="O77">
        <v>0</v>
      </c>
      <c r="P77" t="s">
        <v>422</v>
      </c>
      <c r="Q77">
        <v>2375</v>
      </c>
      <c r="R77">
        <v>1991.95</v>
      </c>
      <c r="S77" t="s">
        <v>422</v>
      </c>
      <c r="T77" s="712">
        <v>2375</v>
      </c>
      <c r="U77" t="s">
        <v>423</v>
      </c>
      <c r="V77" t="s">
        <v>424</v>
      </c>
      <c r="W77" t="s">
        <v>425</v>
      </c>
      <c r="X77" t="s">
        <v>975</v>
      </c>
      <c r="Y77" s="711">
        <v>44391.429398148102</v>
      </c>
    </row>
    <row r="78" spans="1:25">
      <c r="A78" t="s">
        <v>410</v>
      </c>
      <c r="B78" t="s">
        <v>411</v>
      </c>
      <c r="C78" t="s">
        <v>970</v>
      </c>
      <c r="D78" t="s">
        <v>971</v>
      </c>
      <c r="E78" t="s">
        <v>414</v>
      </c>
      <c r="F78" t="s">
        <v>415</v>
      </c>
      <c r="G78" t="s">
        <v>416</v>
      </c>
      <c r="H78" t="s">
        <v>889</v>
      </c>
      <c r="I78" t="s">
        <v>1285</v>
      </c>
      <c r="J78" s="711">
        <v>44377</v>
      </c>
      <c r="K78" t="s">
        <v>1809</v>
      </c>
      <c r="L78" t="s">
        <v>1810</v>
      </c>
      <c r="M78" t="s">
        <v>421</v>
      </c>
      <c r="N78">
        <v>0</v>
      </c>
      <c r="O78">
        <v>0</v>
      </c>
      <c r="P78" t="s">
        <v>422</v>
      </c>
      <c r="Q78">
        <v>1875</v>
      </c>
      <c r="R78">
        <v>1572.59</v>
      </c>
      <c r="S78" t="s">
        <v>422</v>
      </c>
      <c r="T78" s="712">
        <v>1875</v>
      </c>
      <c r="U78" t="s">
        <v>423</v>
      </c>
      <c r="V78" t="s">
        <v>424</v>
      </c>
      <c r="W78" t="s">
        <v>425</v>
      </c>
      <c r="X78" t="s">
        <v>975</v>
      </c>
      <c r="Y78" s="711">
        <v>44391.429398148102</v>
      </c>
    </row>
    <row r="79" spans="1:25">
      <c r="A79" t="s">
        <v>410</v>
      </c>
      <c r="B79" t="s">
        <v>411</v>
      </c>
      <c r="C79" t="s">
        <v>970</v>
      </c>
      <c r="D79" t="s">
        <v>971</v>
      </c>
      <c r="E79" t="s">
        <v>414</v>
      </c>
      <c r="F79" t="s">
        <v>415</v>
      </c>
      <c r="G79" t="s">
        <v>416</v>
      </c>
      <c r="H79" t="s">
        <v>891</v>
      </c>
      <c r="I79" t="s">
        <v>1289</v>
      </c>
      <c r="J79" s="711">
        <v>44377</v>
      </c>
      <c r="K79" t="s">
        <v>1811</v>
      </c>
      <c r="L79" t="s">
        <v>1812</v>
      </c>
      <c r="M79" t="s">
        <v>421</v>
      </c>
      <c r="N79">
        <v>0</v>
      </c>
      <c r="O79">
        <v>0</v>
      </c>
      <c r="P79" t="s">
        <v>422</v>
      </c>
      <c r="Q79">
        <v>2400</v>
      </c>
      <c r="R79">
        <v>2012.92</v>
      </c>
      <c r="S79" t="s">
        <v>422</v>
      </c>
      <c r="T79" s="712">
        <v>2400</v>
      </c>
      <c r="U79" t="s">
        <v>423</v>
      </c>
      <c r="V79" t="s">
        <v>424</v>
      </c>
      <c r="W79" t="s">
        <v>425</v>
      </c>
      <c r="X79" t="s">
        <v>975</v>
      </c>
      <c r="Y79" s="711">
        <v>44391.429398148102</v>
      </c>
    </row>
    <row r="80" spans="1:25">
      <c r="A80" t="s">
        <v>410</v>
      </c>
      <c r="B80" t="s">
        <v>411</v>
      </c>
      <c r="C80" t="s">
        <v>970</v>
      </c>
      <c r="D80" t="s">
        <v>971</v>
      </c>
      <c r="E80" t="s">
        <v>414</v>
      </c>
      <c r="F80" t="s">
        <v>415</v>
      </c>
      <c r="G80" t="s">
        <v>416</v>
      </c>
      <c r="H80" t="s">
        <v>893</v>
      </c>
      <c r="I80" t="s">
        <v>1291</v>
      </c>
      <c r="J80" s="711">
        <v>44377</v>
      </c>
      <c r="K80" t="s">
        <v>1813</v>
      </c>
      <c r="L80" t="s">
        <v>1814</v>
      </c>
      <c r="M80" t="s">
        <v>421</v>
      </c>
      <c r="N80">
        <v>0</v>
      </c>
      <c r="O80">
        <v>0</v>
      </c>
      <c r="P80" t="s">
        <v>422</v>
      </c>
      <c r="Q80">
        <v>5000</v>
      </c>
      <c r="R80">
        <v>4193.58</v>
      </c>
      <c r="S80" t="s">
        <v>422</v>
      </c>
      <c r="T80" s="712">
        <v>5000</v>
      </c>
      <c r="U80" t="s">
        <v>423</v>
      </c>
      <c r="V80" t="s">
        <v>424</v>
      </c>
      <c r="W80" t="s">
        <v>425</v>
      </c>
      <c r="X80" t="s">
        <v>975</v>
      </c>
      <c r="Y80" s="711">
        <v>44391.429409722201</v>
      </c>
    </row>
    <row r="81" spans="1:25">
      <c r="A81" t="s">
        <v>410</v>
      </c>
      <c r="B81" t="s">
        <v>411</v>
      </c>
      <c r="C81" t="s">
        <v>970</v>
      </c>
      <c r="D81" t="s">
        <v>971</v>
      </c>
      <c r="E81" t="s">
        <v>414</v>
      </c>
      <c r="F81" t="s">
        <v>415</v>
      </c>
      <c r="G81" t="s">
        <v>416</v>
      </c>
      <c r="H81" t="s">
        <v>897</v>
      </c>
      <c r="I81" t="s">
        <v>1299</v>
      </c>
      <c r="J81" s="711">
        <v>44377</v>
      </c>
      <c r="K81" t="s">
        <v>1815</v>
      </c>
      <c r="L81" t="s">
        <v>1816</v>
      </c>
      <c r="M81" t="s">
        <v>421</v>
      </c>
      <c r="N81">
        <v>0</v>
      </c>
      <c r="O81">
        <v>0</v>
      </c>
      <c r="P81" t="s">
        <v>422</v>
      </c>
      <c r="Q81">
        <v>4000</v>
      </c>
      <c r="R81">
        <v>3354.86</v>
      </c>
      <c r="S81" t="s">
        <v>422</v>
      </c>
      <c r="T81" s="712">
        <v>4000</v>
      </c>
      <c r="U81" t="s">
        <v>423</v>
      </c>
      <c r="V81" t="s">
        <v>424</v>
      </c>
      <c r="W81" t="s">
        <v>425</v>
      </c>
      <c r="X81" t="s">
        <v>975</v>
      </c>
      <c r="Y81" s="711">
        <v>44391.429409722201</v>
      </c>
    </row>
    <row r="82" spans="1:25">
      <c r="A82" t="s">
        <v>410</v>
      </c>
      <c r="B82" t="s">
        <v>411</v>
      </c>
      <c r="C82" t="s">
        <v>432</v>
      </c>
      <c r="D82" t="s">
        <v>433</v>
      </c>
      <c r="E82" t="s">
        <v>414</v>
      </c>
      <c r="F82" t="s">
        <v>415</v>
      </c>
      <c r="G82" t="s">
        <v>416</v>
      </c>
      <c r="H82" t="s">
        <v>512</v>
      </c>
      <c r="I82" t="s">
        <v>495</v>
      </c>
      <c r="J82" s="711">
        <v>44316</v>
      </c>
      <c r="K82" t="s">
        <v>1484</v>
      </c>
      <c r="L82" t="s">
        <v>1483</v>
      </c>
      <c r="M82" t="s">
        <v>421</v>
      </c>
      <c r="N82">
        <v>0</v>
      </c>
      <c r="O82">
        <v>0</v>
      </c>
      <c r="P82" t="s">
        <v>422</v>
      </c>
      <c r="Q82">
        <v>261.83999999999997</v>
      </c>
      <c r="R82">
        <v>216.41</v>
      </c>
      <c r="S82" t="s">
        <v>422</v>
      </c>
      <c r="T82" s="712">
        <v>261.83999999999997</v>
      </c>
      <c r="U82" t="s">
        <v>423</v>
      </c>
      <c r="V82" t="s">
        <v>424</v>
      </c>
      <c r="W82" t="s">
        <v>425</v>
      </c>
      <c r="X82" t="s">
        <v>438</v>
      </c>
      <c r="Y82" s="711">
        <v>44330.5862037037</v>
      </c>
    </row>
    <row r="83" spans="1:25">
      <c r="A83" t="s">
        <v>410</v>
      </c>
      <c r="B83" t="s">
        <v>411</v>
      </c>
      <c r="C83" t="s">
        <v>432</v>
      </c>
      <c r="D83" t="s">
        <v>433</v>
      </c>
      <c r="E83" t="s">
        <v>414</v>
      </c>
      <c r="F83" t="s">
        <v>415</v>
      </c>
      <c r="G83" t="s">
        <v>416</v>
      </c>
      <c r="H83" t="s">
        <v>512</v>
      </c>
      <c r="I83" t="s">
        <v>495</v>
      </c>
      <c r="J83" s="711">
        <v>44347</v>
      </c>
      <c r="K83" t="s">
        <v>1597</v>
      </c>
      <c r="L83" t="s">
        <v>1595</v>
      </c>
      <c r="M83" t="s">
        <v>421</v>
      </c>
      <c r="N83">
        <v>0</v>
      </c>
      <c r="O83">
        <v>0</v>
      </c>
      <c r="P83" t="s">
        <v>422</v>
      </c>
      <c r="Q83">
        <v>261.63</v>
      </c>
      <c r="R83">
        <v>217.28</v>
      </c>
      <c r="S83" t="s">
        <v>422</v>
      </c>
      <c r="T83" s="712">
        <v>261.63</v>
      </c>
      <c r="U83" t="s">
        <v>423</v>
      </c>
      <c r="V83" t="s">
        <v>424</v>
      </c>
      <c r="W83" t="s">
        <v>425</v>
      </c>
      <c r="X83" t="s">
        <v>438</v>
      </c>
      <c r="Y83" s="711">
        <v>44358.635115740697</v>
      </c>
    </row>
    <row r="84" spans="1:25">
      <c r="A84" t="s">
        <v>410</v>
      </c>
      <c r="B84" t="s">
        <v>411</v>
      </c>
      <c r="C84" t="s">
        <v>432</v>
      </c>
      <c r="D84" t="s">
        <v>433</v>
      </c>
      <c r="E84" t="s">
        <v>414</v>
      </c>
      <c r="F84" t="s">
        <v>415</v>
      </c>
      <c r="G84" t="s">
        <v>416</v>
      </c>
      <c r="H84" t="s">
        <v>512</v>
      </c>
      <c r="I84" t="s">
        <v>495</v>
      </c>
      <c r="J84" s="711">
        <v>44376</v>
      </c>
      <c r="K84" t="s">
        <v>1736</v>
      </c>
      <c r="L84" t="s">
        <v>1721</v>
      </c>
      <c r="M84" t="s">
        <v>421</v>
      </c>
      <c r="N84">
        <v>0</v>
      </c>
      <c r="O84">
        <v>0</v>
      </c>
      <c r="P84" t="s">
        <v>422</v>
      </c>
      <c r="Q84">
        <v>227.36</v>
      </c>
      <c r="R84">
        <v>190.69</v>
      </c>
      <c r="S84" t="s">
        <v>422</v>
      </c>
      <c r="T84" s="712">
        <v>227.36</v>
      </c>
      <c r="U84" t="s">
        <v>423</v>
      </c>
      <c r="V84" t="s">
        <v>424</v>
      </c>
      <c r="W84" t="s">
        <v>425</v>
      </c>
      <c r="X84" t="s">
        <v>438</v>
      </c>
      <c r="Y84" s="711">
        <v>44390.557893518497</v>
      </c>
    </row>
    <row r="85" spans="1:25">
      <c r="A85" t="s">
        <v>410</v>
      </c>
      <c r="B85" t="s">
        <v>411</v>
      </c>
      <c r="C85" t="s">
        <v>432</v>
      </c>
      <c r="D85" t="s">
        <v>433</v>
      </c>
      <c r="E85" t="s">
        <v>414</v>
      </c>
      <c r="F85" t="s">
        <v>415</v>
      </c>
      <c r="G85" t="s">
        <v>416</v>
      </c>
      <c r="H85" t="s">
        <v>486</v>
      </c>
      <c r="I85" t="s">
        <v>477</v>
      </c>
      <c r="J85" s="711">
        <v>44316</v>
      </c>
      <c r="K85" t="s">
        <v>1480</v>
      </c>
      <c r="L85" t="s">
        <v>1478</v>
      </c>
      <c r="M85" t="s">
        <v>421</v>
      </c>
      <c r="N85">
        <v>0</v>
      </c>
      <c r="O85">
        <v>0</v>
      </c>
      <c r="P85" t="s">
        <v>422</v>
      </c>
      <c r="Q85">
        <v>127.17</v>
      </c>
      <c r="R85">
        <v>105.11</v>
      </c>
      <c r="S85" t="s">
        <v>422</v>
      </c>
      <c r="T85" s="712">
        <v>127.17</v>
      </c>
      <c r="U85" t="s">
        <v>423</v>
      </c>
      <c r="V85" t="s">
        <v>424</v>
      </c>
      <c r="W85" t="s">
        <v>425</v>
      </c>
      <c r="X85" t="s">
        <v>438</v>
      </c>
      <c r="Y85" s="711">
        <v>44330.586215277799</v>
      </c>
    </row>
    <row r="86" spans="1:25">
      <c r="A86" t="s">
        <v>410</v>
      </c>
      <c r="B86" t="s">
        <v>411</v>
      </c>
      <c r="C86" t="s">
        <v>432</v>
      </c>
      <c r="D86" t="s">
        <v>433</v>
      </c>
      <c r="E86" t="s">
        <v>414</v>
      </c>
      <c r="F86" t="s">
        <v>415</v>
      </c>
      <c r="G86" t="s">
        <v>416</v>
      </c>
      <c r="H86" t="s">
        <v>486</v>
      </c>
      <c r="I86" t="s">
        <v>477</v>
      </c>
      <c r="J86" s="711">
        <v>44347</v>
      </c>
      <c r="K86" t="s">
        <v>1590</v>
      </c>
      <c r="L86" t="s">
        <v>1591</v>
      </c>
      <c r="M86" t="s">
        <v>421</v>
      </c>
      <c r="N86">
        <v>0</v>
      </c>
      <c r="O86">
        <v>0</v>
      </c>
      <c r="P86" t="s">
        <v>422</v>
      </c>
      <c r="Q86">
        <v>126.97</v>
      </c>
      <c r="R86">
        <v>105.45</v>
      </c>
      <c r="S86" t="s">
        <v>422</v>
      </c>
      <c r="T86" s="712">
        <v>126.97</v>
      </c>
      <c r="U86" t="s">
        <v>423</v>
      </c>
      <c r="V86" t="s">
        <v>424</v>
      </c>
      <c r="W86" t="s">
        <v>425</v>
      </c>
      <c r="X86" t="s">
        <v>438</v>
      </c>
      <c r="Y86" s="711">
        <v>44358.635115740697</v>
      </c>
    </row>
    <row r="87" spans="1:25">
      <c r="A87" t="s">
        <v>410</v>
      </c>
      <c r="B87" t="s">
        <v>411</v>
      </c>
      <c r="C87" t="s">
        <v>432</v>
      </c>
      <c r="D87" t="s">
        <v>433</v>
      </c>
      <c r="E87" t="s">
        <v>414</v>
      </c>
      <c r="F87" t="s">
        <v>415</v>
      </c>
      <c r="G87" t="s">
        <v>416</v>
      </c>
      <c r="H87" t="s">
        <v>486</v>
      </c>
      <c r="I87" t="s">
        <v>477</v>
      </c>
      <c r="J87" s="711">
        <v>44376</v>
      </c>
      <c r="K87" t="s">
        <v>1727</v>
      </c>
      <c r="L87" t="s">
        <v>1723</v>
      </c>
      <c r="M87" t="s">
        <v>421</v>
      </c>
      <c r="N87">
        <v>0</v>
      </c>
      <c r="O87">
        <v>0</v>
      </c>
      <c r="P87" t="s">
        <v>422</v>
      </c>
      <c r="Q87">
        <v>126.83</v>
      </c>
      <c r="R87">
        <v>106.37</v>
      </c>
      <c r="S87" t="s">
        <v>422</v>
      </c>
      <c r="T87" s="712">
        <v>126.83</v>
      </c>
      <c r="U87" t="s">
        <v>423</v>
      </c>
      <c r="V87" t="s">
        <v>424</v>
      </c>
      <c r="W87" t="s">
        <v>425</v>
      </c>
      <c r="X87" t="s">
        <v>438</v>
      </c>
      <c r="Y87" s="711">
        <v>44390.558020833298</v>
      </c>
    </row>
    <row r="88" spans="1:25">
      <c r="A88" t="s">
        <v>410</v>
      </c>
      <c r="B88" t="s">
        <v>411</v>
      </c>
      <c r="C88" t="s">
        <v>432</v>
      </c>
      <c r="D88" t="s">
        <v>433</v>
      </c>
      <c r="E88" t="s">
        <v>414</v>
      </c>
      <c r="F88" t="s">
        <v>415</v>
      </c>
      <c r="G88" t="s">
        <v>416</v>
      </c>
      <c r="H88" t="s">
        <v>608</v>
      </c>
      <c r="I88" t="s">
        <v>597</v>
      </c>
      <c r="J88" s="711">
        <v>44316</v>
      </c>
      <c r="K88" t="s">
        <v>1493</v>
      </c>
      <c r="L88" t="s">
        <v>1491</v>
      </c>
      <c r="M88" t="s">
        <v>421</v>
      </c>
      <c r="N88">
        <v>0</v>
      </c>
      <c r="O88">
        <v>0</v>
      </c>
      <c r="P88" t="s">
        <v>422</v>
      </c>
      <c r="Q88">
        <v>63.59</v>
      </c>
      <c r="R88">
        <v>52.56</v>
      </c>
      <c r="S88" t="s">
        <v>422</v>
      </c>
      <c r="T88" s="712">
        <v>63.59</v>
      </c>
      <c r="U88" t="s">
        <v>423</v>
      </c>
      <c r="V88" t="s">
        <v>424</v>
      </c>
      <c r="W88" t="s">
        <v>425</v>
      </c>
      <c r="X88" t="s">
        <v>438</v>
      </c>
      <c r="Y88" s="711">
        <v>44330.586215277799</v>
      </c>
    </row>
    <row r="89" spans="1:25">
      <c r="A89" t="s">
        <v>410</v>
      </c>
      <c r="B89" t="s">
        <v>411</v>
      </c>
      <c r="C89" t="s">
        <v>432</v>
      </c>
      <c r="D89" t="s">
        <v>433</v>
      </c>
      <c r="E89" t="s">
        <v>414</v>
      </c>
      <c r="F89" t="s">
        <v>415</v>
      </c>
      <c r="G89" t="s">
        <v>416</v>
      </c>
      <c r="H89" t="s">
        <v>608</v>
      </c>
      <c r="I89" t="s">
        <v>597</v>
      </c>
      <c r="J89" s="711">
        <v>44347</v>
      </c>
      <c r="K89" t="s">
        <v>1606</v>
      </c>
      <c r="L89" t="s">
        <v>1607</v>
      </c>
      <c r="M89" t="s">
        <v>421</v>
      </c>
      <c r="N89">
        <v>0</v>
      </c>
      <c r="O89">
        <v>0</v>
      </c>
      <c r="P89" t="s">
        <v>422</v>
      </c>
      <c r="Q89">
        <v>63.49</v>
      </c>
      <c r="R89">
        <v>52.73</v>
      </c>
      <c r="S89" t="s">
        <v>422</v>
      </c>
      <c r="T89" s="712">
        <v>63.49</v>
      </c>
      <c r="U89" t="s">
        <v>423</v>
      </c>
      <c r="V89" t="s">
        <v>424</v>
      </c>
      <c r="W89" t="s">
        <v>425</v>
      </c>
      <c r="X89" t="s">
        <v>438</v>
      </c>
      <c r="Y89" s="711">
        <v>44358.635115740697</v>
      </c>
    </row>
    <row r="90" spans="1:25">
      <c r="A90" t="s">
        <v>410</v>
      </c>
      <c r="B90" t="s">
        <v>411</v>
      </c>
      <c r="C90" t="s">
        <v>432</v>
      </c>
      <c r="D90" t="s">
        <v>433</v>
      </c>
      <c r="E90" t="s">
        <v>414</v>
      </c>
      <c r="F90" t="s">
        <v>415</v>
      </c>
      <c r="G90" t="s">
        <v>416</v>
      </c>
      <c r="H90" t="s">
        <v>608</v>
      </c>
      <c r="I90" t="s">
        <v>597</v>
      </c>
      <c r="J90" s="711">
        <v>44376</v>
      </c>
      <c r="K90" t="s">
        <v>1754</v>
      </c>
      <c r="L90" t="s">
        <v>1752</v>
      </c>
      <c r="M90" t="s">
        <v>421</v>
      </c>
      <c r="N90">
        <v>0</v>
      </c>
      <c r="O90">
        <v>0</v>
      </c>
      <c r="P90" t="s">
        <v>422</v>
      </c>
      <c r="Q90">
        <v>63.6</v>
      </c>
      <c r="R90">
        <v>53.34</v>
      </c>
      <c r="S90" t="s">
        <v>422</v>
      </c>
      <c r="T90" s="712">
        <v>63.6</v>
      </c>
      <c r="U90" t="s">
        <v>423</v>
      </c>
      <c r="V90" t="s">
        <v>424</v>
      </c>
      <c r="W90" t="s">
        <v>425</v>
      </c>
      <c r="X90" t="s">
        <v>438</v>
      </c>
      <c r="Y90" s="711">
        <v>44390.558136574102</v>
      </c>
    </row>
    <row r="91" spans="1:25">
      <c r="A91" t="s">
        <v>410</v>
      </c>
      <c r="B91" t="s">
        <v>411</v>
      </c>
      <c r="C91" t="s">
        <v>970</v>
      </c>
      <c r="D91" t="s">
        <v>971</v>
      </c>
      <c r="E91" t="s">
        <v>414</v>
      </c>
      <c r="F91" t="s">
        <v>415</v>
      </c>
      <c r="G91" t="s">
        <v>416</v>
      </c>
      <c r="H91" t="s">
        <v>818</v>
      </c>
      <c r="I91" t="s">
        <v>1303</v>
      </c>
      <c r="J91" s="711">
        <v>44377</v>
      </c>
      <c r="K91" t="s">
        <v>1819</v>
      </c>
      <c r="L91" t="s">
        <v>1820</v>
      </c>
      <c r="M91" t="s">
        <v>421</v>
      </c>
      <c r="N91">
        <v>0</v>
      </c>
      <c r="O91">
        <v>0</v>
      </c>
      <c r="P91" t="s">
        <v>422</v>
      </c>
      <c r="Q91">
        <v>2100</v>
      </c>
      <c r="R91">
        <v>1761.3</v>
      </c>
      <c r="S91" t="s">
        <v>422</v>
      </c>
      <c r="T91" s="712">
        <v>2100</v>
      </c>
      <c r="U91" t="s">
        <v>423</v>
      </c>
      <c r="V91" t="s">
        <v>424</v>
      </c>
      <c r="W91" t="s">
        <v>425</v>
      </c>
      <c r="X91" t="s">
        <v>985</v>
      </c>
      <c r="Y91" s="711">
        <v>44391.429409722201</v>
      </c>
    </row>
    <row r="92" spans="1:25">
      <c r="A92" t="s">
        <v>410</v>
      </c>
      <c r="B92" t="s">
        <v>411</v>
      </c>
      <c r="C92" t="s">
        <v>970</v>
      </c>
      <c r="D92" t="s">
        <v>971</v>
      </c>
      <c r="E92" t="s">
        <v>414</v>
      </c>
      <c r="F92" t="s">
        <v>415</v>
      </c>
      <c r="G92" t="s">
        <v>416</v>
      </c>
      <c r="H92" t="s">
        <v>901</v>
      </c>
      <c r="I92" t="s">
        <v>1323</v>
      </c>
      <c r="J92" s="711">
        <v>44377</v>
      </c>
      <c r="K92" t="s">
        <v>1829</v>
      </c>
      <c r="L92" t="s">
        <v>1830</v>
      </c>
      <c r="M92" t="s">
        <v>421</v>
      </c>
      <c r="N92">
        <v>0</v>
      </c>
      <c r="O92">
        <v>0</v>
      </c>
      <c r="P92" t="s">
        <v>422</v>
      </c>
      <c r="Q92">
        <v>1500</v>
      </c>
      <c r="R92">
        <v>1258.07</v>
      </c>
      <c r="S92" t="s">
        <v>422</v>
      </c>
      <c r="T92" s="712">
        <v>1500</v>
      </c>
      <c r="U92" t="s">
        <v>423</v>
      </c>
      <c r="V92" t="s">
        <v>424</v>
      </c>
      <c r="W92" t="s">
        <v>425</v>
      </c>
      <c r="X92" t="s">
        <v>985</v>
      </c>
      <c r="Y92" s="711">
        <v>44391.429409722201</v>
      </c>
    </row>
    <row r="93" spans="1:25">
      <c r="A93" t="s">
        <v>410</v>
      </c>
      <c r="B93" t="s">
        <v>411</v>
      </c>
      <c r="C93" t="s">
        <v>970</v>
      </c>
      <c r="D93" t="s">
        <v>971</v>
      </c>
      <c r="E93" t="s">
        <v>414</v>
      </c>
      <c r="F93" t="s">
        <v>415</v>
      </c>
      <c r="G93" t="s">
        <v>416</v>
      </c>
      <c r="H93" t="s">
        <v>902</v>
      </c>
      <c r="I93" t="s">
        <v>1301</v>
      </c>
      <c r="J93" s="711">
        <v>44377</v>
      </c>
      <c r="K93" t="s">
        <v>1817</v>
      </c>
      <c r="L93" t="s">
        <v>1818</v>
      </c>
      <c r="M93" t="s">
        <v>421</v>
      </c>
      <c r="N93">
        <v>0</v>
      </c>
      <c r="O93">
        <v>0</v>
      </c>
      <c r="P93" t="s">
        <v>422</v>
      </c>
      <c r="Q93">
        <v>1800</v>
      </c>
      <c r="R93">
        <v>1509.69</v>
      </c>
      <c r="S93" t="s">
        <v>422</v>
      </c>
      <c r="T93" s="712">
        <v>1800</v>
      </c>
      <c r="U93" t="s">
        <v>423</v>
      </c>
      <c r="V93" t="s">
        <v>424</v>
      </c>
      <c r="W93" t="s">
        <v>425</v>
      </c>
      <c r="X93" t="s">
        <v>985</v>
      </c>
      <c r="Y93" s="711">
        <v>44391.429409722201</v>
      </c>
    </row>
    <row r="94" spans="1:25">
      <c r="A94" t="s">
        <v>410</v>
      </c>
      <c r="B94" t="s">
        <v>411</v>
      </c>
      <c r="C94" t="s">
        <v>970</v>
      </c>
      <c r="D94" t="s">
        <v>971</v>
      </c>
      <c r="E94" t="s">
        <v>414</v>
      </c>
      <c r="F94" t="s">
        <v>415</v>
      </c>
      <c r="G94" t="s">
        <v>416</v>
      </c>
      <c r="H94" t="s">
        <v>907</v>
      </c>
      <c r="I94" t="s">
        <v>1078</v>
      </c>
      <c r="J94" s="711">
        <v>44346</v>
      </c>
      <c r="K94" t="s">
        <v>1582</v>
      </c>
      <c r="L94" t="s">
        <v>1577</v>
      </c>
      <c r="M94" t="s">
        <v>421</v>
      </c>
      <c r="N94">
        <v>0</v>
      </c>
      <c r="O94">
        <v>0</v>
      </c>
      <c r="P94" t="s">
        <v>422</v>
      </c>
      <c r="Q94">
        <v>640</v>
      </c>
      <c r="R94">
        <v>531.52</v>
      </c>
      <c r="S94" t="s">
        <v>422</v>
      </c>
      <c r="T94" s="712">
        <v>640</v>
      </c>
      <c r="U94" t="s">
        <v>423</v>
      </c>
      <c r="V94" t="s">
        <v>424</v>
      </c>
      <c r="W94" t="s">
        <v>425</v>
      </c>
      <c r="X94" t="s">
        <v>565</v>
      </c>
      <c r="Y94" s="711">
        <v>44362.682719907403</v>
      </c>
    </row>
    <row r="95" spans="1:25">
      <c r="A95" t="s">
        <v>410</v>
      </c>
      <c r="B95" t="s">
        <v>411</v>
      </c>
      <c r="C95" t="s">
        <v>970</v>
      </c>
      <c r="D95" t="s">
        <v>971</v>
      </c>
      <c r="E95" t="s">
        <v>414</v>
      </c>
      <c r="F95" t="s">
        <v>415</v>
      </c>
      <c r="G95" t="s">
        <v>416</v>
      </c>
      <c r="H95" t="s">
        <v>908</v>
      </c>
      <c r="I95" t="s">
        <v>1697</v>
      </c>
      <c r="J95" s="711">
        <v>44375</v>
      </c>
      <c r="K95" t="s">
        <v>1698</v>
      </c>
      <c r="L95" t="s">
        <v>1699</v>
      </c>
      <c r="M95" t="s">
        <v>421</v>
      </c>
      <c r="N95">
        <v>0</v>
      </c>
      <c r="O95">
        <v>0</v>
      </c>
      <c r="P95" t="s">
        <v>422</v>
      </c>
      <c r="Q95">
        <v>200</v>
      </c>
      <c r="R95">
        <v>167.74</v>
      </c>
      <c r="S95" t="s">
        <v>422</v>
      </c>
      <c r="T95" s="712">
        <v>200</v>
      </c>
      <c r="U95" t="s">
        <v>423</v>
      </c>
      <c r="V95" t="s">
        <v>424</v>
      </c>
      <c r="W95" t="s">
        <v>425</v>
      </c>
      <c r="X95" t="s">
        <v>536</v>
      </c>
      <c r="Y95" s="711">
        <v>44389.301828703698</v>
      </c>
    </row>
    <row r="96" spans="1:25">
      <c r="A96" t="s">
        <v>410</v>
      </c>
      <c r="B96" t="s">
        <v>411</v>
      </c>
      <c r="C96" t="s">
        <v>970</v>
      </c>
      <c r="D96" t="s">
        <v>971</v>
      </c>
      <c r="E96" t="s">
        <v>414</v>
      </c>
      <c r="F96" t="s">
        <v>415</v>
      </c>
      <c r="G96" t="s">
        <v>416</v>
      </c>
      <c r="H96" t="s">
        <v>908</v>
      </c>
      <c r="I96" t="s">
        <v>1697</v>
      </c>
      <c r="J96" s="711">
        <v>44377</v>
      </c>
      <c r="K96" t="s">
        <v>1700</v>
      </c>
      <c r="L96" t="s">
        <v>1701</v>
      </c>
      <c r="M96" t="s">
        <v>421</v>
      </c>
      <c r="N96">
        <v>0</v>
      </c>
      <c r="O96">
        <v>0</v>
      </c>
      <c r="P96" t="s">
        <v>422</v>
      </c>
      <c r="Q96">
        <v>724</v>
      </c>
      <c r="R96">
        <v>607.23</v>
      </c>
      <c r="S96" t="s">
        <v>422</v>
      </c>
      <c r="T96" s="712">
        <v>724</v>
      </c>
      <c r="U96" t="s">
        <v>423</v>
      </c>
      <c r="V96" t="s">
        <v>424</v>
      </c>
      <c r="W96" t="s">
        <v>425</v>
      </c>
      <c r="X96" t="s">
        <v>536</v>
      </c>
      <c r="Y96" s="711">
        <v>44391.681423611102</v>
      </c>
    </row>
    <row r="97" spans="1:25">
      <c r="A97" t="s">
        <v>410</v>
      </c>
      <c r="B97" t="s">
        <v>411</v>
      </c>
      <c r="C97" t="s">
        <v>970</v>
      </c>
      <c r="D97" t="s">
        <v>971</v>
      </c>
      <c r="E97" t="s">
        <v>414</v>
      </c>
      <c r="F97" t="s">
        <v>415</v>
      </c>
      <c r="G97" t="s">
        <v>416</v>
      </c>
      <c r="H97" t="s">
        <v>908</v>
      </c>
      <c r="I97" t="s">
        <v>1697</v>
      </c>
      <c r="J97" s="711">
        <v>44377</v>
      </c>
      <c r="K97" t="s">
        <v>1702</v>
      </c>
      <c r="L97" t="s">
        <v>1703</v>
      </c>
      <c r="M97" t="s">
        <v>421</v>
      </c>
      <c r="N97">
        <v>0</v>
      </c>
      <c r="O97">
        <v>0</v>
      </c>
      <c r="P97" t="s">
        <v>422</v>
      </c>
      <c r="Q97">
        <v>863</v>
      </c>
      <c r="R97">
        <v>723.81</v>
      </c>
      <c r="S97" t="s">
        <v>422</v>
      </c>
      <c r="T97" s="712">
        <v>863</v>
      </c>
      <c r="U97" t="s">
        <v>423</v>
      </c>
      <c r="V97" t="s">
        <v>424</v>
      </c>
      <c r="W97" t="s">
        <v>425</v>
      </c>
      <c r="X97" t="s">
        <v>431</v>
      </c>
      <c r="Y97" s="711">
        <v>44391.681423611102</v>
      </c>
    </row>
    <row r="98" spans="1:25">
      <c r="A98" t="s">
        <v>410</v>
      </c>
      <c r="B98" t="s">
        <v>411</v>
      </c>
      <c r="C98" t="s">
        <v>970</v>
      </c>
      <c r="D98" t="s">
        <v>971</v>
      </c>
      <c r="E98" t="s">
        <v>414</v>
      </c>
      <c r="F98" t="s">
        <v>415</v>
      </c>
      <c r="G98" t="s">
        <v>416</v>
      </c>
      <c r="H98" t="s">
        <v>915</v>
      </c>
      <c r="I98" t="s">
        <v>1659</v>
      </c>
      <c r="J98" s="711">
        <v>44377</v>
      </c>
      <c r="K98" t="s">
        <v>1660</v>
      </c>
      <c r="L98" t="s">
        <v>1661</v>
      </c>
      <c r="M98" t="s">
        <v>421</v>
      </c>
      <c r="N98">
        <v>0</v>
      </c>
      <c r="O98">
        <v>0</v>
      </c>
      <c r="P98" t="s">
        <v>422</v>
      </c>
      <c r="Q98">
        <v>8000</v>
      </c>
      <c r="R98">
        <v>6709.72</v>
      </c>
      <c r="S98" t="s">
        <v>422</v>
      </c>
      <c r="T98" s="712">
        <v>8000</v>
      </c>
      <c r="U98" t="s">
        <v>423</v>
      </c>
      <c r="V98" t="s">
        <v>424</v>
      </c>
      <c r="W98" t="s">
        <v>425</v>
      </c>
      <c r="X98" t="s">
        <v>975</v>
      </c>
      <c r="Y98" s="711">
        <v>44391.429409722201</v>
      </c>
    </row>
    <row r="99" spans="1:25">
      <c r="A99" t="s">
        <v>410</v>
      </c>
      <c r="B99" t="s">
        <v>411</v>
      </c>
      <c r="C99" t="s">
        <v>432</v>
      </c>
      <c r="D99" t="s">
        <v>433</v>
      </c>
      <c r="E99" t="s">
        <v>414</v>
      </c>
      <c r="F99" t="s">
        <v>415</v>
      </c>
      <c r="G99" t="s">
        <v>416</v>
      </c>
      <c r="H99" t="s">
        <v>518</v>
      </c>
      <c r="I99" t="s">
        <v>495</v>
      </c>
      <c r="J99" s="711">
        <v>44316</v>
      </c>
      <c r="K99" t="s">
        <v>1485</v>
      </c>
      <c r="L99" t="s">
        <v>1483</v>
      </c>
      <c r="M99" t="s">
        <v>421</v>
      </c>
      <c r="N99">
        <v>0</v>
      </c>
      <c r="O99">
        <v>0</v>
      </c>
      <c r="P99" t="s">
        <v>422</v>
      </c>
      <c r="Q99">
        <v>785.52</v>
      </c>
      <c r="R99">
        <v>649.24</v>
      </c>
      <c r="S99" t="s">
        <v>422</v>
      </c>
      <c r="T99" s="712">
        <v>785.52</v>
      </c>
      <c r="U99" t="s">
        <v>423</v>
      </c>
      <c r="V99" t="s">
        <v>424</v>
      </c>
      <c r="W99" t="s">
        <v>425</v>
      </c>
      <c r="X99" t="s">
        <v>438</v>
      </c>
      <c r="Y99" s="711">
        <v>44330.5862037037</v>
      </c>
    </row>
    <row r="100" spans="1:25">
      <c r="A100" t="s">
        <v>410</v>
      </c>
      <c r="B100" t="s">
        <v>411</v>
      </c>
      <c r="C100" t="s">
        <v>432</v>
      </c>
      <c r="D100" t="s">
        <v>433</v>
      </c>
      <c r="E100" t="s">
        <v>414</v>
      </c>
      <c r="F100" t="s">
        <v>415</v>
      </c>
      <c r="G100" t="s">
        <v>416</v>
      </c>
      <c r="H100" t="s">
        <v>518</v>
      </c>
      <c r="I100" t="s">
        <v>495</v>
      </c>
      <c r="J100" s="711">
        <v>44347</v>
      </c>
      <c r="K100" t="s">
        <v>1598</v>
      </c>
      <c r="L100" t="s">
        <v>1595</v>
      </c>
      <c r="M100" t="s">
        <v>421</v>
      </c>
      <c r="N100">
        <v>0</v>
      </c>
      <c r="O100">
        <v>0</v>
      </c>
      <c r="P100" t="s">
        <v>422</v>
      </c>
      <c r="Q100">
        <v>784.9</v>
      </c>
      <c r="R100">
        <v>651.86</v>
      </c>
      <c r="S100" t="s">
        <v>422</v>
      </c>
      <c r="T100" s="712">
        <v>784.9</v>
      </c>
      <c r="U100" t="s">
        <v>423</v>
      </c>
      <c r="V100" t="s">
        <v>424</v>
      </c>
      <c r="W100" t="s">
        <v>425</v>
      </c>
      <c r="X100" t="s">
        <v>438</v>
      </c>
      <c r="Y100" s="711">
        <v>44358.635115740697</v>
      </c>
    </row>
    <row r="101" spans="1:25">
      <c r="A101" t="s">
        <v>410</v>
      </c>
      <c r="B101" t="s">
        <v>411</v>
      </c>
      <c r="C101" t="s">
        <v>432</v>
      </c>
      <c r="D101" t="s">
        <v>433</v>
      </c>
      <c r="E101" t="s">
        <v>414</v>
      </c>
      <c r="F101" t="s">
        <v>415</v>
      </c>
      <c r="G101" t="s">
        <v>416</v>
      </c>
      <c r="H101" t="s">
        <v>518</v>
      </c>
      <c r="I101" t="s">
        <v>495</v>
      </c>
      <c r="J101" s="711">
        <v>44376</v>
      </c>
      <c r="K101" t="s">
        <v>1737</v>
      </c>
      <c r="L101" t="s">
        <v>1721</v>
      </c>
      <c r="M101" t="s">
        <v>421</v>
      </c>
      <c r="N101">
        <v>0</v>
      </c>
      <c r="O101">
        <v>0</v>
      </c>
      <c r="P101" t="s">
        <v>422</v>
      </c>
      <c r="Q101">
        <v>682.08</v>
      </c>
      <c r="R101">
        <v>572.07000000000005</v>
      </c>
      <c r="S101" t="s">
        <v>422</v>
      </c>
      <c r="T101" s="712">
        <v>682.08</v>
      </c>
      <c r="U101" t="s">
        <v>423</v>
      </c>
      <c r="V101" t="s">
        <v>424</v>
      </c>
      <c r="W101" t="s">
        <v>425</v>
      </c>
      <c r="X101" t="s">
        <v>438</v>
      </c>
      <c r="Y101" s="711">
        <v>44390.557916666701</v>
      </c>
    </row>
    <row r="102" spans="1:25">
      <c r="A102" t="s">
        <v>410</v>
      </c>
      <c r="B102" t="s">
        <v>411</v>
      </c>
      <c r="C102" t="s">
        <v>432</v>
      </c>
      <c r="D102" t="s">
        <v>433</v>
      </c>
      <c r="E102" t="s">
        <v>414</v>
      </c>
      <c r="F102" t="s">
        <v>415</v>
      </c>
      <c r="G102" t="s">
        <v>416</v>
      </c>
      <c r="H102" t="s">
        <v>490</v>
      </c>
      <c r="I102" t="s">
        <v>477</v>
      </c>
      <c r="J102" s="711">
        <v>44316</v>
      </c>
      <c r="K102" t="s">
        <v>1481</v>
      </c>
      <c r="L102" t="s">
        <v>1478</v>
      </c>
      <c r="M102" t="s">
        <v>421</v>
      </c>
      <c r="N102">
        <v>0</v>
      </c>
      <c r="O102">
        <v>0</v>
      </c>
      <c r="P102" t="s">
        <v>422</v>
      </c>
      <c r="Q102">
        <v>635.86</v>
      </c>
      <c r="R102">
        <v>525.54999999999995</v>
      </c>
      <c r="S102" t="s">
        <v>422</v>
      </c>
      <c r="T102" s="712">
        <v>635.86</v>
      </c>
      <c r="U102" t="s">
        <v>423</v>
      </c>
      <c r="V102" t="s">
        <v>424</v>
      </c>
      <c r="W102" t="s">
        <v>425</v>
      </c>
      <c r="X102" t="s">
        <v>438</v>
      </c>
      <c r="Y102" s="711">
        <v>44330.586215277799</v>
      </c>
    </row>
    <row r="103" spans="1:25">
      <c r="A103" t="s">
        <v>410</v>
      </c>
      <c r="B103" t="s">
        <v>411</v>
      </c>
      <c r="C103" t="s">
        <v>432</v>
      </c>
      <c r="D103" t="s">
        <v>433</v>
      </c>
      <c r="E103" t="s">
        <v>414</v>
      </c>
      <c r="F103" t="s">
        <v>415</v>
      </c>
      <c r="G103" t="s">
        <v>416</v>
      </c>
      <c r="H103" t="s">
        <v>490</v>
      </c>
      <c r="I103" t="s">
        <v>477</v>
      </c>
      <c r="J103" s="711">
        <v>44347</v>
      </c>
      <c r="K103" t="s">
        <v>1592</v>
      </c>
      <c r="L103" t="s">
        <v>1593</v>
      </c>
      <c r="M103" t="s">
        <v>421</v>
      </c>
      <c r="N103">
        <v>0</v>
      </c>
      <c r="O103">
        <v>0</v>
      </c>
      <c r="P103" t="s">
        <v>422</v>
      </c>
      <c r="Q103">
        <v>634.86</v>
      </c>
      <c r="R103">
        <v>527.25</v>
      </c>
      <c r="S103" t="s">
        <v>422</v>
      </c>
      <c r="T103" s="712">
        <v>634.86</v>
      </c>
      <c r="U103" t="s">
        <v>423</v>
      </c>
      <c r="V103" t="s">
        <v>424</v>
      </c>
      <c r="W103" t="s">
        <v>425</v>
      </c>
      <c r="X103" t="s">
        <v>438</v>
      </c>
      <c r="Y103" s="711">
        <v>44358.635115740697</v>
      </c>
    </row>
    <row r="104" spans="1:25">
      <c r="A104" t="s">
        <v>410</v>
      </c>
      <c r="B104" t="s">
        <v>411</v>
      </c>
      <c r="C104" t="s">
        <v>432</v>
      </c>
      <c r="D104" t="s">
        <v>433</v>
      </c>
      <c r="E104" t="s">
        <v>414</v>
      </c>
      <c r="F104" t="s">
        <v>415</v>
      </c>
      <c r="G104" t="s">
        <v>416</v>
      </c>
      <c r="H104" t="s">
        <v>490</v>
      </c>
      <c r="I104" t="s">
        <v>477</v>
      </c>
      <c r="J104" s="711">
        <v>44376</v>
      </c>
      <c r="K104" t="s">
        <v>1728</v>
      </c>
      <c r="L104" t="s">
        <v>1723</v>
      </c>
      <c r="M104" t="s">
        <v>421</v>
      </c>
      <c r="N104">
        <v>0</v>
      </c>
      <c r="O104">
        <v>0</v>
      </c>
      <c r="P104" t="s">
        <v>422</v>
      </c>
      <c r="Q104">
        <v>634.14</v>
      </c>
      <c r="R104">
        <v>531.86</v>
      </c>
      <c r="S104" t="s">
        <v>422</v>
      </c>
      <c r="T104" s="712">
        <v>634.14</v>
      </c>
      <c r="U104" t="s">
        <v>423</v>
      </c>
      <c r="V104" t="s">
        <v>424</v>
      </c>
      <c r="W104" t="s">
        <v>425</v>
      </c>
      <c r="X104" t="s">
        <v>438</v>
      </c>
      <c r="Y104" s="711">
        <v>44390.558055555601</v>
      </c>
    </row>
    <row r="105" spans="1:25">
      <c r="A105" t="s">
        <v>410</v>
      </c>
      <c r="B105" t="s">
        <v>411</v>
      </c>
      <c r="C105" t="s">
        <v>432</v>
      </c>
      <c r="D105" t="s">
        <v>433</v>
      </c>
      <c r="E105" t="s">
        <v>414</v>
      </c>
      <c r="F105" t="s">
        <v>415</v>
      </c>
      <c r="G105" t="s">
        <v>416</v>
      </c>
      <c r="H105" t="s">
        <v>612</v>
      </c>
      <c r="I105" t="s">
        <v>597</v>
      </c>
      <c r="J105" s="711">
        <v>44316</v>
      </c>
      <c r="K105" t="s">
        <v>1494</v>
      </c>
      <c r="L105" t="s">
        <v>1491</v>
      </c>
      <c r="M105" t="s">
        <v>421</v>
      </c>
      <c r="N105">
        <v>0</v>
      </c>
      <c r="O105">
        <v>0</v>
      </c>
      <c r="P105" t="s">
        <v>422</v>
      </c>
      <c r="Q105">
        <v>190.79</v>
      </c>
      <c r="R105">
        <v>157.69</v>
      </c>
      <c r="S105" t="s">
        <v>422</v>
      </c>
      <c r="T105" s="712">
        <v>190.79</v>
      </c>
      <c r="U105" t="s">
        <v>423</v>
      </c>
      <c r="V105" t="s">
        <v>424</v>
      </c>
      <c r="W105" t="s">
        <v>425</v>
      </c>
      <c r="X105" t="s">
        <v>438</v>
      </c>
      <c r="Y105" s="711">
        <v>44330.586215277799</v>
      </c>
    </row>
    <row r="106" spans="1:25">
      <c r="A106" t="s">
        <v>410</v>
      </c>
      <c r="B106" t="s">
        <v>411</v>
      </c>
      <c r="C106" t="s">
        <v>432</v>
      </c>
      <c r="D106" t="s">
        <v>433</v>
      </c>
      <c r="E106" t="s">
        <v>414</v>
      </c>
      <c r="F106" t="s">
        <v>415</v>
      </c>
      <c r="G106" t="s">
        <v>416</v>
      </c>
      <c r="H106" t="s">
        <v>612</v>
      </c>
      <c r="I106" t="s">
        <v>597</v>
      </c>
      <c r="J106" s="711">
        <v>44347</v>
      </c>
      <c r="K106" t="s">
        <v>1608</v>
      </c>
      <c r="L106" t="s">
        <v>1607</v>
      </c>
      <c r="M106" t="s">
        <v>421</v>
      </c>
      <c r="N106">
        <v>0</v>
      </c>
      <c r="O106">
        <v>0</v>
      </c>
      <c r="P106" t="s">
        <v>422</v>
      </c>
      <c r="Q106">
        <v>190.48</v>
      </c>
      <c r="R106">
        <v>158.19</v>
      </c>
      <c r="S106" t="s">
        <v>422</v>
      </c>
      <c r="T106" s="712">
        <v>190.48</v>
      </c>
      <c r="U106" t="s">
        <v>423</v>
      </c>
      <c r="V106" t="s">
        <v>424</v>
      </c>
      <c r="W106" t="s">
        <v>425</v>
      </c>
      <c r="X106" t="s">
        <v>438</v>
      </c>
      <c r="Y106" s="711">
        <v>44358.635115740697</v>
      </c>
    </row>
    <row r="107" spans="1:25">
      <c r="A107" t="s">
        <v>410</v>
      </c>
      <c r="B107" t="s">
        <v>411</v>
      </c>
      <c r="C107" t="s">
        <v>432</v>
      </c>
      <c r="D107" t="s">
        <v>433</v>
      </c>
      <c r="E107" t="s">
        <v>414</v>
      </c>
      <c r="F107" t="s">
        <v>415</v>
      </c>
      <c r="G107" t="s">
        <v>416</v>
      </c>
      <c r="H107" t="s">
        <v>612</v>
      </c>
      <c r="I107" t="s">
        <v>597</v>
      </c>
      <c r="J107" s="711">
        <v>44376</v>
      </c>
      <c r="K107" t="s">
        <v>1755</v>
      </c>
      <c r="L107" t="s">
        <v>1752</v>
      </c>
      <c r="M107" t="s">
        <v>421</v>
      </c>
      <c r="N107">
        <v>0</v>
      </c>
      <c r="O107">
        <v>0</v>
      </c>
      <c r="P107" t="s">
        <v>422</v>
      </c>
      <c r="Q107">
        <v>190.81</v>
      </c>
      <c r="R107">
        <v>160.04</v>
      </c>
      <c r="S107" t="s">
        <v>422</v>
      </c>
      <c r="T107" s="712">
        <v>190.81</v>
      </c>
      <c r="U107" t="s">
        <v>423</v>
      </c>
      <c r="V107" t="s">
        <v>424</v>
      </c>
      <c r="W107" t="s">
        <v>425</v>
      </c>
      <c r="X107" t="s">
        <v>438</v>
      </c>
      <c r="Y107" s="711">
        <v>44390.558171296303</v>
      </c>
    </row>
    <row r="108" spans="1:25">
      <c r="A108" t="s">
        <v>410</v>
      </c>
      <c r="B108" t="s">
        <v>411</v>
      </c>
      <c r="C108" t="s">
        <v>970</v>
      </c>
      <c r="D108" t="s">
        <v>971</v>
      </c>
      <c r="E108" t="s">
        <v>414</v>
      </c>
      <c r="F108" t="s">
        <v>415</v>
      </c>
      <c r="G108" t="s">
        <v>416</v>
      </c>
      <c r="H108" t="s">
        <v>819</v>
      </c>
      <c r="I108" t="s">
        <v>991</v>
      </c>
      <c r="J108" s="711">
        <v>44377</v>
      </c>
      <c r="K108" t="s">
        <v>1674</v>
      </c>
      <c r="L108" t="s">
        <v>1675</v>
      </c>
      <c r="M108" t="s">
        <v>421</v>
      </c>
      <c r="N108">
        <v>0</v>
      </c>
      <c r="O108">
        <v>0</v>
      </c>
      <c r="P108" t="s">
        <v>422</v>
      </c>
      <c r="Q108">
        <v>2100</v>
      </c>
      <c r="R108">
        <v>1761.3</v>
      </c>
      <c r="S108" t="s">
        <v>422</v>
      </c>
      <c r="T108" s="712">
        <v>2100</v>
      </c>
      <c r="U108" t="s">
        <v>423</v>
      </c>
      <c r="V108" t="s">
        <v>424</v>
      </c>
      <c r="W108" t="s">
        <v>425</v>
      </c>
      <c r="X108" t="s">
        <v>985</v>
      </c>
      <c r="Y108" s="711">
        <v>44391.429409722201</v>
      </c>
    </row>
    <row r="109" spans="1:25">
      <c r="A109" t="s">
        <v>410</v>
      </c>
      <c r="B109" t="s">
        <v>411</v>
      </c>
      <c r="C109" t="s">
        <v>970</v>
      </c>
      <c r="D109" t="s">
        <v>971</v>
      </c>
      <c r="E109" t="s">
        <v>414</v>
      </c>
      <c r="F109" t="s">
        <v>415</v>
      </c>
      <c r="G109" t="s">
        <v>416</v>
      </c>
      <c r="H109" t="s">
        <v>820</v>
      </c>
      <c r="I109" t="s">
        <v>982</v>
      </c>
      <c r="J109" s="711">
        <v>44377</v>
      </c>
      <c r="K109" t="s">
        <v>1668</v>
      </c>
      <c r="L109" t="s">
        <v>1669</v>
      </c>
      <c r="M109" t="s">
        <v>421</v>
      </c>
      <c r="N109">
        <v>0</v>
      </c>
      <c r="O109">
        <v>0</v>
      </c>
      <c r="P109" t="s">
        <v>422</v>
      </c>
      <c r="Q109">
        <v>1950</v>
      </c>
      <c r="R109">
        <v>1635.49</v>
      </c>
      <c r="S109" t="s">
        <v>422</v>
      </c>
      <c r="T109" s="712">
        <v>1950</v>
      </c>
      <c r="U109" t="s">
        <v>423</v>
      </c>
      <c r="V109" t="s">
        <v>424</v>
      </c>
      <c r="W109" t="s">
        <v>425</v>
      </c>
      <c r="X109" t="s">
        <v>985</v>
      </c>
      <c r="Y109" s="711">
        <v>44391.429409722201</v>
      </c>
    </row>
    <row r="110" spans="1:25">
      <c r="A110" t="s">
        <v>410</v>
      </c>
      <c r="B110" t="s">
        <v>411</v>
      </c>
      <c r="C110" t="s">
        <v>970</v>
      </c>
      <c r="D110" t="s">
        <v>971</v>
      </c>
      <c r="E110" t="s">
        <v>414</v>
      </c>
      <c r="F110" t="s">
        <v>415</v>
      </c>
      <c r="G110" t="s">
        <v>416</v>
      </c>
      <c r="H110" t="s">
        <v>926</v>
      </c>
      <c r="I110" t="s">
        <v>976</v>
      </c>
      <c r="J110" s="711">
        <v>44377</v>
      </c>
      <c r="K110" t="s">
        <v>1662</v>
      </c>
      <c r="L110" t="s">
        <v>1663</v>
      </c>
      <c r="M110" t="s">
        <v>421</v>
      </c>
      <c r="N110">
        <v>0</v>
      </c>
      <c r="O110">
        <v>0</v>
      </c>
      <c r="P110" t="s">
        <v>422</v>
      </c>
      <c r="Q110">
        <v>1800</v>
      </c>
      <c r="R110">
        <v>1509.69</v>
      </c>
      <c r="S110" t="s">
        <v>422</v>
      </c>
      <c r="T110" s="712">
        <v>1800</v>
      </c>
      <c r="U110" t="s">
        <v>423</v>
      </c>
      <c r="V110" t="s">
        <v>424</v>
      </c>
      <c r="W110" t="s">
        <v>425</v>
      </c>
      <c r="X110" t="s">
        <v>985</v>
      </c>
      <c r="Y110" s="711">
        <v>44391.429409722201</v>
      </c>
    </row>
    <row r="111" spans="1:25">
      <c r="A111" t="s">
        <v>410</v>
      </c>
      <c r="B111" t="s">
        <v>411</v>
      </c>
      <c r="C111" t="s">
        <v>970</v>
      </c>
      <c r="D111" t="s">
        <v>971</v>
      </c>
      <c r="E111" t="s">
        <v>414</v>
      </c>
      <c r="F111" t="s">
        <v>415</v>
      </c>
      <c r="G111" t="s">
        <v>416</v>
      </c>
      <c r="H111" t="s">
        <v>532</v>
      </c>
      <c r="I111" t="s">
        <v>533</v>
      </c>
      <c r="J111" s="711">
        <v>44377</v>
      </c>
      <c r="K111" t="s">
        <v>1739</v>
      </c>
      <c r="L111" t="s">
        <v>1740</v>
      </c>
      <c r="M111" t="s">
        <v>421</v>
      </c>
      <c r="N111">
        <v>0</v>
      </c>
      <c r="O111">
        <v>0</v>
      </c>
      <c r="P111" t="s">
        <v>422</v>
      </c>
      <c r="Q111">
        <v>5251</v>
      </c>
      <c r="R111">
        <v>4404.09</v>
      </c>
      <c r="S111" t="s">
        <v>422</v>
      </c>
      <c r="T111" s="712">
        <v>5251</v>
      </c>
      <c r="U111" t="s">
        <v>423</v>
      </c>
      <c r="V111" t="s">
        <v>424</v>
      </c>
      <c r="W111" t="s">
        <v>425</v>
      </c>
      <c r="X111" t="s">
        <v>565</v>
      </c>
      <c r="Y111" s="711">
        <v>44391.426956018498</v>
      </c>
    </row>
    <row r="112" spans="1:25">
      <c r="A112" t="s">
        <v>410</v>
      </c>
      <c r="B112" t="s">
        <v>411</v>
      </c>
      <c r="C112" t="s">
        <v>432</v>
      </c>
      <c r="D112" t="s">
        <v>433</v>
      </c>
      <c r="E112" t="s">
        <v>414</v>
      </c>
      <c r="F112" t="s">
        <v>415</v>
      </c>
      <c r="G112" t="s">
        <v>416</v>
      </c>
      <c r="H112" t="s">
        <v>524</v>
      </c>
      <c r="I112" t="s">
        <v>495</v>
      </c>
      <c r="J112" s="711">
        <v>44316</v>
      </c>
      <c r="K112" t="s">
        <v>1486</v>
      </c>
      <c r="L112" t="s">
        <v>1483</v>
      </c>
      <c r="M112" t="s">
        <v>421</v>
      </c>
      <c r="N112">
        <v>0</v>
      </c>
      <c r="O112">
        <v>0</v>
      </c>
      <c r="P112" t="s">
        <v>422</v>
      </c>
      <c r="Q112">
        <v>1047.3599999999999</v>
      </c>
      <c r="R112">
        <v>865.66</v>
      </c>
      <c r="S112" t="s">
        <v>422</v>
      </c>
      <c r="T112" s="712">
        <v>1047.3599999999999</v>
      </c>
      <c r="U112" t="s">
        <v>423</v>
      </c>
      <c r="V112" t="s">
        <v>424</v>
      </c>
      <c r="W112" t="s">
        <v>425</v>
      </c>
      <c r="X112" t="s">
        <v>438</v>
      </c>
      <c r="Y112" s="711">
        <v>44330.5862037037</v>
      </c>
    </row>
    <row r="113" spans="1:25">
      <c r="A113" t="s">
        <v>410</v>
      </c>
      <c r="B113" t="s">
        <v>411</v>
      </c>
      <c r="C113" t="s">
        <v>432</v>
      </c>
      <c r="D113" t="s">
        <v>433</v>
      </c>
      <c r="E113" t="s">
        <v>414</v>
      </c>
      <c r="F113" t="s">
        <v>415</v>
      </c>
      <c r="G113" t="s">
        <v>416</v>
      </c>
      <c r="H113" t="s">
        <v>524</v>
      </c>
      <c r="I113" t="s">
        <v>495</v>
      </c>
      <c r="J113" s="711">
        <v>44347</v>
      </c>
      <c r="K113" t="s">
        <v>1599</v>
      </c>
      <c r="L113" t="s">
        <v>1595</v>
      </c>
      <c r="M113" t="s">
        <v>421</v>
      </c>
      <c r="N113">
        <v>0</v>
      </c>
      <c r="O113">
        <v>0</v>
      </c>
      <c r="P113" t="s">
        <v>422</v>
      </c>
      <c r="Q113">
        <v>1046.53</v>
      </c>
      <c r="R113">
        <v>869.14</v>
      </c>
      <c r="S113" t="s">
        <v>422</v>
      </c>
      <c r="T113" s="712">
        <v>1046.53</v>
      </c>
      <c r="U113" t="s">
        <v>423</v>
      </c>
      <c r="V113" t="s">
        <v>424</v>
      </c>
      <c r="W113" t="s">
        <v>425</v>
      </c>
      <c r="X113" t="s">
        <v>438</v>
      </c>
      <c r="Y113" s="711">
        <v>44358.635115740697</v>
      </c>
    </row>
    <row r="114" spans="1:25">
      <c r="A114" t="s">
        <v>410</v>
      </c>
      <c r="B114" t="s">
        <v>411</v>
      </c>
      <c r="C114" t="s">
        <v>432</v>
      </c>
      <c r="D114" t="s">
        <v>433</v>
      </c>
      <c r="E114" t="s">
        <v>414</v>
      </c>
      <c r="F114" t="s">
        <v>415</v>
      </c>
      <c r="G114" t="s">
        <v>416</v>
      </c>
      <c r="H114" t="s">
        <v>524</v>
      </c>
      <c r="I114" t="s">
        <v>495</v>
      </c>
      <c r="J114" s="711">
        <v>44376</v>
      </c>
      <c r="K114" t="s">
        <v>1738</v>
      </c>
      <c r="L114" t="s">
        <v>1721</v>
      </c>
      <c r="M114" t="s">
        <v>421</v>
      </c>
      <c r="N114">
        <v>0</v>
      </c>
      <c r="O114">
        <v>0</v>
      </c>
      <c r="P114" t="s">
        <v>422</v>
      </c>
      <c r="Q114">
        <v>909.44</v>
      </c>
      <c r="R114">
        <v>762.76</v>
      </c>
      <c r="S114" t="s">
        <v>422</v>
      </c>
      <c r="T114" s="712">
        <v>909.44</v>
      </c>
      <c r="U114" t="s">
        <v>423</v>
      </c>
      <c r="V114" t="s">
        <v>424</v>
      </c>
      <c r="W114" t="s">
        <v>425</v>
      </c>
      <c r="X114" t="s">
        <v>438</v>
      </c>
      <c r="Y114" s="711">
        <v>44390.557928240698</v>
      </c>
    </row>
    <row r="115" spans="1:25">
      <c r="A115" t="s">
        <v>410</v>
      </c>
      <c r="B115" t="s">
        <v>411</v>
      </c>
      <c r="C115" t="s">
        <v>432</v>
      </c>
      <c r="D115" t="s">
        <v>433</v>
      </c>
      <c r="E115" t="s">
        <v>414</v>
      </c>
      <c r="F115" t="s">
        <v>415</v>
      </c>
      <c r="G115" t="s">
        <v>416</v>
      </c>
      <c r="H115" t="s">
        <v>616</v>
      </c>
      <c r="I115" t="s">
        <v>597</v>
      </c>
      <c r="J115" s="711">
        <v>44316</v>
      </c>
      <c r="K115" t="s">
        <v>1495</v>
      </c>
      <c r="L115" t="s">
        <v>1491</v>
      </c>
      <c r="M115" t="s">
        <v>421</v>
      </c>
      <c r="N115">
        <v>0</v>
      </c>
      <c r="O115">
        <v>0</v>
      </c>
      <c r="P115" t="s">
        <v>422</v>
      </c>
      <c r="Q115">
        <v>635.96</v>
      </c>
      <c r="R115">
        <v>525.63</v>
      </c>
      <c r="S115" t="s">
        <v>422</v>
      </c>
      <c r="T115" s="712">
        <v>635.96</v>
      </c>
      <c r="U115" t="s">
        <v>423</v>
      </c>
      <c r="V115" t="s">
        <v>424</v>
      </c>
      <c r="W115" t="s">
        <v>425</v>
      </c>
      <c r="X115" t="s">
        <v>438</v>
      </c>
      <c r="Y115" s="711">
        <v>44330.586215277799</v>
      </c>
    </row>
    <row r="116" spans="1:25" s="713" customFormat="1">
      <c r="A116" t="s">
        <v>410</v>
      </c>
      <c r="B116" t="s">
        <v>411</v>
      </c>
      <c r="C116" t="s">
        <v>432</v>
      </c>
      <c r="D116" t="s">
        <v>433</v>
      </c>
      <c r="E116" t="s">
        <v>414</v>
      </c>
      <c r="F116" t="s">
        <v>415</v>
      </c>
      <c r="G116" t="s">
        <v>416</v>
      </c>
      <c r="H116" t="s">
        <v>616</v>
      </c>
      <c r="I116" t="s">
        <v>597</v>
      </c>
      <c r="J116" s="711">
        <v>44347</v>
      </c>
      <c r="K116" t="s">
        <v>1609</v>
      </c>
      <c r="L116" t="s">
        <v>1607</v>
      </c>
      <c r="M116" t="s">
        <v>421</v>
      </c>
      <c r="N116">
        <v>0</v>
      </c>
      <c r="O116">
        <v>0</v>
      </c>
      <c r="P116" t="s">
        <v>422</v>
      </c>
      <c r="Q116">
        <v>634.91999999999996</v>
      </c>
      <c r="R116">
        <v>527.29999999999995</v>
      </c>
      <c r="S116" t="s">
        <v>422</v>
      </c>
      <c r="T116" s="712">
        <v>634.91999999999996</v>
      </c>
      <c r="U116" t="s">
        <v>423</v>
      </c>
      <c r="V116" t="s">
        <v>424</v>
      </c>
      <c r="W116" t="s">
        <v>425</v>
      </c>
      <c r="X116" t="s">
        <v>438</v>
      </c>
      <c r="Y116" s="711">
        <v>44358.635115740697</v>
      </c>
    </row>
    <row r="117" spans="1:25" s="713" customFormat="1">
      <c r="A117" t="s">
        <v>410</v>
      </c>
      <c r="B117" t="s">
        <v>411</v>
      </c>
      <c r="C117" t="s">
        <v>432</v>
      </c>
      <c r="D117" t="s">
        <v>433</v>
      </c>
      <c r="E117" t="s">
        <v>414</v>
      </c>
      <c r="F117" t="s">
        <v>415</v>
      </c>
      <c r="G117" t="s">
        <v>416</v>
      </c>
      <c r="H117" t="s">
        <v>616</v>
      </c>
      <c r="I117" t="s">
        <v>597</v>
      </c>
      <c r="J117" s="711">
        <v>44376</v>
      </c>
      <c r="K117" t="s">
        <v>1756</v>
      </c>
      <c r="L117" t="s">
        <v>1752</v>
      </c>
      <c r="M117" t="s">
        <v>421</v>
      </c>
      <c r="N117">
        <v>0</v>
      </c>
      <c r="O117">
        <v>0</v>
      </c>
      <c r="P117" t="s">
        <v>422</v>
      </c>
      <c r="Q117">
        <v>636.02</v>
      </c>
      <c r="R117">
        <v>533.44000000000005</v>
      </c>
      <c r="S117" t="s">
        <v>422</v>
      </c>
      <c r="T117" s="712">
        <v>636.02</v>
      </c>
      <c r="U117" t="s">
        <v>423</v>
      </c>
      <c r="V117" t="s">
        <v>424</v>
      </c>
      <c r="W117" t="s">
        <v>425</v>
      </c>
      <c r="X117" t="s">
        <v>438</v>
      </c>
      <c r="Y117" s="711">
        <v>44390.558194444398</v>
      </c>
    </row>
    <row r="118" spans="1:25" s="713" customFormat="1">
      <c r="A118" t="s">
        <v>410</v>
      </c>
      <c r="B118" t="s">
        <v>411</v>
      </c>
      <c r="C118" t="s">
        <v>432</v>
      </c>
      <c r="D118" t="s">
        <v>433</v>
      </c>
      <c r="E118" t="s">
        <v>414</v>
      </c>
      <c r="F118" t="s">
        <v>415</v>
      </c>
      <c r="G118" t="s">
        <v>416</v>
      </c>
      <c r="H118" t="s">
        <v>623</v>
      </c>
      <c r="I118" t="s">
        <v>624</v>
      </c>
      <c r="J118" s="711">
        <v>44316</v>
      </c>
      <c r="K118" t="s">
        <v>1496</v>
      </c>
      <c r="L118" t="s">
        <v>1497</v>
      </c>
      <c r="M118" t="s">
        <v>421</v>
      </c>
      <c r="N118">
        <v>0</v>
      </c>
      <c r="O118">
        <v>0</v>
      </c>
      <c r="P118" t="s">
        <v>422</v>
      </c>
      <c r="Q118">
        <v>2543.33</v>
      </c>
      <c r="R118">
        <v>2102.1</v>
      </c>
      <c r="S118" t="s">
        <v>422</v>
      </c>
      <c r="T118" s="712">
        <v>2543.33</v>
      </c>
      <c r="U118" t="s">
        <v>423</v>
      </c>
      <c r="V118" t="s">
        <v>424</v>
      </c>
      <c r="W118" t="s">
        <v>425</v>
      </c>
      <c r="X118" t="s">
        <v>438</v>
      </c>
      <c r="Y118" s="711">
        <v>44330.586226851898</v>
      </c>
    </row>
    <row r="119" spans="1:25" s="713" customFormat="1">
      <c r="A119" t="s">
        <v>410</v>
      </c>
      <c r="B119" t="s">
        <v>411</v>
      </c>
      <c r="C119" t="s">
        <v>432</v>
      </c>
      <c r="D119" t="s">
        <v>433</v>
      </c>
      <c r="E119" t="s">
        <v>414</v>
      </c>
      <c r="F119" t="s">
        <v>415</v>
      </c>
      <c r="G119" t="s">
        <v>416</v>
      </c>
      <c r="H119" t="s">
        <v>623</v>
      </c>
      <c r="I119" t="s">
        <v>624</v>
      </c>
      <c r="J119" s="711">
        <v>44347</v>
      </c>
      <c r="K119" t="s">
        <v>1610</v>
      </c>
      <c r="L119" t="s">
        <v>1611</v>
      </c>
      <c r="M119" t="s">
        <v>421</v>
      </c>
      <c r="N119">
        <v>0</v>
      </c>
      <c r="O119">
        <v>0</v>
      </c>
      <c r="P119" t="s">
        <v>422</v>
      </c>
      <c r="Q119">
        <v>2539.36</v>
      </c>
      <c r="R119">
        <v>2108.9299999999998</v>
      </c>
      <c r="S119" t="s">
        <v>422</v>
      </c>
      <c r="T119" s="712">
        <v>2539.36</v>
      </c>
      <c r="U119" t="s">
        <v>423</v>
      </c>
      <c r="V119" t="s">
        <v>424</v>
      </c>
      <c r="W119" t="s">
        <v>425</v>
      </c>
      <c r="X119" t="s">
        <v>438</v>
      </c>
      <c r="Y119" s="711">
        <v>44358.635138888902</v>
      </c>
    </row>
    <row r="120" spans="1:25" s="713" customFormat="1">
      <c r="A120" t="s">
        <v>410</v>
      </c>
      <c r="B120" t="s">
        <v>411</v>
      </c>
      <c r="C120" t="s">
        <v>432</v>
      </c>
      <c r="D120" t="s">
        <v>433</v>
      </c>
      <c r="E120" t="s">
        <v>414</v>
      </c>
      <c r="F120" t="s">
        <v>415</v>
      </c>
      <c r="G120" t="s">
        <v>416</v>
      </c>
      <c r="H120" t="s">
        <v>623</v>
      </c>
      <c r="I120" t="s">
        <v>624</v>
      </c>
      <c r="J120" s="711">
        <v>44376</v>
      </c>
      <c r="K120" t="s">
        <v>1757</v>
      </c>
      <c r="L120" t="s">
        <v>1758</v>
      </c>
      <c r="M120" t="s">
        <v>421</v>
      </c>
      <c r="N120">
        <v>0</v>
      </c>
      <c r="O120">
        <v>0</v>
      </c>
      <c r="P120" t="s">
        <v>422</v>
      </c>
      <c r="Q120">
        <v>2548.73</v>
      </c>
      <c r="R120">
        <v>2137.66</v>
      </c>
      <c r="S120" t="s">
        <v>422</v>
      </c>
      <c r="T120" s="712">
        <v>2548.73</v>
      </c>
      <c r="U120" t="s">
        <v>423</v>
      </c>
      <c r="V120" t="s">
        <v>424</v>
      </c>
      <c r="W120" t="s">
        <v>425</v>
      </c>
      <c r="X120" t="s">
        <v>438</v>
      </c>
      <c r="Y120" s="711">
        <v>44390.558819444399</v>
      </c>
    </row>
    <row r="121" spans="1:25">
      <c r="A121" t="s">
        <v>410</v>
      </c>
      <c r="B121" t="s">
        <v>411</v>
      </c>
      <c r="C121" t="s">
        <v>970</v>
      </c>
      <c r="D121" t="s">
        <v>971</v>
      </c>
      <c r="E121" t="s">
        <v>414</v>
      </c>
      <c r="F121" t="s">
        <v>415</v>
      </c>
      <c r="G121" t="s">
        <v>416</v>
      </c>
      <c r="H121" t="s">
        <v>623</v>
      </c>
      <c r="I121" t="s">
        <v>624</v>
      </c>
      <c r="J121" s="711">
        <v>44377</v>
      </c>
      <c r="K121" t="s">
        <v>1759</v>
      </c>
      <c r="L121" t="s">
        <v>1760</v>
      </c>
      <c r="M121" t="s">
        <v>421</v>
      </c>
      <c r="N121">
        <v>0</v>
      </c>
      <c r="O121">
        <v>0</v>
      </c>
      <c r="P121" t="s">
        <v>422</v>
      </c>
      <c r="Q121">
        <v>66</v>
      </c>
      <c r="R121">
        <v>55.36</v>
      </c>
      <c r="S121" t="s">
        <v>422</v>
      </c>
      <c r="T121" s="712">
        <v>66</v>
      </c>
      <c r="U121" t="s">
        <v>423</v>
      </c>
      <c r="V121" t="s">
        <v>424</v>
      </c>
      <c r="W121" t="s">
        <v>425</v>
      </c>
      <c r="X121" t="s">
        <v>619</v>
      </c>
      <c r="Y121" s="711">
        <v>44389.301828703698</v>
      </c>
    </row>
    <row r="122" spans="1:25">
      <c r="A122" t="s">
        <v>410</v>
      </c>
      <c r="B122" t="s">
        <v>411</v>
      </c>
      <c r="C122" t="s">
        <v>432</v>
      </c>
      <c r="D122" t="s">
        <v>433</v>
      </c>
      <c r="E122" t="s">
        <v>414</v>
      </c>
      <c r="F122" t="s">
        <v>415</v>
      </c>
      <c r="G122" t="s">
        <v>416</v>
      </c>
      <c r="H122" t="s">
        <v>434</v>
      </c>
      <c r="I122" t="s">
        <v>435</v>
      </c>
      <c r="J122" s="711">
        <v>44316</v>
      </c>
      <c r="K122" t="s">
        <v>1473</v>
      </c>
      <c r="L122" t="s">
        <v>1474</v>
      </c>
      <c r="M122" t="s">
        <v>421</v>
      </c>
      <c r="N122">
        <v>0</v>
      </c>
      <c r="O122">
        <v>0</v>
      </c>
      <c r="P122" t="s">
        <v>422</v>
      </c>
      <c r="Q122">
        <v>838.27</v>
      </c>
      <c r="R122">
        <v>692.84</v>
      </c>
      <c r="S122" t="s">
        <v>422</v>
      </c>
      <c r="T122" s="712">
        <v>838.27</v>
      </c>
      <c r="U122" t="s">
        <v>423</v>
      </c>
      <c r="V122" t="s">
        <v>424</v>
      </c>
      <c r="W122" t="s">
        <v>425</v>
      </c>
      <c r="X122" t="s">
        <v>438</v>
      </c>
      <c r="Y122" s="711">
        <v>44330.586226851898</v>
      </c>
    </row>
    <row r="123" spans="1:25">
      <c r="A123" t="s">
        <v>410</v>
      </c>
      <c r="B123" t="s">
        <v>411</v>
      </c>
      <c r="C123" t="s">
        <v>432</v>
      </c>
      <c r="D123" t="s">
        <v>433</v>
      </c>
      <c r="E123" t="s">
        <v>414</v>
      </c>
      <c r="F123" t="s">
        <v>415</v>
      </c>
      <c r="G123" t="s">
        <v>416</v>
      </c>
      <c r="H123" t="s">
        <v>434</v>
      </c>
      <c r="I123" t="s">
        <v>435</v>
      </c>
      <c r="J123" s="711">
        <v>44347</v>
      </c>
      <c r="K123" t="s">
        <v>1583</v>
      </c>
      <c r="L123" t="s">
        <v>1584</v>
      </c>
      <c r="M123" t="s">
        <v>421</v>
      </c>
      <c r="N123">
        <v>0</v>
      </c>
      <c r="O123">
        <v>0</v>
      </c>
      <c r="P123" t="s">
        <v>422</v>
      </c>
      <c r="Q123">
        <v>836.11</v>
      </c>
      <c r="R123">
        <v>694.39</v>
      </c>
      <c r="S123" t="s">
        <v>422</v>
      </c>
      <c r="T123" s="712">
        <v>836.11</v>
      </c>
      <c r="U123" t="s">
        <v>423</v>
      </c>
      <c r="V123" t="s">
        <v>424</v>
      </c>
      <c r="W123" t="s">
        <v>425</v>
      </c>
      <c r="X123" t="s">
        <v>438</v>
      </c>
      <c r="Y123" s="711">
        <v>44358.635138888902</v>
      </c>
    </row>
    <row r="124" spans="1:25">
      <c r="A124" t="s">
        <v>410</v>
      </c>
      <c r="B124" t="s">
        <v>411</v>
      </c>
      <c r="C124" t="s">
        <v>432</v>
      </c>
      <c r="D124" t="s">
        <v>433</v>
      </c>
      <c r="E124" t="s">
        <v>414</v>
      </c>
      <c r="F124" t="s">
        <v>415</v>
      </c>
      <c r="G124" t="s">
        <v>416</v>
      </c>
      <c r="H124" t="s">
        <v>434</v>
      </c>
      <c r="I124" t="s">
        <v>435</v>
      </c>
      <c r="J124" s="711">
        <v>44376</v>
      </c>
      <c r="K124" t="s">
        <v>1704</v>
      </c>
      <c r="L124" t="s">
        <v>1705</v>
      </c>
      <c r="M124" t="s">
        <v>421</v>
      </c>
      <c r="N124">
        <v>0</v>
      </c>
      <c r="O124">
        <v>0</v>
      </c>
      <c r="P124" t="s">
        <v>422</v>
      </c>
      <c r="Q124">
        <v>838.27</v>
      </c>
      <c r="R124">
        <v>703.07</v>
      </c>
      <c r="S124" t="s">
        <v>422</v>
      </c>
      <c r="T124" s="712">
        <v>838.27</v>
      </c>
      <c r="U124" t="s">
        <v>423</v>
      </c>
      <c r="V124" t="s">
        <v>424</v>
      </c>
      <c r="W124" t="s">
        <v>425</v>
      </c>
      <c r="X124" t="s">
        <v>438</v>
      </c>
      <c r="Y124" s="711">
        <v>44390.558854166702</v>
      </c>
    </row>
    <row r="125" spans="1:25">
      <c r="A125" t="s">
        <v>410</v>
      </c>
      <c r="B125" t="s">
        <v>411</v>
      </c>
      <c r="C125" t="s">
        <v>432</v>
      </c>
      <c r="D125" t="s">
        <v>433</v>
      </c>
      <c r="E125" t="s">
        <v>414</v>
      </c>
      <c r="F125" t="s">
        <v>415</v>
      </c>
      <c r="G125" t="s">
        <v>416</v>
      </c>
      <c r="H125" t="s">
        <v>675</v>
      </c>
      <c r="I125" t="s">
        <v>676</v>
      </c>
      <c r="J125" s="711">
        <v>44316</v>
      </c>
      <c r="K125" t="s">
        <v>1514</v>
      </c>
      <c r="L125" t="s">
        <v>1515</v>
      </c>
      <c r="M125" t="s">
        <v>421</v>
      </c>
      <c r="N125">
        <v>0</v>
      </c>
      <c r="O125">
        <v>0</v>
      </c>
      <c r="P125" t="s">
        <v>422</v>
      </c>
      <c r="Q125">
        <v>732.42</v>
      </c>
      <c r="R125">
        <v>605.36</v>
      </c>
      <c r="S125" t="s">
        <v>422</v>
      </c>
      <c r="T125" s="712">
        <v>732.42</v>
      </c>
      <c r="U125" t="s">
        <v>423</v>
      </c>
      <c r="V125" t="s">
        <v>424</v>
      </c>
      <c r="W125" t="s">
        <v>425</v>
      </c>
      <c r="X125" t="s">
        <v>438</v>
      </c>
      <c r="Y125" s="711">
        <v>44330.586226851898</v>
      </c>
    </row>
    <row r="126" spans="1:25">
      <c r="A126" t="s">
        <v>410</v>
      </c>
      <c r="B126" t="s">
        <v>411</v>
      </c>
      <c r="C126" t="s">
        <v>432</v>
      </c>
      <c r="D126" t="s">
        <v>433</v>
      </c>
      <c r="E126" t="s">
        <v>414</v>
      </c>
      <c r="F126" t="s">
        <v>415</v>
      </c>
      <c r="G126" t="s">
        <v>416</v>
      </c>
      <c r="H126" t="s">
        <v>675</v>
      </c>
      <c r="I126" t="s">
        <v>676</v>
      </c>
      <c r="J126" s="711">
        <v>44347</v>
      </c>
      <c r="K126" t="s">
        <v>1620</v>
      </c>
      <c r="L126" t="s">
        <v>1621</v>
      </c>
      <c r="M126" t="s">
        <v>421</v>
      </c>
      <c r="N126">
        <v>0</v>
      </c>
      <c r="O126">
        <v>0</v>
      </c>
      <c r="P126" t="s">
        <v>422</v>
      </c>
      <c r="Q126">
        <v>731.19</v>
      </c>
      <c r="R126">
        <v>607.25</v>
      </c>
      <c r="S126" t="s">
        <v>422</v>
      </c>
      <c r="T126" s="712">
        <v>731.19</v>
      </c>
      <c r="U126" t="s">
        <v>423</v>
      </c>
      <c r="V126" t="s">
        <v>424</v>
      </c>
      <c r="W126" t="s">
        <v>425</v>
      </c>
      <c r="X126" t="s">
        <v>438</v>
      </c>
      <c r="Y126" s="711">
        <v>44358.635138888902</v>
      </c>
    </row>
    <row r="127" spans="1:25">
      <c r="A127" t="s">
        <v>410</v>
      </c>
      <c r="B127" t="s">
        <v>411</v>
      </c>
      <c r="C127" t="s">
        <v>432</v>
      </c>
      <c r="D127" t="s">
        <v>433</v>
      </c>
      <c r="E127" t="s">
        <v>414</v>
      </c>
      <c r="F127" t="s">
        <v>415</v>
      </c>
      <c r="G127" t="s">
        <v>416</v>
      </c>
      <c r="H127" t="s">
        <v>675</v>
      </c>
      <c r="I127" t="s">
        <v>676</v>
      </c>
      <c r="J127" s="711">
        <v>44376</v>
      </c>
      <c r="K127" t="s">
        <v>1776</v>
      </c>
      <c r="L127" t="s">
        <v>1777</v>
      </c>
      <c r="M127" t="s">
        <v>421</v>
      </c>
      <c r="N127">
        <v>0</v>
      </c>
      <c r="O127">
        <v>0</v>
      </c>
      <c r="P127" t="s">
        <v>422</v>
      </c>
      <c r="Q127">
        <v>730.45</v>
      </c>
      <c r="R127">
        <v>612.64</v>
      </c>
      <c r="S127" t="s">
        <v>422</v>
      </c>
      <c r="T127" s="712">
        <v>730.45</v>
      </c>
      <c r="U127" t="s">
        <v>423</v>
      </c>
      <c r="V127" t="s">
        <v>424</v>
      </c>
      <c r="W127" t="s">
        <v>425</v>
      </c>
      <c r="X127" t="s">
        <v>438</v>
      </c>
      <c r="Y127" s="711">
        <v>44390.558888888903</v>
      </c>
    </row>
    <row r="128" spans="1:25">
      <c r="A128" t="s">
        <v>410</v>
      </c>
      <c r="B128" t="s">
        <v>411</v>
      </c>
      <c r="C128" t="s">
        <v>432</v>
      </c>
      <c r="D128" t="s">
        <v>433</v>
      </c>
      <c r="E128" t="s">
        <v>414</v>
      </c>
      <c r="F128" t="s">
        <v>415</v>
      </c>
      <c r="G128" t="s">
        <v>416</v>
      </c>
      <c r="H128" t="s">
        <v>453</v>
      </c>
      <c r="I128" t="s">
        <v>454</v>
      </c>
      <c r="J128" s="711">
        <v>44316</v>
      </c>
      <c r="K128" t="s">
        <v>1475</v>
      </c>
      <c r="L128" t="s">
        <v>1476</v>
      </c>
      <c r="M128" t="s">
        <v>421</v>
      </c>
      <c r="N128">
        <v>0</v>
      </c>
      <c r="O128">
        <v>0</v>
      </c>
      <c r="P128" t="s">
        <v>422</v>
      </c>
      <c r="Q128">
        <v>1286.28</v>
      </c>
      <c r="R128">
        <v>1063.1300000000001</v>
      </c>
      <c r="S128" t="s">
        <v>422</v>
      </c>
      <c r="T128" s="712">
        <v>1286.28</v>
      </c>
      <c r="U128" t="s">
        <v>423</v>
      </c>
      <c r="V128" t="s">
        <v>424</v>
      </c>
      <c r="W128" t="s">
        <v>425</v>
      </c>
      <c r="X128" t="s">
        <v>438</v>
      </c>
      <c r="Y128" s="711">
        <v>44330.586226851898</v>
      </c>
    </row>
    <row r="129" spans="1:25">
      <c r="A129" t="s">
        <v>410</v>
      </c>
      <c r="B129" t="s">
        <v>411</v>
      </c>
      <c r="C129" t="s">
        <v>432</v>
      </c>
      <c r="D129" t="s">
        <v>433</v>
      </c>
      <c r="E129" t="s">
        <v>414</v>
      </c>
      <c r="F129" t="s">
        <v>415</v>
      </c>
      <c r="G129" t="s">
        <v>416</v>
      </c>
      <c r="H129" t="s">
        <v>453</v>
      </c>
      <c r="I129" t="s">
        <v>454</v>
      </c>
      <c r="J129" s="711">
        <v>44347</v>
      </c>
      <c r="K129" t="s">
        <v>1585</v>
      </c>
      <c r="L129" t="s">
        <v>1586</v>
      </c>
      <c r="M129" t="s">
        <v>421</v>
      </c>
      <c r="N129">
        <v>0</v>
      </c>
      <c r="O129">
        <v>0</v>
      </c>
      <c r="P129" t="s">
        <v>422</v>
      </c>
      <c r="Q129">
        <v>1285.17</v>
      </c>
      <c r="R129">
        <v>1067.33</v>
      </c>
      <c r="S129" t="s">
        <v>422</v>
      </c>
      <c r="T129" s="712">
        <v>1285.17</v>
      </c>
      <c r="U129" t="s">
        <v>423</v>
      </c>
      <c r="V129" t="s">
        <v>424</v>
      </c>
      <c r="W129" t="s">
        <v>425</v>
      </c>
      <c r="X129" t="s">
        <v>438</v>
      </c>
      <c r="Y129" s="711">
        <v>44358.635138888902</v>
      </c>
    </row>
    <row r="130" spans="1:25">
      <c r="A130" t="s">
        <v>410</v>
      </c>
      <c r="B130" t="s">
        <v>411</v>
      </c>
      <c r="C130" t="s">
        <v>432</v>
      </c>
      <c r="D130" t="s">
        <v>433</v>
      </c>
      <c r="E130" t="s">
        <v>414</v>
      </c>
      <c r="F130" t="s">
        <v>415</v>
      </c>
      <c r="G130" t="s">
        <v>416</v>
      </c>
      <c r="H130" t="s">
        <v>453</v>
      </c>
      <c r="I130" t="s">
        <v>454</v>
      </c>
      <c r="J130" s="711">
        <v>44376</v>
      </c>
      <c r="K130" t="s">
        <v>1710</v>
      </c>
      <c r="L130" t="s">
        <v>1711</v>
      </c>
      <c r="M130" t="s">
        <v>421</v>
      </c>
      <c r="N130">
        <v>0</v>
      </c>
      <c r="O130">
        <v>0</v>
      </c>
      <c r="P130" t="s">
        <v>422</v>
      </c>
      <c r="Q130">
        <v>1289.3900000000001</v>
      </c>
      <c r="R130">
        <v>1081.43</v>
      </c>
      <c r="S130" t="s">
        <v>422</v>
      </c>
      <c r="T130" s="712">
        <v>1289.3900000000001</v>
      </c>
      <c r="U130" t="s">
        <v>423</v>
      </c>
      <c r="V130" t="s">
        <v>424</v>
      </c>
      <c r="W130" t="s">
        <v>425</v>
      </c>
      <c r="X130" t="s">
        <v>438</v>
      </c>
      <c r="Y130" s="711">
        <v>44390.558912036999</v>
      </c>
    </row>
    <row r="131" spans="1:25">
      <c r="A131" t="s">
        <v>410</v>
      </c>
      <c r="B131" t="s">
        <v>411</v>
      </c>
      <c r="C131" t="s">
        <v>970</v>
      </c>
      <c r="D131" t="s">
        <v>971</v>
      </c>
      <c r="E131" t="s">
        <v>414</v>
      </c>
      <c r="F131" t="s">
        <v>415</v>
      </c>
      <c r="G131" t="s">
        <v>416</v>
      </c>
      <c r="H131" t="s">
        <v>453</v>
      </c>
      <c r="I131" t="s">
        <v>454</v>
      </c>
      <c r="J131" s="711">
        <v>44377</v>
      </c>
      <c r="K131" t="s">
        <v>1712</v>
      </c>
      <c r="L131" t="s">
        <v>1713</v>
      </c>
      <c r="M131" t="s">
        <v>421</v>
      </c>
      <c r="N131">
        <v>0</v>
      </c>
      <c r="O131">
        <v>0</v>
      </c>
      <c r="P131" t="s">
        <v>422</v>
      </c>
      <c r="Q131">
        <v>113</v>
      </c>
      <c r="R131">
        <v>94.77</v>
      </c>
      <c r="S131" t="s">
        <v>422</v>
      </c>
      <c r="T131" s="712">
        <v>113</v>
      </c>
      <c r="U131" t="s">
        <v>423</v>
      </c>
      <c r="V131" t="s">
        <v>424</v>
      </c>
      <c r="W131" t="s">
        <v>425</v>
      </c>
      <c r="X131" t="s">
        <v>619</v>
      </c>
      <c r="Y131" s="711">
        <v>44389.301828703698</v>
      </c>
    </row>
    <row r="132" spans="1:25">
      <c r="A132" t="s">
        <v>410</v>
      </c>
      <c r="B132" t="s">
        <v>411</v>
      </c>
      <c r="C132" t="s">
        <v>970</v>
      </c>
      <c r="D132" t="s">
        <v>971</v>
      </c>
      <c r="E132" t="s">
        <v>414</v>
      </c>
      <c r="F132" t="s">
        <v>415</v>
      </c>
      <c r="G132" t="s">
        <v>416</v>
      </c>
      <c r="H132" t="s">
        <v>928</v>
      </c>
      <c r="I132" t="s">
        <v>980</v>
      </c>
      <c r="J132" s="711">
        <v>44377</v>
      </c>
      <c r="K132" t="s">
        <v>1666</v>
      </c>
      <c r="L132" t="s">
        <v>1667</v>
      </c>
      <c r="M132" t="s">
        <v>421</v>
      </c>
      <c r="N132">
        <v>0</v>
      </c>
      <c r="O132">
        <v>0</v>
      </c>
      <c r="P132" t="s">
        <v>422</v>
      </c>
      <c r="Q132">
        <v>2550</v>
      </c>
      <c r="R132">
        <v>2138.7199999999998</v>
      </c>
      <c r="S132" t="s">
        <v>422</v>
      </c>
      <c r="T132" s="712">
        <v>2550</v>
      </c>
      <c r="U132" t="s">
        <v>423</v>
      </c>
      <c r="V132" t="s">
        <v>424</v>
      </c>
      <c r="W132" t="s">
        <v>425</v>
      </c>
      <c r="X132" t="s">
        <v>975</v>
      </c>
      <c r="Y132" s="711">
        <v>44391.429409722201</v>
      </c>
    </row>
    <row r="133" spans="1:25">
      <c r="A133" t="s">
        <v>410</v>
      </c>
      <c r="B133" t="s">
        <v>411</v>
      </c>
      <c r="C133" t="s">
        <v>970</v>
      </c>
      <c r="D133" t="s">
        <v>971</v>
      </c>
      <c r="E133" t="s">
        <v>414</v>
      </c>
      <c r="F133" t="s">
        <v>415</v>
      </c>
      <c r="G133" t="s">
        <v>416</v>
      </c>
      <c r="H133" t="s">
        <v>929</v>
      </c>
      <c r="I133" t="s">
        <v>989</v>
      </c>
      <c r="J133" s="711">
        <v>44377</v>
      </c>
      <c r="K133" t="s">
        <v>1672</v>
      </c>
      <c r="L133" t="s">
        <v>1673</v>
      </c>
      <c r="M133" t="s">
        <v>421</v>
      </c>
      <c r="N133">
        <v>0</v>
      </c>
      <c r="O133">
        <v>0</v>
      </c>
      <c r="P133" t="s">
        <v>422</v>
      </c>
      <c r="Q133">
        <v>1200</v>
      </c>
      <c r="R133">
        <v>1006.46</v>
      </c>
      <c r="S133" t="s">
        <v>422</v>
      </c>
      <c r="T133" s="712">
        <v>1200</v>
      </c>
      <c r="U133" t="s">
        <v>423</v>
      </c>
      <c r="V133" t="s">
        <v>424</v>
      </c>
      <c r="W133" t="s">
        <v>425</v>
      </c>
      <c r="X133" t="s">
        <v>975</v>
      </c>
      <c r="Y133" s="711">
        <v>44391.4294212963</v>
      </c>
    </row>
    <row r="134" spans="1:25">
      <c r="A134" t="s">
        <v>410</v>
      </c>
      <c r="B134" t="s">
        <v>411</v>
      </c>
      <c r="C134" t="s">
        <v>970</v>
      </c>
      <c r="D134" t="s">
        <v>971</v>
      </c>
      <c r="E134" t="s">
        <v>414</v>
      </c>
      <c r="F134" t="s">
        <v>415</v>
      </c>
      <c r="G134" t="s">
        <v>416</v>
      </c>
      <c r="H134" t="s">
        <v>930</v>
      </c>
      <c r="I134" t="s">
        <v>978</v>
      </c>
      <c r="J134" s="711">
        <v>44377</v>
      </c>
      <c r="K134" t="s">
        <v>1664</v>
      </c>
      <c r="L134" t="s">
        <v>1665</v>
      </c>
      <c r="M134" t="s">
        <v>421</v>
      </c>
      <c r="N134">
        <v>0</v>
      </c>
      <c r="O134">
        <v>0</v>
      </c>
      <c r="P134" t="s">
        <v>422</v>
      </c>
      <c r="Q134">
        <v>900</v>
      </c>
      <c r="R134">
        <v>754.84</v>
      </c>
      <c r="S134" t="s">
        <v>422</v>
      </c>
      <c r="T134" s="712">
        <v>900</v>
      </c>
      <c r="U134" t="s">
        <v>423</v>
      </c>
      <c r="V134" t="s">
        <v>424</v>
      </c>
      <c r="W134" t="s">
        <v>425</v>
      </c>
      <c r="X134" t="s">
        <v>975</v>
      </c>
      <c r="Y134" s="711">
        <v>44391.4294212963</v>
      </c>
    </row>
    <row r="135" spans="1:25">
      <c r="A135" t="s">
        <v>410</v>
      </c>
      <c r="B135" t="s">
        <v>411</v>
      </c>
      <c r="C135" t="s">
        <v>970</v>
      </c>
      <c r="D135" t="s">
        <v>971</v>
      </c>
      <c r="E135" t="s">
        <v>414</v>
      </c>
      <c r="F135" t="s">
        <v>415</v>
      </c>
      <c r="G135" t="s">
        <v>416</v>
      </c>
      <c r="H135" t="s">
        <v>931</v>
      </c>
      <c r="I135" t="s">
        <v>987</v>
      </c>
      <c r="J135" s="711">
        <v>44377</v>
      </c>
      <c r="K135" t="s">
        <v>1670</v>
      </c>
      <c r="L135" t="s">
        <v>1671</v>
      </c>
      <c r="M135" t="s">
        <v>421</v>
      </c>
      <c r="N135">
        <v>0</v>
      </c>
      <c r="O135">
        <v>0</v>
      </c>
      <c r="P135" t="s">
        <v>422</v>
      </c>
      <c r="Q135">
        <v>900</v>
      </c>
      <c r="R135">
        <v>754.84</v>
      </c>
      <c r="S135" t="s">
        <v>422</v>
      </c>
      <c r="T135" s="712">
        <v>900</v>
      </c>
      <c r="U135" t="s">
        <v>423</v>
      </c>
      <c r="V135" t="s">
        <v>424</v>
      </c>
      <c r="W135" t="s">
        <v>425</v>
      </c>
      <c r="X135" t="s">
        <v>975</v>
      </c>
      <c r="Y135" s="711">
        <v>44391.4294212963</v>
      </c>
    </row>
    <row r="136" spans="1:25">
      <c r="A136" t="s">
        <v>410</v>
      </c>
      <c r="B136" t="s">
        <v>411</v>
      </c>
      <c r="C136" t="s">
        <v>970</v>
      </c>
      <c r="D136" t="s">
        <v>971</v>
      </c>
      <c r="E136" t="s">
        <v>414</v>
      </c>
      <c r="F136" t="s">
        <v>415</v>
      </c>
      <c r="G136" t="s">
        <v>416</v>
      </c>
      <c r="H136" t="s">
        <v>932</v>
      </c>
      <c r="I136" t="s">
        <v>1307</v>
      </c>
      <c r="J136" s="711">
        <v>44377</v>
      </c>
      <c r="K136" t="s">
        <v>1821</v>
      </c>
      <c r="L136" t="s">
        <v>1822</v>
      </c>
      <c r="M136" t="s">
        <v>421</v>
      </c>
      <c r="N136">
        <v>0</v>
      </c>
      <c r="O136">
        <v>0</v>
      </c>
      <c r="P136" t="s">
        <v>422</v>
      </c>
      <c r="Q136">
        <v>1800</v>
      </c>
      <c r="R136">
        <v>1509.69</v>
      </c>
      <c r="S136" t="s">
        <v>422</v>
      </c>
      <c r="T136" s="712">
        <v>1800</v>
      </c>
      <c r="U136" t="s">
        <v>423</v>
      </c>
      <c r="V136" t="s">
        <v>424</v>
      </c>
      <c r="W136" t="s">
        <v>425</v>
      </c>
      <c r="X136" t="s">
        <v>985</v>
      </c>
      <c r="Y136" s="711">
        <v>44391.429409722201</v>
      </c>
    </row>
    <row r="137" spans="1:25">
      <c r="A137" t="s">
        <v>410</v>
      </c>
      <c r="B137" t="s">
        <v>411</v>
      </c>
      <c r="C137" t="s">
        <v>970</v>
      </c>
      <c r="D137" t="s">
        <v>971</v>
      </c>
      <c r="E137" t="s">
        <v>414</v>
      </c>
      <c r="F137" t="s">
        <v>415</v>
      </c>
      <c r="G137" t="s">
        <v>416</v>
      </c>
      <c r="H137" t="s">
        <v>933</v>
      </c>
      <c r="I137" t="s">
        <v>1631</v>
      </c>
      <c r="J137" s="711">
        <v>44347</v>
      </c>
      <c r="K137" t="s">
        <v>1632</v>
      </c>
      <c r="L137" t="s">
        <v>1633</v>
      </c>
      <c r="M137" t="s">
        <v>421</v>
      </c>
      <c r="N137">
        <v>0</v>
      </c>
      <c r="O137">
        <v>0</v>
      </c>
      <c r="P137" t="s">
        <v>422</v>
      </c>
      <c r="Q137">
        <v>900</v>
      </c>
      <c r="R137">
        <v>747.45</v>
      </c>
      <c r="S137" t="s">
        <v>422</v>
      </c>
      <c r="T137" s="712">
        <v>900</v>
      </c>
      <c r="U137" t="s">
        <v>423</v>
      </c>
      <c r="V137" t="s">
        <v>424</v>
      </c>
      <c r="W137" t="s">
        <v>425</v>
      </c>
      <c r="X137" t="s">
        <v>985</v>
      </c>
      <c r="Y137" s="711">
        <v>44362.682731481502</v>
      </c>
    </row>
    <row r="138" spans="1:25">
      <c r="A138" t="s">
        <v>410</v>
      </c>
      <c r="B138" t="s">
        <v>411</v>
      </c>
      <c r="C138" t="s">
        <v>970</v>
      </c>
      <c r="D138" t="s">
        <v>971</v>
      </c>
      <c r="E138" t="s">
        <v>414</v>
      </c>
      <c r="F138" t="s">
        <v>415</v>
      </c>
      <c r="G138" t="s">
        <v>416</v>
      </c>
      <c r="H138" t="s">
        <v>933</v>
      </c>
      <c r="I138" t="s">
        <v>1631</v>
      </c>
      <c r="J138" s="711">
        <v>44377</v>
      </c>
      <c r="K138" t="s">
        <v>1783</v>
      </c>
      <c r="L138" t="s">
        <v>1784</v>
      </c>
      <c r="M138" t="s">
        <v>421</v>
      </c>
      <c r="N138">
        <v>0</v>
      </c>
      <c r="O138">
        <v>0</v>
      </c>
      <c r="P138" t="s">
        <v>422</v>
      </c>
      <c r="Q138">
        <v>900</v>
      </c>
      <c r="R138">
        <v>754.84</v>
      </c>
      <c r="S138" t="s">
        <v>422</v>
      </c>
      <c r="T138" s="712">
        <v>900</v>
      </c>
      <c r="U138" t="s">
        <v>423</v>
      </c>
      <c r="V138" t="s">
        <v>424</v>
      </c>
      <c r="W138" t="s">
        <v>425</v>
      </c>
      <c r="X138" t="s">
        <v>985</v>
      </c>
      <c r="Y138" s="711">
        <v>44391.681412037004</v>
      </c>
    </row>
    <row r="139" spans="1:25">
      <c r="A139" t="s">
        <v>410</v>
      </c>
      <c r="B139" t="s">
        <v>411</v>
      </c>
      <c r="C139" t="s">
        <v>458</v>
      </c>
      <c r="D139" t="s">
        <v>459</v>
      </c>
      <c r="E139" t="s">
        <v>414</v>
      </c>
      <c r="F139" t="s">
        <v>415</v>
      </c>
      <c r="G139" t="s">
        <v>416</v>
      </c>
      <c r="H139" t="s">
        <v>934</v>
      </c>
      <c r="I139" t="s">
        <v>1261</v>
      </c>
      <c r="J139" s="711">
        <v>44347</v>
      </c>
      <c r="K139" t="s">
        <v>1637</v>
      </c>
      <c r="L139" t="s">
        <v>1638</v>
      </c>
      <c r="M139" t="s">
        <v>421</v>
      </c>
      <c r="N139">
        <v>0</v>
      </c>
      <c r="O139">
        <v>0</v>
      </c>
      <c r="P139" t="s">
        <v>422</v>
      </c>
      <c r="Q139">
        <v>889</v>
      </c>
      <c r="R139">
        <v>738.31</v>
      </c>
      <c r="S139" t="s">
        <v>422</v>
      </c>
      <c r="T139" s="712">
        <v>889</v>
      </c>
      <c r="U139" t="s">
        <v>423</v>
      </c>
      <c r="V139" t="s">
        <v>424</v>
      </c>
      <c r="W139" t="s">
        <v>425</v>
      </c>
      <c r="X139" t="s">
        <v>985</v>
      </c>
      <c r="Y139" s="711">
        <v>44362.682731481502</v>
      </c>
    </row>
    <row r="140" spans="1:25">
      <c r="A140" t="s">
        <v>410</v>
      </c>
      <c r="B140" t="s">
        <v>411</v>
      </c>
      <c r="C140" t="s">
        <v>970</v>
      </c>
      <c r="D140" t="s">
        <v>971</v>
      </c>
      <c r="E140" t="s">
        <v>414</v>
      </c>
      <c r="F140" t="s">
        <v>415</v>
      </c>
      <c r="G140" t="s">
        <v>416</v>
      </c>
      <c r="H140" t="s">
        <v>934</v>
      </c>
      <c r="I140" t="s">
        <v>1261</v>
      </c>
      <c r="J140" s="711">
        <v>44377</v>
      </c>
      <c r="K140" t="s">
        <v>1787</v>
      </c>
      <c r="L140" t="s">
        <v>1788</v>
      </c>
      <c r="M140" t="s">
        <v>421</v>
      </c>
      <c r="N140">
        <v>0</v>
      </c>
      <c r="O140">
        <v>0</v>
      </c>
      <c r="P140" t="s">
        <v>422</v>
      </c>
      <c r="Q140">
        <v>981</v>
      </c>
      <c r="R140">
        <v>822.78</v>
      </c>
      <c r="S140" t="s">
        <v>422</v>
      </c>
      <c r="T140" s="712">
        <v>981</v>
      </c>
      <c r="U140" t="s">
        <v>423</v>
      </c>
      <c r="V140" t="s">
        <v>424</v>
      </c>
      <c r="W140" t="s">
        <v>425</v>
      </c>
      <c r="X140" t="s">
        <v>985</v>
      </c>
      <c r="Y140" s="711">
        <v>44391.681412037004</v>
      </c>
    </row>
    <row r="141" spans="1:25">
      <c r="A141" t="s">
        <v>410</v>
      </c>
      <c r="B141" t="s">
        <v>411</v>
      </c>
      <c r="C141" t="s">
        <v>970</v>
      </c>
      <c r="D141" t="s">
        <v>971</v>
      </c>
      <c r="E141" t="s">
        <v>414</v>
      </c>
      <c r="F141" t="s">
        <v>415</v>
      </c>
      <c r="G141" t="s">
        <v>416</v>
      </c>
      <c r="H141" t="s">
        <v>935</v>
      </c>
      <c r="I141" t="s">
        <v>1645</v>
      </c>
      <c r="J141" s="711">
        <v>44347</v>
      </c>
      <c r="K141" t="s">
        <v>1646</v>
      </c>
      <c r="L141" t="s">
        <v>1647</v>
      </c>
      <c r="M141" t="s">
        <v>421</v>
      </c>
      <c r="N141">
        <v>0</v>
      </c>
      <c r="O141">
        <v>0</v>
      </c>
      <c r="P141" t="s">
        <v>422</v>
      </c>
      <c r="Q141">
        <v>450</v>
      </c>
      <c r="R141">
        <v>373.72</v>
      </c>
      <c r="S141" t="s">
        <v>422</v>
      </c>
      <c r="T141" s="712">
        <v>450</v>
      </c>
      <c r="U141" t="s">
        <v>423</v>
      </c>
      <c r="V141" t="s">
        <v>424</v>
      </c>
      <c r="W141" t="s">
        <v>425</v>
      </c>
      <c r="X141" t="s">
        <v>985</v>
      </c>
      <c r="Y141" s="711">
        <v>44362.682731481502</v>
      </c>
    </row>
    <row r="142" spans="1:25">
      <c r="A142" t="s">
        <v>410</v>
      </c>
      <c r="B142" t="s">
        <v>411</v>
      </c>
      <c r="C142" t="s">
        <v>970</v>
      </c>
      <c r="D142" t="s">
        <v>971</v>
      </c>
      <c r="E142" t="s">
        <v>414</v>
      </c>
      <c r="F142" t="s">
        <v>415</v>
      </c>
      <c r="G142" t="s">
        <v>416</v>
      </c>
      <c r="H142" t="s">
        <v>935</v>
      </c>
      <c r="I142" t="s">
        <v>1645</v>
      </c>
      <c r="J142" s="711">
        <v>44377</v>
      </c>
      <c r="K142" t="s">
        <v>1793</v>
      </c>
      <c r="L142" t="s">
        <v>1794</v>
      </c>
      <c r="M142" t="s">
        <v>421</v>
      </c>
      <c r="N142">
        <v>0</v>
      </c>
      <c r="O142">
        <v>0</v>
      </c>
      <c r="P142" t="s">
        <v>422</v>
      </c>
      <c r="Q142">
        <v>450</v>
      </c>
      <c r="R142">
        <v>377.42</v>
      </c>
      <c r="S142" t="s">
        <v>422</v>
      </c>
      <c r="T142" s="712">
        <v>450</v>
      </c>
      <c r="U142" t="s">
        <v>423</v>
      </c>
      <c r="V142" t="s">
        <v>424</v>
      </c>
      <c r="W142" t="s">
        <v>425</v>
      </c>
      <c r="X142" t="s">
        <v>985</v>
      </c>
      <c r="Y142" s="711">
        <v>44391.681423611102</v>
      </c>
    </row>
    <row r="143" spans="1:25">
      <c r="A143" t="s">
        <v>410</v>
      </c>
      <c r="B143" t="s">
        <v>411</v>
      </c>
      <c r="C143" t="s">
        <v>970</v>
      </c>
      <c r="D143" t="s">
        <v>971</v>
      </c>
      <c r="E143" t="s">
        <v>414</v>
      </c>
      <c r="F143" t="s">
        <v>415</v>
      </c>
      <c r="G143" t="s">
        <v>416</v>
      </c>
      <c r="H143" t="s">
        <v>936</v>
      </c>
      <c r="I143" t="s">
        <v>1634</v>
      </c>
      <c r="J143" s="711">
        <v>44347</v>
      </c>
      <c r="K143" t="s">
        <v>1635</v>
      </c>
      <c r="L143" t="s">
        <v>1636</v>
      </c>
      <c r="M143" t="s">
        <v>421</v>
      </c>
      <c r="N143">
        <v>0</v>
      </c>
      <c r="O143">
        <v>0</v>
      </c>
      <c r="P143" t="s">
        <v>422</v>
      </c>
      <c r="Q143">
        <v>450</v>
      </c>
      <c r="R143">
        <v>373.72</v>
      </c>
      <c r="S143" t="s">
        <v>422</v>
      </c>
      <c r="T143" s="712">
        <v>450</v>
      </c>
      <c r="U143" t="s">
        <v>423</v>
      </c>
      <c r="V143" t="s">
        <v>424</v>
      </c>
      <c r="W143" t="s">
        <v>425</v>
      </c>
      <c r="X143" t="s">
        <v>985</v>
      </c>
      <c r="Y143" s="711">
        <v>44362.682731481502</v>
      </c>
    </row>
    <row r="144" spans="1:25">
      <c r="A144" t="s">
        <v>410</v>
      </c>
      <c r="B144" t="s">
        <v>411</v>
      </c>
      <c r="C144" t="s">
        <v>970</v>
      </c>
      <c r="D144" t="s">
        <v>971</v>
      </c>
      <c r="E144" t="s">
        <v>414</v>
      </c>
      <c r="F144" t="s">
        <v>415</v>
      </c>
      <c r="G144" t="s">
        <v>416</v>
      </c>
      <c r="H144" t="s">
        <v>936</v>
      </c>
      <c r="I144" t="s">
        <v>1634</v>
      </c>
      <c r="J144" s="711">
        <v>44377</v>
      </c>
      <c r="K144" t="s">
        <v>1785</v>
      </c>
      <c r="L144" t="s">
        <v>1786</v>
      </c>
      <c r="M144" t="s">
        <v>421</v>
      </c>
      <c r="N144">
        <v>0</v>
      </c>
      <c r="O144">
        <v>0</v>
      </c>
      <c r="P144" t="s">
        <v>422</v>
      </c>
      <c r="Q144">
        <v>450</v>
      </c>
      <c r="R144">
        <v>377.42</v>
      </c>
      <c r="S144" t="s">
        <v>422</v>
      </c>
      <c r="T144" s="712">
        <v>450</v>
      </c>
      <c r="U144" t="s">
        <v>423</v>
      </c>
      <c r="V144" t="s">
        <v>424</v>
      </c>
      <c r="W144" t="s">
        <v>425</v>
      </c>
      <c r="X144" t="s">
        <v>985</v>
      </c>
      <c r="Y144" s="711">
        <v>44391.681423611102</v>
      </c>
    </row>
    <row r="145" spans="1:25">
      <c r="A145" t="s">
        <v>410</v>
      </c>
      <c r="B145" t="s">
        <v>411</v>
      </c>
      <c r="C145" t="s">
        <v>970</v>
      </c>
      <c r="D145" t="s">
        <v>971</v>
      </c>
      <c r="E145" t="s">
        <v>414</v>
      </c>
      <c r="F145" t="s">
        <v>415</v>
      </c>
      <c r="G145" t="s">
        <v>416</v>
      </c>
      <c r="H145" t="s">
        <v>937</v>
      </c>
      <c r="I145" t="s">
        <v>1639</v>
      </c>
      <c r="J145" s="711">
        <v>44347</v>
      </c>
      <c r="K145" t="s">
        <v>1640</v>
      </c>
      <c r="L145" t="s">
        <v>1641</v>
      </c>
      <c r="M145" t="s">
        <v>421</v>
      </c>
      <c r="N145">
        <v>0</v>
      </c>
      <c r="O145">
        <v>0</v>
      </c>
      <c r="P145" t="s">
        <v>422</v>
      </c>
      <c r="Q145">
        <v>300</v>
      </c>
      <c r="R145">
        <v>249.15</v>
      </c>
      <c r="S145" t="s">
        <v>422</v>
      </c>
      <c r="T145" s="712">
        <v>300</v>
      </c>
      <c r="U145" t="s">
        <v>423</v>
      </c>
      <c r="V145" t="s">
        <v>424</v>
      </c>
      <c r="W145" t="s">
        <v>425</v>
      </c>
      <c r="X145" t="s">
        <v>985</v>
      </c>
      <c r="Y145" s="711">
        <v>44362.682731481502</v>
      </c>
    </row>
    <row r="146" spans="1:25">
      <c r="A146" t="s">
        <v>410</v>
      </c>
      <c r="B146" t="s">
        <v>411</v>
      </c>
      <c r="C146" t="s">
        <v>970</v>
      </c>
      <c r="D146" t="s">
        <v>971</v>
      </c>
      <c r="E146" t="s">
        <v>414</v>
      </c>
      <c r="F146" t="s">
        <v>415</v>
      </c>
      <c r="G146" t="s">
        <v>416</v>
      </c>
      <c r="H146" t="s">
        <v>937</v>
      </c>
      <c r="I146" t="s">
        <v>1639</v>
      </c>
      <c r="J146" s="711">
        <v>44377</v>
      </c>
      <c r="K146" t="s">
        <v>1789</v>
      </c>
      <c r="L146" t="s">
        <v>1790</v>
      </c>
      <c r="M146" t="s">
        <v>421</v>
      </c>
      <c r="N146">
        <v>0</v>
      </c>
      <c r="O146">
        <v>0</v>
      </c>
      <c r="P146" t="s">
        <v>422</v>
      </c>
      <c r="Q146">
        <v>300</v>
      </c>
      <c r="R146">
        <v>251.61</v>
      </c>
      <c r="S146" t="s">
        <v>422</v>
      </c>
      <c r="T146" s="712">
        <v>300</v>
      </c>
      <c r="U146" t="s">
        <v>423</v>
      </c>
      <c r="V146" t="s">
        <v>424</v>
      </c>
      <c r="W146" t="s">
        <v>425</v>
      </c>
      <c r="X146" t="s">
        <v>985</v>
      </c>
      <c r="Y146" s="711">
        <v>44391.681423611102</v>
      </c>
    </row>
    <row r="147" spans="1:25">
      <c r="A147" t="s">
        <v>410</v>
      </c>
      <c r="B147" t="s">
        <v>411</v>
      </c>
      <c r="C147" t="s">
        <v>970</v>
      </c>
      <c r="D147" t="s">
        <v>971</v>
      </c>
      <c r="E147" t="s">
        <v>414</v>
      </c>
      <c r="F147" t="s">
        <v>415</v>
      </c>
      <c r="G147" t="s">
        <v>416</v>
      </c>
      <c r="H147" t="s">
        <v>938</v>
      </c>
      <c r="I147" t="s">
        <v>1642</v>
      </c>
      <c r="J147" s="711">
        <v>44347</v>
      </c>
      <c r="K147" t="s">
        <v>1643</v>
      </c>
      <c r="L147" t="s">
        <v>1644</v>
      </c>
      <c r="M147" t="s">
        <v>421</v>
      </c>
      <c r="N147">
        <v>0</v>
      </c>
      <c r="O147">
        <v>0</v>
      </c>
      <c r="P147" t="s">
        <v>422</v>
      </c>
      <c r="Q147">
        <v>1800</v>
      </c>
      <c r="R147">
        <v>1494.89</v>
      </c>
      <c r="S147" t="s">
        <v>422</v>
      </c>
      <c r="T147" s="712">
        <v>1800</v>
      </c>
      <c r="U147" t="s">
        <v>423</v>
      </c>
      <c r="V147" t="s">
        <v>424</v>
      </c>
      <c r="W147" t="s">
        <v>425</v>
      </c>
      <c r="X147" t="s">
        <v>985</v>
      </c>
      <c r="Y147" s="711">
        <v>44362.682731481502</v>
      </c>
    </row>
    <row r="148" spans="1:25">
      <c r="A148" t="s">
        <v>410</v>
      </c>
      <c r="B148" t="s">
        <v>411</v>
      </c>
      <c r="C148" t="s">
        <v>970</v>
      </c>
      <c r="D148" t="s">
        <v>971</v>
      </c>
      <c r="E148" t="s">
        <v>414</v>
      </c>
      <c r="F148" t="s">
        <v>415</v>
      </c>
      <c r="G148" t="s">
        <v>416</v>
      </c>
      <c r="H148" t="s">
        <v>938</v>
      </c>
      <c r="I148" t="s">
        <v>1642</v>
      </c>
      <c r="J148" s="711">
        <v>44377</v>
      </c>
      <c r="K148" t="s">
        <v>1791</v>
      </c>
      <c r="L148" t="s">
        <v>1792</v>
      </c>
      <c r="M148" t="s">
        <v>421</v>
      </c>
      <c r="N148">
        <v>0</v>
      </c>
      <c r="O148">
        <v>0</v>
      </c>
      <c r="P148" t="s">
        <v>422</v>
      </c>
      <c r="Q148">
        <v>1800</v>
      </c>
      <c r="R148">
        <v>1509.69</v>
      </c>
      <c r="S148" t="s">
        <v>422</v>
      </c>
      <c r="T148" s="712">
        <v>1800</v>
      </c>
      <c r="U148" t="s">
        <v>423</v>
      </c>
      <c r="V148" t="s">
        <v>424</v>
      </c>
      <c r="W148" t="s">
        <v>425</v>
      </c>
      <c r="X148" t="s">
        <v>985</v>
      </c>
      <c r="Y148" s="711">
        <v>44391.681423611102</v>
      </c>
    </row>
    <row r="149" spans="1:25">
      <c r="A149" t="s">
        <v>410</v>
      </c>
      <c r="B149" t="s">
        <v>411</v>
      </c>
      <c r="C149" t="s">
        <v>970</v>
      </c>
      <c r="D149" t="s">
        <v>971</v>
      </c>
      <c r="E149" t="s">
        <v>414</v>
      </c>
      <c r="F149" t="s">
        <v>415</v>
      </c>
      <c r="G149" t="s">
        <v>416</v>
      </c>
      <c r="H149" t="s">
        <v>939</v>
      </c>
      <c r="I149" t="s">
        <v>1654</v>
      </c>
      <c r="J149" s="711">
        <v>44347</v>
      </c>
      <c r="K149" t="s">
        <v>1655</v>
      </c>
      <c r="L149" t="s">
        <v>1656</v>
      </c>
      <c r="M149" t="s">
        <v>421</v>
      </c>
      <c r="N149">
        <v>0</v>
      </c>
      <c r="O149">
        <v>0</v>
      </c>
      <c r="P149" t="s">
        <v>422</v>
      </c>
      <c r="Q149">
        <v>150</v>
      </c>
      <c r="R149">
        <v>124.57</v>
      </c>
      <c r="S149" t="s">
        <v>422</v>
      </c>
      <c r="T149" s="712">
        <v>150</v>
      </c>
      <c r="U149" t="s">
        <v>423</v>
      </c>
      <c r="V149" t="s">
        <v>424</v>
      </c>
      <c r="W149" t="s">
        <v>425</v>
      </c>
      <c r="X149" t="s">
        <v>985</v>
      </c>
      <c r="Y149" s="711">
        <v>44362.682731481502</v>
      </c>
    </row>
    <row r="150" spans="1:25">
      <c r="A150" t="s">
        <v>410</v>
      </c>
      <c r="B150" t="s">
        <v>411</v>
      </c>
      <c r="C150" t="s">
        <v>970</v>
      </c>
      <c r="D150" t="s">
        <v>971</v>
      </c>
      <c r="E150" t="s">
        <v>414</v>
      </c>
      <c r="F150" t="s">
        <v>415</v>
      </c>
      <c r="G150" t="s">
        <v>416</v>
      </c>
      <c r="H150" t="s">
        <v>939</v>
      </c>
      <c r="I150" t="s">
        <v>1654</v>
      </c>
      <c r="J150" s="711">
        <v>44377</v>
      </c>
      <c r="K150" t="s">
        <v>1801</v>
      </c>
      <c r="L150" t="s">
        <v>1802</v>
      </c>
      <c r="M150" t="s">
        <v>421</v>
      </c>
      <c r="N150">
        <v>0</v>
      </c>
      <c r="O150">
        <v>0</v>
      </c>
      <c r="P150" t="s">
        <v>422</v>
      </c>
      <c r="Q150">
        <v>150</v>
      </c>
      <c r="R150">
        <v>125.81</v>
      </c>
      <c r="S150" t="s">
        <v>422</v>
      </c>
      <c r="T150" s="712">
        <v>150</v>
      </c>
      <c r="U150" t="s">
        <v>423</v>
      </c>
      <c r="V150" t="s">
        <v>424</v>
      </c>
      <c r="W150" t="s">
        <v>425</v>
      </c>
      <c r="X150" t="s">
        <v>985</v>
      </c>
      <c r="Y150" s="711">
        <v>44391.681423611102</v>
      </c>
    </row>
    <row r="151" spans="1:25">
      <c r="A151" t="s">
        <v>410</v>
      </c>
      <c r="B151" t="s">
        <v>411</v>
      </c>
      <c r="C151" t="s">
        <v>412</v>
      </c>
      <c r="D151" t="s">
        <v>413</v>
      </c>
      <c r="E151" t="s">
        <v>414</v>
      </c>
      <c r="F151" t="s">
        <v>415</v>
      </c>
      <c r="G151" t="s">
        <v>416</v>
      </c>
      <c r="H151" t="s">
        <v>586</v>
      </c>
      <c r="I151" t="s">
        <v>587</v>
      </c>
      <c r="J151" s="711">
        <v>44319</v>
      </c>
      <c r="K151" t="s">
        <v>1530</v>
      </c>
      <c r="L151" t="s">
        <v>1531</v>
      </c>
      <c r="M151" t="s">
        <v>421</v>
      </c>
      <c r="N151">
        <v>0</v>
      </c>
      <c r="O151">
        <v>0</v>
      </c>
      <c r="P151" t="s">
        <v>422</v>
      </c>
      <c r="Q151">
        <v>450</v>
      </c>
      <c r="R151">
        <v>374.78</v>
      </c>
      <c r="S151" t="s">
        <v>422</v>
      </c>
      <c r="T151" s="712">
        <v>450</v>
      </c>
      <c r="U151" t="s">
        <v>423</v>
      </c>
      <c r="V151" t="s">
        <v>424</v>
      </c>
      <c r="W151" t="s">
        <v>425</v>
      </c>
      <c r="X151" t="s">
        <v>467</v>
      </c>
      <c r="Y151" s="711">
        <v>44356.355034722197</v>
      </c>
    </row>
    <row r="152" spans="1:25">
      <c r="A152" t="s">
        <v>410</v>
      </c>
      <c r="B152" t="s">
        <v>411</v>
      </c>
      <c r="C152" t="s">
        <v>970</v>
      </c>
      <c r="D152" t="s">
        <v>971</v>
      </c>
      <c r="E152" t="s">
        <v>414</v>
      </c>
      <c r="F152" t="s">
        <v>415</v>
      </c>
      <c r="G152" t="s">
        <v>416</v>
      </c>
      <c r="H152" t="s">
        <v>940</v>
      </c>
      <c r="I152" t="s">
        <v>1007</v>
      </c>
      <c r="J152" s="711">
        <v>44377</v>
      </c>
      <c r="K152" t="s">
        <v>1680</v>
      </c>
      <c r="L152" t="s">
        <v>1681</v>
      </c>
      <c r="M152" t="s">
        <v>421</v>
      </c>
      <c r="N152">
        <v>0</v>
      </c>
      <c r="O152">
        <v>0</v>
      </c>
      <c r="P152" t="s">
        <v>422</v>
      </c>
      <c r="Q152">
        <v>54</v>
      </c>
      <c r="R152">
        <v>45.29</v>
      </c>
      <c r="S152" t="s">
        <v>422</v>
      </c>
      <c r="T152" s="712">
        <v>54</v>
      </c>
      <c r="U152" t="s">
        <v>423</v>
      </c>
      <c r="V152" t="s">
        <v>424</v>
      </c>
      <c r="W152" t="s">
        <v>425</v>
      </c>
      <c r="X152" t="s">
        <v>975</v>
      </c>
      <c r="Y152" s="711">
        <v>44391.4294212963</v>
      </c>
    </row>
    <row r="153" spans="1:25">
      <c r="A153" t="s">
        <v>410</v>
      </c>
      <c r="B153" t="s">
        <v>411</v>
      </c>
      <c r="C153" t="s">
        <v>970</v>
      </c>
      <c r="D153" t="s">
        <v>971</v>
      </c>
      <c r="E153" t="s">
        <v>414</v>
      </c>
      <c r="F153" t="s">
        <v>415</v>
      </c>
      <c r="G153" t="s">
        <v>416</v>
      </c>
      <c r="H153" t="s">
        <v>569</v>
      </c>
      <c r="I153" t="s">
        <v>570</v>
      </c>
      <c r="J153" s="711">
        <v>44294</v>
      </c>
      <c r="K153" t="s">
        <v>1438</v>
      </c>
      <c r="L153" t="s">
        <v>1439</v>
      </c>
      <c r="M153" t="s">
        <v>421</v>
      </c>
      <c r="N153">
        <v>0</v>
      </c>
      <c r="O153">
        <v>0</v>
      </c>
      <c r="P153" t="s">
        <v>422</v>
      </c>
      <c r="Q153">
        <v>490.85</v>
      </c>
      <c r="R153">
        <v>413.91</v>
      </c>
      <c r="S153" t="s">
        <v>422</v>
      </c>
      <c r="T153" s="712">
        <v>490.85</v>
      </c>
      <c r="U153" t="s">
        <v>423</v>
      </c>
      <c r="V153" t="s">
        <v>424</v>
      </c>
      <c r="W153" t="s">
        <v>425</v>
      </c>
      <c r="X153" t="s">
        <v>426</v>
      </c>
      <c r="Y153" s="711">
        <v>44323.643344907403</v>
      </c>
    </row>
    <row r="154" spans="1:25">
      <c r="A154" t="s">
        <v>410</v>
      </c>
      <c r="B154" t="s">
        <v>411</v>
      </c>
      <c r="C154" t="s">
        <v>970</v>
      </c>
      <c r="D154" t="s">
        <v>971</v>
      </c>
      <c r="E154" t="s">
        <v>414</v>
      </c>
      <c r="F154" t="s">
        <v>415</v>
      </c>
      <c r="G154" t="s">
        <v>416</v>
      </c>
      <c r="H154" t="s">
        <v>569</v>
      </c>
      <c r="I154" t="s">
        <v>570</v>
      </c>
      <c r="J154" s="711">
        <v>44316</v>
      </c>
      <c r="K154" t="s">
        <v>1487</v>
      </c>
      <c r="L154" t="s">
        <v>1488</v>
      </c>
      <c r="M154" t="s">
        <v>421</v>
      </c>
      <c r="N154">
        <v>0</v>
      </c>
      <c r="O154">
        <v>0</v>
      </c>
      <c r="P154" t="s">
        <v>422</v>
      </c>
      <c r="Q154">
        <v>74</v>
      </c>
      <c r="R154">
        <v>61.16</v>
      </c>
      <c r="S154" t="s">
        <v>422</v>
      </c>
      <c r="T154" s="712">
        <v>74</v>
      </c>
      <c r="U154" t="s">
        <v>423</v>
      </c>
      <c r="V154" t="s">
        <v>424</v>
      </c>
      <c r="W154" t="s">
        <v>425</v>
      </c>
      <c r="X154" t="s">
        <v>426</v>
      </c>
      <c r="Y154" s="711">
        <v>44323.643344907403</v>
      </c>
    </row>
    <row r="155" spans="1:25">
      <c r="A155" t="s">
        <v>410</v>
      </c>
      <c r="B155" t="s">
        <v>411</v>
      </c>
      <c r="C155" t="s">
        <v>412</v>
      </c>
      <c r="D155" t="s">
        <v>413</v>
      </c>
      <c r="E155" t="s">
        <v>414</v>
      </c>
      <c r="F155" t="s">
        <v>415</v>
      </c>
      <c r="G155" t="s">
        <v>416</v>
      </c>
      <c r="H155" t="s">
        <v>569</v>
      </c>
      <c r="I155" t="s">
        <v>570</v>
      </c>
      <c r="J155" s="711">
        <v>44316</v>
      </c>
      <c r="K155" t="s">
        <v>1489</v>
      </c>
      <c r="L155" t="s">
        <v>1490</v>
      </c>
      <c r="M155" t="s">
        <v>421</v>
      </c>
      <c r="N155">
        <v>0</v>
      </c>
      <c r="O155">
        <v>0</v>
      </c>
      <c r="P155" t="s">
        <v>422</v>
      </c>
      <c r="Q155">
        <v>1148</v>
      </c>
      <c r="R155">
        <v>948.84</v>
      </c>
      <c r="S155" t="s">
        <v>422</v>
      </c>
      <c r="T155" s="712">
        <v>1148</v>
      </c>
      <c r="U155" t="s">
        <v>423</v>
      </c>
      <c r="V155" t="s">
        <v>424</v>
      </c>
      <c r="W155" t="s">
        <v>425</v>
      </c>
      <c r="X155" t="s">
        <v>426</v>
      </c>
      <c r="Y155" s="711">
        <v>44329.731180555602</v>
      </c>
    </row>
    <row r="156" spans="1:25">
      <c r="A156" t="s">
        <v>410</v>
      </c>
      <c r="B156" t="s">
        <v>411</v>
      </c>
      <c r="C156" t="s">
        <v>970</v>
      </c>
      <c r="D156" t="s">
        <v>971</v>
      </c>
      <c r="E156" t="s">
        <v>414</v>
      </c>
      <c r="F156" t="s">
        <v>415</v>
      </c>
      <c r="G156" t="s">
        <v>416</v>
      </c>
      <c r="H156" t="s">
        <v>569</v>
      </c>
      <c r="I156" t="s">
        <v>570</v>
      </c>
      <c r="J156" s="711">
        <v>44347</v>
      </c>
      <c r="K156" t="s">
        <v>1600</v>
      </c>
      <c r="L156" t="s">
        <v>1601</v>
      </c>
      <c r="M156" t="s">
        <v>421</v>
      </c>
      <c r="N156">
        <v>0</v>
      </c>
      <c r="O156">
        <v>0</v>
      </c>
      <c r="P156" t="s">
        <v>422</v>
      </c>
      <c r="Q156">
        <v>29</v>
      </c>
      <c r="R156">
        <v>24.08</v>
      </c>
      <c r="S156" t="s">
        <v>422</v>
      </c>
      <c r="T156" s="712">
        <v>29</v>
      </c>
      <c r="U156" t="s">
        <v>423</v>
      </c>
      <c r="V156" t="s">
        <v>424</v>
      </c>
      <c r="W156" t="s">
        <v>425</v>
      </c>
      <c r="X156" t="s">
        <v>426</v>
      </c>
      <c r="Y156" s="711">
        <v>44361.628553240698</v>
      </c>
    </row>
    <row r="157" spans="1:25">
      <c r="A157" t="s">
        <v>410</v>
      </c>
      <c r="B157" t="s">
        <v>411</v>
      </c>
      <c r="C157" t="s">
        <v>970</v>
      </c>
      <c r="D157" t="s">
        <v>971</v>
      </c>
      <c r="E157" t="s">
        <v>414</v>
      </c>
      <c r="F157" t="s">
        <v>415</v>
      </c>
      <c r="G157" t="s">
        <v>416</v>
      </c>
      <c r="H157" t="s">
        <v>569</v>
      </c>
      <c r="I157" t="s">
        <v>570</v>
      </c>
      <c r="J157" s="711">
        <v>44351</v>
      </c>
      <c r="K157" t="s">
        <v>1741</v>
      </c>
      <c r="L157" t="s">
        <v>1742</v>
      </c>
      <c r="M157" t="s">
        <v>421</v>
      </c>
      <c r="N157">
        <v>0</v>
      </c>
      <c r="O157">
        <v>0</v>
      </c>
      <c r="P157" t="s">
        <v>422</v>
      </c>
      <c r="Q157">
        <v>143.55000000000001</v>
      </c>
      <c r="R157">
        <v>118.25</v>
      </c>
      <c r="S157" t="s">
        <v>422</v>
      </c>
      <c r="T157" s="712">
        <v>143.55000000000001</v>
      </c>
      <c r="U157" t="s">
        <v>423</v>
      </c>
      <c r="V157" t="s">
        <v>424</v>
      </c>
      <c r="W157" t="s">
        <v>425</v>
      </c>
      <c r="X157" t="s">
        <v>426</v>
      </c>
      <c r="Y157" s="711">
        <v>44389.301805555602</v>
      </c>
    </row>
    <row r="158" spans="1:25">
      <c r="A158" t="s">
        <v>410</v>
      </c>
      <c r="B158" t="s">
        <v>411</v>
      </c>
      <c r="C158" t="s">
        <v>970</v>
      </c>
      <c r="D158" t="s">
        <v>971</v>
      </c>
      <c r="E158" t="s">
        <v>414</v>
      </c>
      <c r="F158" t="s">
        <v>415</v>
      </c>
      <c r="G158" t="s">
        <v>416</v>
      </c>
      <c r="H158" t="s">
        <v>569</v>
      </c>
      <c r="I158" t="s">
        <v>570</v>
      </c>
      <c r="J158" s="711">
        <v>44351</v>
      </c>
      <c r="K158" t="s">
        <v>1743</v>
      </c>
      <c r="L158" t="s">
        <v>1744</v>
      </c>
      <c r="M158" t="s">
        <v>421</v>
      </c>
      <c r="N158">
        <v>0</v>
      </c>
      <c r="O158">
        <v>0</v>
      </c>
      <c r="P158" t="s">
        <v>422</v>
      </c>
      <c r="Q158">
        <v>128.69999999999999</v>
      </c>
      <c r="R158">
        <v>106.02</v>
      </c>
      <c r="S158" t="s">
        <v>422</v>
      </c>
      <c r="T158" s="712">
        <v>128.69999999999999</v>
      </c>
      <c r="U158" t="s">
        <v>423</v>
      </c>
      <c r="V158" t="s">
        <v>424</v>
      </c>
      <c r="W158" t="s">
        <v>425</v>
      </c>
      <c r="X158" t="s">
        <v>426</v>
      </c>
      <c r="Y158" s="711">
        <v>44389.301805555602</v>
      </c>
    </row>
    <row r="159" spans="1:25">
      <c r="A159" t="s">
        <v>410</v>
      </c>
      <c r="B159" t="s">
        <v>411</v>
      </c>
      <c r="C159" t="s">
        <v>970</v>
      </c>
      <c r="D159" t="s">
        <v>971</v>
      </c>
      <c r="E159" t="s">
        <v>414</v>
      </c>
      <c r="F159" t="s">
        <v>415</v>
      </c>
      <c r="G159" t="s">
        <v>416</v>
      </c>
      <c r="H159" t="s">
        <v>569</v>
      </c>
      <c r="I159" t="s">
        <v>570</v>
      </c>
      <c r="J159" s="711">
        <v>44351</v>
      </c>
      <c r="K159" t="s">
        <v>1745</v>
      </c>
      <c r="L159" t="s">
        <v>1746</v>
      </c>
      <c r="M159" t="s">
        <v>421</v>
      </c>
      <c r="N159">
        <v>0</v>
      </c>
      <c r="O159">
        <v>0</v>
      </c>
      <c r="P159" t="s">
        <v>422</v>
      </c>
      <c r="Q159">
        <v>173.36</v>
      </c>
      <c r="R159">
        <v>142.81</v>
      </c>
      <c r="S159" t="s">
        <v>422</v>
      </c>
      <c r="T159" s="712">
        <v>173.36</v>
      </c>
      <c r="U159" t="s">
        <v>423</v>
      </c>
      <c r="V159" t="s">
        <v>424</v>
      </c>
      <c r="W159" t="s">
        <v>425</v>
      </c>
      <c r="X159" t="s">
        <v>464</v>
      </c>
      <c r="Y159" s="711">
        <v>44389.301817129599</v>
      </c>
    </row>
    <row r="160" spans="1:25">
      <c r="A160" t="s">
        <v>410</v>
      </c>
      <c r="B160" t="s">
        <v>411</v>
      </c>
      <c r="C160" t="s">
        <v>970</v>
      </c>
      <c r="D160" t="s">
        <v>971</v>
      </c>
      <c r="E160" t="s">
        <v>414</v>
      </c>
      <c r="F160" t="s">
        <v>415</v>
      </c>
      <c r="G160" t="s">
        <v>416</v>
      </c>
      <c r="H160" t="s">
        <v>569</v>
      </c>
      <c r="I160" t="s">
        <v>570</v>
      </c>
      <c r="J160" s="711">
        <v>44351</v>
      </c>
      <c r="K160" t="s">
        <v>1747</v>
      </c>
      <c r="L160" t="s">
        <v>1748</v>
      </c>
      <c r="M160" t="s">
        <v>421</v>
      </c>
      <c r="N160">
        <v>0</v>
      </c>
      <c r="O160">
        <v>0</v>
      </c>
      <c r="P160" t="s">
        <v>422</v>
      </c>
      <c r="Q160">
        <v>96</v>
      </c>
      <c r="R160">
        <v>79.08</v>
      </c>
      <c r="S160" t="s">
        <v>422</v>
      </c>
      <c r="T160" s="712">
        <v>96</v>
      </c>
      <c r="U160" t="s">
        <v>423</v>
      </c>
      <c r="V160" t="s">
        <v>424</v>
      </c>
      <c r="W160" t="s">
        <v>425</v>
      </c>
      <c r="X160" t="s">
        <v>467</v>
      </c>
      <c r="Y160" s="711">
        <v>44389.301817129599</v>
      </c>
    </row>
    <row r="161" spans="1:25">
      <c r="A161" t="s">
        <v>410</v>
      </c>
      <c r="B161" t="s">
        <v>411</v>
      </c>
      <c r="C161" t="s">
        <v>970</v>
      </c>
      <c r="D161" t="s">
        <v>971</v>
      </c>
      <c r="E161" t="s">
        <v>414</v>
      </c>
      <c r="F161" t="s">
        <v>415</v>
      </c>
      <c r="G161" t="s">
        <v>416</v>
      </c>
      <c r="H161" t="s">
        <v>569</v>
      </c>
      <c r="I161" t="s">
        <v>570</v>
      </c>
      <c r="J161" s="711">
        <v>44357</v>
      </c>
      <c r="K161" t="s">
        <v>1749</v>
      </c>
      <c r="L161" t="s">
        <v>1750</v>
      </c>
      <c r="M161" t="s">
        <v>421</v>
      </c>
      <c r="N161">
        <v>0</v>
      </c>
      <c r="O161">
        <v>0</v>
      </c>
      <c r="P161" t="s">
        <v>422</v>
      </c>
      <c r="Q161">
        <v>22.5</v>
      </c>
      <c r="R161">
        <v>18.53</v>
      </c>
      <c r="S161" t="s">
        <v>422</v>
      </c>
      <c r="T161" s="712">
        <v>22.5</v>
      </c>
      <c r="U161" t="s">
        <v>423</v>
      </c>
      <c r="V161" t="s">
        <v>424</v>
      </c>
      <c r="W161" t="s">
        <v>425</v>
      </c>
      <c r="X161" t="s">
        <v>464</v>
      </c>
      <c r="Y161" s="711">
        <v>44389.301817129599</v>
      </c>
    </row>
    <row r="162" spans="1:25">
      <c r="A162" t="s">
        <v>410</v>
      </c>
      <c r="B162" t="s">
        <v>411</v>
      </c>
      <c r="C162" t="s">
        <v>970</v>
      </c>
      <c r="D162" t="s">
        <v>971</v>
      </c>
      <c r="E162" t="s">
        <v>414</v>
      </c>
      <c r="F162" t="s">
        <v>415</v>
      </c>
      <c r="G162" t="s">
        <v>416</v>
      </c>
      <c r="H162" t="s">
        <v>942</v>
      </c>
      <c r="I162" t="s">
        <v>1315</v>
      </c>
      <c r="J162" s="711">
        <v>44377</v>
      </c>
      <c r="K162" t="s">
        <v>1825</v>
      </c>
      <c r="L162" t="s">
        <v>1826</v>
      </c>
      <c r="M162" t="s">
        <v>421</v>
      </c>
      <c r="N162">
        <v>0</v>
      </c>
      <c r="O162">
        <v>0</v>
      </c>
      <c r="P162" t="s">
        <v>422</v>
      </c>
      <c r="Q162">
        <v>660</v>
      </c>
      <c r="R162">
        <v>553.54999999999995</v>
      </c>
      <c r="S162" t="s">
        <v>422</v>
      </c>
      <c r="T162" s="712">
        <v>660</v>
      </c>
      <c r="U162" t="s">
        <v>423</v>
      </c>
      <c r="V162" t="s">
        <v>424</v>
      </c>
      <c r="W162" t="s">
        <v>425</v>
      </c>
      <c r="X162" t="s">
        <v>985</v>
      </c>
      <c r="Y162" s="711">
        <v>44391.429409722201</v>
      </c>
    </row>
    <row r="163" spans="1:25">
      <c r="A163" t="s">
        <v>410</v>
      </c>
      <c r="B163" t="s">
        <v>411</v>
      </c>
      <c r="C163" t="s">
        <v>970</v>
      </c>
      <c r="D163" t="s">
        <v>971</v>
      </c>
      <c r="E163" t="s">
        <v>414</v>
      </c>
      <c r="F163" t="s">
        <v>415</v>
      </c>
      <c r="G163" t="s">
        <v>416</v>
      </c>
      <c r="H163" t="s">
        <v>943</v>
      </c>
      <c r="I163" t="s">
        <v>1268</v>
      </c>
      <c r="J163" s="711">
        <v>44377</v>
      </c>
      <c r="K163" t="s">
        <v>1797</v>
      </c>
      <c r="L163" t="s">
        <v>1798</v>
      </c>
      <c r="M163" t="s">
        <v>421</v>
      </c>
      <c r="N163">
        <v>0</v>
      </c>
      <c r="O163">
        <v>0</v>
      </c>
      <c r="P163" t="s">
        <v>422</v>
      </c>
      <c r="Q163">
        <v>1265</v>
      </c>
      <c r="R163">
        <v>1060.97</v>
      </c>
      <c r="S163" t="s">
        <v>422</v>
      </c>
      <c r="T163" s="712">
        <v>1265</v>
      </c>
      <c r="U163" t="s">
        <v>423</v>
      </c>
      <c r="V163" t="s">
        <v>424</v>
      </c>
      <c r="W163" t="s">
        <v>425</v>
      </c>
      <c r="X163" t="s">
        <v>985</v>
      </c>
      <c r="Y163" s="711">
        <v>44391.681423611102</v>
      </c>
    </row>
    <row r="164" spans="1:25">
      <c r="A164" t="s">
        <v>410</v>
      </c>
      <c r="B164" t="s">
        <v>411</v>
      </c>
      <c r="C164" t="s">
        <v>970</v>
      </c>
      <c r="D164" t="s">
        <v>971</v>
      </c>
      <c r="E164" t="s">
        <v>414</v>
      </c>
      <c r="F164" t="s">
        <v>415</v>
      </c>
      <c r="G164" t="s">
        <v>416</v>
      </c>
      <c r="H164" t="s">
        <v>653</v>
      </c>
      <c r="I164" t="s">
        <v>654</v>
      </c>
      <c r="J164" s="711">
        <v>44287</v>
      </c>
      <c r="K164" t="s">
        <v>1436</v>
      </c>
      <c r="L164" t="s">
        <v>1437</v>
      </c>
      <c r="M164" t="s">
        <v>421</v>
      </c>
      <c r="N164">
        <v>0</v>
      </c>
      <c r="O164">
        <v>0</v>
      </c>
      <c r="P164" t="s">
        <v>422</v>
      </c>
      <c r="Q164">
        <v>225</v>
      </c>
      <c r="R164">
        <v>192.16</v>
      </c>
      <c r="S164" t="s">
        <v>422</v>
      </c>
      <c r="T164" s="712">
        <v>225</v>
      </c>
      <c r="U164" t="s">
        <v>423</v>
      </c>
      <c r="V164" t="s">
        <v>424</v>
      </c>
      <c r="W164" t="s">
        <v>425</v>
      </c>
      <c r="X164" t="s">
        <v>464</v>
      </c>
      <c r="Y164" s="711">
        <v>44323.578356481499</v>
      </c>
    </row>
    <row r="165" spans="1:25">
      <c r="A165" t="s">
        <v>410</v>
      </c>
      <c r="B165" t="s">
        <v>411</v>
      </c>
      <c r="C165" t="s">
        <v>432</v>
      </c>
      <c r="D165" t="s">
        <v>433</v>
      </c>
      <c r="E165" t="s">
        <v>414</v>
      </c>
      <c r="F165" t="s">
        <v>415</v>
      </c>
      <c r="G165" t="s">
        <v>416</v>
      </c>
      <c r="H165" t="s">
        <v>653</v>
      </c>
      <c r="I165" t="s">
        <v>654</v>
      </c>
      <c r="J165" s="711">
        <v>44302</v>
      </c>
      <c r="K165" t="s">
        <v>1444</v>
      </c>
      <c r="L165" t="s">
        <v>1445</v>
      </c>
      <c r="M165" t="s">
        <v>421</v>
      </c>
      <c r="N165">
        <v>0</v>
      </c>
      <c r="O165">
        <v>0</v>
      </c>
      <c r="P165" t="s">
        <v>422</v>
      </c>
      <c r="Q165">
        <v>25</v>
      </c>
      <c r="R165">
        <v>20.93</v>
      </c>
      <c r="S165" t="s">
        <v>422</v>
      </c>
      <c r="T165" s="712">
        <v>25</v>
      </c>
      <c r="U165" t="s">
        <v>423</v>
      </c>
      <c r="V165" t="s">
        <v>424</v>
      </c>
      <c r="W165" t="s">
        <v>425</v>
      </c>
      <c r="X165" t="s">
        <v>975</v>
      </c>
      <c r="Y165" s="711">
        <v>44326.5958680556</v>
      </c>
    </row>
    <row r="166" spans="1:25">
      <c r="A166" t="s">
        <v>410</v>
      </c>
      <c r="B166" t="s">
        <v>411</v>
      </c>
      <c r="C166" t="s">
        <v>432</v>
      </c>
      <c r="D166" t="s">
        <v>433</v>
      </c>
      <c r="E166" t="s">
        <v>414</v>
      </c>
      <c r="F166" t="s">
        <v>415</v>
      </c>
      <c r="G166" t="s">
        <v>416</v>
      </c>
      <c r="H166" t="s">
        <v>653</v>
      </c>
      <c r="I166" t="s">
        <v>654</v>
      </c>
      <c r="J166" s="711">
        <v>44316</v>
      </c>
      <c r="K166" t="s">
        <v>1498</v>
      </c>
      <c r="L166" t="s">
        <v>1499</v>
      </c>
      <c r="M166" t="s">
        <v>421</v>
      </c>
      <c r="N166">
        <v>0</v>
      </c>
      <c r="O166">
        <v>0</v>
      </c>
      <c r="P166" t="s">
        <v>422</v>
      </c>
      <c r="Q166">
        <v>185.6</v>
      </c>
      <c r="R166">
        <v>153.4</v>
      </c>
      <c r="S166" t="s">
        <v>422</v>
      </c>
      <c r="T166" s="712">
        <v>185.6</v>
      </c>
      <c r="U166" t="s">
        <v>423</v>
      </c>
      <c r="V166" t="s">
        <v>424</v>
      </c>
      <c r="W166" t="s">
        <v>425</v>
      </c>
      <c r="X166" t="s">
        <v>464</v>
      </c>
      <c r="Y166" s="711">
        <v>44321.472500000003</v>
      </c>
    </row>
    <row r="167" spans="1:25">
      <c r="A167" t="s">
        <v>410</v>
      </c>
      <c r="B167" t="s">
        <v>411</v>
      </c>
      <c r="C167" t="s">
        <v>432</v>
      </c>
      <c r="D167" t="s">
        <v>433</v>
      </c>
      <c r="E167" t="s">
        <v>414</v>
      </c>
      <c r="F167" t="s">
        <v>415</v>
      </c>
      <c r="G167" t="s">
        <v>416</v>
      </c>
      <c r="H167" t="s">
        <v>653</v>
      </c>
      <c r="I167" t="s">
        <v>654</v>
      </c>
      <c r="J167" s="711">
        <v>44316</v>
      </c>
      <c r="K167" t="s">
        <v>1500</v>
      </c>
      <c r="L167" t="s">
        <v>1501</v>
      </c>
      <c r="M167" t="s">
        <v>421</v>
      </c>
      <c r="N167">
        <v>0</v>
      </c>
      <c r="O167">
        <v>0</v>
      </c>
      <c r="P167" t="s">
        <v>422</v>
      </c>
      <c r="Q167">
        <v>-185.6</v>
      </c>
      <c r="R167">
        <v>-153.4</v>
      </c>
      <c r="S167" t="s">
        <v>422</v>
      </c>
      <c r="T167" s="712">
        <v>-185.6</v>
      </c>
      <c r="U167" t="s">
        <v>423</v>
      </c>
      <c r="V167" t="s">
        <v>424</v>
      </c>
      <c r="W167" t="s">
        <v>425</v>
      </c>
      <c r="X167" t="s">
        <v>464</v>
      </c>
      <c r="Y167" s="711">
        <v>44321.658090277801</v>
      </c>
    </row>
    <row r="168" spans="1:25">
      <c r="A168" t="s">
        <v>410</v>
      </c>
      <c r="B168" t="s">
        <v>411</v>
      </c>
      <c r="C168" t="s">
        <v>432</v>
      </c>
      <c r="D168" t="s">
        <v>433</v>
      </c>
      <c r="E168" t="s">
        <v>414</v>
      </c>
      <c r="F168" t="s">
        <v>415</v>
      </c>
      <c r="G168" t="s">
        <v>416</v>
      </c>
      <c r="H168" t="s">
        <v>653</v>
      </c>
      <c r="I168" t="s">
        <v>654</v>
      </c>
      <c r="J168" s="711">
        <v>44316</v>
      </c>
      <c r="K168" t="s">
        <v>1502</v>
      </c>
      <c r="L168" t="s">
        <v>1503</v>
      </c>
      <c r="M168" t="s">
        <v>421</v>
      </c>
      <c r="N168">
        <v>0</v>
      </c>
      <c r="O168">
        <v>0</v>
      </c>
      <c r="P168" t="s">
        <v>422</v>
      </c>
      <c r="Q168">
        <v>178.93</v>
      </c>
      <c r="R168">
        <v>147.88999999999999</v>
      </c>
      <c r="S168" t="s">
        <v>422</v>
      </c>
      <c r="T168" s="712">
        <v>178.93</v>
      </c>
      <c r="U168" t="s">
        <v>423</v>
      </c>
      <c r="V168" t="s">
        <v>424</v>
      </c>
      <c r="W168" t="s">
        <v>425</v>
      </c>
      <c r="X168" t="s">
        <v>464</v>
      </c>
      <c r="Y168" s="711">
        <v>44321.658090277801</v>
      </c>
    </row>
    <row r="169" spans="1:25">
      <c r="A169" t="s">
        <v>410</v>
      </c>
      <c r="B169" t="s">
        <v>411</v>
      </c>
      <c r="C169" t="s">
        <v>970</v>
      </c>
      <c r="D169" t="s">
        <v>971</v>
      </c>
      <c r="E169" t="s">
        <v>414</v>
      </c>
      <c r="F169" t="s">
        <v>415</v>
      </c>
      <c r="G169" t="s">
        <v>416</v>
      </c>
      <c r="H169" t="s">
        <v>653</v>
      </c>
      <c r="I169" t="s">
        <v>654</v>
      </c>
      <c r="J169" s="711">
        <v>44316</v>
      </c>
      <c r="K169" t="s">
        <v>1504</v>
      </c>
      <c r="L169" t="s">
        <v>1505</v>
      </c>
      <c r="M169" t="s">
        <v>421</v>
      </c>
      <c r="N169">
        <v>0</v>
      </c>
      <c r="O169">
        <v>0</v>
      </c>
      <c r="P169" t="s">
        <v>422</v>
      </c>
      <c r="Q169">
        <v>53.4</v>
      </c>
      <c r="R169">
        <v>44.14</v>
      </c>
      <c r="S169" t="s">
        <v>422</v>
      </c>
      <c r="T169" s="712">
        <v>53.4</v>
      </c>
      <c r="U169" t="s">
        <v>423</v>
      </c>
      <c r="V169" t="s">
        <v>424</v>
      </c>
      <c r="W169" t="s">
        <v>425</v>
      </c>
      <c r="X169" t="s">
        <v>464</v>
      </c>
      <c r="Y169" s="711">
        <v>44323.578368055598</v>
      </c>
    </row>
    <row r="170" spans="1:25">
      <c r="A170" t="s">
        <v>410</v>
      </c>
      <c r="B170" t="s">
        <v>411</v>
      </c>
      <c r="C170" t="s">
        <v>412</v>
      </c>
      <c r="D170" t="s">
        <v>413</v>
      </c>
      <c r="E170" t="s">
        <v>414</v>
      </c>
      <c r="F170" t="s">
        <v>415</v>
      </c>
      <c r="G170" t="s">
        <v>416</v>
      </c>
      <c r="H170" t="s">
        <v>653</v>
      </c>
      <c r="I170" t="s">
        <v>654</v>
      </c>
      <c r="J170" s="711">
        <v>44316</v>
      </c>
      <c r="K170" t="s">
        <v>1506</v>
      </c>
      <c r="L170" t="s">
        <v>1507</v>
      </c>
      <c r="M170" t="s">
        <v>421</v>
      </c>
      <c r="N170">
        <v>0</v>
      </c>
      <c r="O170">
        <v>0</v>
      </c>
      <c r="P170" t="s">
        <v>422</v>
      </c>
      <c r="Q170">
        <v>3.79</v>
      </c>
      <c r="R170">
        <v>3.13</v>
      </c>
      <c r="S170" t="s">
        <v>422</v>
      </c>
      <c r="T170" s="712">
        <v>3.79</v>
      </c>
      <c r="U170" t="s">
        <v>423</v>
      </c>
      <c r="V170" t="s">
        <v>424</v>
      </c>
      <c r="W170" t="s">
        <v>425</v>
      </c>
      <c r="X170" t="s">
        <v>464</v>
      </c>
      <c r="Y170" s="711">
        <v>44323.6616319444</v>
      </c>
    </row>
    <row r="171" spans="1:25">
      <c r="A171" t="s">
        <v>410</v>
      </c>
      <c r="B171" t="s">
        <v>411</v>
      </c>
      <c r="C171" t="s">
        <v>432</v>
      </c>
      <c r="D171" t="s">
        <v>433</v>
      </c>
      <c r="E171" t="s">
        <v>414</v>
      </c>
      <c r="F171" t="s">
        <v>415</v>
      </c>
      <c r="G171" t="s">
        <v>416</v>
      </c>
      <c r="H171" t="s">
        <v>653</v>
      </c>
      <c r="I171" t="s">
        <v>654</v>
      </c>
      <c r="J171" s="711">
        <v>44316</v>
      </c>
      <c r="K171" t="s">
        <v>1508</v>
      </c>
      <c r="L171" t="s">
        <v>1509</v>
      </c>
      <c r="M171" t="s">
        <v>421</v>
      </c>
      <c r="N171">
        <v>0</v>
      </c>
      <c r="O171">
        <v>0</v>
      </c>
      <c r="P171" t="s">
        <v>422</v>
      </c>
      <c r="Q171">
        <v>171.12</v>
      </c>
      <c r="R171">
        <v>141.43</v>
      </c>
      <c r="S171" t="s">
        <v>422</v>
      </c>
      <c r="T171" s="712">
        <v>171.12</v>
      </c>
      <c r="U171" t="s">
        <v>423</v>
      </c>
      <c r="V171" t="s">
        <v>424</v>
      </c>
      <c r="W171" t="s">
        <v>425</v>
      </c>
      <c r="X171" t="s">
        <v>464</v>
      </c>
      <c r="Y171" s="711">
        <v>44323.660057870402</v>
      </c>
    </row>
    <row r="172" spans="1:25">
      <c r="A172" t="s">
        <v>410</v>
      </c>
      <c r="B172" t="s">
        <v>411</v>
      </c>
      <c r="C172" t="s">
        <v>432</v>
      </c>
      <c r="D172" t="s">
        <v>433</v>
      </c>
      <c r="E172" t="s">
        <v>414</v>
      </c>
      <c r="F172" t="s">
        <v>415</v>
      </c>
      <c r="G172" t="s">
        <v>416</v>
      </c>
      <c r="H172" t="s">
        <v>653</v>
      </c>
      <c r="I172" t="s">
        <v>654</v>
      </c>
      <c r="J172" s="711">
        <v>44316</v>
      </c>
      <c r="K172" t="s">
        <v>1510</v>
      </c>
      <c r="L172" t="s">
        <v>1511</v>
      </c>
      <c r="M172" t="s">
        <v>421</v>
      </c>
      <c r="N172">
        <v>0</v>
      </c>
      <c r="O172">
        <v>0</v>
      </c>
      <c r="P172" t="s">
        <v>422</v>
      </c>
      <c r="Q172">
        <v>103.04</v>
      </c>
      <c r="R172">
        <v>85.16</v>
      </c>
      <c r="S172" t="s">
        <v>422</v>
      </c>
      <c r="T172" s="712">
        <v>103.04</v>
      </c>
      <c r="U172" t="s">
        <v>423</v>
      </c>
      <c r="V172" t="s">
        <v>424</v>
      </c>
      <c r="W172" t="s">
        <v>425</v>
      </c>
      <c r="X172" t="s">
        <v>467</v>
      </c>
      <c r="Y172" s="711">
        <v>44327.380393518499</v>
      </c>
    </row>
    <row r="173" spans="1:25">
      <c r="A173" t="s">
        <v>410</v>
      </c>
      <c r="B173" t="s">
        <v>411</v>
      </c>
      <c r="C173" t="s">
        <v>432</v>
      </c>
      <c r="D173" t="s">
        <v>433</v>
      </c>
      <c r="E173" t="s">
        <v>414</v>
      </c>
      <c r="F173" t="s">
        <v>415</v>
      </c>
      <c r="G173" t="s">
        <v>416</v>
      </c>
      <c r="H173" t="s">
        <v>653</v>
      </c>
      <c r="I173" t="s">
        <v>654</v>
      </c>
      <c r="J173" s="711">
        <v>44316</v>
      </c>
      <c r="K173" t="s">
        <v>1512</v>
      </c>
      <c r="L173" t="s">
        <v>1513</v>
      </c>
      <c r="M173" t="s">
        <v>421</v>
      </c>
      <c r="N173">
        <v>0</v>
      </c>
      <c r="O173">
        <v>0</v>
      </c>
      <c r="P173" t="s">
        <v>422</v>
      </c>
      <c r="Q173">
        <v>124</v>
      </c>
      <c r="R173">
        <v>102.49</v>
      </c>
      <c r="S173" t="s">
        <v>422</v>
      </c>
      <c r="T173" s="712">
        <v>124</v>
      </c>
      <c r="U173" t="s">
        <v>423</v>
      </c>
      <c r="V173" t="s">
        <v>424</v>
      </c>
      <c r="W173" t="s">
        <v>425</v>
      </c>
      <c r="X173" t="s">
        <v>464</v>
      </c>
      <c r="Y173" s="711">
        <v>44326.668958333299</v>
      </c>
    </row>
    <row r="174" spans="1:25">
      <c r="A174" t="s">
        <v>410</v>
      </c>
      <c r="B174" t="s">
        <v>411</v>
      </c>
      <c r="C174" t="s">
        <v>432</v>
      </c>
      <c r="D174" t="s">
        <v>433</v>
      </c>
      <c r="E174" t="s">
        <v>414</v>
      </c>
      <c r="F174" t="s">
        <v>415</v>
      </c>
      <c r="G174" t="s">
        <v>416</v>
      </c>
      <c r="H174" t="s">
        <v>653</v>
      </c>
      <c r="I174" t="s">
        <v>654</v>
      </c>
      <c r="J174" s="711">
        <v>44329</v>
      </c>
      <c r="K174" t="s">
        <v>1544</v>
      </c>
      <c r="L174" t="s">
        <v>1545</v>
      </c>
      <c r="M174" t="s">
        <v>421</v>
      </c>
      <c r="N174">
        <v>0</v>
      </c>
      <c r="O174">
        <v>0</v>
      </c>
      <c r="P174" t="s">
        <v>422</v>
      </c>
      <c r="Q174">
        <v>8</v>
      </c>
      <c r="R174">
        <v>6.64</v>
      </c>
      <c r="S174" t="s">
        <v>422</v>
      </c>
      <c r="T174" s="712">
        <v>8</v>
      </c>
      <c r="U174" t="s">
        <v>423</v>
      </c>
      <c r="V174" t="s">
        <v>424</v>
      </c>
      <c r="W174" t="s">
        <v>425</v>
      </c>
      <c r="X174" t="s">
        <v>464</v>
      </c>
      <c r="Y174" s="711">
        <v>44362.600173611099</v>
      </c>
    </row>
    <row r="175" spans="1:25">
      <c r="A175" t="s">
        <v>410</v>
      </c>
      <c r="B175" t="s">
        <v>411</v>
      </c>
      <c r="C175" t="s">
        <v>432</v>
      </c>
      <c r="D175" t="s">
        <v>433</v>
      </c>
      <c r="E175" t="s">
        <v>414</v>
      </c>
      <c r="F175" t="s">
        <v>415</v>
      </c>
      <c r="G175" t="s">
        <v>416</v>
      </c>
      <c r="H175" t="s">
        <v>653</v>
      </c>
      <c r="I175" t="s">
        <v>654</v>
      </c>
      <c r="J175" s="711">
        <v>44329</v>
      </c>
      <c r="K175" t="s">
        <v>1546</v>
      </c>
      <c r="L175" t="s">
        <v>1547</v>
      </c>
      <c r="M175" t="s">
        <v>421</v>
      </c>
      <c r="N175">
        <v>0</v>
      </c>
      <c r="O175">
        <v>0</v>
      </c>
      <c r="P175" t="s">
        <v>422</v>
      </c>
      <c r="Q175">
        <v>260</v>
      </c>
      <c r="R175">
        <v>215.93</v>
      </c>
      <c r="S175" t="s">
        <v>422</v>
      </c>
      <c r="T175" s="712">
        <v>260</v>
      </c>
      <c r="U175" t="s">
        <v>423</v>
      </c>
      <c r="V175" t="s">
        <v>424</v>
      </c>
      <c r="W175" t="s">
        <v>425</v>
      </c>
      <c r="X175" t="s">
        <v>464</v>
      </c>
      <c r="Y175" s="711">
        <v>44362.600173611099</v>
      </c>
    </row>
    <row r="176" spans="1:25">
      <c r="A176" t="s">
        <v>410</v>
      </c>
      <c r="B176" t="s">
        <v>411</v>
      </c>
      <c r="C176" t="s">
        <v>432</v>
      </c>
      <c r="D176" t="s">
        <v>433</v>
      </c>
      <c r="E176" t="s">
        <v>414</v>
      </c>
      <c r="F176" t="s">
        <v>415</v>
      </c>
      <c r="G176" t="s">
        <v>416</v>
      </c>
      <c r="H176" t="s">
        <v>653</v>
      </c>
      <c r="I176" t="s">
        <v>654</v>
      </c>
      <c r="J176" s="711">
        <v>44347</v>
      </c>
      <c r="K176" t="s">
        <v>1612</v>
      </c>
      <c r="L176" t="s">
        <v>1613</v>
      </c>
      <c r="M176" t="s">
        <v>421</v>
      </c>
      <c r="N176">
        <v>0</v>
      </c>
      <c r="O176">
        <v>0</v>
      </c>
      <c r="P176" t="s">
        <v>422</v>
      </c>
      <c r="Q176">
        <v>117.16</v>
      </c>
      <c r="R176">
        <v>97.3</v>
      </c>
      <c r="S176" t="s">
        <v>422</v>
      </c>
      <c r="T176" s="712">
        <v>117.16</v>
      </c>
      <c r="U176" t="s">
        <v>423</v>
      </c>
      <c r="V176" t="s">
        <v>424</v>
      </c>
      <c r="W176" t="s">
        <v>425</v>
      </c>
      <c r="X176" t="s">
        <v>464</v>
      </c>
      <c r="Y176" s="711">
        <v>44362.541851851798</v>
      </c>
    </row>
    <row r="177" spans="1:25">
      <c r="A177" t="s">
        <v>410</v>
      </c>
      <c r="B177" t="s">
        <v>411</v>
      </c>
      <c r="C177" t="s">
        <v>970</v>
      </c>
      <c r="D177" t="s">
        <v>971</v>
      </c>
      <c r="E177" t="s">
        <v>414</v>
      </c>
      <c r="F177" t="s">
        <v>415</v>
      </c>
      <c r="G177" t="s">
        <v>416</v>
      </c>
      <c r="H177" t="s">
        <v>653</v>
      </c>
      <c r="I177" t="s">
        <v>654</v>
      </c>
      <c r="J177" s="711">
        <v>44347</v>
      </c>
      <c r="K177" t="s">
        <v>1614</v>
      </c>
      <c r="L177" t="s">
        <v>1615</v>
      </c>
      <c r="M177" t="s">
        <v>421</v>
      </c>
      <c r="N177">
        <v>0</v>
      </c>
      <c r="O177">
        <v>0</v>
      </c>
      <c r="P177" t="s">
        <v>422</v>
      </c>
      <c r="Q177">
        <v>5.8</v>
      </c>
      <c r="R177">
        <v>4.82</v>
      </c>
      <c r="S177" t="s">
        <v>422</v>
      </c>
      <c r="T177" s="712">
        <v>5.8</v>
      </c>
      <c r="U177" t="s">
        <v>423</v>
      </c>
      <c r="V177" t="s">
        <v>424</v>
      </c>
      <c r="W177" t="s">
        <v>425</v>
      </c>
      <c r="X177" t="s">
        <v>464</v>
      </c>
      <c r="Y177" s="711">
        <v>44358.406550925902</v>
      </c>
    </row>
    <row r="178" spans="1:25">
      <c r="A178" t="s">
        <v>410</v>
      </c>
      <c r="B178" t="s">
        <v>411</v>
      </c>
      <c r="C178" t="s">
        <v>412</v>
      </c>
      <c r="D178" t="s">
        <v>413</v>
      </c>
      <c r="E178" t="s">
        <v>414</v>
      </c>
      <c r="F178" t="s">
        <v>415</v>
      </c>
      <c r="G178" t="s">
        <v>416</v>
      </c>
      <c r="H178" t="s">
        <v>653</v>
      </c>
      <c r="I178" t="s">
        <v>654</v>
      </c>
      <c r="J178" s="711">
        <v>44347</v>
      </c>
      <c r="K178" t="s">
        <v>1616</v>
      </c>
      <c r="L178" t="s">
        <v>1617</v>
      </c>
      <c r="M178" t="s">
        <v>421</v>
      </c>
      <c r="N178">
        <v>0</v>
      </c>
      <c r="O178">
        <v>0</v>
      </c>
      <c r="P178" t="s">
        <v>422</v>
      </c>
      <c r="Q178">
        <v>13.39</v>
      </c>
      <c r="R178">
        <v>11.12</v>
      </c>
      <c r="S178" t="s">
        <v>422</v>
      </c>
      <c r="T178" s="712">
        <v>13.39</v>
      </c>
      <c r="U178" t="s">
        <v>423</v>
      </c>
      <c r="V178" t="s">
        <v>424</v>
      </c>
      <c r="W178" t="s">
        <v>425</v>
      </c>
      <c r="X178" t="s">
        <v>464</v>
      </c>
      <c r="Y178" s="711">
        <v>44357.636400463001</v>
      </c>
    </row>
    <row r="179" spans="1:25">
      <c r="A179" t="s">
        <v>410</v>
      </c>
      <c r="B179" t="s">
        <v>411</v>
      </c>
      <c r="C179" t="s">
        <v>432</v>
      </c>
      <c r="D179" t="s">
        <v>433</v>
      </c>
      <c r="E179" t="s">
        <v>414</v>
      </c>
      <c r="F179" t="s">
        <v>415</v>
      </c>
      <c r="G179" t="s">
        <v>416</v>
      </c>
      <c r="H179" t="s">
        <v>653</v>
      </c>
      <c r="I179" t="s">
        <v>654</v>
      </c>
      <c r="J179" s="711">
        <v>44347</v>
      </c>
      <c r="K179" t="s">
        <v>1618</v>
      </c>
      <c r="L179" t="s">
        <v>1619</v>
      </c>
      <c r="M179" t="s">
        <v>421</v>
      </c>
      <c r="N179">
        <v>0</v>
      </c>
      <c r="O179">
        <v>0</v>
      </c>
      <c r="P179" t="s">
        <v>422</v>
      </c>
      <c r="Q179">
        <v>176.77</v>
      </c>
      <c r="R179">
        <v>146.81</v>
      </c>
      <c r="S179" t="s">
        <v>422</v>
      </c>
      <c r="T179" s="712">
        <v>176.77</v>
      </c>
      <c r="U179" t="s">
        <v>423</v>
      </c>
      <c r="V179" t="s">
        <v>424</v>
      </c>
      <c r="W179" t="s">
        <v>425</v>
      </c>
      <c r="X179" t="s">
        <v>464</v>
      </c>
      <c r="Y179" s="711">
        <v>44362.649803240703</v>
      </c>
    </row>
    <row r="180" spans="1:25">
      <c r="A180" t="s">
        <v>410</v>
      </c>
      <c r="B180" t="s">
        <v>411</v>
      </c>
      <c r="C180" t="s">
        <v>970</v>
      </c>
      <c r="D180" t="s">
        <v>971</v>
      </c>
      <c r="E180" t="s">
        <v>414</v>
      </c>
      <c r="F180" t="s">
        <v>415</v>
      </c>
      <c r="G180" t="s">
        <v>416</v>
      </c>
      <c r="H180" t="s">
        <v>653</v>
      </c>
      <c r="I180" t="s">
        <v>654</v>
      </c>
      <c r="J180" s="711">
        <v>44376</v>
      </c>
      <c r="K180" t="s">
        <v>1768</v>
      </c>
      <c r="L180" t="s">
        <v>1769</v>
      </c>
      <c r="M180" t="s">
        <v>421</v>
      </c>
      <c r="N180">
        <v>0</v>
      </c>
      <c r="O180">
        <v>0</v>
      </c>
      <c r="P180" t="s">
        <v>422</v>
      </c>
      <c r="Q180">
        <v>5.8</v>
      </c>
      <c r="R180">
        <v>4.8600000000000003</v>
      </c>
      <c r="S180" t="s">
        <v>422</v>
      </c>
      <c r="T180" s="712">
        <v>5.8</v>
      </c>
      <c r="U180" t="s">
        <v>423</v>
      </c>
      <c r="V180" t="s">
        <v>424</v>
      </c>
      <c r="W180" t="s">
        <v>425</v>
      </c>
      <c r="X180" t="s">
        <v>464</v>
      </c>
      <c r="Y180" s="711">
        <v>44384.3346296296</v>
      </c>
    </row>
    <row r="181" spans="1:25">
      <c r="A181" t="s">
        <v>410</v>
      </c>
      <c r="B181" t="s">
        <v>411</v>
      </c>
      <c r="C181" t="s">
        <v>412</v>
      </c>
      <c r="D181" t="s">
        <v>413</v>
      </c>
      <c r="E181" t="s">
        <v>414</v>
      </c>
      <c r="F181" t="s">
        <v>415</v>
      </c>
      <c r="G181" t="s">
        <v>416</v>
      </c>
      <c r="H181" t="s">
        <v>653</v>
      </c>
      <c r="I181" t="s">
        <v>654</v>
      </c>
      <c r="J181" s="711">
        <v>44376</v>
      </c>
      <c r="K181" t="s">
        <v>1770</v>
      </c>
      <c r="L181" t="s">
        <v>1771</v>
      </c>
      <c r="M181" t="s">
        <v>421</v>
      </c>
      <c r="N181">
        <v>0</v>
      </c>
      <c r="O181">
        <v>0</v>
      </c>
      <c r="P181" t="s">
        <v>422</v>
      </c>
      <c r="Q181">
        <v>5.74</v>
      </c>
      <c r="R181">
        <v>4.8099999999999996</v>
      </c>
      <c r="S181" t="s">
        <v>422</v>
      </c>
      <c r="T181" s="712">
        <v>5.74</v>
      </c>
      <c r="U181" t="s">
        <v>423</v>
      </c>
      <c r="V181" t="s">
        <v>424</v>
      </c>
      <c r="W181" t="s">
        <v>425</v>
      </c>
      <c r="X181" t="s">
        <v>464</v>
      </c>
      <c r="Y181" s="711">
        <v>44391.466666666704</v>
      </c>
    </row>
    <row r="182" spans="1:25">
      <c r="A182" t="s">
        <v>410</v>
      </c>
      <c r="B182" t="s">
        <v>411</v>
      </c>
      <c r="C182" t="s">
        <v>432</v>
      </c>
      <c r="D182" t="s">
        <v>433</v>
      </c>
      <c r="E182" t="s">
        <v>414</v>
      </c>
      <c r="F182" t="s">
        <v>415</v>
      </c>
      <c r="G182" t="s">
        <v>416</v>
      </c>
      <c r="H182" t="s">
        <v>653</v>
      </c>
      <c r="I182" t="s">
        <v>654</v>
      </c>
      <c r="J182" s="711">
        <v>44376</v>
      </c>
      <c r="K182" t="s">
        <v>1772</v>
      </c>
      <c r="L182" t="s">
        <v>1773</v>
      </c>
      <c r="M182" t="s">
        <v>421</v>
      </c>
      <c r="N182">
        <v>0</v>
      </c>
      <c r="O182">
        <v>0</v>
      </c>
      <c r="P182" t="s">
        <v>422</v>
      </c>
      <c r="Q182">
        <v>242.25</v>
      </c>
      <c r="R182">
        <v>203.18</v>
      </c>
      <c r="S182" t="s">
        <v>422</v>
      </c>
      <c r="T182" s="712">
        <v>242.25</v>
      </c>
      <c r="U182" t="s">
        <v>423</v>
      </c>
      <c r="V182" t="s">
        <v>424</v>
      </c>
      <c r="W182" t="s">
        <v>425</v>
      </c>
      <c r="X182" t="s">
        <v>464</v>
      </c>
      <c r="Y182" s="711">
        <v>44383.605243055601</v>
      </c>
    </row>
    <row r="183" spans="1:25">
      <c r="A183" t="s">
        <v>410</v>
      </c>
      <c r="B183" t="s">
        <v>411</v>
      </c>
      <c r="C183" t="s">
        <v>432</v>
      </c>
      <c r="D183" t="s">
        <v>433</v>
      </c>
      <c r="E183" t="s">
        <v>414</v>
      </c>
      <c r="F183" t="s">
        <v>415</v>
      </c>
      <c r="G183" t="s">
        <v>416</v>
      </c>
      <c r="H183" t="s">
        <v>653</v>
      </c>
      <c r="I183" t="s">
        <v>654</v>
      </c>
      <c r="J183" s="711">
        <v>44377</v>
      </c>
      <c r="K183" t="s">
        <v>1774</v>
      </c>
      <c r="L183" t="s">
        <v>1775</v>
      </c>
      <c r="M183" t="s">
        <v>421</v>
      </c>
      <c r="N183">
        <v>0</v>
      </c>
      <c r="O183">
        <v>0</v>
      </c>
      <c r="P183" t="s">
        <v>422</v>
      </c>
      <c r="Q183">
        <v>153.87</v>
      </c>
      <c r="R183">
        <v>129.05000000000001</v>
      </c>
      <c r="S183" t="s">
        <v>422</v>
      </c>
      <c r="T183" s="712">
        <v>153.87</v>
      </c>
      <c r="U183" t="s">
        <v>423</v>
      </c>
      <c r="V183" t="s">
        <v>424</v>
      </c>
      <c r="W183" t="s">
        <v>425</v>
      </c>
      <c r="X183" t="s">
        <v>464</v>
      </c>
      <c r="Y183" s="711">
        <v>44385.432303240697</v>
      </c>
    </row>
    <row r="184" spans="1:25">
      <c r="A184" t="s">
        <v>410</v>
      </c>
      <c r="B184" t="s">
        <v>411</v>
      </c>
      <c r="C184" t="s">
        <v>432</v>
      </c>
      <c r="D184" t="s">
        <v>433</v>
      </c>
      <c r="E184" t="s">
        <v>414</v>
      </c>
      <c r="F184" t="s">
        <v>415</v>
      </c>
      <c r="G184" t="s">
        <v>416</v>
      </c>
      <c r="H184" t="s">
        <v>441</v>
      </c>
      <c r="I184" t="s">
        <v>442</v>
      </c>
      <c r="J184" s="711">
        <v>44298</v>
      </c>
      <c r="K184" t="s">
        <v>1440</v>
      </c>
      <c r="L184" t="s">
        <v>1441</v>
      </c>
      <c r="M184" t="s">
        <v>421</v>
      </c>
      <c r="N184">
        <v>0</v>
      </c>
      <c r="O184">
        <v>0</v>
      </c>
      <c r="P184" t="s">
        <v>422</v>
      </c>
      <c r="Q184">
        <v>408</v>
      </c>
      <c r="R184">
        <v>343.58</v>
      </c>
      <c r="S184" t="s">
        <v>422</v>
      </c>
      <c r="T184" s="712">
        <v>408</v>
      </c>
      <c r="U184" t="s">
        <v>423</v>
      </c>
      <c r="V184" t="s">
        <v>424</v>
      </c>
      <c r="W184" t="s">
        <v>425</v>
      </c>
      <c r="X184" t="s">
        <v>448</v>
      </c>
      <c r="Y184" s="711">
        <v>44323.629374999997</v>
      </c>
    </row>
    <row r="185" spans="1:25">
      <c r="A185" t="s">
        <v>410</v>
      </c>
      <c r="B185" t="s">
        <v>411</v>
      </c>
      <c r="C185" t="s">
        <v>432</v>
      </c>
      <c r="D185" t="s">
        <v>433</v>
      </c>
      <c r="E185" t="s">
        <v>414</v>
      </c>
      <c r="F185" t="s">
        <v>415</v>
      </c>
      <c r="G185" t="s">
        <v>416</v>
      </c>
      <c r="H185" t="s">
        <v>441</v>
      </c>
      <c r="I185" t="s">
        <v>442</v>
      </c>
      <c r="J185" s="711">
        <v>44326</v>
      </c>
      <c r="K185" t="s">
        <v>1538</v>
      </c>
      <c r="L185" t="s">
        <v>1539</v>
      </c>
      <c r="M185" t="s">
        <v>421</v>
      </c>
      <c r="N185">
        <v>0</v>
      </c>
      <c r="O185">
        <v>0</v>
      </c>
      <c r="P185" t="s">
        <v>422</v>
      </c>
      <c r="Q185">
        <v>1020</v>
      </c>
      <c r="R185">
        <v>847.11</v>
      </c>
      <c r="S185" t="s">
        <v>422</v>
      </c>
      <c r="T185" s="712">
        <v>1020</v>
      </c>
      <c r="U185" t="s">
        <v>423</v>
      </c>
      <c r="V185" t="s">
        <v>424</v>
      </c>
      <c r="W185" t="s">
        <v>425</v>
      </c>
      <c r="X185" t="s">
        <v>445</v>
      </c>
      <c r="Y185" s="711">
        <v>44362.635289351798</v>
      </c>
    </row>
    <row r="186" spans="1:25">
      <c r="A186" t="s">
        <v>410</v>
      </c>
      <c r="B186" t="s">
        <v>411</v>
      </c>
      <c r="C186" t="s">
        <v>432</v>
      </c>
      <c r="D186" t="s">
        <v>433</v>
      </c>
      <c r="E186" t="s">
        <v>414</v>
      </c>
      <c r="F186" t="s">
        <v>415</v>
      </c>
      <c r="G186" t="s">
        <v>416</v>
      </c>
      <c r="H186" t="s">
        <v>441</v>
      </c>
      <c r="I186" t="s">
        <v>442</v>
      </c>
      <c r="J186" s="711">
        <v>44326</v>
      </c>
      <c r="K186" t="s">
        <v>1540</v>
      </c>
      <c r="L186" t="s">
        <v>1541</v>
      </c>
      <c r="M186" t="s">
        <v>421</v>
      </c>
      <c r="N186">
        <v>0</v>
      </c>
      <c r="O186">
        <v>0</v>
      </c>
      <c r="P186" t="s">
        <v>422</v>
      </c>
      <c r="Q186">
        <v>408</v>
      </c>
      <c r="R186">
        <v>338.84</v>
      </c>
      <c r="S186" t="s">
        <v>422</v>
      </c>
      <c r="T186" s="712">
        <v>408</v>
      </c>
      <c r="U186" t="s">
        <v>423</v>
      </c>
      <c r="V186" t="s">
        <v>424</v>
      </c>
      <c r="W186" t="s">
        <v>425</v>
      </c>
      <c r="X186" t="s">
        <v>467</v>
      </c>
      <c r="Y186" s="711">
        <v>44362.635289351798</v>
      </c>
    </row>
    <row r="187" spans="1:25">
      <c r="A187" t="s">
        <v>410</v>
      </c>
      <c r="B187" t="s">
        <v>411</v>
      </c>
      <c r="C187" t="s">
        <v>432</v>
      </c>
      <c r="D187" t="s">
        <v>433</v>
      </c>
      <c r="E187" t="s">
        <v>414</v>
      </c>
      <c r="F187" t="s">
        <v>415</v>
      </c>
      <c r="G187" t="s">
        <v>416</v>
      </c>
      <c r="H187" t="s">
        <v>441</v>
      </c>
      <c r="I187" t="s">
        <v>442</v>
      </c>
      <c r="J187" s="711">
        <v>44326</v>
      </c>
      <c r="K187" t="s">
        <v>1542</v>
      </c>
      <c r="L187" t="s">
        <v>1543</v>
      </c>
      <c r="M187" t="s">
        <v>421</v>
      </c>
      <c r="N187">
        <v>0</v>
      </c>
      <c r="O187">
        <v>0</v>
      </c>
      <c r="P187" t="s">
        <v>422</v>
      </c>
      <c r="Q187">
        <v>190.74</v>
      </c>
      <c r="R187">
        <v>158.41</v>
      </c>
      <c r="S187" t="s">
        <v>422</v>
      </c>
      <c r="T187" s="712">
        <v>190.74</v>
      </c>
      <c r="U187" t="s">
        <v>423</v>
      </c>
      <c r="V187" t="s">
        <v>424</v>
      </c>
      <c r="W187" t="s">
        <v>425</v>
      </c>
      <c r="X187" t="s">
        <v>1113</v>
      </c>
      <c r="Y187" s="711">
        <v>44362.635289351798</v>
      </c>
    </row>
    <row r="188" spans="1:25">
      <c r="A188" t="s">
        <v>410</v>
      </c>
      <c r="B188" t="s">
        <v>411</v>
      </c>
      <c r="C188" t="s">
        <v>432</v>
      </c>
      <c r="D188" t="s">
        <v>433</v>
      </c>
      <c r="E188" t="s">
        <v>414</v>
      </c>
      <c r="F188" t="s">
        <v>415</v>
      </c>
      <c r="G188" t="s">
        <v>416</v>
      </c>
      <c r="H188" t="s">
        <v>441</v>
      </c>
      <c r="I188" t="s">
        <v>442</v>
      </c>
      <c r="J188" s="711">
        <v>44358</v>
      </c>
      <c r="K188" t="s">
        <v>1706</v>
      </c>
      <c r="L188" t="s">
        <v>1707</v>
      </c>
      <c r="M188" t="s">
        <v>421</v>
      </c>
      <c r="N188">
        <v>0</v>
      </c>
      <c r="O188">
        <v>0</v>
      </c>
      <c r="P188" t="s">
        <v>422</v>
      </c>
      <c r="Q188">
        <v>408</v>
      </c>
      <c r="R188">
        <v>336.04</v>
      </c>
      <c r="S188" t="s">
        <v>422</v>
      </c>
      <c r="T188" s="712">
        <v>408</v>
      </c>
      <c r="U188" t="s">
        <v>423</v>
      </c>
      <c r="V188" t="s">
        <v>424</v>
      </c>
      <c r="W188" t="s">
        <v>425</v>
      </c>
      <c r="X188" t="s">
        <v>467</v>
      </c>
      <c r="Y188" s="711">
        <v>44383.610509259299</v>
      </c>
    </row>
    <row r="189" spans="1:25">
      <c r="A189" t="s">
        <v>410</v>
      </c>
      <c r="B189" t="s">
        <v>411</v>
      </c>
      <c r="C189" t="s">
        <v>432</v>
      </c>
      <c r="D189" t="s">
        <v>433</v>
      </c>
      <c r="E189" t="s">
        <v>414</v>
      </c>
      <c r="F189" t="s">
        <v>415</v>
      </c>
      <c r="G189" t="s">
        <v>416</v>
      </c>
      <c r="H189" t="s">
        <v>441</v>
      </c>
      <c r="I189" t="s">
        <v>442</v>
      </c>
      <c r="J189" s="711">
        <v>44375</v>
      </c>
      <c r="K189" t="s">
        <v>1708</v>
      </c>
      <c r="L189" t="s">
        <v>1709</v>
      </c>
      <c r="M189" t="s">
        <v>421</v>
      </c>
      <c r="N189">
        <v>0</v>
      </c>
      <c r="O189">
        <v>0</v>
      </c>
      <c r="P189" t="s">
        <v>422</v>
      </c>
      <c r="Q189">
        <v>408</v>
      </c>
      <c r="R189">
        <v>342.2</v>
      </c>
      <c r="S189" t="s">
        <v>422</v>
      </c>
      <c r="T189" s="712">
        <v>408</v>
      </c>
      <c r="U189" t="s">
        <v>423</v>
      </c>
      <c r="V189" t="s">
        <v>424</v>
      </c>
      <c r="W189" t="s">
        <v>425</v>
      </c>
      <c r="X189" t="s">
        <v>467</v>
      </c>
      <c r="Y189" s="711">
        <v>44383.605231481502</v>
      </c>
    </row>
    <row r="190" spans="1:25">
      <c r="A190" t="s">
        <v>410</v>
      </c>
      <c r="B190" t="s">
        <v>411</v>
      </c>
      <c r="C190" t="s">
        <v>412</v>
      </c>
      <c r="D190" t="s">
        <v>413</v>
      </c>
      <c r="E190" t="s">
        <v>414</v>
      </c>
      <c r="F190" t="s">
        <v>415</v>
      </c>
      <c r="G190" t="s">
        <v>416</v>
      </c>
      <c r="H190" t="s">
        <v>460</v>
      </c>
      <c r="I190" t="s">
        <v>461</v>
      </c>
      <c r="J190" s="711">
        <v>44308</v>
      </c>
      <c r="K190" t="s">
        <v>1446</v>
      </c>
      <c r="L190" t="s">
        <v>1447</v>
      </c>
      <c r="M190" t="s">
        <v>421</v>
      </c>
      <c r="N190">
        <v>0</v>
      </c>
      <c r="O190">
        <v>0</v>
      </c>
      <c r="P190" t="s">
        <v>422</v>
      </c>
      <c r="Q190">
        <v>340</v>
      </c>
      <c r="R190">
        <v>282.79000000000002</v>
      </c>
      <c r="S190" t="s">
        <v>422</v>
      </c>
      <c r="T190" s="712">
        <v>340</v>
      </c>
      <c r="U190" t="s">
        <v>423</v>
      </c>
      <c r="V190" t="s">
        <v>424</v>
      </c>
      <c r="W190" t="s">
        <v>425</v>
      </c>
      <c r="X190" t="s">
        <v>472</v>
      </c>
      <c r="Y190" s="711">
        <v>44323.510914351798</v>
      </c>
    </row>
    <row r="191" spans="1:25">
      <c r="A191" t="s">
        <v>410</v>
      </c>
      <c r="B191" t="s">
        <v>411</v>
      </c>
      <c r="C191" t="s">
        <v>970</v>
      </c>
      <c r="D191" t="s">
        <v>971</v>
      </c>
      <c r="E191" t="s">
        <v>414</v>
      </c>
      <c r="F191" t="s">
        <v>415</v>
      </c>
      <c r="G191" t="s">
        <v>416</v>
      </c>
      <c r="H191" t="s">
        <v>460</v>
      </c>
      <c r="I191" t="s">
        <v>461</v>
      </c>
      <c r="J191" s="711">
        <v>44320</v>
      </c>
      <c r="K191" t="s">
        <v>1534</v>
      </c>
      <c r="L191" t="s">
        <v>1535</v>
      </c>
      <c r="M191" t="s">
        <v>421</v>
      </c>
      <c r="N191">
        <v>0</v>
      </c>
      <c r="O191">
        <v>0</v>
      </c>
      <c r="P191" t="s">
        <v>422</v>
      </c>
      <c r="Q191">
        <v>180</v>
      </c>
      <c r="R191">
        <v>149.74</v>
      </c>
      <c r="S191" t="s">
        <v>422</v>
      </c>
      <c r="T191" s="712">
        <v>180</v>
      </c>
      <c r="U191" t="s">
        <v>423</v>
      </c>
      <c r="V191" t="s">
        <v>424</v>
      </c>
      <c r="W191" t="s">
        <v>425</v>
      </c>
      <c r="X191" t="s">
        <v>472</v>
      </c>
      <c r="Y191" s="711">
        <v>44361.628541666701</v>
      </c>
    </row>
    <row r="192" spans="1:25">
      <c r="A192" t="s">
        <v>410</v>
      </c>
      <c r="B192" t="s">
        <v>411</v>
      </c>
      <c r="C192" t="s">
        <v>970</v>
      </c>
      <c r="D192" t="s">
        <v>971</v>
      </c>
      <c r="E192" t="s">
        <v>414</v>
      </c>
      <c r="F192" t="s">
        <v>415</v>
      </c>
      <c r="G192" t="s">
        <v>416</v>
      </c>
      <c r="H192" t="s">
        <v>460</v>
      </c>
      <c r="I192" t="s">
        <v>461</v>
      </c>
      <c r="J192" s="711">
        <v>44320</v>
      </c>
      <c r="K192" t="s">
        <v>1536</v>
      </c>
      <c r="L192" t="s">
        <v>1537</v>
      </c>
      <c r="M192" t="s">
        <v>421</v>
      </c>
      <c r="N192">
        <v>0</v>
      </c>
      <c r="O192">
        <v>0</v>
      </c>
      <c r="P192" t="s">
        <v>422</v>
      </c>
      <c r="Q192">
        <v>160</v>
      </c>
      <c r="R192">
        <v>133.1</v>
      </c>
      <c r="S192" t="s">
        <v>422</v>
      </c>
      <c r="T192" s="712">
        <v>160</v>
      </c>
      <c r="U192" t="s">
        <v>423</v>
      </c>
      <c r="V192" t="s">
        <v>424</v>
      </c>
      <c r="W192" t="s">
        <v>425</v>
      </c>
      <c r="X192" t="s">
        <v>472</v>
      </c>
      <c r="Y192" s="711">
        <v>44361.628541666701</v>
      </c>
    </row>
    <row r="193" spans="1:25">
      <c r="A193" t="s">
        <v>410</v>
      </c>
      <c r="B193" t="s">
        <v>411</v>
      </c>
      <c r="C193" t="s">
        <v>412</v>
      </c>
      <c r="D193" t="s">
        <v>413</v>
      </c>
      <c r="E193" t="s">
        <v>414</v>
      </c>
      <c r="F193" t="s">
        <v>415</v>
      </c>
      <c r="G193" t="s">
        <v>416</v>
      </c>
      <c r="H193" t="s">
        <v>460</v>
      </c>
      <c r="I193" t="s">
        <v>461</v>
      </c>
      <c r="J193" s="711">
        <v>44343</v>
      </c>
      <c r="K193" t="s">
        <v>1572</v>
      </c>
      <c r="L193" t="s">
        <v>1573</v>
      </c>
      <c r="M193" t="s">
        <v>421</v>
      </c>
      <c r="N193">
        <v>0</v>
      </c>
      <c r="O193">
        <v>0</v>
      </c>
      <c r="P193" t="s">
        <v>422</v>
      </c>
      <c r="Q193">
        <v>340</v>
      </c>
      <c r="R193">
        <v>282.37</v>
      </c>
      <c r="S193" t="s">
        <v>422</v>
      </c>
      <c r="T193" s="712">
        <v>340</v>
      </c>
      <c r="U193" t="s">
        <v>423</v>
      </c>
      <c r="V193" t="s">
        <v>424</v>
      </c>
      <c r="W193" t="s">
        <v>425</v>
      </c>
      <c r="X193" t="s">
        <v>472</v>
      </c>
      <c r="Y193" s="711">
        <v>44354.674641203703</v>
      </c>
    </row>
    <row r="194" spans="1:25">
      <c r="A194" t="s">
        <v>410</v>
      </c>
      <c r="B194" t="s">
        <v>411</v>
      </c>
      <c r="C194" t="s">
        <v>970</v>
      </c>
      <c r="D194" t="s">
        <v>971</v>
      </c>
      <c r="E194" t="s">
        <v>414</v>
      </c>
      <c r="F194" t="s">
        <v>415</v>
      </c>
      <c r="G194" t="s">
        <v>416</v>
      </c>
      <c r="H194" t="s">
        <v>460</v>
      </c>
      <c r="I194" t="s">
        <v>461</v>
      </c>
      <c r="J194" s="711">
        <v>44351</v>
      </c>
      <c r="K194" t="s">
        <v>1714</v>
      </c>
      <c r="L194" t="s">
        <v>1715</v>
      </c>
      <c r="M194" t="s">
        <v>421</v>
      </c>
      <c r="N194">
        <v>0</v>
      </c>
      <c r="O194">
        <v>0</v>
      </c>
      <c r="P194" t="s">
        <v>422</v>
      </c>
      <c r="Q194">
        <v>140</v>
      </c>
      <c r="R194">
        <v>115.33</v>
      </c>
      <c r="S194" t="s">
        <v>422</v>
      </c>
      <c r="T194" s="712">
        <v>140</v>
      </c>
      <c r="U194" t="s">
        <v>423</v>
      </c>
      <c r="V194" t="s">
        <v>424</v>
      </c>
      <c r="W194" t="s">
        <v>425</v>
      </c>
      <c r="X194" t="s">
        <v>1113</v>
      </c>
      <c r="Y194" s="711">
        <v>44389.301817129599</v>
      </c>
    </row>
    <row r="195" spans="1:25">
      <c r="A195" t="s">
        <v>410</v>
      </c>
      <c r="B195" t="s">
        <v>411</v>
      </c>
      <c r="C195" t="s">
        <v>970</v>
      </c>
      <c r="D195" t="s">
        <v>971</v>
      </c>
      <c r="E195" t="s">
        <v>414</v>
      </c>
      <c r="F195" t="s">
        <v>415</v>
      </c>
      <c r="G195" t="s">
        <v>416</v>
      </c>
      <c r="H195" t="s">
        <v>460</v>
      </c>
      <c r="I195" t="s">
        <v>461</v>
      </c>
      <c r="J195" s="711">
        <v>44375</v>
      </c>
      <c r="K195" t="s">
        <v>1716</v>
      </c>
      <c r="L195" t="s">
        <v>1717</v>
      </c>
      <c r="M195" t="s">
        <v>421</v>
      </c>
      <c r="N195">
        <v>0</v>
      </c>
      <c r="O195">
        <v>0</v>
      </c>
      <c r="P195" t="s">
        <v>422</v>
      </c>
      <c r="Q195">
        <v>340</v>
      </c>
      <c r="R195">
        <v>285.16000000000003</v>
      </c>
      <c r="S195" t="s">
        <v>422</v>
      </c>
      <c r="T195" s="712">
        <v>340</v>
      </c>
      <c r="U195" t="s">
        <v>423</v>
      </c>
      <c r="V195" t="s">
        <v>424</v>
      </c>
      <c r="W195" t="s">
        <v>425</v>
      </c>
      <c r="X195" t="s">
        <v>472</v>
      </c>
      <c r="Y195" s="711">
        <v>44389.301817129599</v>
      </c>
    </row>
    <row r="196" spans="1:25">
      <c r="A196" t="s">
        <v>410</v>
      </c>
      <c r="B196" t="s">
        <v>411</v>
      </c>
      <c r="C196" t="s">
        <v>970</v>
      </c>
      <c r="D196" t="s">
        <v>971</v>
      </c>
      <c r="E196" t="s">
        <v>414</v>
      </c>
      <c r="F196" t="s">
        <v>415</v>
      </c>
      <c r="G196" t="s">
        <v>416</v>
      </c>
      <c r="H196" t="s">
        <v>633</v>
      </c>
      <c r="I196" t="s">
        <v>634</v>
      </c>
      <c r="J196" s="711">
        <v>44301</v>
      </c>
      <c r="K196" t="s">
        <v>1442</v>
      </c>
      <c r="L196" t="s">
        <v>1443</v>
      </c>
      <c r="M196" t="s">
        <v>421</v>
      </c>
      <c r="N196">
        <v>0</v>
      </c>
      <c r="O196">
        <v>0</v>
      </c>
      <c r="P196" t="s">
        <v>422</v>
      </c>
      <c r="Q196">
        <v>90</v>
      </c>
      <c r="R196">
        <v>75.239999999999995</v>
      </c>
      <c r="S196" t="s">
        <v>422</v>
      </c>
      <c r="T196" s="712">
        <v>90</v>
      </c>
      <c r="U196" t="s">
        <v>423</v>
      </c>
      <c r="V196" t="s">
        <v>424</v>
      </c>
      <c r="W196" t="s">
        <v>425</v>
      </c>
      <c r="X196" t="s">
        <v>467</v>
      </c>
      <c r="Y196" s="711">
        <v>44323.643344907403</v>
      </c>
    </row>
    <row r="197" spans="1:25">
      <c r="A197" t="s">
        <v>410</v>
      </c>
      <c r="B197" t="s">
        <v>411</v>
      </c>
      <c r="C197" t="s">
        <v>412</v>
      </c>
      <c r="D197" t="s">
        <v>413</v>
      </c>
      <c r="E197" t="s">
        <v>414</v>
      </c>
      <c r="F197" t="s">
        <v>415</v>
      </c>
      <c r="G197" t="s">
        <v>416</v>
      </c>
      <c r="H197" t="s">
        <v>633</v>
      </c>
      <c r="I197" t="s">
        <v>634</v>
      </c>
      <c r="J197" s="711">
        <v>44319</v>
      </c>
      <c r="K197" t="s">
        <v>1532</v>
      </c>
      <c r="L197" t="s">
        <v>1533</v>
      </c>
      <c r="M197" t="s">
        <v>421</v>
      </c>
      <c r="N197">
        <v>0</v>
      </c>
      <c r="O197">
        <v>0</v>
      </c>
      <c r="P197" t="s">
        <v>422</v>
      </c>
      <c r="Q197">
        <v>47</v>
      </c>
      <c r="R197">
        <v>39.14</v>
      </c>
      <c r="S197" t="s">
        <v>422</v>
      </c>
      <c r="T197" s="712">
        <v>47</v>
      </c>
      <c r="U197" t="s">
        <v>423</v>
      </c>
      <c r="V197" t="s">
        <v>424</v>
      </c>
      <c r="W197" t="s">
        <v>425</v>
      </c>
      <c r="X197" t="s">
        <v>467</v>
      </c>
      <c r="Y197" s="711">
        <v>44356.355046296303</v>
      </c>
    </row>
    <row r="198" spans="1:25">
      <c r="A198" t="s">
        <v>410</v>
      </c>
      <c r="B198" t="s">
        <v>411</v>
      </c>
      <c r="C198" t="s">
        <v>412</v>
      </c>
      <c r="D198" t="s">
        <v>413</v>
      </c>
      <c r="E198" t="s">
        <v>414</v>
      </c>
      <c r="F198" t="s">
        <v>415</v>
      </c>
      <c r="G198" t="s">
        <v>416</v>
      </c>
      <c r="H198" t="s">
        <v>633</v>
      </c>
      <c r="I198" t="s">
        <v>634</v>
      </c>
      <c r="J198" s="711">
        <v>44337</v>
      </c>
      <c r="K198" t="s">
        <v>1560</v>
      </c>
      <c r="L198" t="s">
        <v>1561</v>
      </c>
      <c r="M198" t="s">
        <v>421</v>
      </c>
      <c r="N198">
        <v>0</v>
      </c>
      <c r="O198">
        <v>0</v>
      </c>
      <c r="P198" t="s">
        <v>422</v>
      </c>
      <c r="Q198">
        <v>66</v>
      </c>
      <c r="R198">
        <v>54.81</v>
      </c>
      <c r="S198" t="s">
        <v>422</v>
      </c>
      <c r="T198" s="712">
        <v>66</v>
      </c>
      <c r="U198" t="s">
        <v>423</v>
      </c>
      <c r="V198" t="s">
        <v>424</v>
      </c>
      <c r="W198" t="s">
        <v>425</v>
      </c>
      <c r="X198" t="s">
        <v>568</v>
      </c>
      <c r="Y198" s="711">
        <v>44356.5914583333</v>
      </c>
    </row>
    <row r="199" spans="1:25">
      <c r="A199" t="s">
        <v>410</v>
      </c>
      <c r="B199" t="s">
        <v>411</v>
      </c>
      <c r="C199" t="s">
        <v>970</v>
      </c>
      <c r="D199" t="s">
        <v>971</v>
      </c>
      <c r="E199" t="s">
        <v>414</v>
      </c>
      <c r="F199" t="s">
        <v>415</v>
      </c>
      <c r="G199" t="s">
        <v>416</v>
      </c>
      <c r="H199" t="s">
        <v>633</v>
      </c>
      <c r="I199" t="s">
        <v>634</v>
      </c>
      <c r="J199" s="711">
        <v>44337</v>
      </c>
      <c r="K199" t="s">
        <v>1562</v>
      </c>
      <c r="L199" t="s">
        <v>1563</v>
      </c>
      <c r="M199" t="s">
        <v>421</v>
      </c>
      <c r="N199">
        <v>0</v>
      </c>
      <c r="O199">
        <v>0</v>
      </c>
      <c r="P199" t="s">
        <v>422</v>
      </c>
      <c r="Q199">
        <v>39.5</v>
      </c>
      <c r="R199">
        <v>32.799999999999997</v>
      </c>
      <c r="S199" t="s">
        <v>422</v>
      </c>
      <c r="T199" s="712">
        <v>39.5</v>
      </c>
      <c r="U199" t="s">
        <v>423</v>
      </c>
      <c r="V199" t="s">
        <v>424</v>
      </c>
      <c r="W199" t="s">
        <v>425</v>
      </c>
      <c r="X199" t="s">
        <v>467</v>
      </c>
      <c r="Y199" s="711">
        <v>44361.628553240698</v>
      </c>
    </row>
    <row r="200" spans="1:25">
      <c r="A200" t="s">
        <v>410</v>
      </c>
      <c r="B200" t="s">
        <v>411</v>
      </c>
      <c r="C200" t="s">
        <v>970</v>
      </c>
      <c r="D200" t="s">
        <v>971</v>
      </c>
      <c r="E200" t="s">
        <v>414</v>
      </c>
      <c r="F200" t="s">
        <v>415</v>
      </c>
      <c r="G200" t="s">
        <v>416</v>
      </c>
      <c r="H200" t="s">
        <v>633</v>
      </c>
      <c r="I200" t="s">
        <v>634</v>
      </c>
      <c r="J200" s="711">
        <v>44351</v>
      </c>
      <c r="K200" t="s">
        <v>1761</v>
      </c>
      <c r="L200" t="s">
        <v>1762</v>
      </c>
      <c r="M200" t="s">
        <v>421</v>
      </c>
      <c r="N200">
        <v>0</v>
      </c>
      <c r="O200">
        <v>0</v>
      </c>
      <c r="P200" t="s">
        <v>422</v>
      </c>
      <c r="Q200">
        <v>198.5</v>
      </c>
      <c r="R200">
        <v>163.52000000000001</v>
      </c>
      <c r="S200" t="s">
        <v>422</v>
      </c>
      <c r="T200" s="712">
        <v>198.5</v>
      </c>
      <c r="U200" t="s">
        <v>423</v>
      </c>
      <c r="V200" t="s">
        <v>424</v>
      </c>
      <c r="W200" t="s">
        <v>425</v>
      </c>
      <c r="X200" t="s">
        <v>467</v>
      </c>
      <c r="Y200" s="711">
        <v>44389.301817129599</v>
      </c>
    </row>
    <row r="201" spans="1:25">
      <c r="A201" t="s">
        <v>410</v>
      </c>
      <c r="B201" t="s">
        <v>411</v>
      </c>
      <c r="C201" t="s">
        <v>432</v>
      </c>
      <c r="D201" t="s">
        <v>433</v>
      </c>
      <c r="E201" t="s">
        <v>414</v>
      </c>
      <c r="F201" t="s">
        <v>415</v>
      </c>
      <c r="G201" t="s">
        <v>416</v>
      </c>
      <c r="H201" t="s">
        <v>633</v>
      </c>
      <c r="I201" t="s">
        <v>634</v>
      </c>
      <c r="J201" s="711">
        <v>44370</v>
      </c>
      <c r="K201" t="s">
        <v>1763</v>
      </c>
      <c r="L201" t="s">
        <v>1764</v>
      </c>
      <c r="M201" t="s">
        <v>421</v>
      </c>
      <c r="N201">
        <v>0</v>
      </c>
      <c r="O201">
        <v>0</v>
      </c>
      <c r="P201" t="s">
        <v>422</v>
      </c>
      <c r="Q201">
        <v>640</v>
      </c>
      <c r="R201">
        <v>538.26</v>
      </c>
      <c r="S201" t="s">
        <v>422</v>
      </c>
      <c r="T201" s="712">
        <v>640</v>
      </c>
      <c r="U201" t="s">
        <v>423</v>
      </c>
      <c r="V201" t="s">
        <v>424</v>
      </c>
      <c r="W201" t="s">
        <v>425</v>
      </c>
      <c r="X201" t="s">
        <v>467</v>
      </c>
      <c r="Y201" s="711">
        <v>44383.6109953704</v>
      </c>
    </row>
    <row r="202" spans="1:25">
      <c r="A202" t="s">
        <v>410</v>
      </c>
      <c r="B202" t="s">
        <v>411</v>
      </c>
      <c r="C202" t="s">
        <v>970</v>
      </c>
      <c r="D202" t="s">
        <v>971</v>
      </c>
      <c r="E202" t="s">
        <v>414</v>
      </c>
      <c r="F202" t="s">
        <v>415</v>
      </c>
      <c r="G202" t="s">
        <v>416</v>
      </c>
      <c r="H202" t="s">
        <v>633</v>
      </c>
      <c r="I202" t="s">
        <v>634</v>
      </c>
      <c r="J202" s="711">
        <v>44377</v>
      </c>
      <c r="K202" t="s">
        <v>1765</v>
      </c>
      <c r="L202" t="s">
        <v>1766</v>
      </c>
      <c r="M202" t="s">
        <v>421</v>
      </c>
      <c r="N202">
        <v>0</v>
      </c>
      <c r="O202">
        <v>0</v>
      </c>
      <c r="P202" t="s">
        <v>422</v>
      </c>
      <c r="Q202">
        <v>21.75</v>
      </c>
      <c r="R202">
        <v>18.239999999999998</v>
      </c>
      <c r="S202" t="s">
        <v>422</v>
      </c>
      <c r="T202" s="712">
        <v>21.75</v>
      </c>
      <c r="U202" t="s">
        <v>423</v>
      </c>
      <c r="V202" t="s">
        <v>424</v>
      </c>
      <c r="W202" t="s">
        <v>425</v>
      </c>
      <c r="X202" t="s">
        <v>1767</v>
      </c>
      <c r="Y202" s="711">
        <v>44391.426956018498</v>
      </c>
    </row>
    <row r="203" spans="1:25">
      <c r="A203" t="s">
        <v>410</v>
      </c>
      <c r="B203" t="s">
        <v>411</v>
      </c>
      <c r="C203" t="s">
        <v>970</v>
      </c>
      <c r="D203" t="s">
        <v>971</v>
      </c>
      <c r="E203" t="s">
        <v>414</v>
      </c>
      <c r="F203" t="s">
        <v>415</v>
      </c>
      <c r="G203" t="s">
        <v>416</v>
      </c>
      <c r="H203" t="s">
        <v>841</v>
      </c>
      <c r="I203" t="s">
        <v>1271</v>
      </c>
      <c r="J203" s="711">
        <v>44347</v>
      </c>
      <c r="K203" t="s">
        <v>1652</v>
      </c>
      <c r="L203" t="s">
        <v>1653</v>
      </c>
      <c r="M203" t="s">
        <v>421</v>
      </c>
      <c r="N203">
        <v>0</v>
      </c>
      <c r="O203">
        <v>0</v>
      </c>
      <c r="P203" t="s">
        <v>422</v>
      </c>
      <c r="Q203">
        <v>895</v>
      </c>
      <c r="R203">
        <v>743.29</v>
      </c>
      <c r="S203" t="s">
        <v>422</v>
      </c>
      <c r="T203" s="712">
        <v>895</v>
      </c>
      <c r="U203" t="s">
        <v>423</v>
      </c>
      <c r="V203" t="s">
        <v>424</v>
      </c>
      <c r="W203" t="s">
        <v>425</v>
      </c>
      <c r="X203" t="s">
        <v>985</v>
      </c>
      <c r="Y203" s="711">
        <v>44362.682731481502</v>
      </c>
    </row>
    <row r="204" spans="1:25">
      <c r="A204" t="s">
        <v>410</v>
      </c>
      <c r="B204" t="s">
        <v>411</v>
      </c>
      <c r="C204" t="s">
        <v>970</v>
      </c>
      <c r="D204" t="s">
        <v>971</v>
      </c>
      <c r="E204" t="s">
        <v>414</v>
      </c>
      <c r="F204" t="s">
        <v>415</v>
      </c>
      <c r="G204" t="s">
        <v>416</v>
      </c>
      <c r="H204" t="s">
        <v>841</v>
      </c>
      <c r="I204" t="s">
        <v>1271</v>
      </c>
      <c r="J204" s="711">
        <v>44377</v>
      </c>
      <c r="K204" t="s">
        <v>1799</v>
      </c>
      <c r="L204" t="s">
        <v>1800</v>
      </c>
      <c r="M204" t="s">
        <v>421</v>
      </c>
      <c r="N204">
        <v>0</v>
      </c>
      <c r="O204">
        <v>0</v>
      </c>
      <c r="P204" t="s">
        <v>422</v>
      </c>
      <c r="Q204">
        <v>1132</v>
      </c>
      <c r="R204">
        <v>949.43</v>
      </c>
      <c r="S204" t="s">
        <v>422</v>
      </c>
      <c r="T204" s="712">
        <v>1132</v>
      </c>
      <c r="U204" t="s">
        <v>423</v>
      </c>
      <c r="V204" t="s">
        <v>424</v>
      </c>
      <c r="W204" t="s">
        <v>425</v>
      </c>
      <c r="X204" t="s">
        <v>985</v>
      </c>
      <c r="Y204" s="711">
        <v>44391.681423611102</v>
      </c>
    </row>
    <row r="205" spans="1:25">
      <c r="A205" t="s">
        <v>410</v>
      </c>
      <c r="B205" t="s">
        <v>411</v>
      </c>
      <c r="C205" t="s">
        <v>970</v>
      </c>
      <c r="D205" t="s">
        <v>971</v>
      </c>
      <c r="E205" t="s">
        <v>414</v>
      </c>
      <c r="F205" t="s">
        <v>415</v>
      </c>
      <c r="G205" t="s">
        <v>416</v>
      </c>
      <c r="H205" t="s">
        <v>842</v>
      </c>
      <c r="I205" t="s">
        <v>1264</v>
      </c>
      <c r="J205" s="711">
        <v>44347</v>
      </c>
      <c r="K205" t="s">
        <v>1648</v>
      </c>
      <c r="L205" t="s">
        <v>1649</v>
      </c>
      <c r="M205" t="s">
        <v>421</v>
      </c>
      <c r="N205">
        <v>0</v>
      </c>
      <c r="O205">
        <v>0</v>
      </c>
      <c r="P205" t="s">
        <v>422</v>
      </c>
      <c r="Q205">
        <v>600</v>
      </c>
      <c r="R205">
        <v>498.3</v>
      </c>
      <c r="S205" t="s">
        <v>422</v>
      </c>
      <c r="T205" s="712">
        <v>600</v>
      </c>
      <c r="U205" t="s">
        <v>423</v>
      </c>
      <c r="V205" t="s">
        <v>424</v>
      </c>
      <c r="W205" t="s">
        <v>425</v>
      </c>
      <c r="X205" t="s">
        <v>985</v>
      </c>
      <c r="Y205" s="711">
        <v>44362.682731481502</v>
      </c>
    </row>
    <row r="206" spans="1:25">
      <c r="A206" t="s">
        <v>410</v>
      </c>
      <c r="B206" t="s">
        <v>411</v>
      </c>
      <c r="C206" t="s">
        <v>970</v>
      </c>
      <c r="D206" t="s">
        <v>971</v>
      </c>
      <c r="E206" t="s">
        <v>414</v>
      </c>
      <c r="F206" t="s">
        <v>415</v>
      </c>
      <c r="G206" t="s">
        <v>416</v>
      </c>
      <c r="H206" t="s">
        <v>843</v>
      </c>
      <c r="I206" t="s">
        <v>995</v>
      </c>
      <c r="J206" s="711">
        <v>44377</v>
      </c>
      <c r="K206" t="s">
        <v>1676</v>
      </c>
      <c r="L206" t="s">
        <v>1677</v>
      </c>
      <c r="M206" t="s">
        <v>421</v>
      </c>
      <c r="N206">
        <v>0</v>
      </c>
      <c r="O206">
        <v>0</v>
      </c>
      <c r="P206" t="s">
        <v>422</v>
      </c>
      <c r="Q206">
        <v>468.81</v>
      </c>
      <c r="R206">
        <v>393.2</v>
      </c>
      <c r="S206" t="s">
        <v>422</v>
      </c>
      <c r="T206" s="712">
        <v>468.81</v>
      </c>
      <c r="U206" t="s">
        <v>423</v>
      </c>
      <c r="V206" t="s">
        <v>424</v>
      </c>
      <c r="W206" t="s">
        <v>425</v>
      </c>
      <c r="X206" t="s">
        <v>985</v>
      </c>
      <c r="Y206" s="711">
        <v>44391.429409722201</v>
      </c>
    </row>
    <row r="207" spans="1:25">
      <c r="A207" t="s">
        <v>410</v>
      </c>
      <c r="B207" t="s">
        <v>411</v>
      </c>
      <c r="C207" t="s">
        <v>458</v>
      </c>
      <c r="D207" t="s">
        <v>459</v>
      </c>
      <c r="E207" t="s">
        <v>414</v>
      </c>
      <c r="F207" t="s">
        <v>415</v>
      </c>
      <c r="G207" t="s">
        <v>416</v>
      </c>
      <c r="H207" t="s">
        <v>843</v>
      </c>
      <c r="I207" t="s">
        <v>995</v>
      </c>
      <c r="J207" s="711">
        <v>44377</v>
      </c>
      <c r="K207" t="s">
        <v>1678</v>
      </c>
      <c r="L207" t="s">
        <v>1679</v>
      </c>
      <c r="M207" t="s">
        <v>421</v>
      </c>
      <c r="N207">
        <v>0</v>
      </c>
      <c r="O207">
        <v>0</v>
      </c>
      <c r="P207" t="s">
        <v>422</v>
      </c>
      <c r="Q207">
        <v>735</v>
      </c>
      <c r="R207">
        <v>616.46</v>
      </c>
      <c r="S207" t="s">
        <v>422</v>
      </c>
      <c r="T207" s="712">
        <v>735</v>
      </c>
      <c r="U207" t="s">
        <v>423</v>
      </c>
      <c r="V207" t="s">
        <v>424</v>
      </c>
      <c r="W207" t="s">
        <v>425</v>
      </c>
      <c r="X207" t="s">
        <v>975</v>
      </c>
      <c r="Y207" s="711">
        <v>44391.4294212963</v>
      </c>
    </row>
    <row r="208" spans="1:25">
      <c r="A208" t="s">
        <v>410</v>
      </c>
      <c r="B208" t="s">
        <v>411</v>
      </c>
      <c r="C208" t="s">
        <v>970</v>
      </c>
      <c r="D208" t="s">
        <v>971</v>
      </c>
      <c r="E208" t="s">
        <v>414</v>
      </c>
      <c r="F208" t="s">
        <v>415</v>
      </c>
      <c r="G208" t="s">
        <v>416</v>
      </c>
      <c r="H208" t="s">
        <v>844</v>
      </c>
      <c r="I208" t="s">
        <v>1317</v>
      </c>
      <c r="J208" s="711">
        <v>44377</v>
      </c>
      <c r="K208" t="s">
        <v>1827</v>
      </c>
      <c r="L208" t="s">
        <v>1828</v>
      </c>
      <c r="M208" t="s">
        <v>421</v>
      </c>
      <c r="N208">
        <v>0</v>
      </c>
      <c r="O208">
        <v>0</v>
      </c>
      <c r="P208" t="s">
        <v>422</v>
      </c>
      <c r="Q208">
        <v>1045</v>
      </c>
      <c r="R208">
        <v>876.46</v>
      </c>
      <c r="S208" t="s">
        <v>422</v>
      </c>
      <c r="T208" s="712">
        <v>1045</v>
      </c>
      <c r="U208" t="s">
        <v>423</v>
      </c>
      <c r="V208" t="s">
        <v>424</v>
      </c>
      <c r="W208" t="s">
        <v>425</v>
      </c>
      <c r="X208" t="s">
        <v>985</v>
      </c>
      <c r="Y208" s="711">
        <v>44391.429409722201</v>
      </c>
    </row>
    <row r="209" spans="1:25">
      <c r="A209" t="s">
        <v>410</v>
      </c>
      <c r="B209" t="s">
        <v>411</v>
      </c>
      <c r="C209" t="s">
        <v>970</v>
      </c>
      <c r="D209" t="s">
        <v>971</v>
      </c>
      <c r="E209" t="s">
        <v>414</v>
      </c>
      <c r="F209" t="s">
        <v>415</v>
      </c>
      <c r="G209" t="s">
        <v>416</v>
      </c>
      <c r="H209" t="s">
        <v>845</v>
      </c>
      <c r="I209" t="s">
        <v>1309</v>
      </c>
      <c r="J209" s="711">
        <v>44377</v>
      </c>
      <c r="K209" t="s">
        <v>1823</v>
      </c>
      <c r="L209" t="s">
        <v>1824</v>
      </c>
      <c r="M209" t="s">
        <v>421</v>
      </c>
      <c r="N209">
        <v>0</v>
      </c>
      <c r="O209">
        <v>0</v>
      </c>
      <c r="P209" t="s">
        <v>422</v>
      </c>
      <c r="Q209">
        <v>1162</v>
      </c>
      <c r="R209">
        <v>974.59</v>
      </c>
      <c r="S209" t="s">
        <v>422</v>
      </c>
      <c r="T209" s="712">
        <v>1162</v>
      </c>
      <c r="U209" t="s">
        <v>423</v>
      </c>
      <c r="V209" t="s">
        <v>424</v>
      </c>
      <c r="W209" t="s">
        <v>425</v>
      </c>
      <c r="X209" t="s">
        <v>985</v>
      </c>
      <c r="Y209" s="711">
        <v>44391.429409722201</v>
      </c>
    </row>
    <row r="210" spans="1:25">
      <c r="T210" s="712">
        <f>SUM(T5:T209)</f>
        <v>178878.58</v>
      </c>
    </row>
    <row r="212" spans="1:25">
      <c r="T212" s="712">
        <f>T210-'Rapport Financier 1'!L254</f>
        <v>-66299.790000000008</v>
      </c>
    </row>
  </sheetData>
  <sortState xmlns:xlrd2="http://schemas.microsoft.com/office/spreadsheetml/2017/richdata2" ref="A5:Y209">
    <sortCondition ref="H5:H209"/>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E75A-81E1-4232-97D4-176FC312E616}">
  <dimension ref="A3:Y224"/>
  <sheetViews>
    <sheetView topLeftCell="B184" zoomScale="70" zoomScaleNormal="70" workbookViewId="0">
      <selection activeCell="L217" sqref="L217"/>
    </sheetView>
  </sheetViews>
  <sheetFormatPr defaultColWidth="11.125" defaultRowHeight="15.75"/>
  <cols>
    <col min="1" max="1" width="30.125" customWidth="1"/>
    <col min="2" max="2" width="7.125" customWidth="1"/>
    <col min="3" max="3" width="12.125" customWidth="1"/>
    <col min="4" max="4" width="20.625" customWidth="1"/>
    <col min="5" max="5" width="8.625" customWidth="1"/>
    <col min="6" max="6" width="47.875" customWidth="1"/>
    <col min="7" max="7" width="10.625" customWidth="1"/>
    <col min="8" max="8" width="15.125" bestFit="1" customWidth="1"/>
    <col min="9" max="9" width="53" bestFit="1" customWidth="1"/>
    <col min="10" max="10" width="12.125" style="711" bestFit="1" customWidth="1"/>
    <col min="11" max="11" width="18.125" bestFit="1" customWidth="1"/>
    <col min="12" max="12" width="61.125" bestFit="1" customWidth="1"/>
    <col min="13" max="13" width="13.625" hidden="1" customWidth="1"/>
    <col min="14" max="14" width="7.875" hidden="1" customWidth="1"/>
    <col min="15" max="15" width="8.625" hidden="1" customWidth="1"/>
    <col min="16" max="16" width="18.125" hidden="1" customWidth="1"/>
    <col min="17" max="17" width="25.125" hidden="1" customWidth="1"/>
    <col min="18" max="18" width="24.875" hidden="1" customWidth="1"/>
    <col min="19" max="19" width="16.5" bestFit="1" customWidth="1"/>
    <col min="20" max="20" width="23.625" style="712" bestFit="1"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733" t="s">
        <v>404</v>
      </c>
      <c r="U3" s="717" t="s">
        <v>405</v>
      </c>
      <c r="V3" s="717" t="s">
        <v>406</v>
      </c>
      <c r="W3" s="717" t="s">
        <v>407</v>
      </c>
      <c r="X3" s="717" t="s">
        <v>408</v>
      </c>
      <c r="Y3" s="718" t="s">
        <v>409</v>
      </c>
    </row>
    <row r="4" spans="1:25">
      <c r="A4" t="s">
        <v>410</v>
      </c>
      <c r="B4" t="s">
        <v>411</v>
      </c>
      <c r="C4" t="s">
        <v>970</v>
      </c>
      <c r="D4" t="s">
        <v>971</v>
      </c>
      <c r="E4" t="s">
        <v>414</v>
      </c>
      <c r="F4" t="s">
        <v>415</v>
      </c>
      <c r="G4" t="s">
        <v>416</v>
      </c>
      <c r="H4" t="s">
        <v>417</v>
      </c>
      <c r="I4" t="s">
        <v>418</v>
      </c>
      <c r="J4" s="711">
        <v>44409</v>
      </c>
      <c r="K4" t="s">
        <v>1936</v>
      </c>
      <c r="L4" t="s">
        <v>1937</v>
      </c>
      <c r="M4" t="s">
        <v>421</v>
      </c>
      <c r="N4">
        <v>0</v>
      </c>
      <c r="O4">
        <v>0</v>
      </c>
      <c r="P4" t="s">
        <v>422</v>
      </c>
      <c r="Q4">
        <v>144</v>
      </c>
      <c r="R4">
        <v>121.45</v>
      </c>
      <c r="S4" t="s">
        <v>422</v>
      </c>
      <c r="T4" s="712">
        <v>144</v>
      </c>
      <c r="U4" t="s">
        <v>423</v>
      </c>
      <c r="V4" t="s">
        <v>424</v>
      </c>
      <c r="W4" t="s">
        <v>425</v>
      </c>
      <c r="X4" t="s">
        <v>431</v>
      </c>
      <c r="Y4" s="711">
        <v>44451.466655092598</v>
      </c>
    </row>
    <row r="5" spans="1:25">
      <c r="A5" t="s">
        <v>410</v>
      </c>
      <c r="B5" t="s">
        <v>411</v>
      </c>
      <c r="C5" t="s">
        <v>970</v>
      </c>
      <c r="D5" t="s">
        <v>971</v>
      </c>
      <c r="E5" t="s">
        <v>414</v>
      </c>
      <c r="F5" t="s">
        <v>415</v>
      </c>
      <c r="G5" t="s">
        <v>416</v>
      </c>
      <c r="H5" t="s">
        <v>417</v>
      </c>
      <c r="I5" t="s">
        <v>418</v>
      </c>
      <c r="J5" s="711">
        <v>44439</v>
      </c>
      <c r="K5" t="s">
        <v>1938</v>
      </c>
      <c r="L5" t="s">
        <v>1939</v>
      </c>
      <c r="M5" t="s">
        <v>421</v>
      </c>
      <c r="N5">
        <v>0</v>
      </c>
      <c r="O5">
        <v>0</v>
      </c>
      <c r="P5" t="s">
        <v>422</v>
      </c>
      <c r="Q5">
        <v>173</v>
      </c>
      <c r="R5">
        <v>131.28</v>
      </c>
      <c r="S5" t="s">
        <v>422</v>
      </c>
      <c r="T5" s="712">
        <v>173</v>
      </c>
      <c r="U5" t="s">
        <v>423</v>
      </c>
      <c r="V5" t="s">
        <v>424</v>
      </c>
      <c r="W5" t="s">
        <v>425</v>
      </c>
      <c r="X5" t="s">
        <v>431</v>
      </c>
      <c r="Y5" s="711">
        <v>44453.630034722199</v>
      </c>
    </row>
    <row r="6" spans="1:25">
      <c r="A6" t="s">
        <v>410</v>
      </c>
      <c r="B6" t="s">
        <v>411</v>
      </c>
      <c r="C6" t="s">
        <v>432</v>
      </c>
      <c r="D6" t="s">
        <v>433</v>
      </c>
      <c r="E6" t="s">
        <v>414</v>
      </c>
      <c r="F6" t="s">
        <v>415</v>
      </c>
      <c r="G6" t="s">
        <v>416</v>
      </c>
      <c r="H6" t="s">
        <v>810</v>
      </c>
      <c r="I6" t="s">
        <v>1018</v>
      </c>
      <c r="J6" s="711">
        <v>44439</v>
      </c>
      <c r="K6" t="s">
        <v>1940</v>
      </c>
      <c r="L6" t="s">
        <v>1941</v>
      </c>
      <c r="M6" t="s">
        <v>421</v>
      </c>
      <c r="N6">
        <v>0</v>
      </c>
      <c r="O6">
        <v>0</v>
      </c>
      <c r="P6" t="s">
        <v>422</v>
      </c>
      <c r="Q6">
        <v>192</v>
      </c>
      <c r="R6">
        <v>145.69999999999999</v>
      </c>
      <c r="S6" t="s">
        <v>422</v>
      </c>
      <c r="T6" s="712">
        <v>192</v>
      </c>
      <c r="U6" t="s">
        <v>423</v>
      </c>
      <c r="V6" t="s">
        <v>424</v>
      </c>
      <c r="W6" t="s">
        <v>425</v>
      </c>
      <c r="X6" t="s">
        <v>431</v>
      </c>
      <c r="Y6" s="711">
        <v>44452.673298611102</v>
      </c>
    </row>
    <row r="7" spans="1:25">
      <c r="A7" t="s">
        <v>410</v>
      </c>
      <c r="B7" t="s">
        <v>411</v>
      </c>
      <c r="C7" t="s">
        <v>970</v>
      </c>
      <c r="D7" t="s">
        <v>971</v>
      </c>
      <c r="E7" t="s">
        <v>414</v>
      </c>
      <c r="F7" t="s">
        <v>415</v>
      </c>
      <c r="G7" t="s">
        <v>416</v>
      </c>
      <c r="H7" t="s">
        <v>946</v>
      </c>
      <c r="I7" t="s">
        <v>1516</v>
      </c>
      <c r="J7" s="711">
        <v>44409</v>
      </c>
      <c r="K7" t="s">
        <v>1942</v>
      </c>
      <c r="L7" t="s">
        <v>1943</v>
      </c>
      <c r="M7" t="s">
        <v>421</v>
      </c>
      <c r="N7">
        <v>0</v>
      </c>
      <c r="O7">
        <v>0</v>
      </c>
      <c r="P7" t="s">
        <v>422</v>
      </c>
      <c r="Q7">
        <v>519</v>
      </c>
      <c r="R7">
        <v>437.72</v>
      </c>
      <c r="S7" t="s">
        <v>422</v>
      </c>
      <c r="T7" s="712">
        <v>519</v>
      </c>
      <c r="U7" t="s">
        <v>423</v>
      </c>
      <c r="V7" t="s">
        <v>424</v>
      </c>
      <c r="W7" t="s">
        <v>425</v>
      </c>
      <c r="X7" t="s">
        <v>431</v>
      </c>
      <c r="Y7" s="711">
        <v>44451.466655092598</v>
      </c>
    </row>
    <row r="8" spans="1:25">
      <c r="A8" t="s">
        <v>410</v>
      </c>
      <c r="B8" t="s">
        <v>411</v>
      </c>
      <c r="C8" t="s">
        <v>970</v>
      </c>
      <c r="D8" t="s">
        <v>971</v>
      </c>
      <c r="E8" t="s">
        <v>414</v>
      </c>
      <c r="F8" t="s">
        <v>415</v>
      </c>
      <c r="G8" t="s">
        <v>416</v>
      </c>
      <c r="H8" t="s">
        <v>812</v>
      </c>
      <c r="I8" t="s">
        <v>2063</v>
      </c>
      <c r="J8" s="711">
        <v>44393</v>
      </c>
      <c r="K8" t="s">
        <v>2064</v>
      </c>
      <c r="L8" t="s">
        <v>2065</v>
      </c>
      <c r="M8" t="s">
        <v>421</v>
      </c>
      <c r="N8">
        <v>0</v>
      </c>
      <c r="O8">
        <v>0</v>
      </c>
      <c r="P8" t="s">
        <v>422</v>
      </c>
      <c r="Q8">
        <v>272</v>
      </c>
      <c r="R8">
        <v>229.77</v>
      </c>
      <c r="S8" t="s">
        <v>422</v>
      </c>
      <c r="T8" s="712">
        <v>272</v>
      </c>
      <c r="U8" t="s">
        <v>423</v>
      </c>
      <c r="V8" t="s">
        <v>424</v>
      </c>
      <c r="W8" t="s">
        <v>425</v>
      </c>
      <c r="X8" t="s">
        <v>565</v>
      </c>
      <c r="Y8" s="711">
        <v>44416.647013888898</v>
      </c>
    </row>
    <row r="9" spans="1:25">
      <c r="A9" t="s">
        <v>410</v>
      </c>
      <c r="B9" t="s">
        <v>411</v>
      </c>
      <c r="C9" t="s">
        <v>970</v>
      </c>
      <c r="D9" t="s">
        <v>971</v>
      </c>
      <c r="E9" t="s">
        <v>414</v>
      </c>
      <c r="F9" t="s">
        <v>415</v>
      </c>
      <c r="G9" t="s">
        <v>416</v>
      </c>
      <c r="H9" t="s">
        <v>812</v>
      </c>
      <c r="I9" t="s">
        <v>2063</v>
      </c>
      <c r="J9" s="711">
        <v>44397</v>
      </c>
      <c r="K9" t="s">
        <v>2066</v>
      </c>
      <c r="L9" t="s">
        <v>2067</v>
      </c>
      <c r="M9" t="s">
        <v>421</v>
      </c>
      <c r="N9">
        <v>0</v>
      </c>
      <c r="O9">
        <v>0</v>
      </c>
      <c r="P9" t="s">
        <v>422</v>
      </c>
      <c r="Q9">
        <v>35.5</v>
      </c>
      <c r="R9">
        <v>29.99</v>
      </c>
      <c r="S9" t="s">
        <v>422</v>
      </c>
      <c r="T9" s="712">
        <v>35.5</v>
      </c>
      <c r="U9" t="s">
        <v>423</v>
      </c>
      <c r="V9" t="s">
        <v>424</v>
      </c>
      <c r="W9" t="s">
        <v>425</v>
      </c>
      <c r="X9" t="s">
        <v>467</v>
      </c>
      <c r="Y9" s="711">
        <v>44416.647013888898</v>
      </c>
    </row>
    <row r="10" spans="1:25">
      <c r="A10" t="s">
        <v>410</v>
      </c>
      <c r="B10" t="s">
        <v>411</v>
      </c>
      <c r="C10" t="s">
        <v>970</v>
      </c>
      <c r="D10" t="s">
        <v>971</v>
      </c>
      <c r="E10" t="s">
        <v>414</v>
      </c>
      <c r="F10" t="s">
        <v>415</v>
      </c>
      <c r="G10" t="s">
        <v>416</v>
      </c>
      <c r="H10" t="s">
        <v>846</v>
      </c>
      <c r="I10" t="s">
        <v>1039</v>
      </c>
      <c r="J10" s="711">
        <v>44469</v>
      </c>
      <c r="K10" t="s">
        <v>2143</v>
      </c>
      <c r="L10" t="s">
        <v>2144</v>
      </c>
      <c r="M10" t="s">
        <v>421</v>
      </c>
      <c r="N10">
        <v>0</v>
      </c>
      <c r="O10">
        <v>0</v>
      </c>
      <c r="P10" t="s">
        <v>422</v>
      </c>
      <c r="Q10">
        <v>264</v>
      </c>
      <c r="R10">
        <v>225.56</v>
      </c>
      <c r="S10" t="s">
        <v>422</v>
      </c>
      <c r="T10" s="712">
        <v>264</v>
      </c>
      <c r="U10" t="s">
        <v>423</v>
      </c>
      <c r="V10" t="s">
        <v>424</v>
      </c>
      <c r="W10" t="s">
        <v>425</v>
      </c>
      <c r="X10" t="s">
        <v>431</v>
      </c>
      <c r="Y10" s="711">
        <v>44482.674456018503</v>
      </c>
    </row>
    <row r="11" spans="1:25">
      <c r="A11" t="s">
        <v>410</v>
      </c>
      <c r="B11" t="s">
        <v>411</v>
      </c>
      <c r="C11" t="s">
        <v>970</v>
      </c>
      <c r="D11" t="s">
        <v>971</v>
      </c>
      <c r="E11" t="s">
        <v>414</v>
      </c>
      <c r="F11" t="s">
        <v>415</v>
      </c>
      <c r="G11" t="s">
        <v>416</v>
      </c>
      <c r="H11" t="s">
        <v>846</v>
      </c>
      <c r="I11" t="s">
        <v>1039</v>
      </c>
      <c r="J11" s="711">
        <v>44469</v>
      </c>
      <c r="K11" t="s">
        <v>2145</v>
      </c>
      <c r="L11" t="s">
        <v>2146</v>
      </c>
      <c r="M11" t="s">
        <v>421</v>
      </c>
      <c r="N11">
        <v>0</v>
      </c>
      <c r="O11">
        <v>0</v>
      </c>
      <c r="P11" t="s">
        <v>422</v>
      </c>
      <c r="Q11">
        <v>799</v>
      </c>
      <c r="R11">
        <v>682.67</v>
      </c>
      <c r="S11" t="s">
        <v>422</v>
      </c>
      <c r="T11" s="712">
        <v>799</v>
      </c>
      <c r="U11" t="s">
        <v>423</v>
      </c>
      <c r="V11" t="s">
        <v>424</v>
      </c>
      <c r="W11" t="s">
        <v>425</v>
      </c>
      <c r="X11" t="s">
        <v>565</v>
      </c>
      <c r="Y11" s="711">
        <v>44483.675462963001</v>
      </c>
    </row>
    <row r="12" spans="1:25">
      <c r="A12" t="s">
        <v>410</v>
      </c>
      <c r="B12" t="s">
        <v>411</v>
      </c>
      <c r="C12" t="s">
        <v>970</v>
      </c>
      <c r="D12" t="s">
        <v>971</v>
      </c>
      <c r="E12" t="s">
        <v>414</v>
      </c>
      <c r="F12" t="s">
        <v>415</v>
      </c>
      <c r="G12" t="s">
        <v>416</v>
      </c>
      <c r="H12" t="s">
        <v>878</v>
      </c>
      <c r="I12" t="s">
        <v>1564</v>
      </c>
      <c r="J12" s="711">
        <v>44439</v>
      </c>
      <c r="K12" t="s">
        <v>1944</v>
      </c>
      <c r="L12" t="s">
        <v>1945</v>
      </c>
      <c r="M12" t="s">
        <v>421</v>
      </c>
      <c r="N12">
        <v>0</v>
      </c>
      <c r="O12">
        <v>0</v>
      </c>
      <c r="P12" t="s">
        <v>422</v>
      </c>
      <c r="Q12">
        <v>1870.5</v>
      </c>
      <c r="R12">
        <v>1419.39</v>
      </c>
      <c r="S12" t="s">
        <v>422</v>
      </c>
      <c r="T12" s="712">
        <v>1870.5</v>
      </c>
      <c r="U12" t="s">
        <v>423</v>
      </c>
      <c r="V12" t="s">
        <v>424</v>
      </c>
      <c r="W12" t="s">
        <v>425</v>
      </c>
      <c r="X12" t="s">
        <v>565</v>
      </c>
      <c r="Y12" s="711">
        <v>44453.599722222199</v>
      </c>
    </row>
    <row r="13" spans="1:25">
      <c r="A13" t="s">
        <v>410</v>
      </c>
      <c r="B13" t="s">
        <v>411</v>
      </c>
      <c r="C13" t="s">
        <v>412</v>
      </c>
      <c r="D13" t="s">
        <v>413</v>
      </c>
      <c r="E13" t="s">
        <v>414</v>
      </c>
      <c r="F13" t="s">
        <v>415</v>
      </c>
      <c r="G13" t="s">
        <v>416</v>
      </c>
      <c r="H13" t="s">
        <v>873</v>
      </c>
      <c r="I13" t="s">
        <v>1452</v>
      </c>
      <c r="J13" s="711">
        <v>44382</v>
      </c>
      <c r="K13" t="s">
        <v>2068</v>
      </c>
      <c r="L13" t="s">
        <v>2069</v>
      </c>
      <c r="M13" t="s">
        <v>421</v>
      </c>
      <c r="N13">
        <v>0</v>
      </c>
      <c r="O13">
        <v>0</v>
      </c>
      <c r="P13" t="s">
        <v>422</v>
      </c>
      <c r="Q13">
        <v>20</v>
      </c>
      <c r="R13">
        <v>16.89</v>
      </c>
      <c r="S13" t="s">
        <v>422</v>
      </c>
      <c r="T13" s="712">
        <v>20</v>
      </c>
      <c r="U13" t="s">
        <v>423</v>
      </c>
      <c r="V13" t="s">
        <v>424</v>
      </c>
      <c r="W13" t="s">
        <v>425</v>
      </c>
      <c r="X13" t="s">
        <v>431</v>
      </c>
      <c r="Y13" s="711">
        <v>44420.387476851902</v>
      </c>
    </row>
    <row r="14" spans="1:25">
      <c r="A14" t="s">
        <v>410</v>
      </c>
      <c r="B14" t="s">
        <v>411</v>
      </c>
      <c r="C14" t="s">
        <v>970</v>
      </c>
      <c r="D14" t="s">
        <v>971</v>
      </c>
      <c r="E14" t="s">
        <v>414</v>
      </c>
      <c r="F14" t="s">
        <v>415</v>
      </c>
      <c r="G14" t="s">
        <v>416</v>
      </c>
      <c r="H14" t="s">
        <v>873</v>
      </c>
      <c r="I14" t="s">
        <v>1452</v>
      </c>
      <c r="J14" s="711">
        <v>44409</v>
      </c>
      <c r="K14" t="s">
        <v>1946</v>
      </c>
      <c r="L14" t="s">
        <v>1947</v>
      </c>
      <c r="M14" t="s">
        <v>421</v>
      </c>
      <c r="N14">
        <v>0</v>
      </c>
      <c r="O14">
        <v>0</v>
      </c>
      <c r="P14" t="s">
        <v>422</v>
      </c>
      <c r="Q14">
        <v>274</v>
      </c>
      <c r="R14">
        <v>231.09</v>
      </c>
      <c r="S14" t="s">
        <v>422</v>
      </c>
      <c r="T14" s="712">
        <v>274</v>
      </c>
      <c r="U14" t="s">
        <v>423</v>
      </c>
      <c r="V14" t="s">
        <v>424</v>
      </c>
      <c r="W14" t="s">
        <v>425</v>
      </c>
      <c r="X14" t="s">
        <v>536</v>
      </c>
      <c r="Y14" s="711">
        <v>44451.466655092598</v>
      </c>
    </row>
    <row r="15" spans="1:25">
      <c r="A15" t="s">
        <v>410</v>
      </c>
      <c r="B15" t="s">
        <v>411</v>
      </c>
      <c r="C15" t="s">
        <v>970</v>
      </c>
      <c r="D15" t="s">
        <v>971</v>
      </c>
      <c r="E15" t="s">
        <v>414</v>
      </c>
      <c r="F15" t="s">
        <v>415</v>
      </c>
      <c r="G15" t="s">
        <v>416</v>
      </c>
      <c r="H15" t="s">
        <v>873</v>
      </c>
      <c r="I15" t="s">
        <v>1452</v>
      </c>
      <c r="J15" s="711">
        <v>44409</v>
      </c>
      <c r="K15" t="s">
        <v>1948</v>
      </c>
      <c r="L15" t="s">
        <v>1947</v>
      </c>
      <c r="M15" t="s">
        <v>421</v>
      </c>
      <c r="N15">
        <v>0</v>
      </c>
      <c r="O15">
        <v>0</v>
      </c>
      <c r="P15" t="s">
        <v>422</v>
      </c>
      <c r="Q15">
        <v>336</v>
      </c>
      <c r="R15">
        <v>283.38</v>
      </c>
      <c r="S15" t="s">
        <v>422</v>
      </c>
      <c r="T15" s="712">
        <v>336</v>
      </c>
      <c r="U15" t="s">
        <v>423</v>
      </c>
      <c r="V15" t="s">
        <v>424</v>
      </c>
      <c r="W15" t="s">
        <v>425</v>
      </c>
      <c r="X15" t="s">
        <v>431</v>
      </c>
      <c r="Y15" s="711">
        <v>44451.466655092598</v>
      </c>
    </row>
    <row r="16" spans="1:25">
      <c r="A16" t="s">
        <v>410</v>
      </c>
      <c r="B16" t="s">
        <v>411</v>
      </c>
      <c r="C16" t="s">
        <v>970</v>
      </c>
      <c r="D16" t="s">
        <v>971</v>
      </c>
      <c r="E16" t="s">
        <v>414</v>
      </c>
      <c r="F16" t="s">
        <v>415</v>
      </c>
      <c r="G16" t="s">
        <v>416</v>
      </c>
      <c r="H16" t="s">
        <v>873</v>
      </c>
      <c r="I16" t="s">
        <v>1452</v>
      </c>
      <c r="J16" s="711">
        <v>44409</v>
      </c>
      <c r="K16" t="s">
        <v>1949</v>
      </c>
      <c r="L16" t="s">
        <v>1950</v>
      </c>
      <c r="M16" t="s">
        <v>421</v>
      </c>
      <c r="N16">
        <v>0</v>
      </c>
      <c r="O16">
        <v>0</v>
      </c>
      <c r="P16" t="s">
        <v>422</v>
      </c>
      <c r="Q16">
        <v>135</v>
      </c>
      <c r="R16">
        <v>113.86</v>
      </c>
      <c r="S16" t="s">
        <v>422</v>
      </c>
      <c r="T16" s="712">
        <v>135</v>
      </c>
      <c r="U16" t="s">
        <v>423</v>
      </c>
      <c r="V16" t="s">
        <v>424</v>
      </c>
      <c r="W16" t="s">
        <v>425</v>
      </c>
      <c r="X16" t="s">
        <v>565</v>
      </c>
      <c r="Y16" s="711">
        <v>44451.466655092598</v>
      </c>
    </row>
    <row r="17" spans="1:25">
      <c r="A17" t="s">
        <v>410</v>
      </c>
      <c r="B17" t="s">
        <v>411</v>
      </c>
      <c r="C17" t="s">
        <v>970</v>
      </c>
      <c r="D17" t="s">
        <v>971</v>
      </c>
      <c r="E17" t="s">
        <v>414</v>
      </c>
      <c r="F17" t="s">
        <v>415</v>
      </c>
      <c r="G17" t="s">
        <v>416</v>
      </c>
      <c r="H17" t="s">
        <v>873</v>
      </c>
      <c r="I17" t="s">
        <v>1452</v>
      </c>
      <c r="J17" s="711">
        <v>44409</v>
      </c>
      <c r="K17" t="s">
        <v>1951</v>
      </c>
      <c r="L17" t="s">
        <v>1952</v>
      </c>
      <c r="M17" t="s">
        <v>421</v>
      </c>
      <c r="N17">
        <v>0</v>
      </c>
      <c r="O17">
        <v>0</v>
      </c>
      <c r="P17" t="s">
        <v>422</v>
      </c>
      <c r="Q17">
        <v>990</v>
      </c>
      <c r="R17">
        <v>834.95</v>
      </c>
      <c r="S17" t="s">
        <v>422</v>
      </c>
      <c r="T17" s="712">
        <v>990</v>
      </c>
      <c r="U17" t="s">
        <v>423</v>
      </c>
      <c r="V17" t="s">
        <v>424</v>
      </c>
      <c r="W17" t="s">
        <v>425</v>
      </c>
      <c r="X17" t="s">
        <v>431</v>
      </c>
      <c r="Y17" s="711">
        <v>44451.466655092598</v>
      </c>
    </row>
    <row r="18" spans="1:25">
      <c r="A18" t="s">
        <v>410</v>
      </c>
      <c r="B18" t="s">
        <v>411</v>
      </c>
      <c r="C18" t="s">
        <v>970</v>
      </c>
      <c r="D18" t="s">
        <v>971</v>
      </c>
      <c r="E18" t="s">
        <v>414</v>
      </c>
      <c r="F18" t="s">
        <v>415</v>
      </c>
      <c r="G18" t="s">
        <v>416</v>
      </c>
      <c r="H18" t="s">
        <v>873</v>
      </c>
      <c r="I18" t="s">
        <v>1452</v>
      </c>
      <c r="J18" s="711">
        <v>44409</v>
      </c>
      <c r="K18" t="s">
        <v>1953</v>
      </c>
      <c r="L18" t="s">
        <v>1954</v>
      </c>
      <c r="M18" t="s">
        <v>421</v>
      </c>
      <c r="N18">
        <v>0</v>
      </c>
      <c r="O18">
        <v>0</v>
      </c>
      <c r="P18" t="s">
        <v>422</v>
      </c>
      <c r="Q18">
        <v>905</v>
      </c>
      <c r="R18">
        <v>763.26</v>
      </c>
      <c r="S18" t="s">
        <v>422</v>
      </c>
      <c r="T18" s="712">
        <v>905</v>
      </c>
      <c r="U18" t="s">
        <v>423</v>
      </c>
      <c r="V18" t="s">
        <v>424</v>
      </c>
      <c r="W18" t="s">
        <v>425</v>
      </c>
      <c r="X18" t="s">
        <v>431</v>
      </c>
      <c r="Y18" s="711">
        <v>44451.466655092598</v>
      </c>
    </row>
    <row r="19" spans="1:25">
      <c r="A19" t="s">
        <v>410</v>
      </c>
      <c r="B19" t="s">
        <v>411</v>
      </c>
      <c r="C19" t="s">
        <v>970</v>
      </c>
      <c r="D19" t="s">
        <v>971</v>
      </c>
      <c r="E19" t="s">
        <v>414</v>
      </c>
      <c r="F19" t="s">
        <v>415</v>
      </c>
      <c r="G19" t="s">
        <v>416</v>
      </c>
      <c r="H19" t="s">
        <v>873</v>
      </c>
      <c r="I19" t="s">
        <v>1452</v>
      </c>
      <c r="J19" s="711">
        <v>44409</v>
      </c>
      <c r="K19" t="s">
        <v>1955</v>
      </c>
      <c r="L19" t="s">
        <v>1956</v>
      </c>
      <c r="M19" t="s">
        <v>421</v>
      </c>
      <c r="N19">
        <v>0</v>
      </c>
      <c r="O19">
        <v>0</v>
      </c>
      <c r="P19" t="s">
        <v>422</v>
      </c>
      <c r="Q19">
        <v>712</v>
      </c>
      <c r="R19">
        <v>600.49</v>
      </c>
      <c r="S19" t="s">
        <v>422</v>
      </c>
      <c r="T19" s="712">
        <v>712</v>
      </c>
      <c r="U19" t="s">
        <v>423</v>
      </c>
      <c r="V19" t="s">
        <v>424</v>
      </c>
      <c r="W19" t="s">
        <v>425</v>
      </c>
      <c r="X19" t="s">
        <v>431</v>
      </c>
      <c r="Y19" s="711">
        <v>44451.466666666704</v>
      </c>
    </row>
    <row r="20" spans="1:25">
      <c r="A20" t="s">
        <v>410</v>
      </c>
      <c r="B20" t="s">
        <v>411</v>
      </c>
      <c r="C20" t="s">
        <v>970</v>
      </c>
      <c r="D20" t="s">
        <v>971</v>
      </c>
      <c r="E20" t="s">
        <v>414</v>
      </c>
      <c r="F20" t="s">
        <v>415</v>
      </c>
      <c r="G20" t="s">
        <v>416</v>
      </c>
      <c r="H20" t="s">
        <v>873</v>
      </c>
      <c r="I20" t="s">
        <v>1452</v>
      </c>
      <c r="J20" s="711">
        <v>44409</v>
      </c>
      <c r="K20" t="s">
        <v>1957</v>
      </c>
      <c r="L20" t="s">
        <v>1958</v>
      </c>
      <c r="M20" t="s">
        <v>421</v>
      </c>
      <c r="N20">
        <v>0</v>
      </c>
      <c r="O20">
        <v>0</v>
      </c>
      <c r="P20" t="s">
        <v>422</v>
      </c>
      <c r="Q20">
        <v>610</v>
      </c>
      <c r="R20">
        <v>514.46</v>
      </c>
      <c r="S20" t="s">
        <v>422</v>
      </c>
      <c r="T20" s="712">
        <v>610</v>
      </c>
      <c r="U20" t="s">
        <v>423</v>
      </c>
      <c r="V20" t="s">
        <v>424</v>
      </c>
      <c r="W20" t="s">
        <v>425</v>
      </c>
      <c r="X20" t="s">
        <v>431</v>
      </c>
      <c r="Y20" s="711">
        <v>44451.466666666704</v>
      </c>
    </row>
    <row r="21" spans="1:25">
      <c r="A21" t="s">
        <v>410</v>
      </c>
      <c r="B21" t="s">
        <v>411</v>
      </c>
      <c r="C21" t="s">
        <v>970</v>
      </c>
      <c r="D21" t="s">
        <v>971</v>
      </c>
      <c r="E21" t="s">
        <v>414</v>
      </c>
      <c r="F21" t="s">
        <v>415</v>
      </c>
      <c r="G21" t="s">
        <v>416</v>
      </c>
      <c r="H21" t="s">
        <v>873</v>
      </c>
      <c r="I21" t="s">
        <v>1452</v>
      </c>
      <c r="J21" s="711">
        <v>44469</v>
      </c>
      <c r="K21" t="s">
        <v>2147</v>
      </c>
      <c r="L21" t="s">
        <v>2148</v>
      </c>
      <c r="M21" t="s">
        <v>421</v>
      </c>
      <c r="N21">
        <v>0</v>
      </c>
      <c r="O21">
        <v>0</v>
      </c>
      <c r="P21" t="s">
        <v>422</v>
      </c>
      <c r="Q21">
        <v>140</v>
      </c>
      <c r="R21">
        <v>119.62</v>
      </c>
      <c r="S21" t="s">
        <v>422</v>
      </c>
      <c r="T21" s="712">
        <v>140</v>
      </c>
      <c r="U21" t="s">
        <v>423</v>
      </c>
      <c r="V21" t="s">
        <v>424</v>
      </c>
      <c r="W21" t="s">
        <v>425</v>
      </c>
      <c r="X21" t="s">
        <v>565</v>
      </c>
      <c r="Y21" s="711">
        <v>44481.3823611111</v>
      </c>
    </row>
    <row r="22" spans="1:25">
      <c r="A22" t="s">
        <v>410</v>
      </c>
      <c r="B22" t="s">
        <v>411</v>
      </c>
      <c r="C22" t="s">
        <v>970</v>
      </c>
      <c r="D22" t="s">
        <v>971</v>
      </c>
      <c r="E22" t="s">
        <v>414</v>
      </c>
      <c r="F22" t="s">
        <v>415</v>
      </c>
      <c r="G22" t="s">
        <v>416</v>
      </c>
      <c r="H22" t="s">
        <v>875</v>
      </c>
      <c r="I22" t="s">
        <v>1065</v>
      </c>
      <c r="J22" s="711">
        <v>44447</v>
      </c>
      <c r="K22" t="s">
        <v>2149</v>
      </c>
      <c r="L22" t="s">
        <v>2150</v>
      </c>
      <c r="M22" t="s">
        <v>421</v>
      </c>
      <c r="N22">
        <v>0</v>
      </c>
      <c r="O22">
        <v>0</v>
      </c>
      <c r="P22" t="s">
        <v>422</v>
      </c>
      <c r="Q22">
        <v>112</v>
      </c>
      <c r="R22">
        <v>94.26</v>
      </c>
      <c r="S22" t="s">
        <v>422</v>
      </c>
      <c r="T22" s="712">
        <v>112</v>
      </c>
      <c r="U22" t="s">
        <v>423</v>
      </c>
      <c r="V22" t="s">
        <v>424</v>
      </c>
      <c r="W22" t="s">
        <v>425</v>
      </c>
      <c r="X22" t="s">
        <v>1068</v>
      </c>
      <c r="Y22" s="711">
        <v>44474.635833333297</v>
      </c>
    </row>
    <row r="23" spans="1:25">
      <c r="A23" t="s">
        <v>410</v>
      </c>
      <c r="B23" t="s">
        <v>411</v>
      </c>
      <c r="C23" t="s">
        <v>970</v>
      </c>
      <c r="D23" t="s">
        <v>971</v>
      </c>
      <c r="E23" t="s">
        <v>414</v>
      </c>
      <c r="F23" t="s">
        <v>415</v>
      </c>
      <c r="G23" t="s">
        <v>416</v>
      </c>
      <c r="H23" t="s">
        <v>879</v>
      </c>
      <c r="I23" t="s">
        <v>1073</v>
      </c>
      <c r="J23" s="711">
        <v>44439</v>
      </c>
      <c r="K23" t="s">
        <v>1959</v>
      </c>
      <c r="L23" t="s">
        <v>1945</v>
      </c>
      <c r="M23" t="s">
        <v>421</v>
      </c>
      <c r="N23">
        <v>0</v>
      </c>
      <c r="O23">
        <v>0</v>
      </c>
      <c r="P23" t="s">
        <v>422</v>
      </c>
      <c r="Q23">
        <v>1898.5</v>
      </c>
      <c r="R23">
        <v>1440.64</v>
      </c>
      <c r="S23" t="s">
        <v>422</v>
      </c>
      <c r="T23" s="712">
        <v>1898.5</v>
      </c>
      <c r="U23" t="s">
        <v>423</v>
      </c>
      <c r="V23" t="s">
        <v>424</v>
      </c>
      <c r="W23" t="s">
        <v>425</v>
      </c>
      <c r="X23" t="s">
        <v>565</v>
      </c>
      <c r="Y23" s="711">
        <v>44453.599722222199</v>
      </c>
    </row>
    <row r="24" spans="1:25">
      <c r="A24" t="s">
        <v>410</v>
      </c>
      <c r="B24" t="s">
        <v>411</v>
      </c>
      <c r="C24" t="s">
        <v>970</v>
      </c>
      <c r="D24" t="s">
        <v>971</v>
      </c>
      <c r="E24" t="s">
        <v>414</v>
      </c>
      <c r="F24" t="s">
        <v>415</v>
      </c>
      <c r="G24" t="s">
        <v>416</v>
      </c>
      <c r="H24" t="s">
        <v>882</v>
      </c>
      <c r="I24" t="s">
        <v>1960</v>
      </c>
      <c r="J24" s="711">
        <v>44409</v>
      </c>
      <c r="K24" t="s">
        <v>1961</v>
      </c>
      <c r="L24" t="s">
        <v>1962</v>
      </c>
      <c r="M24" t="s">
        <v>421</v>
      </c>
      <c r="N24">
        <v>0</v>
      </c>
      <c r="O24">
        <v>0</v>
      </c>
      <c r="P24" t="s">
        <v>422</v>
      </c>
      <c r="Q24">
        <v>72</v>
      </c>
      <c r="R24">
        <v>60.72</v>
      </c>
      <c r="S24" t="s">
        <v>422</v>
      </c>
      <c r="T24" s="712">
        <v>72</v>
      </c>
      <c r="U24" t="s">
        <v>423</v>
      </c>
      <c r="V24" t="s">
        <v>424</v>
      </c>
      <c r="W24" t="s">
        <v>425</v>
      </c>
      <c r="X24" t="s">
        <v>536</v>
      </c>
      <c r="Y24" s="711">
        <v>44451.466643518499</v>
      </c>
    </row>
    <row r="25" spans="1:25">
      <c r="A25" t="s">
        <v>410</v>
      </c>
      <c r="B25" t="s">
        <v>411</v>
      </c>
      <c r="C25" t="s">
        <v>970</v>
      </c>
      <c r="D25" t="s">
        <v>971</v>
      </c>
      <c r="E25" t="s">
        <v>414</v>
      </c>
      <c r="F25" t="s">
        <v>415</v>
      </c>
      <c r="G25" t="s">
        <v>416</v>
      </c>
      <c r="H25" t="s">
        <v>882</v>
      </c>
      <c r="I25" t="s">
        <v>1960</v>
      </c>
      <c r="J25" s="711">
        <v>44409</v>
      </c>
      <c r="K25" t="s">
        <v>1963</v>
      </c>
      <c r="L25" t="s">
        <v>1964</v>
      </c>
      <c r="M25" t="s">
        <v>421</v>
      </c>
      <c r="N25">
        <v>0</v>
      </c>
      <c r="O25">
        <v>0</v>
      </c>
      <c r="P25" t="s">
        <v>422</v>
      </c>
      <c r="Q25">
        <v>72</v>
      </c>
      <c r="R25">
        <v>60.72</v>
      </c>
      <c r="S25" t="s">
        <v>422</v>
      </c>
      <c r="T25" s="712">
        <v>72</v>
      </c>
      <c r="U25" t="s">
        <v>423</v>
      </c>
      <c r="V25" t="s">
        <v>424</v>
      </c>
      <c r="W25" t="s">
        <v>425</v>
      </c>
      <c r="X25" t="s">
        <v>431</v>
      </c>
      <c r="Y25" s="711">
        <v>44451.466655092598</v>
      </c>
    </row>
    <row r="26" spans="1:25">
      <c r="A26" t="s">
        <v>410</v>
      </c>
      <c r="B26" t="s">
        <v>411</v>
      </c>
      <c r="C26" t="s">
        <v>970</v>
      </c>
      <c r="D26" t="s">
        <v>971</v>
      </c>
      <c r="E26" t="s">
        <v>414</v>
      </c>
      <c r="F26" t="s">
        <v>415</v>
      </c>
      <c r="G26" t="s">
        <v>416</v>
      </c>
      <c r="H26" t="s">
        <v>882</v>
      </c>
      <c r="I26" t="s">
        <v>1960</v>
      </c>
      <c r="J26" s="711">
        <v>44409</v>
      </c>
      <c r="K26" t="s">
        <v>1965</v>
      </c>
      <c r="L26" t="s">
        <v>1966</v>
      </c>
      <c r="M26" t="s">
        <v>421</v>
      </c>
      <c r="N26">
        <v>0</v>
      </c>
      <c r="O26">
        <v>0</v>
      </c>
      <c r="P26" t="s">
        <v>422</v>
      </c>
      <c r="Q26">
        <v>84</v>
      </c>
      <c r="R26">
        <v>70.84</v>
      </c>
      <c r="S26" t="s">
        <v>422</v>
      </c>
      <c r="T26" s="712">
        <v>84</v>
      </c>
      <c r="U26" t="s">
        <v>423</v>
      </c>
      <c r="V26" t="s">
        <v>424</v>
      </c>
      <c r="W26" t="s">
        <v>425</v>
      </c>
      <c r="X26" t="s">
        <v>536</v>
      </c>
      <c r="Y26" s="711">
        <v>44451.466655092598</v>
      </c>
    </row>
    <row r="27" spans="1:25">
      <c r="A27" t="s">
        <v>410</v>
      </c>
      <c r="B27" t="s">
        <v>411</v>
      </c>
      <c r="C27" t="s">
        <v>970</v>
      </c>
      <c r="D27" t="s">
        <v>971</v>
      </c>
      <c r="E27" t="s">
        <v>414</v>
      </c>
      <c r="F27" t="s">
        <v>415</v>
      </c>
      <c r="G27" t="s">
        <v>416</v>
      </c>
      <c r="H27" t="s">
        <v>882</v>
      </c>
      <c r="I27" t="s">
        <v>1960</v>
      </c>
      <c r="J27" s="711">
        <v>44409</v>
      </c>
      <c r="K27" t="s">
        <v>1967</v>
      </c>
      <c r="L27" t="s">
        <v>1968</v>
      </c>
      <c r="M27" t="s">
        <v>421</v>
      </c>
      <c r="N27">
        <v>0</v>
      </c>
      <c r="O27">
        <v>0</v>
      </c>
      <c r="P27" t="s">
        <v>422</v>
      </c>
      <c r="Q27">
        <v>81</v>
      </c>
      <c r="R27">
        <v>68.31</v>
      </c>
      <c r="S27" t="s">
        <v>422</v>
      </c>
      <c r="T27" s="712">
        <v>81</v>
      </c>
      <c r="U27" t="s">
        <v>423</v>
      </c>
      <c r="V27" t="s">
        <v>424</v>
      </c>
      <c r="W27" t="s">
        <v>425</v>
      </c>
      <c r="X27" t="s">
        <v>431</v>
      </c>
      <c r="Y27" s="711">
        <v>44451.466655092598</v>
      </c>
    </row>
    <row r="28" spans="1:25">
      <c r="A28" t="s">
        <v>410</v>
      </c>
      <c r="B28" t="s">
        <v>411</v>
      </c>
      <c r="C28" t="s">
        <v>970</v>
      </c>
      <c r="D28" t="s">
        <v>971</v>
      </c>
      <c r="E28" t="s">
        <v>414</v>
      </c>
      <c r="F28" t="s">
        <v>415</v>
      </c>
      <c r="G28" t="s">
        <v>416</v>
      </c>
      <c r="H28" t="s">
        <v>882</v>
      </c>
      <c r="I28" t="s">
        <v>1960</v>
      </c>
      <c r="J28" s="711">
        <v>44409</v>
      </c>
      <c r="K28" t="s">
        <v>1969</v>
      </c>
      <c r="L28" t="s">
        <v>1970</v>
      </c>
      <c r="M28" t="s">
        <v>421</v>
      </c>
      <c r="N28">
        <v>0</v>
      </c>
      <c r="O28">
        <v>0</v>
      </c>
      <c r="P28" t="s">
        <v>422</v>
      </c>
      <c r="Q28">
        <v>96.5</v>
      </c>
      <c r="R28">
        <v>81.39</v>
      </c>
      <c r="S28" t="s">
        <v>422</v>
      </c>
      <c r="T28" s="712">
        <v>96.5</v>
      </c>
      <c r="U28" t="s">
        <v>423</v>
      </c>
      <c r="V28" t="s">
        <v>424</v>
      </c>
      <c r="W28" t="s">
        <v>425</v>
      </c>
      <c r="X28" t="s">
        <v>431</v>
      </c>
      <c r="Y28" s="711">
        <v>44451.466655092598</v>
      </c>
    </row>
    <row r="29" spans="1:25">
      <c r="A29" t="s">
        <v>410</v>
      </c>
      <c r="B29" t="s">
        <v>411</v>
      </c>
      <c r="C29" t="s">
        <v>970</v>
      </c>
      <c r="D29" t="s">
        <v>971</v>
      </c>
      <c r="E29" t="s">
        <v>414</v>
      </c>
      <c r="F29" t="s">
        <v>415</v>
      </c>
      <c r="G29" t="s">
        <v>416</v>
      </c>
      <c r="H29" t="s">
        <v>882</v>
      </c>
      <c r="I29" t="s">
        <v>1960</v>
      </c>
      <c r="J29" s="711">
        <v>44409</v>
      </c>
      <c r="K29" t="s">
        <v>1971</v>
      </c>
      <c r="L29" t="s">
        <v>1972</v>
      </c>
      <c r="M29" t="s">
        <v>421</v>
      </c>
      <c r="N29">
        <v>0</v>
      </c>
      <c r="O29">
        <v>0</v>
      </c>
      <c r="P29" t="s">
        <v>422</v>
      </c>
      <c r="Q29">
        <v>144</v>
      </c>
      <c r="R29">
        <v>121.45</v>
      </c>
      <c r="S29" t="s">
        <v>422</v>
      </c>
      <c r="T29" s="712">
        <v>144</v>
      </c>
      <c r="U29" t="s">
        <v>423</v>
      </c>
      <c r="V29" t="s">
        <v>424</v>
      </c>
      <c r="W29" t="s">
        <v>425</v>
      </c>
      <c r="X29" t="s">
        <v>431</v>
      </c>
      <c r="Y29" s="711">
        <v>44451.466666666704</v>
      </c>
    </row>
    <row r="30" spans="1:25">
      <c r="A30" t="s">
        <v>410</v>
      </c>
      <c r="B30" t="s">
        <v>411</v>
      </c>
      <c r="C30" t="s">
        <v>970</v>
      </c>
      <c r="D30" t="s">
        <v>971</v>
      </c>
      <c r="E30" t="s">
        <v>414</v>
      </c>
      <c r="F30" t="s">
        <v>415</v>
      </c>
      <c r="G30" t="s">
        <v>416</v>
      </c>
      <c r="H30" t="s">
        <v>882</v>
      </c>
      <c r="I30" t="s">
        <v>1960</v>
      </c>
      <c r="J30" s="711">
        <v>44409</v>
      </c>
      <c r="K30" t="s">
        <v>1973</v>
      </c>
      <c r="L30" t="s">
        <v>1974</v>
      </c>
      <c r="M30" t="s">
        <v>421</v>
      </c>
      <c r="N30">
        <v>0</v>
      </c>
      <c r="O30">
        <v>0</v>
      </c>
      <c r="P30" t="s">
        <v>422</v>
      </c>
      <c r="Q30">
        <v>8947</v>
      </c>
      <c r="R30">
        <v>7545.75</v>
      </c>
      <c r="S30" t="s">
        <v>422</v>
      </c>
      <c r="T30" s="712">
        <v>8947</v>
      </c>
      <c r="U30" t="s">
        <v>423</v>
      </c>
      <c r="V30" t="s">
        <v>424</v>
      </c>
      <c r="W30" t="s">
        <v>425</v>
      </c>
      <c r="X30" t="s">
        <v>565</v>
      </c>
      <c r="Y30" s="711">
        <v>44451.466666666704</v>
      </c>
    </row>
    <row r="31" spans="1:25">
      <c r="A31" t="s">
        <v>410</v>
      </c>
      <c r="B31" t="s">
        <v>411</v>
      </c>
      <c r="C31" t="s">
        <v>970</v>
      </c>
      <c r="D31" t="s">
        <v>971</v>
      </c>
      <c r="E31" t="s">
        <v>414</v>
      </c>
      <c r="F31" t="s">
        <v>415</v>
      </c>
      <c r="G31" t="s">
        <v>416</v>
      </c>
      <c r="H31" t="s">
        <v>882</v>
      </c>
      <c r="I31" t="s">
        <v>1960</v>
      </c>
      <c r="J31" s="711">
        <v>44439</v>
      </c>
      <c r="K31" t="s">
        <v>1975</v>
      </c>
      <c r="L31" t="s">
        <v>1945</v>
      </c>
      <c r="M31" t="s">
        <v>421</v>
      </c>
      <c r="N31">
        <v>0</v>
      </c>
      <c r="O31">
        <v>0</v>
      </c>
      <c r="P31" t="s">
        <v>422</v>
      </c>
      <c r="Q31">
        <v>208</v>
      </c>
      <c r="R31">
        <v>157.84</v>
      </c>
      <c r="S31" t="s">
        <v>422</v>
      </c>
      <c r="T31" s="712">
        <v>208</v>
      </c>
      <c r="U31" t="s">
        <v>423</v>
      </c>
      <c r="V31" t="s">
        <v>424</v>
      </c>
      <c r="W31" t="s">
        <v>425</v>
      </c>
      <c r="X31" t="s">
        <v>565</v>
      </c>
      <c r="Y31" s="711">
        <v>44453.599722222199</v>
      </c>
    </row>
    <row r="32" spans="1:25">
      <c r="A32" t="s">
        <v>410</v>
      </c>
      <c r="B32" t="s">
        <v>411</v>
      </c>
      <c r="C32" t="s">
        <v>970</v>
      </c>
      <c r="D32" t="s">
        <v>971</v>
      </c>
      <c r="E32" t="s">
        <v>414</v>
      </c>
      <c r="F32" t="s">
        <v>415</v>
      </c>
      <c r="G32" t="s">
        <v>416</v>
      </c>
      <c r="H32" t="s">
        <v>882</v>
      </c>
      <c r="I32" t="s">
        <v>1960</v>
      </c>
      <c r="J32" s="711">
        <v>44439</v>
      </c>
      <c r="K32" t="s">
        <v>1976</v>
      </c>
      <c r="L32" t="s">
        <v>1977</v>
      </c>
      <c r="M32" t="s">
        <v>421</v>
      </c>
      <c r="N32">
        <v>0</v>
      </c>
      <c r="O32">
        <v>0</v>
      </c>
      <c r="P32" t="s">
        <v>422</v>
      </c>
      <c r="Q32">
        <v>149</v>
      </c>
      <c r="R32">
        <v>113.07</v>
      </c>
      <c r="S32" t="s">
        <v>422</v>
      </c>
      <c r="T32" s="712">
        <v>149</v>
      </c>
      <c r="U32" t="s">
        <v>423</v>
      </c>
      <c r="V32" t="s">
        <v>424</v>
      </c>
      <c r="W32" t="s">
        <v>425</v>
      </c>
      <c r="X32" t="s">
        <v>431</v>
      </c>
      <c r="Y32" s="711">
        <v>44453.630034722199</v>
      </c>
    </row>
    <row r="33" spans="1:25">
      <c r="A33" t="s">
        <v>410</v>
      </c>
      <c r="B33" t="s">
        <v>411</v>
      </c>
      <c r="C33" t="s">
        <v>970</v>
      </c>
      <c r="D33" t="s">
        <v>971</v>
      </c>
      <c r="E33" t="s">
        <v>414</v>
      </c>
      <c r="F33" t="s">
        <v>415</v>
      </c>
      <c r="G33" t="s">
        <v>416</v>
      </c>
      <c r="H33" t="s">
        <v>908</v>
      </c>
      <c r="I33" t="s">
        <v>1697</v>
      </c>
      <c r="J33" s="711">
        <v>44468</v>
      </c>
      <c r="K33" t="s">
        <v>2151</v>
      </c>
      <c r="L33" t="s">
        <v>2152</v>
      </c>
      <c r="M33" t="s">
        <v>421</v>
      </c>
      <c r="N33">
        <v>0</v>
      </c>
      <c r="O33">
        <v>0</v>
      </c>
      <c r="P33" t="s">
        <v>422</v>
      </c>
      <c r="Q33">
        <v>144</v>
      </c>
      <c r="R33">
        <v>123.03</v>
      </c>
      <c r="S33" t="s">
        <v>422</v>
      </c>
      <c r="T33" s="712">
        <v>144</v>
      </c>
      <c r="U33" t="s">
        <v>423</v>
      </c>
      <c r="V33" t="s">
        <v>424</v>
      </c>
      <c r="W33" t="s">
        <v>425</v>
      </c>
      <c r="X33" t="s">
        <v>431</v>
      </c>
      <c r="Y33" s="711">
        <v>44481.382349537002</v>
      </c>
    </row>
    <row r="34" spans="1:25">
      <c r="A34" t="s">
        <v>410</v>
      </c>
      <c r="B34" t="s">
        <v>411</v>
      </c>
      <c r="C34" t="s">
        <v>970</v>
      </c>
      <c r="D34" t="s">
        <v>971</v>
      </c>
      <c r="E34" t="s">
        <v>414</v>
      </c>
      <c r="F34" t="s">
        <v>415</v>
      </c>
      <c r="G34" t="s">
        <v>416</v>
      </c>
      <c r="H34" t="s">
        <v>908</v>
      </c>
      <c r="I34" t="s">
        <v>1697</v>
      </c>
      <c r="J34" s="711">
        <v>44468</v>
      </c>
      <c r="K34" t="s">
        <v>2153</v>
      </c>
      <c r="L34" t="s">
        <v>2154</v>
      </c>
      <c r="M34" t="s">
        <v>421</v>
      </c>
      <c r="N34">
        <v>0</v>
      </c>
      <c r="O34">
        <v>0</v>
      </c>
      <c r="P34" t="s">
        <v>422</v>
      </c>
      <c r="Q34">
        <v>954</v>
      </c>
      <c r="R34">
        <v>815.11</v>
      </c>
      <c r="S34" t="s">
        <v>422</v>
      </c>
      <c r="T34" s="712">
        <v>954</v>
      </c>
      <c r="U34" t="s">
        <v>423</v>
      </c>
      <c r="V34" t="s">
        <v>424</v>
      </c>
      <c r="W34" t="s">
        <v>425</v>
      </c>
      <c r="X34" t="s">
        <v>431</v>
      </c>
      <c r="Y34" s="711">
        <v>44481.3823611111</v>
      </c>
    </row>
    <row r="35" spans="1:25">
      <c r="A35" t="s">
        <v>410</v>
      </c>
      <c r="B35" t="s">
        <v>411</v>
      </c>
      <c r="C35" t="s">
        <v>970</v>
      </c>
      <c r="D35" t="s">
        <v>971</v>
      </c>
      <c r="E35" t="s">
        <v>414</v>
      </c>
      <c r="F35" t="s">
        <v>415</v>
      </c>
      <c r="G35" t="s">
        <v>416</v>
      </c>
      <c r="H35" t="s">
        <v>908</v>
      </c>
      <c r="I35" t="s">
        <v>1697</v>
      </c>
      <c r="J35" s="711">
        <v>44468</v>
      </c>
      <c r="K35" t="s">
        <v>2155</v>
      </c>
      <c r="L35" t="s">
        <v>2156</v>
      </c>
      <c r="M35" t="s">
        <v>421</v>
      </c>
      <c r="N35">
        <v>0</v>
      </c>
      <c r="O35">
        <v>0</v>
      </c>
      <c r="P35" t="s">
        <v>422</v>
      </c>
      <c r="Q35">
        <v>954</v>
      </c>
      <c r="R35">
        <v>815.11</v>
      </c>
      <c r="S35" t="s">
        <v>422</v>
      </c>
      <c r="T35" s="712">
        <v>954</v>
      </c>
      <c r="U35" t="s">
        <v>423</v>
      </c>
      <c r="V35" t="s">
        <v>424</v>
      </c>
      <c r="W35" t="s">
        <v>425</v>
      </c>
      <c r="X35" t="s">
        <v>431</v>
      </c>
      <c r="Y35" s="711">
        <v>44481.3823611111</v>
      </c>
    </row>
    <row r="36" spans="1:25">
      <c r="A36" t="s">
        <v>410</v>
      </c>
      <c r="B36" t="s">
        <v>411</v>
      </c>
      <c r="C36" t="s">
        <v>970</v>
      </c>
      <c r="D36" t="s">
        <v>971</v>
      </c>
      <c r="E36" t="s">
        <v>414</v>
      </c>
      <c r="F36" t="s">
        <v>415</v>
      </c>
      <c r="G36" t="s">
        <v>416</v>
      </c>
      <c r="H36" t="s">
        <v>908</v>
      </c>
      <c r="I36" t="s">
        <v>1697</v>
      </c>
      <c r="J36" s="711">
        <v>44469</v>
      </c>
      <c r="K36" t="s">
        <v>2157</v>
      </c>
      <c r="L36" t="s">
        <v>2158</v>
      </c>
      <c r="M36" t="s">
        <v>421</v>
      </c>
      <c r="N36">
        <v>0</v>
      </c>
      <c r="O36">
        <v>0</v>
      </c>
      <c r="P36" t="s">
        <v>422</v>
      </c>
      <c r="Q36">
        <v>495</v>
      </c>
      <c r="R36">
        <v>422.93</v>
      </c>
      <c r="S36" t="s">
        <v>422</v>
      </c>
      <c r="T36" s="712">
        <v>495</v>
      </c>
      <c r="U36" t="s">
        <v>423</v>
      </c>
      <c r="V36" t="s">
        <v>424</v>
      </c>
      <c r="W36" t="s">
        <v>425</v>
      </c>
      <c r="X36" t="s">
        <v>565</v>
      </c>
      <c r="Y36" s="711">
        <v>44481.3823611111</v>
      </c>
    </row>
    <row r="37" spans="1:25">
      <c r="A37" t="s">
        <v>410</v>
      </c>
      <c r="B37" t="s">
        <v>411</v>
      </c>
      <c r="C37" t="s">
        <v>970</v>
      </c>
      <c r="D37" t="s">
        <v>971</v>
      </c>
      <c r="E37" t="s">
        <v>414</v>
      </c>
      <c r="F37" t="s">
        <v>415</v>
      </c>
      <c r="G37" t="s">
        <v>416</v>
      </c>
      <c r="H37" t="s">
        <v>910</v>
      </c>
      <c r="I37" t="s">
        <v>2159</v>
      </c>
      <c r="J37" s="711">
        <v>44442</v>
      </c>
      <c r="K37" t="s">
        <v>2160</v>
      </c>
      <c r="L37" t="s">
        <v>2161</v>
      </c>
      <c r="M37" t="s">
        <v>421</v>
      </c>
      <c r="N37">
        <v>0</v>
      </c>
      <c r="O37">
        <v>0</v>
      </c>
      <c r="P37" t="s">
        <v>422</v>
      </c>
      <c r="Q37">
        <v>403</v>
      </c>
      <c r="R37">
        <v>339.17</v>
      </c>
      <c r="S37" t="s">
        <v>422</v>
      </c>
      <c r="T37" s="712">
        <v>403</v>
      </c>
      <c r="U37" t="s">
        <v>423</v>
      </c>
      <c r="V37" t="s">
        <v>424</v>
      </c>
      <c r="W37" t="s">
        <v>425</v>
      </c>
      <c r="X37" t="s">
        <v>1068</v>
      </c>
      <c r="Y37" s="711">
        <v>44454.442685185197</v>
      </c>
    </row>
    <row r="38" spans="1:25">
      <c r="A38" t="s">
        <v>410</v>
      </c>
      <c r="B38" t="s">
        <v>411</v>
      </c>
      <c r="C38" t="s">
        <v>970</v>
      </c>
      <c r="D38" t="s">
        <v>971</v>
      </c>
      <c r="E38" t="s">
        <v>414</v>
      </c>
      <c r="F38" t="s">
        <v>415</v>
      </c>
      <c r="G38" t="s">
        <v>416</v>
      </c>
      <c r="H38" t="s">
        <v>910</v>
      </c>
      <c r="I38" t="s">
        <v>2159</v>
      </c>
      <c r="J38" s="711">
        <v>44448</v>
      </c>
      <c r="K38" t="s">
        <v>2162</v>
      </c>
      <c r="L38" t="s">
        <v>2163</v>
      </c>
      <c r="M38" t="s">
        <v>421</v>
      </c>
      <c r="N38">
        <v>0</v>
      </c>
      <c r="O38">
        <v>0</v>
      </c>
      <c r="P38" t="s">
        <v>422</v>
      </c>
      <c r="Q38">
        <v>1188</v>
      </c>
      <c r="R38">
        <v>999.83</v>
      </c>
      <c r="S38" t="s">
        <v>422</v>
      </c>
      <c r="T38" s="712">
        <v>1188</v>
      </c>
      <c r="U38" t="s">
        <v>423</v>
      </c>
      <c r="V38" t="s">
        <v>424</v>
      </c>
      <c r="W38" t="s">
        <v>425</v>
      </c>
      <c r="X38" t="s">
        <v>457</v>
      </c>
      <c r="Y38" s="711">
        <v>44474.676400463002</v>
      </c>
    </row>
    <row r="39" spans="1:25">
      <c r="A39" t="s">
        <v>410</v>
      </c>
      <c r="B39" t="s">
        <v>411</v>
      </c>
      <c r="C39" t="s">
        <v>412</v>
      </c>
      <c r="D39" t="s">
        <v>413</v>
      </c>
      <c r="E39" t="s">
        <v>414</v>
      </c>
      <c r="F39" t="s">
        <v>415</v>
      </c>
      <c r="G39" t="s">
        <v>416</v>
      </c>
      <c r="H39" t="s">
        <v>910</v>
      </c>
      <c r="I39" t="s">
        <v>2159</v>
      </c>
      <c r="J39" s="711">
        <v>44448</v>
      </c>
      <c r="K39" t="s">
        <v>2164</v>
      </c>
      <c r="L39" t="s">
        <v>2165</v>
      </c>
      <c r="M39" t="s">
        <v>421</v>
      </c>
      <c r="N39">
        <v>0</v>
      </c>
      <c r="O39">
        <v>0</v>
      </c>
      <c r="P39" t="s">
        <v>422</v>
      </c>
      <c r="Q39">
        <v>426</v>
      </c>
      <c r="R39">
        <v>358.53</v>
      </c>
      <c r="S39" t="s">
        <v>422</v>
      </c>
      <c r="T39" s="712">
        <v>426</v>
      </c>
      <c r="U39" t="s">
        <v>423</v>
      </c>
      <c r="V39" t="s">
        <v>424</v>
      </c>
      <c r="W39" t="s">
        <v>425</v>
      </c>
      <c r="X39" t="s">
        <v>1068</v>
      </c>
      <c r="Y39" s="711">
        <v>44476.4528587963</v>
      </c>
    </row>
    <row r="40" spans="1:25">
      <c r="A40" t="s">
        <v>410</v>
      </c>
      <c r="B40" t="s">
        <v>411</v>
      </c>
      <c r="C40" t="s">
        <v>432</v>
      </c>
      <c r="D40" t="s">
        <v>433</v>
      </c>
      <c r="E40" t="s">
        <v>414</v>
      </c>
      <c r="F40" t="s">
        <v>415</v>
      </c>
      <c r="G40" t="s">
        <v>416</v>
      </c>
      <c r="H40" t="s">
        <v>910</v>
      </c>
      <c r="I40" t="s">
        <v>2159</v>
      </c>
      <c r="J40" s="711">
        <v>44460</v>
      </c>
      <c r="K40" t="s">
        <v>2166</v>
      </c>
      <c r="L40" t="s">
        <v>2167</v>
      </c>
      <c r="M40" t="s">
        <v>421</v>
      </c>
      <c r="N40">
        <v>0</v>
      </c>
      <c r="O40">
        <v>0</v>
      </c>
      <c r="P40" t="s">
        <v>422</v>
      </c>
      <c r="Q40">
        <v>704.9</v>
      </c>
      <c r="R40">
        <v>601.76</v>
      </c>
      <c r="S40" t="s">
        <v>422</v>
      </c>
      <c r="T40" s="712">
        <v>704.9</v>
      </c>
      <c r="U40" t="s">
        <v>423</v>
      </c>
      <c r="V40" t="s">
        <v>424</v>
      </c>
      <c r="W40" t="s">
        <v>425</v>
      </c>
      <c r="X40" t="s">
        <v>464</v>
      </c>
      <c r="Y40" s="711">
        <v>44474.447314814803</v>
      </c>
    </row>
    <row r="41" spans="1:25">
      <c r="A41" t="s">
        <v>410</v>
      </c>
      <c r="B41" t="s">
        <v>411</v>
      </c>
      <c r="C41" t="s">
        <v>432</v>
      </c>
      <c r="D41" t="s">
        <v>433</v>
      </c>
      <c r="E41" t="s">
        <v>414</v>
      </c>
      <c r="F41" t="s">
        <v>415</v>
      </c>
      <c r="G41" t="s">
        <v>416</v>
      </c>
      <c r="H41" t="s">
        <v>910</v>
      </c>
      <c r="I41" t="s">
        <v>2159</v>
      </c>
      <c r="J41" s="711">
        <v>44460</v>
      </c>
      <c r="K41" t="s">
        <v>2168</v>
      </c>
      <c r="L41" t="s">
        <v>2169</v>
      </c>
      <c r="M41" t="s">
        <v>421</v>
      </c>
      <c r="N41">
        <v>0</v>
      </c>
      <c r="O41">
        <v>0</v>
      </c>
      <c r="P41" t="s">
        <v>422</v>
      </c>
      <c r="Q41">
        <v>37.1</v>
      </c>
      <c r="R41">
        <v>31.67</v>
      </c>
      <c r="S41" t="s">
        <v>422</v>
      </c>
      <c r="T41" s="712">
        <v>37.1</v>
      </c>
      <c r="U41" t="s">
        <v>423</v>
      </c>
      <c r="V41" t="s">
        <v>424</v>
      </c>
      <c r="W41" t="s">
        <v>425</v>
      </c>
      <c r="X41" t="s">
        <v>1068</v>
      </c>
      <c r="Y41" s="711">
        <v>44474.447314814803</v>
      </c>
    </row>
    <row r="42" spans="1:25">
      <c r="A42" t="s">
        <v>410</v>
      </c>
      <c r="B42" t="s">
        <v>411</v>
      </c>
      <c r="C42" t="s">
        <v>432</v>
      </c>
      <c r="D42" t="s">
        <v>433</v>
      </c>
      <c r="E42" t="s">
        <v>414</v>
      </c>
      <c r="F42" t="s">
        <v>415</v>
      </c>
      <c r="G42" t="s">
        <v>416</v>
      </c>
      <c r="H42" t="s">
        <v>434</v>
      </c>
      <c r="I42" t="s">
        <v>435</v>
      </c>
      <c r="J42" s="711">
        <v>44405</v>
      </c>
      <c r="K42" t="s">
        <v>2070</v>
      </c>
      <c r="L42" t="s">
        <v>2071</v>
      </c>
      <c r="M42" t="s">
        <v>421</v>
      </c>
      <c r="N42">
        <v>0</v>
      </c>
      <c r="O42">
        <v>0</v>
      </c>
      <c r="P42" t="s">
        <v>422</v>
      </c>
      <c r="Q42">
        <v>838.17</v>
      </c>
      <c r="R42">
        <v>708.03</v>
      </c>
      <c r="S42" t="s">
        <v>422</v>
      </c>
      <c r="T42" s="712">
        <v>838.17</v>
      </c>
      <c r="U42" t="s">
        <v>423</v>
      </c>
      <c r="V42" t="s">
        <v>424</v>
      </c>
      <c r="W42" t="s">
        <v>425</v>
      </c>
      <c r="X42" t="s">
        <v>438</v>
      </c>
      <c r="Y42" s="711">
        <v>44418.616979166698</v>
      </c>
    </row>
    <row r="43" spans="1:25">
      <c r="A43" t="s">
        <v>410</v>
      </c>
      <c r="B43" t="s">
        <v>411</v>
      </c>
      <c r="C43" t="s">
        <v>432</v>
      </c>
      <c r="D43" t="s">
        <v>433</v>
      </c>
      <c r="E43" t="s">
        <v>414</v>
      </c>
      <c r="F43" t="s">
        <v>415</v>
      </c>
      <c r="G43" t="s">
        <v>416</v>
      </c>
      <c r="H43" t="s">
        <v>434</v>
      </c>
      <c r="I43" t="s">
        <v>435</v>
      </c>
      <c r="J43" s="711">
        <v>44432</v>
      </c>
      <c r="K43" t="s">
        <v>1978</v>
      </c>
      <c r="L43" t="s">
        <v>1979</v>
      </c>
      <c r="M43" t="s">
        <v>421</v>
      </c>
      <c r="N43">
        <v>0</v>
      </c>
      <c r="O43">
        <v>0</v>
      </c>
      <c r="P43" t="s">
        <v>422</v>
      </c>
      <c r="Q43">
        <v>838.27</v>
      </c>
      <c r="R43">
        <v>717.33</v>
      </c>
      <c r="S43" t="s">
        <v>422</v>
      </c>
      <c r="T43" s="712">
        <v>838.27</v>
      </c>
      <c r="U43" t="s">
        <v>423</v>
      </c>
      <c r="V43" t="s">
        <v>424</v>
      </c>
      <c r="W43" t="s">
        <v>425</v>
      </c>
      <c r="X43" t="s">
        <v>438</v>
      </c>
      <c r="Y43" s="711">
        <v>44446.6014236111</v>
      </c>
    </row>
    <row r="44" spans="1:25">
      <c r="A44" t="s">
        <v>410</v>
      </c>
      <c r="B44" t="s">
        <v>411</v>
      </c>
      <c r="C44" t="s">
        <v>432</v>
      </c>
      <c r="D44" t="s">
        <v>433</v>
      </c>
      <c r="E44" t="s">
        <v>414</v>
      </c>
      <c r="F44" t="s">
        <v>415</v>
      </c>
      <c r="G44" t="s">
        <v>416</v>
      </c>
      <c r="H44" t="s">
        <v>434</v>
      </c>
      <c r="I44" t="s">
        <v>435</v>
      </c>
      <c r="J44" s="711">
        <v>44469</v>
      </c>
      <c r="K44" t="s">
        <v>2170</v>
      </c>
      <c r="L44" t="s">
        <v>2171</v>
      </c>
      <c r="M44" t="s">
        <v>421</v>
      </c>
      <c r="N44">
        <v>0</v>
      </c>
      <c r="O44">
        <v>0</v>
      </c>
      <c r="P44" t="s">
        <v>422</v>
      </c>
      <c r="Q44">
        <v>838.17</v>
      </c>
      <c r="R44">
        <v>716.14</v>
      </c>
      <c r="S44" t="s">
        <v>422</v>
      </c>
      <c r="T44" s="712">
        <v>838.17</v>
      </c>
      <c r="U44" t="s">
        <v>423</v>
      </c>
      <c r="V44" t="s">
        <v>424</v>
      </c>
      <c r="W44" t="s">
        <v>425</v>
      </c>
      <c r="X44" t="s">
        <v>438</v>
      </c>
      <c r="Y44" s="711">
        <v>44477.599039351902</v>
      </c>
    </row>
    <row r="45" spans="1:25">
      <c r="A45" t="s">
        <v>410</v>
      </c>
      <c r="B45" t="s">
        <v>411</v>
      </c>
      <c r="C45" t="s">
        <v>432</v>
      </c>
      <c r="D45" t="s">
        <v>433</v>
      </c>
      <c r="E45" t="s">
        <v>414</v>
      </c>
      <c r="F45" t="s">
        <v>415</v>
      </c>
      <c r="G45" t="s">
        <v>416</v>
      </c>
      <c r="H45" t="s">
        <v>441</v>
      </c>
      <c r="I45" t="s">
        <v>442</v>
      </c>
      <c r="J45" s="711">
        <v>44398</v>
      </c>
      <c r="K45" t="s">
        <v>2072</v>
      </c>
      <c r="L45" t="s">
        <v>2073</v>
      </c>
      <c r="M45" t="s">
        <v>421</v>
      </c>
      <c r="N45">
        <v>0</v>
      </c>
      <c r="O45">
        <v>0</v>
      </c>
      <c r="P45" t="s">
        <v>422</v>
      </c>
      <c r="Q45">
        <v>408</v>
      </c>
      <c r="R45">
        <v>344.65</v>
      </c>
      <c r="S45" t="s">
        <v>422</v>
      </c>
      <c r="T45" s="712">
        <v>408</v>
      </c>
      <c r="U45" t="s">
        <v>423</v>
      </c>
      <c r="V45" t="s">
        <v>424</v>
      </c>
      <c r="W45" t="s">
        <v>425</v>
      </c>
      <c r="X45" t="s">
        <v>448</v>
      </c>
      <c r="Y45" s="711">
        <v>44416.598888888897</v>
      </c>
    </row>
    <row r="46" spans="1:25">
      <c r="A46" t="s">
        <v>410</v>
      </c>
      <c r="B46" t="s">
        <v>411</v>
      </c>
      <c r="C46" t="s">
        <v>432</v>
      </c>
      <c r="D46" t="s">
        <v>433</v>
      </c>
      <c r="E46" t="s">
        <v>414</v>
      </c>
      <c r="F46" t="s">
        <v>415</v>
      </c>
      <c r="G46" t="s">
        <v>416</v>
      </c>
      <c r="H46" t="s">
        <v>441</v>
      </c>
      <c r="I46" t="s">
        <v>442</v>
      </c>
      <c r="J46" s="711">
        <v>44406</v>
      </c>
      <c r="K46" t="s">
        <v>2074</v>
      </c>
      <c r="L46" t="s">
        <v>2075</v>
      </c>
      <c r="M46" t="s">
        <v>421</v>
      </c>
      <c r="N46">
        <v>0</v>
      </c>
      <c r="O46">
        <v>0</v>
      </c>
      <c r="P46" t="s">
        <v>422</v>
      </c>
      <c r="Q46">
        <v>1020</v>
      </c>
      <c r="R46">
        <v>861.63</v>
      </c>
      <c r="S46" t="s">
        <v>422</v>
      </c>
      <c r="T46" s="712">
        <v>1020</v>
      </c>
      <c r="U46" t="s">
        <v>423</v>
      </c>
      <c r="V46" t="s">
        <v>424</v>
      </c>
      <c r="W46" t="s">
        <v>425</v>
      </c>
      <c r="X46" t="s">
        <v>445</v>
      </c>
      <c r="Y46" s="711">
        <v>44416.610034722202</v>
      </c>
    </row>
    <row r="47" spans="1:25">
      <c r="A47" t="s">
        <v>410</v>
      </c>
      <c r="B47" t="s">
        <v>411</v>
      </c>
      <c r="C47" t="s">
        <v>412</v>
      </c>
      <c r="D47" t="s">
        <v>413</v>
      </c>
      <c r="E47" t="s">
        <v>414</v>
      </c>
      <c r="F47" t="s">
        <v>415</v>
      </c>
      <c r="G47" t="s">
        <v>416</v>
      </c>
      <c r="H47" t="s">
        <v>441</v>
      </c>
      <c r="I47" t="s">
        <v>442</v>
      </c>
      <c r="J47" s="711">
        <v>44438</v>
      </c>
      <c r="K47" t="s">
        <v>1980</v>
      </c>
      <c r="L47" t="s">
        <v>1981</v>
      </c>
      <c r="M47" t="s">
        <v>421</v>
      </c>
      <c r="N47">
        <v>0</v>
      </c>
      <c r="O47">
        <v>0</v>
      </c>
      <c r="P47" t="s">
        <v>422</v>
      </c>
      <c r="Q47">
        <v>115</v>
      </c>
      <c r="R47">
        <v>87.27</v>
      </c>
      <c r="S47" t="s">
        <v>422</v>
      </c>
      <c r="T47" s="712">
        <v>115</v>
      </c>
      <c r="U47" t="s">
        <v>423</v>
      </c>
      <c r="V47" t="s">
        <v>424</v>
      </c>
      <c r="W47" t="s">
        <v>425</v>
      </c>
      <c r="X47" t="s">
        <v>464</v>
      </c>
      <c r="Y47" s="711">
        <v>44443.6339351852</v>
      </c>
    </row>
    <row r="48" spans="1:25">
      <c r="A48" t="s">
        <v>410</v>
      </c>
      <c r="B48" t="s">
        <v>411</v>
      </c>
      <c r="C48" t="s">
        <v>412</v>
      </c>
      <c r="D48" t="s">
        <v>413</v>
      </c>
      <c r="E48" t="s">
        <v>414</v>
      </c>
      <c r="F48" t="s">
        <v>415</v>
      </c>
      <c r="G48" t="s">
        <v>416</v>
      </c>
      <c r="H48" t="s">
        <v>441</v>
      </c>
      <c r="I48" t="s">
        <v>442</v>
      </c>
      <c r="J48" s="711">
        <v>44438</v>
      </c>
      <c r="K48" t="s">
        <v>1982</v>
      </c>
      <c r="L48" t="s">
        <v>1983</v>
      </c>
      <c r="M48" t="s">
        <v>421</v>
      </c>
      <c r="N48">
        <v>0</v>
      </c>
      <c r="O48">
        <v>0</v>
      </c>
      <c r="P48" t="s">
        <v>422</v>
      </c>
      <c r="Q48">
        <v>62</v>
      </c>
      <c r="R48">
        <v>47.05</v>
      </c>
      <c r="S48" t="s">
        <v>422</v>
      </c>
      <c r="T48" s="712">
        <v>62</v>
      </c>
      <c r="U48" t="s">
        <v>423</v>
      </c>
      <c r="V48" t="s">
        <v>424</v>
      </c>
      <c r="W48" t="s">
        <v>425</v>
      </c>
      <c r="X48" t="s">
        <v>464</v>
      </c>
      <c r="Y48" s="711">
        <v>44443.6339351852</v>
      </c>
    </row>
    <row r="49" spans="1:25">
      <c r="A49" t="s">
        <v>410</v>
      </c>
      <c r="B49" t="s">
        <v>411</v>
      </c>
      <c r="C49" t="s">
        <v>432</v>
      </c>
      <c r="D49" t="s">
        <v>433</v>
      </c>
      <c r="E49" t="s">
        <v>414</v>
      </c>
      <c r="F49" t="s">
        <v>415</v>
      </c>
      <c r="G49" t="s">
        <v>416</v>
      </c>
      <c r="H49" t="s">
        <v>441</v>
      </c>
      <c r="I49" t="s">
        <v>442</v>
      </c>
      <c r="J49" s="711">
        <v>44439</v>
      </c>
      <c r="K49" t="s">
        <v>1984</v>
      </c>
      <c r="L49" t="s">
        <v>1985</v>
      </c>
      <c r="M49" t="s">
        <v>421</v>
      </c>
      <c r="N49">
        <v>0</v>
      </c>
      <c r="O49">
        <v>0</v>
      </c>
      <c r="P49" t="s">
        <v>422</v>
      </c>
      <c r="Q49">
        <v>146.5</v>
      </c>
      <c r="R49">
        <v>111.17</v>
      </c>
      <c r="S49" t="s">
        <v>422</v>
      </c>
      <c r="T49" s="712">
        <v>146.5</v>
      </c>
      <c r="U49" t="s">
        <v>423</v>
      </c>
      <c r="V49" t="s">
        <v>424</v>
      </c>
      <c r="W49" t="s">
        <v>425</v>
      </c>
      <c r="X49" t="s">
        <v>464</v>
      </c>
      <c r="Y49" s="711">
        <v>44446.608171296299</v>
      </c>
    </row>
    <row r="50" spans="1:25">
      <c r="A50" t="s">
        <v>410</v>
      </c>
      <c r="B50" t="s">
        <v>411</v>
      </c>
      <c r="C50" t="s">
        <v>970</v>
      </c>
      <c r="D50" t="s">
        <v>971</v>
      </c>
      <c r="E50" t="s">
        <v>414</v>
      </c>
      <c r="F50" t="s">
        <v>415</v>
      </c>
      <c r="G50" t="s">
        <v>416</v>
      </c>
      <c r="H50" t="s">
        <v>441</v>
      </c>
      <c r="I50" t="s">
        <v>442</v>
      </c>
      <c r="J50" s="711">
        <v>44446</v>
      </c>
      <c r="K50" t="s">
        <v>2172</v>
      </c>
      <c r="L50" t="s">
        <v>2173</v>
      </c>
      <c r="M50" t="s">
        <v>421</v>
      </c>
      <c r="N50">
        <v>0</v>
      </c>
      <c r="O50">
        <v>0</v>
      </c>
      <c r="P50" t="s">
        <v>422</v>
      </c>
      <c r="Q50">
        <v>408</v>
      </c>
      <c r="R50">
        <v>343.38</v>
      </c>
      <c r="S50" t="s">
        <v>422</v>
      </c>
      <c r="T50" s="712">
        <v>408</v>
      </c>
      <c r="U50" t="s">
        <v>423</v>
      </c>
      <c r="V50" t="s">
        <v>424</v>
      </c>
      <c r="W50" t="s">
        <v>425</v>
      </c>
      <c r="X50" t="s">
        <v>448</v>
      </c>
      <c r="Y50" s="711">
        <v>44474.676400463002</v>
      </c>
    </row>
    <row r="51" spans="1:25">
      <c r="A51" t="s">
        <v>410</v>
      </c>
      <c r="B51" t="s">
        <v>411</v>
      </c>
      <c r="C51" t="s">
        <v>970</v>
      </c>
      <c r="D51" t="s">
        <v>971</v>
      </c>
      <c r="E51" t="s">
        <v>414</v>
      </c>
      <c r="F51" t="s">
        <v>415</v>
      </c>
      <c r="G51" t="s">
        <v>416</v>
      </c>
      <c r="H51" t="s">
        <v>441</v>
      </c>
      <c r="I51" t="s">
        <v>442</v>
      </c>
      <c r="J51" s="711">
        <v>44456</v>
      </c>
      <c r="K51" t="s">
        <v>2174</v>
      </c>
      <c r="L51" t="s">
        <v>2175</v>
      </c>
      <c r="M51" t="s">
        <v>421</v>
      </c>
      <c r="N51">
        <v>0</v>
      </c>
      <c r="O51">
        <v>0</v>
      </c>
      <c r="P51" t="s">
        <v>422</v>
      </c>
      <c r="Q51">
        <v>408</v>
      </c>
      <c r="R51">
        <v>348.3</v>
      </c>
      <c r="S51" t="s">
        <v>422</v>
      </c>
      <c r="T51" s="712">
        <v>408</v>
      </c>
      <c r="U51" t="s">
        <v>423</v>
      </c>
      <c r="V51" t="s">
        <v>424</v>
      </c>
      <c r="W51" t="s">
        <v>425</v>
      </c>
      <c r="X51" t="s">
        <v>448</v>
      </c>
      <c r="Y51" s="711">
        <v>44474.676412036999</v>
      </c>
    </row>
    <row r="52" spans="1:25">
      <c r="A52" t="s">
        <v>410</v>
      </c>
      <c r="B52" t="s">
        <v>411</v>
      </c>
      <c r="C52" t="s">
        <v>970</v>
      </c>
      <c r="D52" t="s">
        <v>971</v>
      </c>
      <c r="E52" t="s">
        <v>414</v>
      </c>
      <c r="F52" t="s">
        <v>415</v>
      </c>
      <c r="G52" t="s">
        <v>416</v>
      </c>
      <c r="H52" t="s">
        <v>441</v>
      </c>
      <c r="I52" t="s">
        <v>442</v>
      </c>
      <c r="J52" s="711">
        <v>44466</v>
      </c>
      <c r="K52" t="s">
        <v>2176</v>
      </c>
      <c r="L52" t="s">
        <v>2177</v>
      </c>
      <c r="M52" t="s">
        <v>421</v>
      </c>
      <c r="N52">
        <v>0</v>
      </c>
      <c r="O52">
        <v>0</v>
      </c>
      <c r="P52" t="s">
        <v>422</v>
      </c>
      <c r="Q52">
        <v>10</v>
      </c>
      <c r="R52">
        <v>8.5399999999999991</v>
      </c>
      <c r="S52" t="s">
        <v>422</v>
      </c>
      <c r="T52" s="712">
        <v>10</v>
      </c>
      <c r="U52" t="s">
        <v>423</v>
      </c>
      <c r="V52" t="s">
        <v>424</v>
      </c>
      <c r="W52" t="s">
        <v>425</v>
      </c>
      <c r="X52" t="s">
        <v>475</v>
      </c>
      <c r="Y52" s="711">
        <v>44474.656226851897</v>
      </c>
    </row>
    <row r="53" spans="1:25">
      <c r="A53" t="s">
        <v>410</v>
      </c>
      <c r="B53" t="s">
        <v>411</v>
      </c>
      <c r="C53" t="s">
        <v>432</v>
      </c>
      <c r="D53" t="s">
        <v>433</v>
      </c>
      <c r="E53" t="s">
        <v>414</v>
      </c>
      <c r="F53" t="s">
        <v>415</v>
      </c>
      <c r="G53" t="s">
        <v>416</v>
      </c>
      <c r="H53" t="s">
        <v>453</v>
      </c>
      <c r="I53" t="s">
        <v>454</v>
      </c>
      <c r="J53" s="711">
        <v>44405</v>
      </c>
      <c r="K53" t="s">
        <v>2076</v>
      </c>
      <c r="L53" t="s">
        <v>2077</v>
      </c>
      <c r="M53" t="s">
        <v>421</v>
      </c>
      <c r="N53">
        <v>0</v>
      </c>
      <c r="O53">
        <v>0</v>
      </c>
      <c r="P53" t="s">
        <v>422</v>
      </c>
      <c r="Q53">
        <v>1291.43</v>
      </c>
      <c r="R53">
        <v>1090.92</v>
      </c>
      <c r="S53" t="s">
        <v>422</v>
      </c>
      <c r="T53" s="712">
        <v>1291.43</v>
      </c>
      <c r="U53" t="s">
        <v>423</v>
      </c>
      <c r="V53" t="s">
        <v>424</v>
      </c>
      <c r="W53" t="s">
        <v>425</v>
      </c>
      <c r="X53" t="s">
        <v>438</v>
      </c>
      <c r="Y53" s="711">
        <v>44418.616990740702</v>
      </c>
    </row>
    <row r="54" spans="1:25">
      <c r="A54" t="s">
        <v>410</v>
      </c>
      <c r="B54" t="s">
        <v>411</v>
      </c>
      <c r="C54" t="s">
        <v>432</v>
      </c>
      <c r="D54" t="s">
        <v>433</v>
      </c>
      <c r="E54" t="s">
        <v>414</v>
      </c>
      <c r="F54" t="s">
        <v>415</v>
      </c>
      <c r="G54" t="s">
        <v>416</v>
      </c>
      <c r="H54" t="s">
        <v>453</v>
      </c>
      <c r="I54" t="s">
        <v>454</v>
      </c>
      <c r="J54" s="711">
        <v>44432</v>
      </c>
      <c r="K54" t="s">
        <v>1986</v>
      </c>
      <c r="L54" t="s">
        <v>1987</v>
      </c>
      <c r="M54" t="s">
        <v>421</v>
      </c>
      <c r="N54">
        <v>0</v>
      </c>
      <c r="O54">
        <v>0</v>
      </c>
      <c r="P54" t="s">
        <v>422</v>
      </c>
      <c r="Q54">
        <v>1291.44</v>
      </c>
      <c r="R54">
        <v>1105.1199999999999</v>
      </c>
      <c r="S54" t="s">
        <v>422</v>
      </c>
      <c r="T54" s="712">
        <v>1291.44</v>
      </c>
      <c r="U54" t="s">
        <v>423</v>
      </c>
      <c r="V54" t="s">
        <v>424</v>
      </c>
      <c r="W54" t="s">
        <v>425</v>
      </c>
      <c r="X54" t="s">
        <v>438</v>
      </c>
      <c r="Y54" s="711">
        <v>44446.6014236111</v>
      </c>
    </row>
    <row r="55" spans="1:25">
      <c r="A55" t="s">
        <v>410</v>
      </c>
      <c r="B55" t="s">
        <v>411</v>
      </c>
      <c r="C55" t="s">
        <v>970</v>
      </c>
      <c r="D55" t="s">
        <v>971</v>
      </c>
      <c r="E55" t="s">
        <v>414</v>
      </c>
      <c r="F55" t="s">
        <v>415</v>
      </c>
      <c r="G55" t="s">
        <v>416</v>
      </c>
      <c r="H55" t="s">
        <v>453</v>
      </c>
      <c r="I55" t="s">
        <v>454</v>
      </c>
      <c r="J55" s="711">
        <v>44469</v>
      </c>
      <c r="K55" t="s">
        <v>2178</v>
      </c>
      <c r="L55" t="s">
        <v>2179</v>
      </c>
      <c r="M55" t="s">
        <v>421</v>
      </c>
      <c r="N55">
        <v>0</v>
      </c>
      <c r="O55">
        <v>0</v>
      </c>
      <c r="P55" t="s">
        <v>422</v>
      </c>
      <c r="Q55">
        <v>459</v>
      </c>
      <c r="R55">
        <v>392.17</v>
      </c>
      <c r="S55" t="s">
        <v>422</v>
      </c>
      <c r="T55" s="712">
        <v>459</v>
      </c>
      <c r="U55" t="s">
        <v>423</v>
      </c>
      <c r="V55" t="s">
        <v>424</v>
      </c>
      <c r="W55" t="s">
        <v>425</v>
      </c>
      <c r="X55" t="s">
        <v>619</v>
      </c>
      <c r="Y55" s="711">
        <v>44474.678287037001</v>
      </c>
    </row>
    <row r="56" spans="1:25">
      <c r="A56" t="s">
        <v>410</v>
      </c>
      <c r="B56" t="s">
        <v>411</v>
      </c>
      <c r="C56" t="s">
        <v>970</v>
      </c>
      <c r="D56" t="s">
        <v>971</v>
      </c>
      <c r="E56" t="s">
        <v>414</v>
      </c>
      <c r="F56" t="s">
        <v>415</v>
      </c>
      <c r="G56" t="s">
        <v>416</v>
      </c>
      <c r="H56" t="s">
        <v>453</v>
      </c>
      <c r="I56" t="s">
        <v>454</v>
      </c>
      <c r="J56" s="711">
        <v>44469</v>
      </c>
      <c r="K56" t="s">
        <v>2180</v>
      </c>
      <c r="L56" t="s">
        <v>2181</v>
      </c>
      <c r="M56" t="s">
        <v>421</v>
      </c>
      <c r="N56">
        <v>0</v>
      </c>
      <c r="O56">
        <v>0</v>
      </c>
      <c r="P56" t="s">
        <v>422</v>
      </c>
      <c r="Q56">
        <v>466</v>
      </c>
      <c r="R56">
        <v>398.15</v>
      </c>
      <c r="S56" t="s">
        <v>422</v>
      </c>
      <c r="T56" s="712">
        <v>466</v>
      </c>
      <c r="U56" t="s">
        <v>423</v>
      </c>
      <c r="V56" t="s">
        <v>424</v>
      </c>
      <c r="W56" t="s">
        <v>425</v>
      </c>
      <c r="X56" t="s">
        <v>619</v>
      </c>
      <c r="Y56" s="711">
        <v>44474.678298611099</v>
      </c>
    </row>
    <row r="57" spans="1:25">
      <c r="A57" t="s">
        <v>410</v>
      </c>
      <c r="B57" t="s">
        <v>411</v>
      </c>
      <c r="C57" t="s">
        <v>432</v>
      </c>
      <c r="D57" t="s">
        <v>433</v>
      </c>
      <c r="E57" t="s">
        <v>414</v>
      </c>
      <c r="F57" t="s">
        <v>415</v>
      </c>
      <c r="G57" t="s">
        <v>416</v>
      </c>
      <c r="H57" t="s">
        <v>453</v>
      </c>
      <c r="I57" t="s">
        <v>454</v>
      </c>
      <c r="J57" s="711">
        <v>44469</v>
      </c>
      <c r="K57" t="s">
        <v>2182</v>
      </c>
      <c r="L57" t="s">
        <v>2183</v>
      </c>
      <c r="M57" t="s">
        <v>421</v>
      </c>
      <c r="N57">
        <v>0</v>
      </c>
      <c r="O57">
        <v>0</v>
      </c>
      <c r="P57" t="s">
        <v>422</v>
      </c>
      <c r="Q57">
        <v>1289.4000000000001</v>
      </c>
      <c r="R57">
        <v>1101.67</v>
      </c>
      <c r="S57" t="s">
        <v>422</v>
      </c>
      <c r="T57" s="712">
        <v>1289.4000000000001</v>
      </c>
      <c r="U57" t="s">
        <v>423</v>
      </c>
      <c r="V57" t="s">
        <v>424</v>
      </c>
      <c r="W57" t="s">
        <v>425</v>
      </c>
      <c r="X57" t="s">
        <v>438</v>
      </c>
      <c r="Y57" s="711">
        <v>44477.599050925899</v>
      </c>
    </row>
    <row r="58" spans="1:25">
      <c r="A58" t="s">
        <v>410</v>
      </c>
      <c r="B58" t="s">
        <v>411</v>
      </c>
      <c r="C58" t="s">
        <v>432</v>
      </c>
      <c r="D58" t="s">
        <v>433</v>
      </c>
      <c r="E58" t="s">
        <v>414</v>
      </c>
      <c r="F58" t="s">
        <v>415</v>
      </c>
      <c r="G58" t="s">
        <v>416</v>
      </c>
      <c r="H58" t="s">
        <v>460</v>
      </c>
      <c r="I58" t="s">
        <v>461</v>
      </c>
      <c r="J58" s="711">
        <v>44412</v>
      </c>
      <c r="K58" t="s">
        <v>1988</v>
      </c>
      <c r="L58" t="s">
        <v>1989</v>
      </c>
      <c r="M58" t="s">
        <v>421</v>
      </c>
      <c r="N58">
        <v>0</v>
      </c>
      <c r="O58">
        <v>0</v>
      </c>
      <c r="P58" t="s">
        <v>422</v>
      </c>
      <c r="Q58">
        <v>190.74</v>
      </c>
      <c r="R58">
        <v>160.87</v>
      </c>
      <c r="S58" t="s">
        <v>422</v>
      </c>
      <c r="T58" s="712">
        <v>190.74</v>
      </c>
      <c r="U58" t="s">
        <v>423</v>
      </c>
      <c r="V58" t="s">
        <v>424</v>
      </c>
      <c r="W58" t="s">
        <v>425</v>
      </c>
      <c r="X58" t="s">
        <v>1113</v>
      </c>
      <c r="Y58" s="711">
        <v>44445.497141203698</v>
      </c>
    </row>
    <row r="59" spans="1:25">
      <c r="A59" t="s">
        <v>410</v>
      </c>
      <c r="B59" t="s">
        <v>411</v>
      </c>
      <c r="C59" t="s">
        <v>970</v>
      </c>
      <c r="D59" t="s">
        <v>971</v>
      </c>
      <c r="E59" t="s">
        <v>414</v>
      </c>
      <c r="F59" t="s">
        <v>415</v>
      </c>
      <c r="G59" t="s">
        <v>416</v>
      </c>
      <c r="H59" t="s">
        <v>460</v>
      </c>
      <c r="I59" t="s">
        <v>461</v>
      </c>
      <c r="J59" s="711">
        <v>44414</v>
      </c>
      <c r="K59" t="s">
        <v>1990</v>
      </c>
      <c r="L59" t="s">
        <v>1991</v>
      </c>
      <c r="M59" t="s">
        <v>421</v>
      </c>
      <c r="N59">
        <v>0</v>
      </c>
      <c r="O59">
        <v>0</v>
      </c>
      <c r="P59" t="s">
        <v>422</v>
      </c>
      <c r="Q59">
        <v>340</v>
      </c>
      <c r="R59">
        <v>289.45999999999998</v>
      </c>
      <c r="S59" t="s">
        <v>422</v>
      </c>
      <c r="T59" s="712">
        <v>340</v>
      </c>
      <c r="U59" t="s">
        <v>423</v>
      </c>
      <c r="V59" t="s">
        <v>424</v>
      </c>
      <c r="W59" t="s">
        <v>425</v>
      </c>
      <c r="X59" t="s">
        <v>472</v>
      </c>
      <c r="Y59" s="711">
        <v>44446.588645833297</v>
      </c>
    </row>
    <row r="60" spans="1:25">
      <c r="A60" t="s">
        <v>410</v>
      </c>
      <c r="B60" t="s">
        <v>411</v>
      </c>
      <c r="C60" t="s">
        <v>970</v>
      </c>
      <c r="D60" t="s">
        <v>971</v>
      </c>
      <c r="E60" t="s">
        <v>414</v>
      </c>
      <c r="F60" t="s">
        <v>415</v>
      </c>
      <c r="G60" t="s">
        <v>416</v>
      </c>
      <c r="H60" t="s">
        <v>460</v>
      </c>
      <c r="I60" t="s">
        <v>461</v>
      </c>
      <c r="J60" s="711">
        <v>44418</v>
      </c>
      <c r="K60" t="s">
        <v>1992</v>
      </c>
      <c r="L60" t="s">
        <v>1993</v>
      </c>
      <c r="M60" t="s">
        <v>421</v>
      </c>
      <c r="N60">
        <v>0</v>
      </c>
      <c r="O60">
        <v>0</v>
      </c>
      <c r="P60" t="s">
        <v>422</v>
      </c>
      <c r="Q60">
        <v>80</v>
      </c>
      <c r="R60">
        <v>68.11</v>
      </c>
      <c r="S60" t="s">
        <v>422</v>
      </c>
      <c r="T60" s="712">
        <v>80</v>
      </c>
      <c r="U60" t="s">
        <v>423</v>
      </c>
      <c r="V60" t="s">
        <v>424</v>
      </c>
      <c r="W60" t="s">
        <v>425</v>
      </c>
      <c r="X60" t="s">
        <v>472</v>
      </c>
      <c r="Y60" s="711">
        <v>44446.588657407403</v>
      </c>
    </row>
    <row r="61" spans="1:25">
      <c r="A61" t="s">
        <v>410</v>
      </c>
      <c r="B61" t="s">
        <v>411</v>
      </c>
      <c r="C61" t="s">
        <v>970</v>
      </c>
      <c r="D61" t="s">
        <v>971</v>
      </c>
      <c r="E61" t="s">
        <v>414</v>
      </c>
      <c r="F61" t="s">
        <v>415</v>
      </c>
      <c r="G61" t="s">
        <v>416</v>
      </c>
      <c r="H61" t="s">
        <v>460</v>
      </c>
      <c r="I61" t="s">
        <v>461</v>
      </c>
      <c r="J61" s="711">
        <v>44421</v>
      </c>
      <c r="K61" t="s">
        <v>1994</v>
      </c>
      <c r="L61" t="s">
        <v>1995</v>
      </c>
      <c r="M61" t="s">
        <v>421</v>
      </c>
      <c r="N61">
        <v>0</v>
      </c>
      <c r="O61">
        <v>0</v>
      </c>
      <c r="P61" t="s">
        <v>422</v>
      </c>
      <c r="Q61">
        <v>80</v>
      </c>
      <c r="R61">
        <v>67.88</v>
      </c>
      <c r="S61" t="s">
        <v>422</v>
      </c>
      <c r="T61" s="712">
        <v>80</v>
      </c>
      <c r="U61" t="s">
        <v>423</v>
      </c>
      <c r="V61" t="s">
        <v>424</v>
      </c>
      <c r="W61" t="s">
        <v>425</v>
      </c>
      <c r="X61" t="s">
        <v>472</v>
      </c>
      <c r="Y61" s="711">
        <v>44446.588657407403</v>
      </c>
    </row>
    <row r="62" spans="1:25">
      <c r="A62" t="s">
        <v>410</v>
      </c>
      <c r="B62" t="s">
        <v>411</v>
      </c>
      <c r="C62" t="s">
        <v>970</v>
      </c>
      <c r="D62" t="s">
        <v>971</v>
      </c>
      <c r="E62" t="s">
        <v>414</v>
      </c>
      <c r="F62" t="s">
        <v>415</v>
      </c>
      <c r="G62" t="s">
        <v>416</v>
      </c>
      <c r="H62" t="s">
        <v>460</v>
      </c>
      <c r="I62" t="s">
        <v>461</v>
      </c>
      <c r="J62" s="711">
        <v>44421</v>
      </c>
      <c r="K62" t="s">
        <v>1996</v>
      </c>
      <c r="L62" t="s">
        <v>1997</v>
      </c>
      <c r="M62" t="s">
        <v>421</v>
      </c>
      <c r="N62">
        <v>0</v>
      </c>
      <c r="O62">
        <v>0</v>
      </c>
      <c r="P62" t="s">
        <v>422</v>
      </c>
      <c r="Q62">
        <v>170</v>
      </c>
      <c r="R62">
        <v>144.25</v>
      </c>
      <c r="S62" t="s">
        <v>422</v>
      </c>
      <c r="T62" s="712">
        <v>170</v>
      </c>
      <c r="U62" t="s">
        <v>423</v>
      </c>
      <c r="V62" t="s">
        <v>424</v>
      </c>
      <c r="W62" t="s">
        <v>425</v>
      </c>
      <c r="X62" t="s">
        <v>472</v>
      </c>
      <c r="Y62" s="711">
        <v>44446.588657407403</v>
      </c>
    </row>
    <row r="63" spans="1:25">
      <c r="A63" t="s">
        <v>410</v>
      </c>
      <c r="B63" t="s">
        <v>411</v>
      </c>
      <c r="C63" t="s">
        <v>970</v>
      </c>
      <c r="D63" t="s">
        <v>971</v>
      </c>
      <c r="E63" t="s">
        <v>414</v>
      </c>
      <c r="F63" t="s">
        <v>415</v>
      </c>
      <c r="G63" t="s">
        <v>416</v>
      </c>
      <c r="H63" t="s">
        <v>460</v>
      </c>
      <c r="I63" t="s">
        <v>461</v>
      </c>
      <c r="J63" s="711">
        <v>44440</v>
      </c>
      <c r="K63" t="s">
        <v>2184</v>
      </c>
      <c r="L63" t="s">
        <v>2185</v>
      </c>
      <c r="M63" t="s">
        <v>421</v>
      </c>
      <c r="N63">
        <v>0</v>
      </c>
      <c r="O63">
        <v>0</v>
      </c>
      <c r="P63" t="s">
        <v>422</v>
      </c>
      <c r="Q63">
        <v>420</v>
      </c>
      <c r="R63">
        <v>318.70999999999998</v>
      </c>
      <c r="S63" t="s">
        <v>422</v>
      </c>
      <c r="T63" s="712">
        <v>420</v>
      </c>
      <c r="U63" t="s">
        <v>423</v>
      </c>
      <c r="V63" t="s">
        <v>424</v>
      </c>
      <c r="W63" t="s">
        <v>425</v>
      </c>
      <c r="X63" t="s">
        <v>472</v>
      </c>
      <c r="Y63" s="711">
        <v>44454.442673611098</v>
      </c>
    </row>
    <row r="64" spans="1:25">
      <c r="A64" t="s">
        <v>410</v>
      </c>
      <c r="B64" t="s">
        <v>411</v>
      </c>
      <c r="C64" t="s">
        <v>970</v>
      </c>
      <c r="D64" t="s">
        <v>971</v>
      </c>
      <c r="E64" t="s">
        <v>414</v>
      </c>
      <c r="F64" t="s">
        <v>415</v>
      </c>
      <c r="G64" t="s">
        <v>416</v>
      </c>
      <c r="H64" t="s">
        <v>460</v>
      </c>
      <c r="I64" t="s">
        <v>461</v>
      </c>
      <c r="J64" s="711">
        <v>44468</v>
      </c>
      <c r="K64" t="s">
        <v>2186</v>
      </c>
      <c r="L64" t="s">
        <v>2187</v>
      </c>
      <c r="M64" t="s">
        <v>421</v>
      </c>
      <c r="N64">
        <v>0</v>
      </c>
      <c r="O64">
        <v>0</v>
      </c>
      <c r="P64" t="s">
        <v>422</v>
      </c>
      <c r="Q64">
        <v>420</v>
      </c>
      <c r="R64">
        <v>358.85</v>
      </c>
      <c r="S64" t="s">
        <v>422</v>
      </c>
      <c r="T64" s="712">
        <v>420</v>
      </c>
      <c r="U64" t="s">
        <v>423</v>
      </c>
      <c r="V64" t="s">
        <v>424</v>
      </c>
      <c r="W64" t="s">
        <v>425</v>
      </c>
      <c r="X64" t="s">
        <v>472</v>
      </c>
      <c r="Y64" s="711">
        <v>44474.656226851897</v>
      </c>
    </row>
    <row r="65" spans="1:25">
      <c r="A65" t="s">
        <v>410</v>
      </c>
      <c r="B65" t="s">
        <v>411</v>
      </c>
      <c r="C65" t="s">
        <v>432</v>
      </c>
      <c r="D65" t="s">
        <v>433</v>
      </c>
      <c r="E65" t="s">
        <v>414</v>
      </c>
      <c r="F65" t="s">
        <v>415</v>
      </c>
      <c r="G65" t="s">
        <v>416</v>
      </c>
      <c r="H65" t="s">
        <v>476</v>
      </c>
      <c r="I65" t="s">
        <v>477</v>
      </c>
      <c r="J65" s="711">
        <v>44405</v>
      </c>
      <c r="K65" t="s">
        <v>2078</v>
      </c>
      <c r="L65" t="s">
        <v>2079</v>
      </c>
      <c r="M65" t="s">
        <v>421</v>
      </c>
      <c r="N65">
        <v>0</v>
      </c>
      <c r="O65">
        <v>0</v>
      </c>
      <c r="P65" t="s">
        <v>422</v>
      </c>
      <c r="Q65">
        <v>637.71</v>
      </c>
      <c r="R65">
        <v>538.70000000000005</v>
      </c>
      <c r="S65" t="s">
        <v>422</v>
      </c>
      <c r="T65" s="712">
        <v>637.71</v>
      </c>
      <c r="U65" t="s">
        <v>423</v>
      </c>
      <c r="V65" t="s">
        <v>424</v>
      </c>
      <c r="W65" t="s">
        <v>425</v>
      </c>
      <c r="X65" t="s">
        <v>438</v>
      </c>
      <c r="Y65" s="711">
        <v>44418.616944444402</v>
      </c>
    </row>
    <row r="66" spans="1:25">
      <c r="A66" t="s">
        <v>410</v>
      </c>
      <c r="B66" t="s">
        <v>411</v>
      </c>
      <c r="C66" t="s">
        <v>432</v>
      </c>
      <c r="D66" t="s">
        <v>433</v>
      </c>
      <c r="E66" t="s">
        <v>414</v>
      </c>
      <c r="F66" t="s">
        <v>415</v>
      </c>
      <c r="G66" t="s">
        <v>416</v>
      </c>
      <c r="H66" t="s">
        <v>476</v>
      </c>
      <c r="I66" t="s">
        <v>477</v>
      </c>
      <c r="J66" s="711">
        <v>44432</v>
      </c>
      <c r="K66" t="s">
        <v>1998</v>
      </c>
      <c r="L66" t="s">
        <v>1999</v>
      </c>
      <c r="M66" t="s">
        <v>421</v>
      </c>
      <c r="N66">
        <v>0</v>
      </c>
      <c r="O66">
        <v>0</v>
      </c>
      <c r="P66" t="s">
        <v>422</v>
      </c>
      <c r="Q66">
        <v>634.69000000000005</v>
      </c>
      <c r="R66">
        <v>543.12</v>
      </c>
      <c r="S66" t="s">
        <v>422</v>
      </c>
      <c r="T66" s="712">
        <v>634.69000000000005</v>
      </c>
      <c r="U66" t="s">
        <v>423</v>
      </c>
      <c r="V66" t="s">
        <v>424</v>
      </c>
      <c r="W66" t="s">
        <v>425</v>
      </c>
      <c r="X66" t="s">
        <v>438</v>
      </c>
      <c r="Y66" s="711">
        <v>44446.601400462998</v>
      </c>
    </row>
    <row r="67" spans="1:25">
      <c r="A67" t="s">
        <v>410</v>
      </c>
      <c r="B67" t="s">
        <v>411</v>
      </c>
      <c r="C67" t="s">
        <v>432</v>
      </c>
      <c r="D67" t="s">
        <v>433</v>
      </c>
      <c r="E67" t="s">
        <v>414</v>
      </c>
      <c r="F67" t="s">
        <v>415</v>
      </c>
      <c r="G67" t="s">
        <v>416</v>
      </c>
      <c r="H67" t="s">
        <v>476</v>
      </c>
      <c r="I67" t="s">
        <v>477</v>
      </c>
      <c r="J67" s="711">
        <v>44469</v>
      </c>
      <c r="K67" t="s">
        <v>2188</v>
      </c>
      <c r="L67" t="s">
        <v>2189</v>
      </c>
      <c r="M67" t="s">
        <v>421</v>
      </c>
      <c r="N67">
        <v>0</v>
      </c>
      <c r="O67">
        <v>0</v>
      </c>
      <c r="P67" t="s">
        <v>422</v>
      </c>
      <c r="Q67">
        <v>634.19000000000005</v>
      </c>
      <c r="R67">
        <v>541.86</v>
      </c>
      <c r="S67" t="s">
        <v>422</v>
      </c>
      <c r="T67" s="712">
        <v>634.19000000000005</v>
      </c>
      <c r="U67" t="s">
        <v>423</v>
      </c>
      <c r="V67" t="s">
        <v>424</v>
      </c>
      <c r="W67" t="s">
        <v>425</v>
      </c>
      <c r="X67" t="s">
        <v>438</v>
      </c>
      <c r="Y67" s="711">
        <v>44477.599027777796</v>
      </c>
    </row>
    <row r="68" spans="1:25">
      <c r="A68" t="s">
        <v>410</v>
      </c>
      <c r="B68" t="s">
        <v>411</v>
      </c>
      <c r="C68" t="s">
        <v>432</v>
      </c>
      <c r="D68" t="s">
        <v>433</v>
      </c>
      <c r="E68" t="s">
        <v>414</v>
      </c>
      <c r="F68" t="s">
        <v>415</v>
      </c>
      <c r="G68" t="s">
        <v>416</v>
      </c>
      <c r="H68" t="s">
        <v>482</v>
      </c>
      <c r="I68" t="s">
        <v>477</v>
      </c>
      <c r="J68" s="711">
        <v>44405</v>
      </c>
      <c r="K68" t="s">
        <v>2080</v>
      </c>
      <c r="L68" t="s">
        <v>2079</v>
      </c>
      <c r="M68" t="s">
        <v>421</v>
      </c>
      <c r="N68">
        <v>0</v>
      </c>
      <c r="O68">
        <v>0</v>
      </c>
      <c r="P68" t="s">
        <v>422</v>
      </c>
      <c r="Q68">
        <v>1147.8699999999999</v>
      </c>
      <c r="R68">
        <v>969.65</v>
      </c>
      <c r="S68" t="s">
        <v>422</v>
      </c>
      <c r="T68" s="712">
        <v>1147.8699999999999</v>
      </c>
      <c r="U68" t="s">
        <v>423</v>
      </c>
      <c r="V68" t="s">
        <v>424</v>
      </c>
      <c r="W68" t="s">
        <v>425</v>
      </c>
      <c r="X68" t="s">
        <v>438</v>
      </c>
      <c r="Y68" s="711">
        <v>44418.616944444402</v>
      </c>
    </row>
    <row r="69" spans="1:25">
      <c r="A69" t="s">
        <v>410</v>
      </c>
      <c r="B69" t="s">
        <v>411</v>
      </c>
      <c r="C69" t="s">
        <v>458</v>
      </c>
      <c r="D69" t="s">
        <v>459</v>
      </c>
      <c r="E69" t="s">
        <v>414</v>
      </c>
      <c r="F69" t="s">
        <v>415</v>
      </c>
      <c r="G69" t="s">
        <v>416</v>
      </c>
      <c r="H69" t="s">
        <v>482</v>
      </c>
      <c r="I69" t="s">
        <v>477</v>
      </c>
      <c r="J69" s="711">
        <v>44432</v>
      </c>
      <c r="K69" t="s">
        <v>2000</v>
      </c>
      <c r="L69" t="s">
        <v>1999</v>
      </c>
      <c r="M69" t="s">
        <v>421</v>
      </c>
      <c r="N69">
        <v>0</v>
      </c>
      <c r="O69">
        <v>0</v>
      </c>
      <c r="P69" t="s">
        <v>422</v>
      </c>
      <c r="Q69">
        <v>1142.44</v>
      </c>
      <c r="R69">
        <v>977.61</v>
      </c>
      <c r="S69" t="s">
        <v>422</v>
      </c>
      <c r="T69" s="712">
        <v>1142.44</v>
      </c>
      <c r="U69" t="s">
        <v>423</v>
      </c>
      <c r="V69" t="s">
        <v>424</v>
      </c>
      <c r="W69" t="s">
        <v>425</v>
      </c>
      <c r="X69" t="s">
        <v>438</v>
      </c>
      <c r="Y69" s="711">
        <v>44446.601400462998</v>
      </c>
    </row>
    <row r="70" spans="1:25">
      <c r="A70" t="s">
        <v>410</v>
      </c>
      <c r="B70" t="s">
        <v>411</v>
      </c>
      <c r="C70" t="s">
        <v>432</v>
      </c>
      <c r="D70" t="s">
        <v>433</v>
      </c>
      <c r="E70" t="s">
        <v>414</v>
      </c>
      <c r="F70" t="s">
        <v>415</v>
      </c>
      <c r="G70" t="s">
        <v>416</v>
      </c>
      <c r="H70" t="s">
        <v>482</v>
      </c>
      <c r="I70" t="s">
        <v>477</v>
      </c>
      <c r="J70" s="711">
        <v>44469</v>
      </c>
      <c r="K70" t="s">
        <v>2190</v>
      </c>
      <c r="L70" t="s">
        <v>2191</v>
      </c>
      <c r="M70" t="s">
        <v>421</v>
      </c>
      <c r="N70">
        <v>0</v>
      </c>
      <c r="O70">
        <v>0</v>
      </c>
      <c r="P70" t="s">
        <v>422</v>
      </c>
      <c r="Q70">
        <v>1141.55</v>
      </c>
      <c r="R70">
        <v>975.35</v>
      </c>
      <c r="S70" t="s">
        <v>422</v>
      </c>
      <c r="T70" s="712">
        <v>1141.55</v>
      </c>
      <c r="U70" t="s">
        <v>423</v>
      </c>
      <c r="V70" t="s">
        <v>424</v>
      </c>
      <c r="W70" t="s">
        <v>425</v>
      </c>
      <c r="X70" t="s">
        <v>438</v>
      </c>
      <c r="Y70" s="711">
        <v>44477.599027777796</v>
      </c>
    </row>
    <row r="71" spans="1:25">
      <c r="A71" t="s">
        <v>410</v>
      </c>
      <c r="B71" t="s">
        <v>411</v>
      </c>
      <c r="C71" t="s">
        <v>458</v>
      </c>
      <c r="D71" t="s">
        <v>459</v>
      </c>
      <c r="E71" t="s">
        <v>414</v>
      </c>
      <c r="F71" t="s">
        <v>415</v>
      </c>
      <c r="G71" t="s">
        <v>416</v>
      </c>
      <c r="H71" t="s">
        <v>486</v>
      </c>
      <c r="I71" t="s">
        <v>477</v>
      </c>
      <c r="J71" s="711">
        <v>44405</v>
      </c>
      <c r="K71" t="s">
        <v>2081</v>
      </c>
      <c r="L71" t="s">
        <v>2079</v>
      </c>
      <c r="M71" t="s">
        <v>421</v>
      </c>
      <c r="N71">
        <v>0</v>
      </c>
      <c r="O71">
        <v>0</v>
      </c>
      <c r="P71" t="s">
        <v>422</v>
      </c>
      <c r="Q71">
        <v>127.54</v>
      </c>
      <c r="R71">
        <v>107.74</v>
      </c>
      <c r="S71" t="s">
        <v>422</v>
      </c>
      <c r="T71" s="712">
        <v>127.54</v>
      </c>
      <c r="U71" t="s">
        <v>423</v>
      </c>
      <c r="V71" t="s">
        <v>424</v>
      </c>
      <c r="W71" t="s">
        <v>425</v>
      </c>
      <c r="X71" t="s">
        <v>438</v>
      </c>
      <c r="Y71" s="711">
        <v>44418.616944444402</v>
      </c>
    </row>
    <row r="72" spans="1:25">
      <c r="A72" t="s">
        <v>410</v>
      </c>
      <c r="B72" t="s">
        <v>411</v>
      </c>
      <c r="C72" t="s">
        <v>432</v>
      </c>
      <c r="D72" t="s">
        <v>433</v>
      </c>
      <c r="E72" t="s">
        <v>414</v>
      </c>
      <c r="F72" t="s">
        <v>415</v>
      </c>
      <c r="G72" t="s">
        <v>416</v>
      </c>
      <c r="H72" t="s">
        <v>486</v>
      </c>
      <c r="I72" t="s">
        <v>477</v>
      </c>
      <c r="J72" s="711">
        <v>44432</v>
      </c>
      <c r="K72" t="s">
        <v>2001</v>
      </c>
      <c r="L72" t="s">
        <v>1999</v>
      </c>
      <c r="M72" t="s">
        <v>421</v>
      </c>
      <c r="N72">
        <v>0</v>
      </c>
      <c r="O72">
        <v>0</v>
      </c>
      <c r="P72" t="s">
        <v>422</v>
      </c>
      <c r="Q72">
        <v>126.93</v>
      </c>
      <c r="R72">
        <v>108.62</v>
      </c>
      <c r="S72" t="s">
        <v>422</v>
      </c>
      <c r="T72" s="712">
        <v>126.93</v>
      </c>
      <c r="U72" t="s">
        <v>423</v>
      </c>
      <c r="V72" t="s">
        <v>424</v>
      </c>
      <c r="W72" t="s">
        <v>425</v>
      </c>
      <c r="X72" t="s">
        <v>438</v>
      </c>
      <c r="Y72" s="711">
        <v>44446.601400462998</v>
      </c>
    </row>
    <row r="73" spans="1:25">
      <c r="A73" t="s">
        <v>410</v>
      </c>
      <c r="B73" t="s">
        <v>411</v>
      </c>
      <c r="C73" t="s">
        <v>432</v>
      </c>
      <c r="D73" t="s">
        <v>433</v>
      </c>
      <c r="E73" t="s">
        <v>414</v>
      </c>
      <c r="F73" t="s">
        <v>415</v>
      </c>
      <c r="G73" t="s">
        <v>416</v>
      </c>
      <c r="H73" t="s">
        <v>486</v>
      </c>
      <c r="I73" t="s">
        <v>477</v>
      </c>
      <c r="J73" s="711">
        <v>44469</v>
      </c>
      <c r="K73" t="s">
        <v>2192</v>
      </c>
      <c r="L73" t="s">
        <v>2191</v>
      </c>
      <c r="M73" t="s">
        <v>421</v>
      </c>
      <c r="N73">
        <v>0</v>
      </c>
      <c r="O73">
        <v>0</v>
      </c>
      <c r="P73" t="s">
        <v>422</v>
      </c>
      <c r="Q73">
        <v>126.84</v>
      </c>
      <c r="R73">
        <v>108.37</v>
      </c>
      <c r="S73" t="s">
        <v>422</v>
      </c>
      <c r="T73" s="712">
        <v>126.84</v>
      </c>
      <c r="U73" t="s">
        <v>423</v>
      </c>
      <c r="V73" t="s">
        <v>424</v>
      </c>
      <c r="W73" t="s">
        <v>425</v>
      </c>
      <c r="X73" t="s">
        <v>438</v>
      </c>
      <c r="Y73" s="711">
        <v>44477.599027777796</v>
      </c>
    </row>
    <row r="74" spans="1:25">
      <c r="A74" t="s">
        <v>410</v>
      </c>
      <c r="B74" t="s">
        <v>411</v>
      </c>
      <c r="C74" t="s">
        <v>432</v>
      </c>
      <c r="D74" t="s">
        <v>433</v>
      </c>
      <c r="E74" t="s">
        <v>414</v>
      </c>
      <c r="F74" t="s">
        <v>415</v>
      </c>
      <c r="G74" t="s">
        <v>416</v>
      </c>
      <c r="H74" t="s">
        <v>490</v>
      </c>
      <c r="I74" t="s">
        <v>477</v>
      </c>
      <c r="J74" s="711">
        <v>44405</v>
      </c>
      <c r="K74" t="s">
        <v>2082</v>
      </c>
      <c r="L74" t="s">
        <v>2079</v>
      </c>
      <c r="M74" t="s">
        <v>421</v>
      </c>
      <c r="N74">
        <v>0</v>
      </c>
      <c r="O74">
        <v>0</v>
      </c>
      <c r="P74" t="s">
        <v>422</v>
      </c>
      <c r="Q74">
        <v>637.71</v>
      </c>
      <c r="R74">
        <v>538.70000000000005</v>
      </c>
      <c r="S74" t="s">
        <v>422</v>
      </c>
      <c r="T74" s="712">
        <v>637.71</v>
      </c>
      <c r="U74" t="s">
        <v>423</v>
      </c>
      <c r="V74" t="s">
        <v>424</v>
      </c>
      <c r="W74" t="s">
        <v>425</v>
      </c>
      <c r="X74" t="s">
        <v>438</v>
      </c>
      <c r="Y74" s="711">
        <v>44418.616944444402</v>
      </c>
    </row>
    <row r="75" spans="1:25">
      <c r="A75" t="s">
        <v>410</v>
      </c>
      <c r="B75" t="s">
        <v>411</v>
      </c>
      <c r="C75" t="s">
        <v>432</v>
      </c>
      <c r="D75" t="s">
        <v>433</v>
      </c>
      <c r="E75" t="s">
        <v>414</v>
      </c>
      <c r="F75" t="s">
        <v>415</v>
      </c>
      <c r="G75" t="s">
        <v>416</v>
      </c>
      <c r="H75" t="s">
        <v>490</v>
      </c>
      <c r="I75" t="s">
        <v>477</v>
      </c>
      <c r="J75" s="711">
        <v>44432</v>
      </c>
      <c r="K75" t="s">
        <v>2001</v>
      </c>
      <c r="L75" t="s">
        <v>1999</v>
      </c>
      <c r="M75" t="s">
        <v>421</v>
      </c>
      <c r="N75">
        <v>0</v>
      </c>
      <c r="O75">
        <v>0</v>
      </c>
      <c r="P75" t="s">
        <v>422</v>
      </c>
      <c r="Q75">
        <v>634.69000000000005</v>
      </c>
      <c r="R75">
        <v>543.12</v>
      </c>
      <c r="S75" t="s">
        <v>422</v>
      </c>
      <c r="T75" s="712">
        <v>634.69000000000005</v>
      </c>
      <c r="U75" t="s">
        <v>423</v>
      </c>
      <c r="V75" t="s">
        <v>424</v>
      </c>
      <c r="W75" t="s">
        <v>425</v>
      </c>
      <c r="X75" t="s">
        <v>438</v>
      </c>
      <c r="Y75" s="711">
        <v>44446.601400462998</v>
      </c>
    </row>
    <row r="76" spans="1:25">
      <c r="A76" t="s">
        <v>410</v>
      </c>
      <c r="B76" t="s">
        <v>411</v>
      </c>
      <c r="C76" t="s">
        <v>970</v>
      </c>
      <c r="D76" t="s">
        <v>971</v>
      </c>
      <c r="E76" t="s">
        <v>414</v>
      </c>
      <c r="F76" t="s">
        <v>415</v>
      </c>
      <c r="G76" t="s">
        <v>416</v>
      </c>
      <c r="H76" t="s">
        <v>490</v>
      </c>
      <c r="I76" t="s">
        <v>477</v>
      </c>
      <c r="J76" s="711">
        <v>44469</v>
      </c>
      <c r="K76" t="s">
        <v>2193</v>
      </c>
      <c r="L76" t="s">
        <v>2194</v>
      </c>
      <c r="M76" t="s">
        <v>421</v>
      </c>
      <c r="N76">
        <v>0</v>
      </c>
      <c r="O76">
        <v>0</v>
      </c>
      <c r="P76" t="s">
        <v>422</v>
      </c>
      <c r="Q76">
        <v>91</v>
      </c>
      <c r="R76">
        <v>77.75</v>
      </c>
      <c r="S76" t="s">
        <v>422</v>
      </c>
      <c r="T76" s="712">
        <v>91</v>
      </c>
      <c r="U76" t="s">
        <v>423</v>
      </c>
      <c r="V76" t="s">
        <v>424</v>
      </c>
      <c r="W76" t="s">
        <v>425</v>
      </c>
      <c r="X76" t="s">
        <v>619</v>
      </c>
      <c r="Y76" s="711">
        <v>44474.678298611099</v>
      </c>
    </row>
    <row r="77" spans="1:25">
      <c r="A77" t="s">
        <v>410</v>
      </c>
      <c r="B77" t="s">
        <v>411</v>
      </c>
      <c r="C77" t="s">
        <v>970</v>
      </c>
      <c r="D77" t="s">
        <v>971</v>
      </c>
      <c r="E77" t="s">
        <v>414</v>
      </c>
      <c r="F77" t="s">
        <v>415</v>
      </c>
      <c r="G77" t="s">
        <v>416</v>
      </c>
      <c r="H77" t="s">
        <v>490</v>
      </c>
      <c r="I77" t="s">
        <v>477</v>
      </c>
      <c r="J77" s="711">
        <v>44469</v>
      </c>
      <c r="K77" t="s">
        <v>2195</v>
      </c>
      <c r="L77" t="s">
        <v>2196</v>
      </c>
      <c r="M77" t="s">
        <v>421</v>
      </c>
      <c r="N77">
        <v>0</v>
      </c>
      <c r="O77">
        <v>0</v>
      </c>
      <c r="P77" t="s">
        <v>422</v>
      </c>
      <c r="Q77">
        <v>36</v>
      </c>
      <c r="R77">
        <v>30.76</v>
      </c>
      <c r="S77" t="s">
        <v>422</v>
      </c>
      <c r="T77" s="712">
        <v>36</v>
      </c>
      <c r="U77" t="s">
        <v>423</v>
      </c>
      <c r="V77" t="s">
        <v>424</v>
      </c>
      <c r="W77" t="s">
        <v>425</v>
      </c>
      <c r="X77" t="s">
        <v>619</v>
      </c>
      <c r="Y77" s="711">
        <v>44474.678298611099</v>
      </c>
    </row>
    <row r="78" spans="1:25">
      <c r="A78" t="s">
        <v>410</v>
      </c>
      <c r="B78" t="s">
        <v>411</v>
      </c>
      <c r="C78" t="s">
        <v>432</v>
      </c>
      <c r="D78" t="s">
        <v>433</v>
      </c>
      <c r="E78" t="s">
        <v>414</v>
      </c>
      <c r="F78" t="s">
        <v>415</v>
      </c>
      <c r="G78" t="s">
        <v>416</v>
      </c>
      <c r="H78" t="s">
        <v>490</v>
      </c>
      <c r="I78" t="s">
        <v>477</v>
      </c>
      <c r="J78" s="711">
        <v>44469</v>
      </c>
      <c r="K78" t="s">
        <v>2197</v>
      </c>
      <c r="L78" t="s">
        <v>2191</v>
      </c>
      <c r="M78" t="s">
        <v>421</v>
      </c>
      <c r="N78">
        <v>0</v>
      </c>
      <c r="O78">
        <v>0</v>
      </c>
      <c r="P78" t="s">
        <v>422</v>
      </c>
      <c r="Q78">
        <v>634.19000000000005</v>
      </c>
      <c r="R78">
        <v>541.86</v>
      </c>
      <c r="S78" t="s">
        <v>422</v>
      </c>
      <c r="T78" s="712">
        <v>634.19000000000005</v>
      </c>
      <c r="U78" t="s">
        <v>423</v>
      </c>
      <c r="V78" t="s">
        <v>424</v>
      </c>
      <c r="W78" t="s">
        <v>425</v>
      </c>
      <c r="X78" t="s">
        <v>438</v>
      </c>
      <c r="Y78" s="711">
        <v>44477.599027777796</v>
      </c>
    </row>
    <row r="79" spans="1:25">
      <c r="A79" t="s">
        <v>410</v>
      </c>
      <c r="B79" t="s">
        <v>411</v>
      </c>
      <c r="C79" t="s">
        <v>432</v>
      </c>
      <c r="D79" t="s">
        <v>433</v>
      </c>
      <c r="E79" t="s">
        <v>414</v>
      </c>
      <c r="F79" t="s">
        <v>415</v>
      </c>
      <c r="G79" t="s">
        <v>416</v>
      </c>
      <c r="H79" t="s">
        <v>494</v>
      </c>
      <c r="I79" t="s">
        <v>495</v>
      </c>
      <c r="J79" s="711">
        <v>44408</v>
      </c>
      <c r="K79" t="s">
        <v>2083</v>
      </c>
      <c r="L79" t="s">
        <v>2084</v>
      </c>
      <c r="M79" t="s">
        <v>421</v>
      </c>
      <c r="N79">
        <v>0</v>
      </c>
      <c r="O79">
        <v>0</v>
      </c>
      <c r="P79" t="s">
        <v>422</v>
      </c>
      <c r="Q79">
        <v>100</v>
      </c>
      <c r="R79">
        <v>84.34</v>
      </c>
      <c r="S79" t="s">
        <v>422</v>
      </c>
      <c r="T79" s="712">
        <v>100</v>
      </c>
      <c r="U79" t="s">
        <v>423</v>
      </c>
      <c r="V79" t="s">
        <v>424</v>
      </c>
      <c r="W79" t="s">
        <v>425</v>
      </c>
      <c r="X79" t="s">
        <v>464</v>
      </c>
      <c r="Y79" s="711">
        <v>44421.584999999999</v>
      </c>
    </row>
    <row r="80" spans="1:25">
      <c r="A80" t="s">
        <v>410</v>
      </c>
      <c r="B80" t="s">
        <v>411</v>
      </c>
      <c r="C80" t="s">
        <v>412</v>
      </c>
      <c r="D80" t="s">
        <v>413</v>
      </c>
      <c r="E80" t="s">
        <v>414</v>
      </c>
      <c r="F80" t="s">
        <v>415</v>
      </c>
      <c r="G80" t="s">
        <v>416</v>
      </c>
      <c r="H80" t="s">
        <v>494</v>
      </c>
      <c r="I80" t="s">
        <v>495</v>
      </c>
      <c r="J80" s="711">
        <v>44422</v>
      </c>
      <c r="K80" t="s">
        <v>2002</v>
      </c>
      <c r="L80" t="s">
        <v>2003</v>
      </c>
      <c r="M80" t="s">
        <v>421</v>
      </c>
      <c r="N80">
        <v>0</v>
      </c>
      <c r="O80">
        <v>0</v>
      </c>
      <c r="P80" t="s">
        <v>422</v>
      </c>
      <c r="Q80">
        <v>55.5</v>
      </c>
      <c r="R80">
        <v>46.88</v>
      </c>
      <c r="S80" t="s">
        <v>422</v>
      </c>
      <c r="T80" s="712">
        <v>55.5</v>
      </c>
      <c r="U80" t="s">
        <v>423</v>
      </c>
      <c r="V80" t="s">
        <v>424</v>
      </c>
      <c r="W80" t="s">
        <v>425</v>
      </c>
      <c r="X80" t="s">
        <v>619</v>
      </c>
      <c r="Y80" s="711">
        <v>44419.551863425899</v>
      </c>
    </row>
    <row r="81" spans="1:25">
      <c r="A81" t="s">
        <v>410</v>
      </c>
      <c r="B81" t="s">
        <v>411</v>
      </c>
      <c r="C81" t="s">
        <v>432</v>
      </c>
      <c r="D81" t="s">
        <v>433</v>
      </c>
      <c r="E81" t="s">
        <v>414</v>
      </c>
      <c r="F81" t="s">
        <v>415</v>
      </c>
      <c r="G81" t="s">
        <v>416</v>
      </c>
      <c r="H81" t="s">
        <v>499</v>
      </c>
      <c r="I81" t="s">
        <v>495</v>
      </c>
      <c r="J81" s="711">
        <v>44396</v>
      </c>
      <c r="K81" t="s">
        <v>2085</v>
      </c>
      <c r="L81" t="s">
        <v>2086</v>
      </c>
      <c r="M81" t="s">
        <v>421</v>
      </c>
      <c r="N81">
        <v>0</v>
      </c>
      <c r="O81">
        <v>0</v>
      </c>
      <c r="P81" t="s">
        <v>422</v>
      </c>
      <c r="Q81">
        <v>301.33</v>
      </c>
      <c r="R81">
        <v>254.54</v>
      </c>
      <c r="S81" t="s">
        <v>422</v>
      </c>
      <c r="T81" s="712">
        <v>301.33</v>
      </c>
      <c r="U81" t="s">
        <v>423</v>
      </c>
      <c r="V81" t="s">
        <v>424</v>
      </c>
      <c r="W81" t="s">
        <v>425</v>
      </c>
      <c r="X81" t="s">
        <v>619</v>
      </c>
      <c r="Y81" s="711">
        <v>44414.697789351798</v>
      </c>
    </row>
    <row r="82" spans="1:25">
      <c r="A82" t="s">
        <v>410</v>
      </c>
      <c r="B82" t="s">
        <v>411</v>
      </c>
      <c r="C82" t="s">
        <v>432</v>
      </c>
      <c r="D82" t="s">
        <v>433</v>
      </c>
      <c r="E82" t="s">
        <v>414</v>
      </c>
      <c r="F82" t="s">
        <v>415</v>
      </c>
      <c r="G82" t="s">
        <v>416</v>
      </c>
      <c r="H82" t="s">
        <v>499</v>
      </c>
      <c r="I82" t="s">
        <v>495</v>
      </c>
      <c r="J82" s="711">
        <v>44396</v>
      </c>
      <c r="K82" t="s">
        <v>2087</v>
      </c>
      <c r="L82" t="s">
        <v>2088</v>
      </c>
      <c r="M82" t="s">
        <v>421</v>
      </c>
      <c r="N82">
        <v>0</v>
      </c>
      <c r="O82">
        <v>0</v>
      </c>
      <c r="P82" t="s">
        <v>422</v>
      </c>
      <c r="Q82">
        <v>106.95</v>
      </c>
      <c r="R82">
        <v>90.34</v>
      </c>
      <c r="S82" t="s">
        <v>422</v>
      </c>
      <c r="T82" s="712">
        <v>106.95</v>
      </c>
      <c r="U82" t="s">
        <v>423</v>
      </c>
      <c r="V82" t="s">
        <v>424</v>
      </c>
      <c r="W82" t="s">
        <v>425</v>
      </c>
      <c r="X82" t="s">
        <v>619</v>
      </c>
      <c r="Y82" s="711">
        <v>44414.697789351798</v>
      </c>
    </row>
    <row r="83" spans="1:25">
      <c r="A83" t="s">
        <v>410</v>
      </c>
      <c r="B83" t="s">
        <v>411</v>
      </c>
      <c r="C83" t="s">
        <v>432</v>
      </c>
      <c r="D83" t="s">
        <v>433</v>
      </c>
      <c r="E83" t="s">
        <v>414</v>
      </c>
      <c r="F83" t="s">
        <v>415</v>
      </c>
      <c r="G83" t="s">
        <v>416</v>
      </c>
      <c r="H83" t="s">
        <v>499</v>
      </c>
      <c r="I83" t="s">
        <v>495</v>
      </c>
      <c r="J83" s="711">
        <v>44396</v>
      </c>
      <c r="K83" t="s">
        <v>2089</v>
      </c>
      <c r="L83" t="s">
        <v>2090</v>
      </c>
      <c r="M83" t="s">
        <v>421</v>
      </c>
      <c r="N83">
        <v>0</v>
      </c>
      <c r="O83">
        <v>0</v>
      </c>
      <c r="P83" t="s">
        <v>422</v>
      </c>
      <c r="Q83">
        <v>89.69</v>
      </c>
      <c r="R83">
        <v>75.760000000000005</v>
      </c>
      <c r="S83" t="s">
        <v>422</v>
      </c>
      <c r="T83" s="712">
        <v>89.69</v>
      </c>
      <c r="U83" t="s">
        <v>423</v>
      </c>
      <c r="V83" t="s">
        <v>424</v>
      </c>
      <c r="W83" t="s">
        <v>425</v>
      </c>
      <c r="X83" t="s">
        <v>619</v>
      </c>
      <c r="Y83" s="711">
        <v>44414.697789351798</v>
      </c>
    </row>
    <row r="84" spans="1:25">
      <c r="A84" t="s">
        <v>410</v>
      </c>
      <c r="B84" t="s">
        <v>411</v>
      </c>
      <c r="C84" t="s">
        <v>432</v>
      </c>
      <c r="D84" t="s">
        <v>433</v>
      </c>
      <c r="E84" t="s">
        <v>414</v>
      </c>
      <c r="F84" t="s">
        <v>415</v>
      </c>
      <c r="G84" t="s">
        <v>416</v>
      </c>
      <c r="H84" t="s">
        <v>499</v>
      </c>
      <c r="I84" t="s">
        <v>495</v>
      </c>
      <c r="J84" s="711">
        <v>44398</v>
      </c>
      <c r="K84" t="s">
        <v>2091</v>
      </c>
      <c r="L84" t="s">
        <v>2092</v>
      </c>
      <c r="M84" t="s">
        <v>421</v>
      </c>
      <c r="N84">
        <v>0</v>
      </c>
      <c r="O84">
        <v>0</v>
      </c>
      <c r="P84" t="s">
        <v>422</v>
      </c>
      <c r="Q84">
        <v>361.74</v>
      </c>
      <c r="R84">
        <v>305.58</v>
      </c>
      <c r="S84" t="s">
        <v>422</v>
      </c>
      <c r="T84" s="712">
        <v>361.74</v>
      </c>
      <c r="U84" t="s">
        <v>423</v>
      </c>
      <c r="V84" t="s">
        <v>424</v>
      </c>
      <c r="W84" t="s">
        <v>425</v>
      </c>
      <c r="X84" t="s">
        <v>619</v>
      </c>
      <c r="Y84" s="711">
        <v>44414.697812500002</v>
      </c>
    </row>
    <row r="85" spans="1:25">
      <c r="A85" t="s">
        <v>410</v>
      </c>
      <c r="B85" t="s">
        <v>411</v>
      </c>
      <c r="C85" t="s">
        <v>432</v>
      </c>
      <c r="D85" t="s">
        <v>433</v>
      </c>
      <c r="E85" t="s">
        <v>414</v>
      </c>
      <c r="F85" t="s">
        <v>415</v>
      </c>
      <c r="G85" t="s">
        <v>416</v>
      </c>
      <c r="H85" t="s">
        <v>499</v>
      </c>
      <c r="I85" t="s">
        <v>495</v>
      </c>
      <c r="J85" s="711">
        <v>44405</v>
      </c>
      <c r="K85" t="s">
        <v>2093</v>
      </c>
      <c r="L85" t="s">
        <v>2094</v>
      </c>
      <c r="M85" t="s">
        <v>421</v>
      </c>
      <c r="N85">
        <v>0</v>
      </c>
      <c r="O85">
        <v>0</v>
      </c>
      <c r="P85" t="s">
        <v>422</v>
      </c>
      <c r="Q85">
        <v>896.58</v>
      </c>
      <c r="R85">
        <v>757.37</v>
      </c>
      <c r="S85" t="s">
        <v>422</v>
      </c>
      <c r="T85" s="712">
        <v>896.58</v>
      </c>
      <c r="U85" t="s">
        <v>423</v>
      </c>
      <c r="V85" t="s">
        <v>424</v>
      </c>
      <c r="W85" t="s">
        <v>425</v>
      </c>
      <c r="X85" t="s">
        <v>438</v>
      </c>
      <c r="Y85" s="711">
        <v>44418.616944444402</v>
      </c>
    </row>
    <row r="86" spans="1:25">
      <c r="A86" t="s">
        <v>410</v>
      </c>
      <c r="B86" t="s">
        <v>411</v>
      </c>
      <c r="C86" t="s">
        <v>432</v>
      </c>
      <c r="D86" t="s">
        <v>433</v>
      </c>
      <c r="E86" t="s">
        <v>414</v>
      </c>
      <c r="F86" t="s">
        <v>415</v>
      </c>
      <c r="G86" t="s">
        <v>416</v>
      </c>
      <c r="H86" t="s">
        <v>499</v>
      </c>
      <c r="I86" t="s">
        <v>495</v>
      </c>
      <c r="J86" s="711">
        <v>44432</v>
      </c>
      <c r="K86" t="s">
        <v>1998</v>
      </c>
      <c r="L86" t="s">
        <v>2004</v>
      </c>
      <c r="M86" t="s">
        <v>421</v>
      </c>
      <c r="N86">
        <v>0</v>
      </c>
      <c r="O86">
        <v>0</v>
      </c>
      <c r="P86" t="s">
        <v>422</v>
      </c>
      <c r="Q86">
        <v>972.42</v>
      </c>
      <c r="R86">
        <v>832.12</v>
      </c>
      <c r="S86" t="s">
        <v>422</v>
      </c>
      <c r="T86" s="712">
        <v>972.42</v>
      </c>
      <c r="U86" t="s">
        <v>423</v>
      </c>
      <c r="V86" t="s">
        <v>424</v>
      </c>
      <c r="W86" t="s">
        <v>425</v>
      </c>
      <c r="X86" t="s">
        <v>438</v>
      </c>
      <c r="Y86" s="711">
        <v>44446.601400462998</v>
      </c>
    </row>
    <row r="87" spans="1:25">
      <c r="A87" t="s">
        <v>410</v>
      </c>
      <c r="B87" t="s">
        <v>411</v>
      </c>
      <c r="C87" t="s">
        <v>432</v>
      </c>
      <c r="D87" t="s">
        <v>433</v>
      </c>
      <c r="E87" t="s">
        <v>414</v>
      </c>
      <c r="F87" t="s">
        <v>415</v>
      </c>
      <c r="G87" t="s">
        <v>416</v>
      </c>
      <c r="H87" t="s">
        <v>499</v>
      </c>
      <c r="I87" t="s">
        <v>495</v>
      </c>
      <c r="J87" s="711">
        <v>44469</v>
      </c>
      <c r="K87" t="s">
        <v>2198</v>
      </c>
      <c r="L87" t="s">
        <v>2199</v>
      </c>
      <c r="M87" t="s">
        <v>421</v>
      </c>
      <c r="N87">
        <v>0</v>
      </c>
      <c r="O87">
        <v>0</v>
      </c>
      <c r="P87" t="s">
        <v>422</v>
      </c>
      <c r="Q87">
        <v>972.03</v>
      </c>
      <c r="R87">
        <v>830.51</v>
      </c>
      <c r="S87" t="s">
        <v>422</v>
      </c>
      <c r="T87" s="712">
        <v>972.03</v>
      </c>
      <c r="U87" t="s">
        <v>423</v>
      </c>
      <c r="V87" t="s">
        <v>424</v>
      </c>
      <c r="W87" t="s">
        <v>425</v>
      </c>
      <c r="X87" t="s">
        <v>438</v>
      </c>
      <c r="Y87" s="711">
        <v>44477.599016203698</v>
      </c>
    </row>
    <row r="88" spans="1:25">
      <c r="A88" t="s">
        <v>410</v>
      </c>
      <c r="B88" t="s">
        <v>411</v>
      </c>
      <c r="C88" t="s">
        <v>432</v>
      </c>
      <c r="D88" t="s">
        <v>433</v>
      </c>
      <c r="E88" t="s">
        <v>414</v>
      </c>
      <c r="F88" t="s">
        <v>415</v>
      </c>
      <c r="G88" t="s">
        <v>416</v>
      </c>
      <c r="H88" t="s">
        <v>506</v>
      </c>
      <c r="I88" t="s">
        <v>495</v>
      </c>
      <c r="J88" s="711">
        <v>44405</v>
      </c>
      <c r="K88" t="s">
        <v>2095</v>
      </c>
      <c r="L88" t="s">
        <v>2094</v>
      </c>
      <c r="M88" t="s">
        <v>421</v>
      </c>
      <c r="N88">
        <v>0</v>
      </c>
      <c r="O88">
        <v>0</v>
      </c>
      <c r="P88" t="s">
        <v>422</v>
      </c>
      <c r="Q88">
        <v>1793.15</v>
      </c>
      <c r="R88">
        <v>1514.74</v>
      </c>
      <c r="S88" t="s">
        <v>422</v>
      </c>
      <c r="T88" s="712">
        <v>1793.15</v>
      </c>
      <c r="U88" t="s">
        <v>423</v>
      </c>
      <c r="V88" t="s">
        <v>424</v>
      </c>
      <c r="W88" t="s">
        <v>425</v>
      </c>
      <c r="X88" t="s">
        <v>438</v>
      </c>
      <c r="Y88" s="711">
        <v>44418.616944444402</v>
      </c>
    </row>
    <row r="89" spans="1:25">
      <c r="A89" t="s">
        <v>410</v>
      </c>
      <c r="B89" t="s">
        <v>411</v>
      </c>
      <c r="C89" t="s">
        <v>432</v>
      </c>
      <c r="D89" t="s">
        <v>433</v>
      </c>
      <c r="E89" t="s">
        <v>414</v>
      </c>
      <c r="F89" t="s">
        <v>415</v>
      </c>
      <c r="G89" t="s">
        <v>416</v>
      </c>
      <c r="H89" t="s">
        <v>506</v>
      </c>
      <c r="I89" t="s">
        <v>495</v>
      </c>
      <c r="J89" s="711">
        <v>44432</v>
      </c>
      <c r="K89" t="s">
        <v>1998</v>
      </c>
      <c r="L89" t="s">
        <v>2004</v>
      </c>
      <c r="M89" t="s">
        <v>421</v>
      </c>
      <c r="N89">
        <v>0</v>
      </c>
      <c r="O89">
        <v>0</v>
      </c>
      <c r="P89" t="s">
        <v>422</v>
      </c>
      <c r="Q89">
        <v>1944.83</v>
      </c>
      <c r="R89">
        <v>1664.24</v>
      </c>
      <c r="S89" t="s">
        <v>422</v>
      </c>
      <c r="T89" s="712">
        <v>1944.83</v>
      </c>
      <c r="U89" t="s">
        <v>423</v>
      </c>
      <c r="V89" t="s">
        <v>424</v>
      </c>
      <c r="W89" t="s">
        <v>425</v>
      </c>
      <c r="X89" t="s">
        <v>438</v>
      </c>
      <c r="Y89" s="711">
        <v>44446.601400462998</v>
      </c>
    </row>
    <row r="90" spans="1:25">
      <c r="A90" t="s">
        <v>410</v>
      </c>
      <c r="B90" t="s">
        <v>411</v>
      </c>
      <c r="C90" t="s">
        <v>412</v>
      </c>
      <c r="D90" t="s">
        <v>413</v>
      </c>
      <c r="E90" t="s">
        <v>414</v>
      </c>
      <c r="F90" t="s">
        <v>415</v>
      </c>
      <c r="G90" t="s">
        <v>416</v>
      </c>
      <c r="H90" t="s">
        <v>506</v>
      </c>
      <c r="I90" t="s">
        <v>495</v>
      </c>
      <c r="J90" s="711">
        <v>44448</v>
      </c>
      <c r="K90" t="s">
        <v>2200</v>
      </c>
      <c r="L90" t="s">
        <v>2201</v>
      </c>
      <c r="M90" t="s">
        <v>421</v>
      </c>
      <c r="N90">
        <v>0</v>
      </c>
      <c r="O90">
        <v>0</v>
      </c>
      <c r="P90" t="s">
        <v>422</v>
      </c>
      <c r="Q90">
        <v>23</v>
      </c>
      <c r="R90">
        <v>19.36</v>
      </c>
      <c r="S90" t="s">
        <v>422</v>
      </c>
      <c r="T90" s="712">
        <v>23</v>
      </c>
      <c r="U90" t="s">
        <v>423</v>
      </c>
      <c r="V90" t="s">
        <v>424</v>
      </c>
      <c r="W90" t="s">
        <v>425</v>
      </c>
      <c r="X90" t="s">
        <v>647</v>
      </c>
      <c r="Y90" s="711">
        <v>44476.4528587963</v>
      </c>
    </row>
    <row r="91" spans="1:25">
      <c r="A91" t="s">
        <v>410</v>
      </c>
      <c r="B91" t="s">
        <v>411</v>
      </c>
      <c r="C91" t="s">
        <v>412</v>
      </c>
      <c r="D91" t="s">
        <v>413</v>
      </c>
      <c r="E91" t="s">
        <v>414</v>
      </c>
      <c r="F91" t="s">
        <v>415</v>
      </c>
      <c r="G91" t="s">
        <v>416</v>
      </c>
      <c r="H91" t="s">
        <v>506</v>
      </c>
      <c r="I91" t="s">
        <v>495</v>
      </c>
      <c r="J91" s="711">
        <v>44448</v>
      </c>
      <c r="K91" t="s">
        <v>2202</v>
      </c>
      <c r="L91" t="s">
        <v>2203</v>
      </c>
      <c r="M91" t="s">
        <v>421</v>
      </c>
      <c r="N91">
        <v>0</v>
      </c>
      <c r="O91">
        <v>0</v>
      </c>
      <c r="P91" t="s">
        <v>422</v>
      </c>
      <c r="Q91">
        <v>15</v>
      </c>
      <c r="R91">
        <v>12.62</v>
      </c>
      <c r="S91" t="s">
        <v>422</v>
      </c>
      <c r="T91" s="712">
        <v>15</v>
      </c>
      <c r="U91" t="s">
        <v>423</v>
      </c>
      <c r="V91" t="s">
        <v>424</v>
      </c>
      <c r="W91" t="s">
        <v>425</v>
      </c>
      <c r="X91" t="s">
        <v>647</v>
      </c>
      <c r="Y91" s="711">
        <v>44476.452870370398</v>
      </c>
    </row>
    <row r="92" spans="1:25">
      <c r="A92" t="s">
        <v>410</v>
      </c>
      <c r="B92" t="s">
        <v>411</v>
      </c>
      <c r="C92" t="s">
        <v>432</v>
      </c>
      <c r="D92" t="s">
        <v>433</v>
      </c>
      <c r="E92" t="s">
        <v>414</v>
      </c>
      <c r="F92" t="s">
        <v>415</v>
      </c>
      <c r="G92" t="s">
        <v>416</v>
      </c>
      <c r="H92" t="s">
        <v>506</v>
      </c>
      <c r="I92" t="s">
        <v>495</v>
      </c>
      <c r="J92" s="711">
        <v>44469</v>
      </c>
      <c r="K92" t="s">
        <v>2204</v>
      </c>
      <c r="L92" t="s">
        <v>2199</v>
      </c>
      <c r="M92" t="s">
        <v>421</v>
      </c>
      <c r="N92">
        <v>0</v>
      </c>
      <c r="O92">
        <v>0</v>
      </c>
      <c r="P92" t="s">
        <v>422</v>
      </c>
      <c r="Q92">
        <v>1944.06</v>
      </c>
      <c r="R92">
        <v>1661.02</v>
      </c>
      <c r="S92" t="s">
        <v>422</v>
      </c>
      <c r="T92" s="712">
        <v>1944.06</v>
      </c>
      <c r="U92" t="s">
        <v>423</v>
      </c>
      <c r="V92" t="s">
        <v>424</v>
      </c>
      <c r="W92" t="s">
        <v>425</v>
      </c>
      <c r="X92" t="s">
        <v>438</v>
      </c>
      <c r="Y92" s="711">
        <v>44477.599016203698</v>
      </c>
    </row>
    <row r="93" spans="1:25">
      <c r="A93" t="s">
        <v>410</v>
      </c>
      <c r="B93" t="s">
        <v>411</v>
      </c>
      <c r="C93" t="s">
        <v>432</v>
      </c>
      <c r="D93" t="s">
        <v>433</v>
      </c>
      <c r="E93" t="s">
        <v>414</v>
      </c>
      <c r="F93" t="s">
        <v>415</v>
      </c>
      <c r="G93" t="s">
        <v>416</v>
      </c>
      <c r="H93" t="s">
        <v>512</v>
      </c>
      <c r="I93" t="s">
        <v>495</v>
      </c>
      <c r="J93" s="711">
        <v>44405</v>
      </c>
      <c r="K93" t="s">
        <v>2096</v>
      </c>
      <c r="L93" t="s">
        <v>2094</v>
      </c>
      <c r="M93" t="s">
        <v>421</v>
      </c>
      <c r="N93">
        <v>0</v>
      </c>
      <c r="O93">
        <v>0</v>
      </c>
      <c r="P93" t="s">
        <v>422</v>
      </c>
      <c r="Q93">
        <v>224.14</v>
      </c>
      <c r="R93">
        <v>189.34</v>
      </c>
      <c r="S93" t="s">
        <v>422</v>
      </c>
      <c r="T93" s="712">
        <v>224.14</v>
      </c>
      <c r="U93" t="s">
        <v>423</v>
      </c>
      <c r="V93" t="s">
        <v>424</v>
      </c>
      <c r="W93" t="s">
        <v>425</v>
      </c>
      <c r="X93" t="s">
        <v>438</v>
      </c>
      <c r="Y93" s="711">
        <v>44418.616944444402</v>
      </c>
    </row>
    <row r="94" spans="1:25">
      <c r="A94" t="s">
        <v>410</v>
      </c>
      <c r="B94" t="s">
        <v>411</v>
      </c>
      <c r="C94" t="s">
        <v>432</v>
      </c>
      <c r="D94" t="s">
        <v>433</v>
      </c>
      <c r="E94" t="s">
        <v>414</v>
      </c>
      <c r="F94" t="s">
        <v>415</v>
      </c>
      <c r="G94" t="s">
        <v>416</v>
      </c>
      <c r="H94" t="s">
        <v>512</v>
      </c>
      <c r="I94" t="s">
        <v>495</v>
      </c>
      <c r="J94" s="711">
        <v>44432</v>
      </c>
      <c r="K94" t="s">
        <v>1998</v>
      </c>
      <c r="L94" t="s">
        <v>2004</v>
      </c>
      <c r="M94" t="s">
        <v>421</v>
      </c>
      <c r="N94">
        <v>0</v>
      </c>
      <c r="O94">
        <v>0</v>
      </c>
      <c r="P94" t="s">
        <v>422</v>
      </c>
      <c r="Q94">
        <v>243.1</v>
      </c>
      <c r="R94">
        <v>208.03</v>
      </c>
      <c r="S94" t="s">
        <v>422</v>
      </c>
      <c r="T94" s="712">
        <v>243.1</v>
      </c>
      <c r="U94" t="s">
        <v>423</v>
      </c>
      <c r="V94" t="s">
        <v>424</v>
      </c>
      <c r="W94" t="s">
        <v>425</v>
      </c>
      <c r="X94" t="s">
        <v>438</v>
      </c>
      <c r="Y94" s="711">
        <v>44446.601400462998</v>
      </c>
    </row>
    <row r="95" spans="1:25">
      <c r="A95" t="s">
        <v>410</v>
      </c>
      <c r="B95" t="s">
        <v>411</v>
      </c>
      <c r="C95" t="s">
        <v>432</v>
      </c>
      <c r="D95" t="s">
        <v>433</v>
      </c>
      <c r="E95" t="s">
        <v>414</v>
      </c>
      <c r="F95" t="s">
        <v>415</v>
      </c>
      <c r="G95" t="s">
        <v>416</v>
      </c>
      <c r="H95" t="s">
        <v>512</v>
      </c>
      <c r="I95" t="s">
        <v>495</v>
      </c>
      <c r="J95" s="711">
        <v>44469</v>
      </c>
      <c r="K95" t="s">
        <v>2205</v>
      </c>
      <c r="L95" t="s">
        <v>2199</v>
      </c>
      <c r="M95" t="s">
        <v>421</v>
      </c>
      <c r="N95">
        <v>0</v>
      </c>
      <c r="O95">
        <v>0</v>
      </c>
      <c r="P95" t="s">
        <v>422</v>
      </c>
      <c r="Q95">
        <v>243</v>
      </c>
      <c r="R95">
        <v>207.62</v>
      </c>
      <c r="S95" t="s">
        <v>422</v>
      </c>
      <c r="T95" s="712">
        <v>243</v>
      </c>
      <c r="U95" t="s">
        <v>423</v>
      </c>
      <c r="V95" t="s">
        <v>424</v>
      </c>
      <c r="W95" t="s">
        <v>425</v>
      </c>
      <c r="X95" t="s">
        <v>438</v>
      </c>
      <c r="Y95" s="711">
        <v>44477.599016203698</v>
      </c>
    </row>
    <row r="96" spans="1:25">
      <c r="A96" t="s">
        <v>410</v>
      </c>
      <c r="B96" t="s">
        <v>411</v>
      </c>
      <c r="C96" t="s">
        <v>432</v>
      </c>
      <c r="D96" t="s">
        <v>433</v>
      </c>
      <c r="E96" t="s">
        <v>414</v>
      </c>
      <c r="F96" t="s">
        <v>415</v>
      </c>
      <c r="G96" t="s">
        <v>416</v>
      </c>
      <c r="H96" t="s">
        <v>518</v>
      </c>
      <c r="I96" t="s">
        <v>495</v>
      </c>
      <c r="J96" s="711">
        <v>44405</v>
      </c>
      <c r="K96" t="s">
        <v>2097</v>
      </c>
      <c r="L96" t="s">
        <v>2094</v>
      </c>
      <c r="M96" t="s">
        <v>421</v>
      </c>
      <c r="N96">
        <v>0</v>
      </c>
      <c r="O96">
        <v>0</v>
      </c>
      <c r="P96" t="s">
        <v>422</v>
      </c>
      <c r="Q96">
        <v>672.43</v>
      </c>
      <c r="R96">
        <v>568.03</v>
      </c>
      <c r="S96" t="s">
        <v>422</v>
      </c>
      <c r="T96" s="712">
        <v>672.43</v>
      </c>
      <c r="U96" t="s">
        <v>423</v>
      </c>
      <c r="V96" t="s">
        <v>424</v>
      </c>
      <c r="W96" t="s">
        <v>425</v>
      </c>
      <c r="X96" t="s">
        <v>438</v>
      </c>
      <c r="Y96" s="711">
        <v>44418.616944444402</v>
      </c>
    </row>
    <row r="97" spans="1:25">
      <c r="A97" t="s">
        <v>410</v>
      </c>
      <c r="B97" t="s">
        <v>411</v>
      </c>
      <c r="C97" t="s">
        <v>432</v>
      </c>
      <c r="D97" t="s">
        <v>433</v>
      </c>
      <c r="E97" t="s">
        <v>414</v>
      </c>
      <c r="F97" t="s">
        <v>415</v>
      </c>
      <c r="G97" t="s">
        <v>416</v>
      </c>
      <c r="H97" t="s">
        <v>518</v>
      </c>
      <c r="I97" t="s">
        <v>495</v>
      </c>
      <c r="J97" s="711">
        <v>44432</v>
      </c>
      <c r="K97" t="s">
        <v>1998</v>
      </c>
      <c r="L97" t="s">
        <v>2004</v>
      </c>
      <c r="M97" t="s">
        <v>421</v>
      </c>
      <c r="N97">
        <v>0</v>
      </c>
      <c r="O97">
        <v>0</v>
      </c>
      <c r="P97" t="s">
        <v>422</v>
      </c>
      <c r="Q97">
        <v>729.31</v>
      </c>
      <c r="R97">
        <v>624.09</v>
      </c>
      <c r="S97" t="s">
        <v>422</v>
      </c>
      <c r="T97" s="712">
        <v>729.31</v>
      </c>
      <c r="U97" t="s">
        <v>423</v>
      </c>
      <c r="V97" t="s">
        <v>424</v>
      </c>
      <c r="W97" t="s">
        <v>425</v>
      </c>
      <c r="X97" t="s">
        <v>438</v>
      </c>
      <c r="Y97" s="711">
        <v>44446.601400462998</v>
      </c>
    </row>
    <row r="98" spans="1:25">
      <c r="A98" t="s">
        <v>410</v>
      </c>
      <c r="B98" t="s">
        <v>411</v>
      </c>
      <c r="C98" t="s">
        <v>970</v>
      </c>
      <c r="D98" t="s">
        <v>971</v>
      </c>
      <c r="E98" t="s">
        <v>414</v>
      </c>
      <c r="F98" t="s">
        <v>415</v>
      </c>
      <c r="G98" t="s">
        <v>416</v>
      </c>
      <c r="H98" t="s">
        <v>518</v>
      </c>
      <c r="I98" t="s">
        <v>495</v>
      </c>
      <c r="J98" s="711">
        <v>44469</v>
      </c>
      <c r="K98" t="s">
        <v>2206</v>
      </c>
      <c r="L98" t="s">
        <v>2207</v>
      </c>
      <c r="M98" t="s">
        <v>421</v>
      </c>
      <c r="N98">
        <v>0</v>
      </c>
      <c r="O98">
        <v>0</v>
      </c>
      <c r="P98" t="s">
        <v>422</v>
      </c>
      <c r="Q98">
        <v>101</v>
      </c>
      <c r="R98">
        <v>86.3</v>
      </c>
      <c r="S98" t="s">
        <v>422</v>
      </c>
      <c r="T98" s="712">
        <v>101</v>
      </c>
      <c r="U98" t="s">
        <v>423</v>
      </c>
      <c r="V98" t="s">
        <v>424</v>
      </c>
      <c r="W98" t="s">
        <v>425</v>
      </c>
      <c r="X98" t="s">
        <v>619</v>
      </c>
      <c r="Y98" s="711">
        <v>44474.678287037001</v>
      </c>
    </row>
    <row r="99" spans="1:25">
      <c r="A99" t="s">
        <v>410</v>
      </c>
      <c r="B99" t="s">
        <v>411</v>
      </c>
      <c r="C99" t="s">
        <v>432</v>
      </c>
      <c r="D99" t="s">
        <v>433</v>
      </c>
      <c r="E99" t="s">
        <v>414</v>
      </c>
      <c r="F99" t="s">
        <v>415</v>
      </c>
      <c r="G99" t="s">
        <v>416</v>
      </c>
      <c r="H99" t="s">
        <v>518</v>
      </c>
      <c r="I99" t="s">
        <v>495</v>
      </c>
      <c r="J99" s="711">
        <v>44469</v>
      </c>
      <c r="K99" t="s">
        <v>2208</v>
      </c>
      <c r="L99" t="s">
        <v>2199</v>
      </c>
      <c r="M99" t="s">
        <v>421</v>
      </c>
      <c r="N99">
        <v>0</v>
      </c>
      <c r="O99">
        <v>0</v>
      </c>
      <c r="P99" t="s">
        <v>422</v>
      </c>
      <c r="Q99">
        <v>729.03</v>
      </c>
      <c r="R99">
        <v>622.89</v>
      </c>
      <c r="S99" t="s">
        <v>422</v>
      </c>
      <c r="T99" s="712">
        <v>729.03</v>
      </c>
      <c r="U99" t="s">
        <v>423</v>
      </c>
      <c r="V99" t="s">
        <v>424</v>
      </c>
      <c r="W99" t="s">
        <v>425</v>
      </c>
      <c r="X99" t="s">
        <v>438</v>
      </c>
      <c r="Y99" s="711">
        <v>44477.599027777796</v>
      </c>
    </row>
    <row r="100" spans="1:25">
      <c r="A100" t="s">
        <v>410</v>
      </c>
      <c r="B100" t="s">
        <v>411</v>
      </c>
      <c r="C100" t="s">
        <v>432</v>
      </c>
      <c r="D100" t="s">
        <v>433</v>
      </c>
      <c r="E100" t="s">
        <v>414</v>
      </c>
      <c r="F100" t="s">
        <v>415</v>
      </c>
      <c r="G100" t="s">
        <v>416</v>
      </c>
      <c r="H100" t="s">
        <v>524</v>
      </c>
      <c r="I100" t="s">
        <v>495</v>
      </c>
      <c r="J100" s="711">
        <v>44399</v>
      </c>
      <c r="K100" t="s">
        <v>2098</v>
      </c>
      <c r="L100" t="s">
        <v>2099</v>
      </c>
      <c r="M100" t="s">
        <v>421</v>
      </c>
      <c r="N100">
        <v>0</v>
      </c>
      <c r="O100">
        <v>0</v>
      </c>
      <c r="P100" t="s">
        <v>422</v>
      </c>
      <c r="Q100">
        <v>654.39</v>
      </c>
      <c r="R100">
        <v>552.79</v>
      </c>
      <c r="S100" t="s">
        <v>422</v>
      </c>
      <c r="T100" s="712">
        <v>654.39</v>
      </c>
      <c r="U100" t="s">
        <v>423</v>
      </c>
      <c r="V100" t="s">
        <v>424</v>
      </c>
      <c r="W100" t="s">
        <v>425</v>
      </c>
      <c r="X100" t="s">
        <v>619</v>
      </c>
      <c r="Y100" s="711">
        <v>44416.598900463003</v>
      </c>
    </row>
    <row r="101" spans="1:25">
      <c r="A101" t="s">
        <v>410</v>
      </c>
      <c r="B101" t="s">
        <v>411</v>
      </c>
      <c r="C101" t="s">
        <v>432</v>
      </c>
      <c r="D101" t="s">
        <v>433</v>
      </c>
      <c r="E101" t="s">
        <v>414</v>
      </c>
      <c r="F101" t="s">
        <v>415</v>
      </c>
      <c r="G101" t="s">
        <v>416</v>
      </c>
      <c r="H101" t="s">
        <v>524</v>
      </c>
      <c r="I101" t="s">
        <v>495</v>
      </c>
      <c r="J101" s="711">
        <v>44405</v>
      </c>
      <c r="K101" t="s">
        <v>2100</v>
      </c>
      <c r="L101" t="s">
        <v>2094</v>
      </c>
      <c r="M101" t="s">
        <v>421</v>
      </c>
      <c r="N101">
        <v>0</v>
      </c>
      <c r="O101">
        <v>0</v>
      </c>
      <c r="P101" t="s">
        <v>422</v>
      </c>
      <c r="Q101">
        <v>896.58</v>
      </c>
      <c r="R101">
        <v>757.37</v>
      </c>
      <c r="S101" t="s">
        <v>422</v>
      </c>
      <c r="T101" s="712">
        <v>896.58</v>
      </c>
      <c r="U101" t="s">
        <v>423</v>
      </c>
      <c r="V101" t="s">
        <v>424</v>
      </c>
      <c r="W101" t="s">
        <v>425</v>
      </c>
      <c r="X101" t="s">
        <v>438</v>
      </c>
      <c r="Y101" s="711">
        <v>44418.616944444402</v>
      </c>
    </row>
    <row r="102" spans="1:25">
      <c r="A102" t="s">
        <v>410</v>
      </c>
      <c r="B102" t="s">
        <v>411</v>
      </c>
      <c r="C102" t="s">
        <v>432</v>
      </c>
      <c r="D102" t="s">
        <v>433</v>
      </c>
      <c r="E102" t="s">
        <v>414</v>
      </c>
      <c r="F102" t="s">
        <v>415</v>
      </c>
      <c r="G102" t="s">
        <v>416</v>
      </c>
      <c r="H102" t="s">
        <v>524</v>
      </c>
      <c r="I102" t="s">
        <v>495</v>
      </c>
      <c r="J102" s="711">
        <v>44432</v>
      </c>
      <c r="K102" t="s">
        <v>1998</v>
      </c>
      <c r="L102" t="s">
        <v>2004</v>
      </c>
      <c r="M102" t="s">
        <v>421</v>
      </c>
      <c r="N102">
        <v>0</v>
      </c>
      <c r="O102">
        <v>0</v>
      </c>
      <c r="P102" t="s">
        <v>422</v>
      </c>
      <c r="Q102">
        <v>972.42</v>
      </c>
      <c r="R102">
        <v>832.12</v>
      </c>
      <c r="S102" t="s">
        <v>422</v>
      </c>
      <c r="T102" s="712">
        <v>972.42</v>
      </c>
      <c r="U102" t="s">
        <v>423</v>
      </c>
      <c r="V102" t="s">
        <v>424</v>
      </c>
      <c r="W102" t="s">
        <v>425</v>
      </c>
      <c r="X102" t="s">
        <v>438</v>
      </c>
      <c r="Y102" s="711">
        <v>44446.601400462998</v>
      </c>
    </row>
    <row r="103" spans="1:25">
      <c r="A103" t="s">
        <v>410</v>
      </c>
      <c r="B103" t="s">
        <v>411</v>
      </c>
      <c r="C103" t="s">
        <v>432</v>
      </c>
      <c r="D103" t="s">
        <v>433</v>
      </c>
      <c r="E103" t="s">
        <v>414</v>
      </c>
      <c r="F103" t="s">
        <v>415</v>
      </c>
      <c r="G103" t="s">
        <v>416</v>
      </c>
      <c r="H103" t="s">
        <v>524</v>
      </c>
      <c r="I103" t="s">
        <v>495</v>
      </c>
      <c r="J103" s="711">
        <v>44439</v>
      </c>
      <c r="K103" t="s">
        <v>2005</v>
      </c>
      <c r="L103" t="s">
        <v>2006</v>
      </c>
      <c r="M103" t="s">
        <v>421</v>
      </c>
      <c r="N103">
        <v>0</v>
      </c>
      <c r="O103">
        <v>0</v>
      </c>
      <c r="P103" t="s">
        <v>422</v>
      </c>
      <c r="Q103">
        <v>232.02</v>
      </c>
      <c r="R103">
        <v>176.06</v>
      </c>
      <c r="S103" t="s">
        <v>422</v>
      </c>
      <c r="T103" s="712">
        <v>232.02</v>
      </c>
      <c r="U103" t="s">
        <v>423</v>
      </c>
      <c r="V103" t="s">
        <v>424</v>
      </c>
      <c r="W103" t="s">
        <v>425</v>
      </c>
      <c r="X103" t="s">
        <v>619</v>
      </c>
      <c r="Y103" s="711">
        <v>44446.6081597222</v>
      </c>
    </row>
    <row r="104" spans="1:25">
      <c r="A104" t="s">
        <v>410</v>
      </c>
      <c r="B104" t="s">
        <v>411</v>
      </c>
      <c r="C104" t="s">
        <v>432</v>
      </c>
      <c r="D104" t="s">
        <v>433</v>
      </c>
      <c r="E104" t="s">
        <v>414</v>
      </c>
      <c r="F104" t="s">
        <v>415</v>
      </c>
      <c r="G104" t="s">
        <v>416</v>
      </c>
      <c r="H104" t="s">
        <v>524</v>
      </c>
      <c r="I104" t="s">
        <v>495</v>
      </c>
      <c r="J104" s="711">
        <v>44439</v>
      </c>
      <c r="K104" t="s">
        <v>2007</v>
      </c>
      <c r="L104" t="s">
        <v>2008</v>
      </c>
      <c r="M104" t="s">
        <v>421</v>
      </c>
      <c r="N104">
        <v>0</v>
      </c>
      <c r="O104">
        <v>0</v>
      </c>
      <c r="P104" t="s">
        <v>422</v>
      </c>
      <c r="Q104">
        <v>29.7</v>
      </c>
      <c r="R104">
        <v>22.54</v>
      </c>
      <c r="S104" t="s">
        <v>422</v>
      </c>
      <c r="T104" s="712">
        <v>29.7</v>
      </c>
      <c r="U104" t="s">
        <v>423</v>
      </c>
      <c r="V104" t="s">
        <v>424</v>
      </c>
      <c r="W104" t="s">
        <v>425</v>
      </c>
      <c r="X104" t="s">
        <v>619</v>
      </c>
      <c r="Y104" s="711">
        <v>44446.6081597222</v>
      </c>
    </row>
    <row r="105" spans="1:25">
      <c r="A105" t="s">
        <v>410</v>
      </c>
      <c r="B105" t="s">
        <v>411</v>
      </c>
      <c r="C105" t="s">
        <v>432</v>
      </c>
      <c r="D105" t="s">
        <v>433</v>
      </c>
      <c r="E105" t="s">
        <v>414</v>
      </c>
      <c r="F105" t="s">
        <v>415</v>
      </c>
      <c r="G105" t="s">
        <v>416</v>
      </c>
      <c r="H105" t="s">
        <v>524</v>
      </c>
      <c r="I105" t="s">
        <v>495</v>
      </c>
      <c r="J105" s="711">
        <v>44469</v>
      </c>
      <c r="K105" t="s">
        <v>2209</v>
      </c>
      <c r="L105" t="s">
        <v>2199</v>
      </c>
      <c r="M105" t="s">
        <v>421</v>
      </c>
      <c r="N105">
        <v>0</v>
      </c>
      <c r="O105">
        <v>0</v>
      </c>
      <c r="P105" t="s">
        <v>422</v>
      </c>
      <c r="Q105">
        <v>972.03</v>
      </c>
      <c r="R105">
        <v>830.51</v>
      </c>
      <c r="S105" t="s">
        <v>422</v>
      </c>
      <c r="T105" s="712">
        <v>972.03</v>
      </c>
      <c r="U105" t="s">
        <v>423</v>
      </c>
      <c r="V105" t="s">
        <v>424</v>
      </c>
      <c r="W105" t="s">
        <v>425</v>
      </c>
      <c r="X105" t="s">
        <v>438</v>
      </c>
      <c r="Y105" s="711">
        <v>44477.599027777796</v>
      </c>
    </row>
    <row r="106" spans="1:25">
      <c r="A106" t="s">
        <v>410</v>
      </c>
      <c r="B106" t="s">
        <v>411</v>
      </c>
      <c r="C106" t="s">
        <v>970</v>
      </c>
      <c r="D106" t="s">
        <v>971</v>
      </c>
      <c r="E106" t="s">
        <v>414</v>
      </c>
      <c r="F106" t="s">
        <v>415</v>
      </c>
      <c r="G106" t="s">
        <v>416</v>
      </c>
      <c r="H106" t="s">
        <v>532</v>
      </c>
      <c r="I106" t="s">
        <v>533</v>
      </c>
      <c r="J106" s="711">
        <v>44439</v>
      </c>
      <c r="K106" t="s">
        <v>2009</v>
      </c>
      <c r="L106" t="s">
        <v>2010</v>
      </c>
      <c r="M106" t="s">
        <v>421</v>
      </c>
      <c r="N106">
        <v>0</v>
      </c>
      <c r="O106">
        <v>0</v>
      </c>
      <c r="P106" t="s">
        <v>422</v>
      </c>
      <c r="Q106">
        <v>408</v>
      </c>
      <c r="R106">
        <v>309.60000000000002</v>
      </c>
      <c r="S106" t="s">
        <v>422</v>
      </c>
      <c r="T106" s="712">
        <v>408</v>
      </c>
      <c r="U106" t="s">
        <v>423</v>
      </c>
      <c r="V106" t="s">
        <v>424</v>
      </c>
      <c r="W106" t="s">
        <v>425</v>
      </c>
      <c r="X106" t="s">
        <v>565</v>
      </c>
      <c r="Y106" s="711">
        <v>44453.599722222199</v>
      </c>
    </row>
    <row r="107" spans="1:25">
      <c r="A107" t="s">
        <v>410</v>
      </c>
      <c r="B107" t="s">
        <v>411</v>
      </c>
      <c r="C107" t="s">
        <v>412</v>
      </c>
      <c r="D107" t="s">
        <v>413</v>
      </c>
      <c r="E107" t="s">
        <v>414</v>
      </c>
      <c r="F107" t="s">
        <v>415</v>
      </c>
      <c r="G107" t="s">
        <v>416</v>
      </c>
      <c r="H107" t="s">
        <v>532</v>
      </c>
      <c r="I107" t="s">
        <v>533</v>
      </c>
      <c r="J107" s="711">
        <v>44468</v>
      </c>
      <c r="K107" t="s">
        <v>2210</v>
      </c>
      <c r="L107" t="s">
        <v>2211</v>
      </c>
      <c r="M107" t="s">
        <v>421</v>
      </c>
      <c r="N107">
        <v>0</v>
      </c>
      <c r="O107">
        <v>0</v>
      </c>
      <c r="P107" t="s">
        <v>422</v>
      </c>
      <c r="Q107">
        <v>20</v>
      </c>
      <c r="R107">
        <v>17.09</v>
      </c>
      <c r="S107" t="s">
        <v>422</v>
      </c>
      <c r="T107" s="712">
        <v>20</v>
      </c>
      <c r="U107" t="s">
        <v>423</v>
      </c>
      <c r="V107" t="s">
        <v>424</v>
      </c>
      <c r="W107" t="s">
        <v>425</v>
      </c>
      <c r="X107" t="s">
        <v>467</v>
      </c>
      <c r="Y107" s="711">
        <v>44476.458784722199</v>
      </c>
    </row>
    <row r="108" spans="1:25">
      <c r="A108" t="s">
        <v>410</v>
      </c>
      <c r="B108" t="s">
        <v>411</v>
      </c>
      <c r="C108" t="s">
        <v>412</v>
      </c>
      <c r="D108" t="s">
        <v>413</v>
      </c>
      <c r="E108" t="s">
        <v>414</v>
      </c>
      <c r="F108" t="s">
        <v>415</v>
      </c>
      <c r="G108" t="s">
        <v>416</v>
      </c>
      <c r="H108" t="s">
        <v>569</v>
      </c>
      <c r="I108" t="s">
        <v>570</v>
      </c>
      <c r="J108" s="711">
        <v>44383</v>
      </c>
      <c r="K108" t="s">
        <v>2101</v>
      </c>
      <c r="L108" t="s">
        <v>2102</v>
      </c>
      <c r="M108" t="s">
        <v>421</v>
      </c>
      <c r="N108">
        <v>0</v>
      </c>
      <c r="O108">
        <v>0</v>
      </c>
      <c r="P108" t="s">
        <v>422</v>
      </c>
      <c r="Q108">
        <v>398</v>
      </c>
      <c r="R108">
        <v>336.21</v>
      </c>
      <c r="S108" t="s">
        <v>422</v>
      </c>
      <c r="T108" s="712">
        <v>398</v>
      </c>
      <c r="U108" t="s">
        <v>423</v>
      </c>
      <c r="V108" t="s">
        <v>424</v>
      </c>
      <c r="W108" t="s">
        <v>425</v>
      </c>
      <c r="X108" t="s">
        <v>426</v>
      </c>
      <c r="Y108" s="711">
        <v>44420.387476851902</v>
      </c>
    </row>
    <row r="109" spans="1:25">
      <c r="A109" t="s">
        <v>410</v>
      </c>
      <c r="B109" t="s">
        <v>411</v>
      </c>
      <c r="C109" t="s">
        <v>432</v>
      </c>
      <c r="D109" t="s">
        <v>433</v>
      </c>
      <c r="E109" t="s">
        <v>414</v>
      </c>
      <c r="F109" t="s">
        <v>415</v>
      </c>
      <c r="G109" t="s">
        <v>416</v>
      </c>
      <c r="H109" t="s">
        <v>569</v>
      </c>
      <c r="I109" t="s">
        <v>570</v>
      </c>
      <c r="J109" s="711">
        <v>44389</v>
      </c>
      <c r="K109" t="s">
        <v>2103</v>
      </c>
      <c r="L109" t="s">
        <v>2104</v>
      </c>
      <c r="M109" t="s">
        <v>421</v>
      </c>
      <c r="N109">
        <v>0</v>
      </c>
      <c r="O109">
        <v>0</v>
      </c>
      <c r="P109" t="s">
        <v>422</v>
      </c>
      <c r="Q109">
        <v>120</v>
      </c>
      <c r="R109">
        <v>101.37</v>
      </c>
      <c r="S109" t="s">
        <v>422</v>
      </c>
      <c r="T109" s="712">
        <v>120</v>
      </c>
      <c r="U109" t="s">
        <v>423</v>
      </c>
      <c r="V109" t="s">
        <v>424</v>
      </c>
      <c r="W109" t="s">
        <v>425</v>
      </c>
      <c r="X109" t="s">
        <v>464</v>
      </c>
      <c r="Y109" s="711">
        <v>44414.600671296299</v>
      </c>
    </row>
    <row r="110" spans="1:25">
      <c r="A110" t="s">
        <v>410</v>
      </c>
      <c r="B110" t="s">
        <v>411</v>
      </c>
      <c r="C110" t="s">
        <v>432</v>
      </c>
      <c r="D110" t="s">
        <v>433</v>
      </c>
      <c r="E110" t="s">
        <v>414</v>
      </c>
      <c r="F110" t="s">
        <v>415</v>
      </c>
      <c r="G110" t="s">
        <v>416</v>
      </c>
      <c r="H110" t="s">
        <v>569</v>
      </c>
      <c r="I110" t="s">
        <v>570</v>
      </c>
      <c r="J110" s="711">
        <v>44392</v>
      </c>
      <c r="K110" t="s">
        <v>2105</v>
      </c>
      <c r="L110" t="s">
        <v>2106</v>
      </c>
      <c r="M110" t="s">
        <v>421</v>
      </c>
      <c r="N110">
        <v>0</v>
      </c>
      <c r="O110">
        <v>0</v>
      </c>
      <c r="P110" t="s">
        <v>422</v>
      </c>
      <c r="Q110">
        <v>86.5</v>
      </c>
      <c r="R110">
        <v>73.069999999999993</v>
      </c>
      <c r="S110" t="s">
        <v>422</v>
      </c>
      <c r="T110" s="712">
        <v>86.5</v>
      </c>
      <c r="U110" t="s">
        <v>423</v>
      </c>
      <c r="V110" t="s">
        <v>424</v>
      </c>
      <c r="W110" t="s">
        <v>425</v>
      </c>
      <c r="X110" t="s">
        <v>426</v>
      </c>
      <c r="Y110" s="711">
        <v>44416.451481481497</v>
      </c>
    </row>
    <row r="111" spans="1:25">
      <c r="A111" t="s">
        <v>410</v>
      </c>
      <c r="B111" t="s">
        <v>411</v>
      </c>
      <c r="C111" t="s">
        <v>412</v>
      </c>
      <c r="D111" t="s">
        <v>413</v>
      </c>
      <c r="E111" t="s">
        <v>414</v>
      </c>
      <c r="F111" t="s">
        <v>415</v>
      </c>
      <c r="G111" t="s">
        <v>416</v>
      </c>
      <c r="H111" t="s">
        <v>569</v>
      </c>
      <c r="I111" t="s">
        <v>570</v>
      </c>
      <c r="J111" s="711">
        <v>44425</v>
      </c>
      <c r="K111" t="s">
        <v>2011</v>
      </c>
      <c r="L111" t="s">
        <v>2012</v>
      </c>
      <c r="M111" t="s">
        <v>421</v>
      </c>
      <c r="N111">
        <v>0</v>
      </c>
      <c r="O111">
        <v>0</v>
      </c>
      <c r="P111" t="s">
        <v>422</v>
      </c>
      <c r="Q111">
        <v>141</v>
      </c>
      <c r="R111">
        <v>119.64</v>
      </c>
      <c r="S111" t="s">
        <v>422</v>
      </c>
      <c r="T111" s="712">
        <v>141</v>
      </c>
      <c r="U111" t="s">
        <v>423</v>
      </c>
      <c r="V111" t="s">
        <v>424</v>
      </c>
      <c r="W111" t="s">
        <v>425</v>
      </c>
      <c r="X111" t="s">
        <v>426</v>
      </c>
      <c r="Y111" s="711">
        <v>44443.633229166699</v>
      </c>
    </row>
    <row r="112" spans="1:25">
      <c r="A112" t="s">
        <v>410</v>
      </c>
      <c r="B112" t="s">
        <v>411</v>
      </c>
      <c r="C112" t="s">
        <v>432</v>
      </c>
      <c r="D112" t="s">
        <v>433</v>
      </c>
      <c r="E112" t="s">
        <v>414</v>
      </c>
      <c r="F112" t="s">
        <v>415</v>
      </c>
      <c r="G112" t="s">
        <v>416</v>
      </c>
      <c r="H112" t="s">
        <v>569</v>
      </c>
      <c r="I112" t="s">
        <v>570</v>
      </c>
      <c r="J112" s="711">
        <v>44440</v>
      </c>
      <c r="K112" t="s">
        <v>2212</v>
      </c>
      <c r="L112" t="s">
        <v>2213</v>
      </c>
      <c r="M112" t="s">
        <v>421</v>
      </c>
      <c r="N112">
        <v>0</v>
      </c>
      <c r="O112">
        <v>0</v>
      </c>
      <c r="P112" t="s">
        <v>422</v>
      </c>
      <c r="Q112">
        <v>134.5</v>
      </c>
      <c r="R112">
        <v>102.06</v>
      </c>
      <c r="S112" t="s">
        <v>422</v>
      </c>
      <c r="T112" s="712">
        <v>134.5</v>
      </c>
      <c r="U112" t="s">
        <v>423</v>
      </c>
      <c r="V112" t="s">
        <v>424</v>
      </c>
      <c r="W112" t="s">
        <v>425</v>
      </c>
      <c r="X112" t="s">
        <v>464</v>
      </c>
      <c r="Y112" s="711">
        <v>44454.617268518501</v>
      </c>
    </row>
    <row r="113" spans="1:25">
      <c r="A113" t="s">
        <v>410</v>
      </c>
      <c r="B113" t="s">
        <v>411</v>
      </c>
      <c r="C113" t="s">
        <v>432</v>
      </c>
      <c r="D113" t="s">
        <v>433</v>
      </c>
      <c r="E113" t="s">
        <v>414</v>
      </c>
      <c r="F113" t="s">
        <v>415</v>
      </c>
      <c r="G113" t="s">
        <v>416</v>
      </c>
      <c r="H113" t="s">
        <v>569</v>
      </c>
      <c r="I113" t="s">
        <v>570</v>
      </c>
      <c r="J113" s="711">
        <v>44456</v>
      </c>
      <c r="K113" t="s">
        <v>2214</v>
      </c>
      <c r="L113" t="s">
        <v>2215</v>
      </c>
      <c r="M113" t="s">
        <v>421</v>
      </c>
      <c r="N113">
        <v>0</v>
      </c>
      <c r="O113">
        <v>0</v>
      </c>
      <c r="P113" t="s">
        <v>422</v>
      </c>
      <c r="Q113">
        <v>300</v>
      </c>
      <c r="R113">
        <v>256.10000000000002</v>
      </c>
      <c r="S113" t="s">
        <v>422</v>
      </c>
      <c r="T113" s="712">
        <v>300</v>
      </c>
      <c r="U113" t="s">
        <v>423</v>
      </c>
      <c r="V113" t="s">
        <v>424</v>
      </c>
      <c r="W113" t="s">
        <v>425</v>
      </c>
      <c r="X113" t="s">
        <v>527</v>
      </c>
      <c r="Y113" s="711">
        <v>44477.534687500003</v>
      </c>
    </row>
    <row r="114" spans="1:25">
      <c r="A114" t="s">
        <v>410</v>
      </c>
      <c r="B114" t="s">
        <v>411</v>
      </c>
      <c r="C114" t="s">
        <v>432</v>
      </c>
      <c r="D114" t="s">
        <v>433</v>
      </c>
      <c r="E114" t="s">
        <v>414</v>
      </c>
      <c r="F114" t="s">
        <v>415</v>
      </c>
      <c r="G114" t="s">
        <v>416</v>
      </c>
      <c r="H114" t="s">
        <v>569</v>
      </c>
      <c r="I114" t="s">
        <v>570</v>
      </c>
      <c r="J114" s="711">
        <v>44460</v>
      </c>
      <c r="K114" t="s">
        <v>2216</v>
      </c>
      <c r="L114" t="s">
        <v>2217</v>
      </c>
      <c r="M114" t="s">
        <v>421</v>
      </c>
      <c r="N114">
        <v>0</v>
      </c>
      <c r="O114">
        <v>0</v>
      </c>
      <c r="P114" t="s">
        <v>422</v>
      </c>
      <c r="Q114">
        <v>90</v>
      </c>
      <c r="R114">
        <v>76.83</v>
      </c>
      <c r="S114" t="s">
        <v>422</v>
      </c>
      <c r="T114" s="712">
        <v>90</v>
      </c>
      <c r="U114" t="s">
        <v>423</v>
      </c>
      <c r="V114" t="s">
        <v>424</v>
      </c>
      <c r="W114" t="s">
        <v>425</v>
      </c>
      <c r="X114" t="s">
        <v>464</v>
      </c>
      <c r="Y114" s="711">
        <v>44476.682511574101</v>
      </c>
    </row>
    <row r="115" spans="1:25" s="713" customFormat="1">
      <c r="A115" t="s">
        <v>410</v>
      </c>
      <c r="B115" t="s">
        <v>411</v>
      </c>
      <c r="C115" t="s">
        <v>970</v>
      </c>
      <c r="D115" t="s">
        <v>971</v>
      </c>
      <c r="E115" t="s">
        <v>414</v>
      </c>
      <c r="F115" t="s">
        <v>415</v>
      </c>
      <c r="G115" t="s">
        <v>416</v>
      </c>
      <c r="H115" t="s">
        <v>569</v>
      </c>
      <c r="I115" t="s">
        <v>570</v>
      </c>
      <c r="J115" s="711">
        <v>44468</v>
      </c>
      <c r="K115" t="s">
        <v>2218</v>
      </c>
      <c r="L115" t="s">
        <v>2219</v>
      </c>
      <c r="M115" t="s">
        <v>421</v>
      </c>
      <c r="N115">
        <v>0</v>
      </c>
      <c r="O115">
        <v>0</v>
      </c>
      <c r="P115" t="s">
        <v>422</v>
      </c>
      <c r="Q115">
        <v>940.53</v>
      </c>
      <c r="R115">
        <v>803.6</v>
      </c>
      <c r="S115" t="s">
        <v>422</v>
      </c>
      <c r="T115" s="712">
        <v>940.53</v>
      </c>
      <c r="U115" t="s">
        <v>423</v>
      </c>
      <c r="V115" t="s">
        <v>424</v>
      </c>
      <c r="W115" t="s">
        <v>425</v>
      </c>
      <c r="X115" t="s">
        <v>426</v>
      </c>
      <c r="Y115" s="711">
        <v>44474.676412036999</v>
      </c>
    </row>
    <row r="116" spans="1:25" s="713" customFormat="1">
      <c r="A116" t="s">
        <v>410</v>
      </c>
      <c r="B116" t="s">
        <v>411</v>
      </c>
      <c r="C116" t="s">
        <v>412</v>
      </c>
      <c r="D116" t="s">
        <v>413</v>
      </c>
      <c r="E116" t="s">
        <v>414</v>
      </c>
      <c r="F116" t="s">
        <v>415</v>
      </c>
      <c r="G116" t="s">
        <v>416</v>
      </c>
      <c r="H116" t="s">
        <v>569</v>
      </c>
      <c r="I116" t="s">
        <v>570</v>
      </c>
      <c r="J116" s="711">
        <v>44468</v>
      </c>
      <c r="K116" t="s">
        <v>2220</v>
      </c>
      <c r="L116" t="s">
        <v>2221</v>
      </c>
      <c r="M116" t="s">
        <v>421</v>
      </c>
      <c r="N116">
        <v>0</v>
      </c>
      <c r="O116">
        <v>0</v>
      </c>
      <c r="P116" t="s">
        <v>422</v>
      </c>
      <c r="Q116">
        <v>536</v>
      </c>
      <c r="R116">
        <v>457.96</v>
      </c>
      <c r="S116" t="s">
        <v>422</v>
      </c>
      <c r="T116" s="712">
        <v>536</v>
      </c>
      <c r="U116" t="s">
        <v>423</v>
      </c>
      <c r="V116" t="s">
        <v>424</v>
      </c>
      <c r="W116" t="s">
        <v>425</v>
      </c>
      <c r="X116" t="s">
        <v>426</v>
      </c>
      <c r="Y116" s="711">
        <v>44476.6323611111</v>
      </c>
    </row>
    <row r="117" spans="1:25" s="713" customFormat="1">
      <c r="A117" t="s">
        <v>410</v>
      </c>
      <c r="B117" t="s">
        <v>411</v>
      </c>
      <c r="C117" t="s">
        <v>970</v>
      </c>
      <c r="D117" t="s">
        <v>971</v>
      </c>
      <c r="E117" t="s">
        <v>414</v>
      </c>
      <c r="F117" t="s">
        <v>415</v>
      </c>
      <c r="G117" t="s">
        <v>416</v>
      </c>
      <c r="H117" t="s">
        <v>569</v>
      </c>
      <c r="I117" t="s">
        <v>570</v>
      </c>
      <c r="J117" s="711">
        <v>44469</v>
      </c>
      <c r="K117" t="s">
        <v>2222</v>
      </c>
      <c r="L117" t="s">
        <v>2223</v>
      </c>
      <c r="M117" t="s">
        <v>421</v>
      </c>
      <c r="N117">
        <v>0</v>
      </c>
      <c r="O117">
        <v>0</v>
      </c>
      <c r="P117" t="s">
        <v>422</v>
      </c>
      <c r="Q117">
        <v>25</v>
      </c>
      <c r="R117">
        <v>21.36</v>
      </c>
      <c r="S117" t="s">
        <v>422</v>
      </c>
      <c r="T117" s="712">
        <v>25</v>
      </c>
      <c r="U117" t="s">
        <v>423</v>
      </c>
      <c r="V117" t="s">
        <v>424</v>
      </c>
      <c r="W117" t="s">
        <v>425</v>
      </c>
      <c r="X117" t="s">
        <v>426</v>
      </c>
      <c r="Y117" s="711">
        <v>44481.3823611111</v>
      </c>
    </row>
    <row r="118" spans="1:25" s="713" customFormat="1">
      <c r="A118" t="s">
        <v>410</v>
      </c>
      <c r="B118" t="s">
        <v>411</v>
      </c>
      <c r="C118" t="s">
        <v>432</v>
      </c>
      <c r="D118" t="s">
        <v>433</v>
      </c>
      <c r="E118" t="s">
        <v>414</v>
      </c>
      <c r="F118" t="s">
        <v>415</v>
      </c>
      <c r="G118" t="s">
        <v>416</v>
      </c>
      <c r="H118" t="s">
        <v>948</v>
      </c>
      <c r="I118" t="s">
        <v>597</v>
      </c>
      <c r="J118" s="711">
        <v>44405</v>
      </c>
      <c r="K118" t="s">
        <v>2107</v>
      </c>
      <c r="L118" t="s">
        <v>2108</v>
      </c>
      <c r="M118" t="s">
        <v>421</v>
      </c>
      <c r="N118">
        <v>0</v>
      </c>
      <c r="O118">
        <v>0</v>
      </c>
      <c r="P118" t="s">
        <v>422</v>
      </c>
      <c r="Q118">
        <v>190.04</v>
      </c>
      <c r="R118">
        <v>160.53</v>
      </c>
      <c r="S118" t="s">
        <v>422</v>
      </c>
      <c r="T118" s="712">
        <v>190.04</v>
      </c>
      <c r="U118" t="s">
        <v>423</v>
      </c>
      <c r="V118" t="s">
        <v>424</v>
      </c>
      <c r="W118" t="s">
        <v>425</v>
      </c>
      <c r="X118" t="s">
        <v>438</v>
      </c>
      <c r="Y118" s="711">
        <v>44418.616956018501</v>
      </c>
    </row>
    <row r="119" spans="1:25" s="713" customFormat="1">
      <c r="A119" t="s">
        <v>410</v>
      </c>
      <c r="B119" t="s">
        <v>411</v>
      </c>
      <c r="C119" t="s">
        <v>432</v>
      </c>
      <c r="D119" t="s">
        <v>433</v>
      </c>
      <c r="E119" t="s">
        <v>414</v>
      </c>
      <c r="F119" t="s">
        <v>415</v>
      </c>
      <c r="G119" t="s">
        <v>416</v>
      </c>
      <c r="H119" t="s">
        <v>596</v>
      </c>
      <c r="I119" t="s">
        <v>597</v>
      </c>
      <c r="J119" s="711">
        <v>44405</v>
      </c>
      <c r="K119" t="s">
        <v>2109</v>
      </c>
      <c r="L119" t="s">
        <v>2108</v>
      </c>
      <c r="M119" t="s">
        <v>421</v>
      </c>
      <c r="N119">
        <v>0</v>
      </c>
      <c r="O119">
        <v>0</v>
      </c>
      <c r="P119" t="s">
        <v>422</v>
      </c>
      <c r="Q119">
        <v>190.04</v>
      </c>
      <c r="R119">
        <v>160.53</v>
      </c>
      <c r="S119" t="s">
        <v>422</v>
      </c>
      <c r="T119" s="712">
        <v>190.04</v>
      </c>
      <c r="U119" t="s">
        <v>423</v>
      </c>
      <c r="V119" t="s">
        <v>424</v>
      </c>
      <c r="W119" t="s">
        <v>425</v>
      </c>
      <c r="X119" t="s">
        <v>438</v>
      </c>
      <c r="Y119" s="711">
        <v>44418.616956018501</v>
      </c>
    </row>
    <row r="120" spans="1:25">
      <c r="A120" t="s">
        <v>410</v>
      </c>
      <c r="B120" t="s">
        <v>411</v>
      </c>
      <c r="C120" t="s">
        <v>432</v>
      </c>
      <c r="D120" t="s">
        <v>433</v>
      </c>
      <c r="E120" t="s">
        <v>414</v>
      </c>
      <c r="F120" t="s">
        <v>415</v>
      </c>
      <c r="G120" t="s">
        <v>416</v>
      </c>
      <c r="H120" t="s">
        <v>596</v>
      </c>
      <c r="I120" t="s">
        <v>597</v>
      </c>
      <c r="J120" s="711">
        <v>44432</v>
      </c>
      <c r="K120" t="s">
        <v>2013</v>
      </c>
      <c r="L120" t="s">
        <v>2014</v>
      </c>
      <c r="M120" t="s">
        <v>421</v>
      </c>
      <c r="N120">
        <v>0</v>
      </c>
      <c r="O120">
        <v>0</v>
      </c>
      <c r="P120" t="s">
        <v>422</v>
      </c>
      <c r="Q120">
        <v>191.28</v>
      </c>
      <c r="R120">
        <v>163.68</v>
      </c>
      <c r="S120" t="s">
        <v>422</v>
      </c>
      <c r="T120" s="712">
        <v>191.28</v>
      </c>
      <c r="U120" t="s">
        <v>423</v>
      </c>
      <c r="V120" t="s">
        <v>424</v>
      </c>
      <c r="W120" t="s">
        <v>425</v>
      </c>
      <c r="X120" t="s">
        <v>438</v>
      </c>
      <c r="Y120" s="711">
        <v>44446.601400462998</v>
      </c>
    </row>
    <row r="121" spans="1:25">
      <c r="A121" t="s">
        <v>410</v>
      </c>
      <c r="B121" t="s">
        <v>411</v>
      </c>
      <c r="C121" t="s">
        <v>432</v>
      </c>
      <c r="D121" t="s">
        <v>433</v>
      </c>
      <c r="E121" t="s">
        <v>414</v>
      </c>
      <c r="F121" t="s">
        <v>415</v>
      </c>
      <c r="G121" t="s">
        <v>416</v>
      </c>
      <c r="H121" t="s">
        <v>596</v>
      </c>
      <c r="I121" t="s">
        <v>597</v>
      </c>
      <c r="J121" s="711">
        <v>44469</v>
      </c>
      <c r="K121" t="s">
        <v>2224</v>
      </c>
      <c r="L121" t="s">
        <v>2225</v>
      </c>
      <c r="M121" t="s">
        <v>421</v>
      </c>
      <c r="N121">
        <v>0</v>
      </c>
      <c r="O121">
        <v>0</v>
      </c>
      <c r="P121" t="s">
        <v>422</v>
      </c>
      <c r="Q121">
        <v>191.13</v>
      </c>
      <c r="R121">
        <v>163.30000000000001</v>
      </c>
      <c r="S121" t="s">
        <v>422</v>
      </c>
      <c r="T121" s="712">
        <v>191.13</v>
      </c>
      <c r="U121" t="s">
        <v>423</v>
      </c>
      <c r="V121" t="s">
        <v>424</v>
      </c>
      <c r="W121" t="s">
        <v>425</v>
      </c>
      <c r="X121" t="s">
        <v>438</v>
      </c>
      <c r="Y121" s="711">
        <v>44477.599027777796</v>
      </c>
    </row>
    <row r="122" spans="1:25">
      <c r="A122" t="s">
        <v>410</v>
      </c>
      <c r="B122" t="s">
        <v>411</v>
      </c>
      <c r="C122" t="s">
        <v>432</v>
      </c>
      <c r="D122" t="s">
        <v>433</v>
      </c>
      <c r="E122" t="s">
        <v>414</v>
      </c>
      <c r="F122" t="s">
        <v>415</v>
      </c>
      <c r="G122" t="s">
        <v>416</v>
      </c>
      <c r="H122" t="s">
        <v>604</v>
      </c>
      <c r="I122" t="s">
        <v>597</v>
      </c>
      <c r="J122" s="711">
        <v>44405</v>
      </c>
      <c r="K122" t="s">
        <v>2110</v>
      </c>
      <c r="L122" t="s">
        <v>2108</v>
      </c>
      <c r="M122" t="s">
        <v>421</v>
      </c>
      <c r="N122">
        <v>0</v>
      </c>
      <c r="O122">
        <v>0</v>
      </c>
      <c r="P122" t="s">
        <v>422</v>
      </c>
      <c r="Q122">
        <v>190.04</v>
      </c>
      <c r="R122">
        <v>160.53</v>
      </c>
      <c r="S122" t="s">
        <v>422</v>
      </c>
      <c r="T122" s="712">
        <v>190.04</v>
      </c>
      <c r="U122" t="s">
        <v>423</v>
      </c>
      <c r="V122" t="s">
        <v>424</v>
      </c>
      <c r="W122" t="s">
        <v>425</v>
      </c>
      <c r="X122" t="s">
        <v>438</v>
      </c>
      <c r="Y122" s="711">
        <v>44418.616956018501</v>
      </c>
    </row>
    <row r="123" spans="1:25">
      <c r="A123" t="s">
        <v>410</v>
      </c>
      <c r="B123" t="s">
        <v>411</v>
      </c>
      <c r="C123" t="s">
        <v>432</v>
      </c>
      <c r="D123" t="s">
        <v>433</v>
      </c>
      <c r="E123" t="s">
        <v>414</v>
      </c>
      <c r="F123" t="s">
        <v>415</v>
      </c>
      <c r="G123" t="s">
        <v>416</v>
      </c>
      <c r="H123" t="s">
        <v>604</v>
      </c>
      <c r="I123" t="s">
        <v>597</v>
      </c>
      <c r="J123" s="711">
        <v>44432</v>
      </c>
      <c r="K123" t="s">
        <v>2015</v>
      </c>
      <c r="L123" t="s">
        <v>2014</v>
      </c>
      <c r="M123" t="s">
        <v>421</v>
      </c>
      <c r="N123">
        <v>0</v>
      </c>
      <c r="O123">
        <v>0</v>
      </c>
      <c r="P123" t="s">
        <v>422</v>
      </c>
      <c r="Q123">
        <v>191.28</v>
      </c>
      <c r="R123">
        <v>163.68</v>
      </c>
      <c r="S123" t="s">
        <v>422</v>
      </c>
      <c r="T123" s="712">
        <v>191.28</v>
      </c>
      <c r="U123" t="s">
        <v>423</v>
      </c>
      <c r="V123" t="s">
        <v>424</v>
      </c>
      <c r="W123" t="s">
        <v>425</v>
      </c>
      <c r="X123" t="s">
        <v>438</v>
      </c>
      <c r="Y123" s="711">
        <v>44446.601400462998</v>
      </c>
    </row>
    <row r="124" spans="1:25">
      <c r="A124" t="s">
        <v>410</v>
      </c>
      <c r="B124" t="s">
        <v>411</v>
      </c>
      <c r="C124" t="s">
        <v>432</v>
      </c>
      <c r="D124" t="s">
        <v>433</v>
      </c>
      <c r="E124" t="s">
        <v>414</v>
      </c>
      <c r="F124" t="s">
        <v>415</v>
      </c>
      <c r="G124" t="s">
        <v>416</v>
      </c>
      <c r="H124" t="s">
        <v>604</v>
      </c>
      <c r="I124" t="s">
        <v>597</v>
      </c>
      <c r="J124" s="711">
        <v>44469</v>
      </c>
      <c r="K124" t="s">
        <v>2226</v>
      </c>
      <c r="L124" t="s">
        <v>2225</v>
      </c>
      <c r="M124" t="s">
        <v>421</v>
      </c>
      <c r="N124">
        <v>0</v>
      </c>
      <c r="O124">
        <v>0</v>
      </c>
      <c r="P124" t="s">
        <v>422</v>
      </c>
      <c r="Q124">
        <v>191.13</v>
      </c>
      <c r="R124">
        <v>163.30000000000001</v>
      </c>
      <c r="S124" t="s">
        <v>422</v>
      </c>
      <c r="T124" s="712">
        <v>191.13</v>
      </c>
      <c r="U124" t="s">
        <v>423</v>
      </c>
      <c r="V124" t="s">
        <v>424</v>
      </c>
      <c r="W124" t="s">
        <v>425</v>
      </c>
      <c r="X124" t="s">
        <v>438</v>
      </c>
      <c r="Y124" s="711">
        <v>44477.599027777796</v>
      </c>
    </row>
    <row r="125" spans="1:25">
      <c r="A125" t="s">
        <v>410</v>
      </c>
      <c r="B125" t="s">
        <v>411</v>
      </c>
      <c r="C125" t="s">
        <v>432</v>
      </c>
      <c r="D125" t="s">
        <v>433</v>
      </c>
      <c r="E125" t="s">
        <v>414</v>
      </c>
      <c r="F125" t="s">
        <v>415</v>
      </c>
      <c r="G125" t="s">
        <v>416</v>
      </c>
      <c r="H125" t="s">
        <v>608</v>
      </c>
      <c r="I125" t="s">
        <v>597</v>
      </c>
      <c r="J125" s="711">
        <v>44405</v>
      </c>
      <c r="K125" t="s">
        <v>2111</v>
      </c>
      <c r="L125" t="s">
        <v>2108</v>
      </c>
      <c r="M125" t="s">
        <v>421</v>
      </c>
      <c r="N125">
        <v>0</v>
      </c>
      <c r="O125">
        <v>0</v>
      </c>
      <c r="P125" t="s">
        <v>422</v>
      </c>
      <c r="Q125">
        <v>63.34</v>
      </c>
      <c r="R125">
        <v>53.51</v>
      </c>
      <c r="S125" t="s">
        <v>422</v>
      </c>
      <c r="T125" s="712">
        <v>63.34</v>
      </c>
      <c r="U125" t="s">
        <v>423</v>
      </c>
      <c r="V125" t="s">
        <v>424</v>
      </c>
      <c r="W125" t="s">
        <v>425</v>
      </c>
      <c r="X125" t="s">
        <v>438</v>
      </c>
      <c r="Y125" s="711">
        <v>44418.616956018501</v>
      </c>
    </row>
    <row r="126" spans="1:25">
      <c r="A126" t="s">
        <v>410</v>
      </c>
      <c r="B126" t="s">
        <v>411</v>
      </c>
      <c r="C126" t="s">
        <v>432</v>
      </c>
      <c r="D126" t="s">
        <v>433</v>
      </c>
      <c r="E126" t="s">
        <v>414</v>
      </c>
      <c r="F126" t="s">
        <v>415</v>
      </c>
      <c r="G126" t="s">
        <v>416</v>
      </c>
      <c r="H126" t="s">
        <v>608</v>
      </c>
      <c r="I126" t="s">
        <v>597</v>
      </c>
      <c r="J126" s="711">
        <v>44432</v>
      </c>
      <c r="K126" t="s">
        <v>2016</v>
      </c>
      <c r="L126" t="s">
        <v>2014</v>
      </c>
      <c r="M126" t="s">
        <v>421</v>
      </c>
      <c r="N126">
        <v>0</v>
      </c>
      <c r="O126">
        <v>0</v>
      </c>
      <c r="P126" t="s">
        <v>422</v>
      </c>
      <c r="Q126">
        <v>63.76</v>
      </c>
      <c r="R126">
        <v>54.56</v>
      </c>
      <c r="S126" t="s">
        <v>422</v>
      </c>
      <c r="T126" s="712">
        <v>63.76</v>
      </c>
      <c r="U126" t="s">
        <v>423</v>
      </c>
      <c r="V126" t="s">
        <v>424</v>
      </c>
      <c r="W126" t="s">
        <v>425</v>
      </c>
      <c r="X126" t="s">
        <v>438</v>
      </c>
      <c r="Y126" s="711">
        <v>44446.601400462998</v>
      </c>
    </row>
    <row r="127" spans="1:25">
      <c r="A127" t="s">
        <v>410</v>
      </c>
      <c r="B127" t="s">
        <v>411</v>
      </c>
      <c r="C127" t="s">
        <v>432</v>
      </c>
      <c r="D127" t="s">
        <v>433</v>
      </c>
      <c r="E127" t="s">
        <v>414</v>
      </c>
      <c r="F127" t="s">
        <v>415</v>
      </c>
      <c r="G127" t="s">
        <v>416</v>
      </c>
      <c r="H127" t="s">
        <v>608</v>
      </c>
      <c r="I127" t="s">
        <v>597</v>
      </c>
      <c r="J127" s="711">
        <v>44469</v>
      </c>
      <c r="K127" t="s">
        <v>2227</v>
      </c>
      <c r="L127" t="s">
        <v>2225</v>
      </c>
      <c r="M127" t="s">
        <v>421</v>
      </c>
      <c r="N127">
        <v>0</v>
      </c>
      <c r="O127">
        <v>0</v>
      </c>
      <c r="P127" t="s">
        <v>422</v>
      </c>
      <c r="Q127">
        <v>63.71</v>
      </c>
      <c r="R127">
        <v>54.43</v>
      </c>
      <c r="S127" t="s">
        <v>422</v>
      </c>
      <c r="T127" s="712">
        <v>63.71</v>
      </c>
      <c r="U127" t="s">
        <v>423</v>
      </c>
      <c r="V127" t="s">
        <v>424</v>
      </c>
      <c r="W127" t="s">
        <v>425</v>
      </c>
      <c r="X127" t="s">
        <v>438</v>
      </c>
      <c r="Y127" s="711">
        <v>44477.599027777796</v>
      </c>
    </row>
    <row r="128" spans="1:25">
      <c r="A128" t="s">
        <v>410</v>
      </c>
      <c r="B128" t="s">
        <v>411</v>
      </c>
      <c r="C128" t="s">
        <v>432</v>
      </c>
      <c r="D128" t="s">
        <v>433</v>
      </c>
      <c r="E128" t="s">
        <v>414</v>
      </c>
      <c r="F128" t="s">
        <v>415</v>
      </c>
      <c r="G128" t="s">
        <v>416</v>
      </c>
      <c r="H128" t="s">
        <v>612</v>
      </c>
      <c r="I128" t="s">
        <v>597</v>
      </c>
      <c r="J128" s="711">
        <v>44432</v>
      </c>
      <c r="K128" t="s">
        <v>2017</v>
      </c>
      <c r="L128" t="s">
        <v>2014</v>
      </c>
      <c r="M128" t="s">
        <v>421</v>
      </c>
      <c r="N128">
        <v>0</v>
      </c>
      <c r="O128">
        <v>0</v>
      </c>
      <c r="P128" t="s">
        <v>422</v>
      </c>
      <c r="Q128">
        <v>191.28</v>
      </c>
      <c r="R128">
        <v>163.68</v>
      </c>
      <c r="S128" t="s">
        <v>422</v>
      </c>
      <c r="T128" s="712">
        <v>191.28</v>
      </c>
      <c r="U128" t="s">
        <v>423</v>
      </c>
      <c r="V128" t="s">
        <v>424</v>
      </c>
      <c r="W128" t="s">
        <v>425</v>
      </c>
      <c r="X128" t="s">
        <v>438</v>
      </c>
      <c r="Y128" s="711">
        <v>44446.601400462998</v>
      </c>
    </row>
    <row r="129" spans="1:25">
      <c r="A129" t="s">
        <v>410</v>
      </c>
      <c r="B129" t="s">
        <v>411</v>
      </c>
      <c r="C129" t="s">
        <v>432</v>
      </c>
      <c r="D129" t="s">
        <v>433</v>
      </c>
      <c r="E129" t="s">
        <v>414</v>
      </c>
      <c r="F129" t="s">
        <v>415</v>
      </c>
      <c r="G129" t="s">
        <v>416</v>
      </c>
      <c r="H129" t="s">
        <v>612</v>
      </c>
      <c r="I129" t="s">
        <v>597</v>
      </c>
      <c r="J129" s="711">
        <v>44469</v>
      </c>
      <c r="K129" t="s">
        <v>2228</v>
      </c>
      <c r="L129" t="s">
        <v>2225</v>
      </c>
      <c r="M129" t="s">
        <v>421</v>
      </c>
      <c r="N129">
        <v>0</v>
      </c>
      <c r="O129">
        <v>0</v>
      </c>
      <c r="P129" t="s">
        <v>422</v>
      </c>
      <c r="Q129">
        <v>191.13</v>
      </c>
      <c r="R129">
        <v>163.30000000000001</v>
      </c>
      <c r="S129" t="s">
        <v>422</v>
      </c>
      <c r="T129" s="712">
        <v>191.13</v>
      </c>
      <c r="U129" t="s">
        <v>423</v>
      </c>
      <c r="V129" t="s">
        <v>424</v>
      </c>
      <c r="W129" t="s">
        <v>425</v>
      </c>
      <c r="X129" t="s">
        <v>438</v>
      </c>
      <c r="Y129" s="711">
        <v>44477.599027777796</v>
      </c>
    </row>
    <row r="130" spans="1:25">
      <c r="A130" t="s">
        <v>410</v>
      </c>
      <c r="B130" t="s">
        <v>411</v>
      </c>
      <c r="C130" t="s">
        <v>432</v>
      </c>
      <c r="D130" t="s">
        <v>433</v>
      </c>
      <c r="E130" t="s">
        <v>414</v>
      </c>
      <c r="F130" t="s">
        <v>415</v>
      </c>
      <c r="G130" t="s">
        <v>416</v>
      </c>
      <c r="H130" t="s">
        <v>616</v>
      </c>
      <c r="I130" t="s">
        <v>597</v>
      </c>
      <c r="J130" s="711">
        <v>44399</v>
      </c>
      <c r="K130" t="s">
        <v>2112</v>
      </c>
      <c r="L130" t="s">
        <v>2113</v>
      </c>
      <c r="M130" t="s">
        <v>421</v>
      </c>
      <c r="N130">
        <v>0</v>
      </c>
      <c r="O130">
        <v>0</v>
      </c>
      <c r="P130" t="s">
        <v>422</v>
      </c>
      <c r="Q130">
        <v>192.44</v>
      </c>
      <c r="R130">
        <v>162.56</v>
      </c>
      <c r="S130" t="s">
        <v>422</v>
      </c>
      <c r="T130" s="712">
        <v>192.44</v>
      </c>
      <c r="U130" t="s">
        <v>423</v>
      </c>
      <c r="V130" t="s">
        <v>424</v>
      </c>
      <c r="W130" t="s">
        <v>425</v>
      </c>
      <c r="X130" t="s">
        <v>619</v>
      </c>
      <c r="Y130" s="711">
        <v>44416.598900463003</v>
      </c>
    </row>
    <row r="131" spans="1:25">
      <c r="A131" t="s">
        <v>410</v>
      </c>
      <c r="B131" t="s">
        <v>411</v>
      </c>
      <c r="C131" t="s">
        <v>432</v>
      </c>
      <c r="D131" t="s">
        <v>433</v>
      </c>
      <c r="E131" t="s">
        <v>414</v>
      </c>
      <c r="F131" t="s">
        <v>415</v>
      </c>
      <c r="G131" t="s">
        <v>416</v>
      </c>
      <c r="H131" t="s">
        <v>616</v>
      </c>
      <c r="I131" t="s">
        <v>597</v>
      </c>
      <c r="J131" s="711">
        <v>44405</v>
      </c>
      <c r="K131" t="s">
        <v>2114</v>
      </c>
      <c r="L131" t="s">
        <v>2108</v>
      </c>
      <c r="M131" t="s">
        <v>421</v>
      </c>
      <c r="N131">
        <v>0</v>
      </c>
      <c r="O131">
        <v>0</v>
      </c>
      <c r="P131" t="s">
        <v>422</v>
      </c>
      <c r="Q131">
        <v>633.46</v>
      </c>
      <c r="R131">
        <v>535.11</v>
      </c>
      <c r="S131" t="s">
        <v>422</v>
      </c>
      <c r="T131" s="712">
        <v>633.46</v>
      </c>
      <c r="U131" t="s">
        <v>423</v>
      </c>
      <c r="V131" t="s">
        <v>424</v>
      </c>
      <c r="W131" t="s">
        <v>425</v>
      </c>
      <c r="X131" t="s">
        <v>438</v>
      </c>
      <c r="Y131" s="711">
        <v>44418.616956018501</v>
      </c>
    </row>
    <row r="132" spans="1:25">
      <c r="A132" t="s">
        <v>410</v>
      </c>
      <c r="B132" t="s">
        <v>411</v>
      </c>
      <c r="C132" t="s">
        <v>432</v>
      </c>
      <c r="D132" t="s">
        <v>433</v>
      </c>
      <c r="E132" t="s">
        <v>414</v>
      </c>
      <c r="F132" t="s">
        <v>415</v>
      </c>
      <c r="G132" t="s">
        <v>416</v>
      </c>
      <c r="H132" t="s">
        <v>616</v>
      </c>
      <c r="I132" t="s">
        <v>597</v>
      </c>
      <c r="J132" s="711">
        <v>44432</v>
      </c>
      <c r="K132" t="s">
        <v>2018</v>
      </c>
      <c r="L132" t="s">
        <v>2014</v>
      </c>
      <c r="M132" t="s">
        <v>421</v>
      </c>
      <c r="N132">
        <v>0</v>
      </c>
      <c r="O132">
        <v>0</v>
      </c>
      <c r="P132" t="s">
        <v>422</v>
      </c>
      <c r="Q132">
        <v>637.6</v>
      </c>
      <c r="R132">
        <v>545.61</v>
      </c>
      <c r="S132" t="s">
        <v>422</v>
      </c>
      <c r="T132" s="712">
        <v>637.6</v>
      </c>
      <c r="U132" t="s">
        <v>423</v>
      </c>
      <c r="V132" t="s">
        <v>424</v>
      </c>
      <c r="W132" t="s">
        <v>425</v>
      </c>
      <c r="X132" t="s">
        <v>438</v>
      </c>
      <c r="Y132" s="711">
        <v>44446.601400462998</v>
      </c>
    </row>
    <row r="133" spans="1:25">
      <c r="A133" t="s">
        <v>410</v>
      </c>
      <c r="B133" t="s">
        <v>411</v>
      </c>
      <c r="C133" t="s">
        <v>432</v>
      </c>
      <c r="D133" t="s">
        <v>433</v>
      </c>
      <c r="E133" t="s">
        <v>414</v>
      </c>
      <c r="F133" t="s">
        <v>415</v>
      </c>
      <c r="G133" t="s">
        <v>416</v>
      </c>
      <c r="H133" t="s">
        <v>616</v>
      </c>
      <c r="I133" t="s">
        <v>597</v>
      </c>
      <c r="J133" s="711">
        <v>44469</v>
      </c>
      <c r="K133" t="s">
        <v>2229</v>
      </c>
      <c r="L133" t="s">
        <v>2225</v>
      </c>
      <c r="M133" t="s">
        <v>421</v>
      </c>
      <c r="N133">
        <v>0</v>
      </c>
      <c r="O133">
        <v>0</v>
      </c>
      <c r="P133" t="s">
        <v>422</v>
      </c>
      <c r="Q133">
        <v>637.11</v>
      </c>
      <c r="R133">
        <v>544.35</v>
      </c>
      <c r="S133" t="s">
        <v>422</v>
      </c>
      <c r="T133" s="712">
        <v>637.11</v>
      </c>
      <c r="U133" t="s">
        <v>423</v>
      </c>
      <c r="V133" t="s">
        <v>424</v>
      </c>
      <c r="W133" t="s">
        <v>425</v>
      </c>
      <c r="X133" t="s">
        <v>438</v>
      </c>
      <c r="Y133" s="711">
        <v>44477.599027777796</v>
      </c>
    </row>
    <row r="134" spans="1:25">
      <c r="A134" t="s">
        <v>410</v>
      </c>
      <c r="B134" t="s">
        <v>411</v>
      </c>
      <c r="C134" t="s">
        <v>432</v>
      </c>
      <c r="D134" t="s">
        <v>433</v>
      </c>
      <c r="E134" t="s">
        <v>414</v>
      </c>
      <c r="F134" t="s">
        <v>415</v>
      </c>
      <c r="G134" t="s">
        <v>416</v>
      </c>
      <c r="H134" t="s">
        <v>623</v>
      </c>
      <c r="I134" t="s">
        <v>624</v>
      </c>
      <c r="J134" s="711">
        <v>44405</v>
      </c>
      <c r="K134" t="s">
        <v>2115</v>
      </c>
      <c r="L134" t="s">
        <v>2116</v>
      </c>
      <c r="M134" t="s">
        <v>421</v>
      </c>
      <c r="N134">
        <v>0</v>
      </c>
      <c r="O134">
        <v>0</v>
      </c>
      <c r="P134" t="s">
        <v>422</v>
      </c>
      <c r="Q134">
        <v>2550.75</v>
      </c>
      <c r="R134">
        <v>2154.71</v>
      </c>
      <c r="S134" t="s">
        <v>422</v>
      </c>
      <c r="T134" s="712">
        <v>2550.75</v>
      </c>
      <c r="U134" t="s">
        <v>423</v>
      </c>
      <c r="V134" t="s">
        <v>424</v>
      </c>
      <c r="W134" t="s">
        <v>425</v>
      </c>
      <c r="X134" t="s">
        <v>438</v>
      </c>
      <c r="Y134" s="711">
        <v>44418.616979166698</v>
      </c>
    </row>
    <row r="135" spans="1:25">
      <c r="A135" t="s">
        <v>410</v>
      </c>
      <c r="B135" t="s">
        <v>411</v>
      </c>
      <c r="C135" t="s">
        <v>432</v>
      </c>
      <c r="D135" t="s">
        <v>433</v>
      </c>
      <c r="E135" t="s">
        <v>414</v>
      </c>
      <c r="F135" t="s">
        <v>415</v>
      </c>
      <c r="G135" t="s">
        <v>416</v>
      </c>
      <c r="H135" t="s">
        <v>623</v>
      </c>
      <c r="I135" t="s">
        <v>624</v>
      </c>
      <c r="J135" s="711">
        <v>44432</v>
      </c>
      <c r="K135" t="s">
        <v>2019</v>
      </c>
      <c r="L135" t="s">
        <v>2020</v>
      </c>
      <c r="M135" t="s">
        <v>421</v>
      </c>
      <c r="N135">
        <v>0</v>
      </c>
      <c r="O135">
        <v>0</v>
      </c>
      <c r="P135" t="s">
        <v>422</v>
      </c>
      <c r="Q135">
        <v>2550.96</v>
      </c>
      <c r="R135">
        <v>2182.92</v>
      </c>
      <c r="S135" t="s">
        <v>422</v>
      </c>
      <c r="T135" s="712">
        <v>2550.96</v>
      </c>
      <c r="U135" t="s">
        <v>423</v>
      </c>
      <c r="V135" t="s">
        <v>424</v>
      </c>
      <c r="W135" t="s">
        <v>425</v>
      </c>
      <c r="X135" t="s">
        <v>438</v>
      </c>
      <c r="Y135" s="711">
        <v>44446.6014236111</v>
      </c>
    </row>
    <row r="136" spans="1:25">
      <c r="A136" t="s">
        <v>410</v>
      </c>
      <c r="B136" t="s">
        <v>411</v>
      </c>
      <c r="C136" t="s">
        <v>432</v>
      </c>
      <c r="D136" t="s">
        <v>433</v>
      </c>
      <c r="E136" t="s">
        <v>414</v>
      </c>
      <c r="F136" t="s">
        <v>415</v>
      </c>
      <c r="G136" t="s">
        <v>416</v>
      </c>
      <c r="H136" t="s">
        <v>623</v>
      </c>
      <c r="I136" t="s">
        <v>624</v>
      </c>
      <c r="J136" s="711">
        <v>44469</v>
      </c>
      <c r="K136" t="s">
        <v>2230</v>
      </c>
      <c r="L136" t="s">
        <v>2231</v>
      </c>
      <c r="M136" t="s">
        <v>421</v>
      </c>
      <c r="N136">
        <v>0</v>
      </c>
      <c r="O136">
        <v>0</v>
      </c>
      <c r="P136" t="s">
        <v>422</v>
      </c>
      <c r="Q136">
        <v>2547.9899999999998</v>
      </c>
      <c r="R136">
        <v>2177.02</v>
      </c>
      <c r="S136" t="s">
        <v>422</v>
      </c>
      <c r="T136" s="712">
        <v>2547.9899999999998</v>
      </c>
      <c r="U136" t="s">
        <v>423</v>
      </c>
      <c r="V136" t="s">
        <v>424</v>
      </c>
      <c r="W136" t="s">
        <v>425</v>
      </c>
      <c r="X136" t="s">
        <v>438</v>
      </c>
      <c r="Y136" s="711">
        <v>44477.599039351902</v>
      </c>
    </row>
    <row r="137" spans="1:25">
      <c r="A137" t="s">
        <v>410</v>
      </c>
      <c r="B137" t="s">
        <v>411</v>
      </c>
      <c r="C137" t="s">
        <v>970</v>
      </c>
      <c r="D137" t="s">
        <v>971</v>
      </c>
      <c r="E137" t="s">
        <v>414</v>
      </c>
      <c r="F137" t="s">
        <v>415</v>
      </c>
      <c r="G137" t="s">
        <v>416</v>
      </c>
      <c r="H137" t="s">
        <v>633</v>
      </c>
      <c r="I137" t="s">
        <v>634</v>
      </c>
      <c r="J137" s="711">
        <v>44393</v>
      </c>
      <c r="K137" t="s">
        <v>2117</v>
      </c>
      <c r="L137" t="s">
        <v>2118</v>
      </c>
      <c r="M137" t="s">
        <v>421</v>
      </c>
      <c r="N137">
        <v>0</v>
      </c>
      <c r="O137">
        <v>0</v>
      </c>
      <c r="P137" t="s">
        <v>422</v>
      </c>
      <c r="Q137">
        <v>18</v>
      </c>
      <c r="R137">
        <v>15.21</v>
      </c>
      <c r="S137" t="s">
        <v>422</v>
      </c>
      <c r="T137" s="712">
        <v>18</v>
      </c>
      <c r="U137" t="s">
        <v>423</v>
      </c>
      <c r="V137" t="s">
        <v>424</v>
      </c>
      <c r="W137" t="s">
        <v>425</v>
      </c>
      <c r="X137" t="s">
        <v>467</v>
      </c>
      <c r="Y137" s="711">
        <v>44416.647013888898</v>
      </c>
    </row>
    <row r="138" spans="1:25">
      <c r="A138" t="s">
        <v>410</v>
      </c>
      <c r="B138" t="s">
        <v>411</v>
      </c>
      <c r="C138" t="s">
        <v>970</v>
      </c>
      <c r="D138" t="s">
        <v>971</v>
      </c>
      <c r="E138" t="s">
        <v>414</v>
      </c>
      <c r="F138" t="s">
        <v>415</v>
      </c>
      <c r="G138" t="s">
        <v>416</v>
      </c>
      <c r="H138" t="s">
        <v>633</v>
      </c>
      <c r="I138" t="s">
        <v>634</v>
      </c>
      <c r="J138" s="711">
        <v>44396</v>
      </c>
      <c r="K138" t="s">
        <v>2119</v>
      </c>
      <c r="L138" t="s">
        <v>2120</v>
      </c>
      <c r="M138" t="s">
        <v>421</v>
      </c>
      <c r="N138">
        <v>0</v>
      </c>
      <c r="O138">
        <v>0</v>
      </c>
      <c r="P138" t="s">
        <v>422</v>
      </c>
      <c r="Q138">
        <v>180.5</v>
      </c>
      <c r="R138">
        <v>152.47999999999999</v>
      </c>
      <c r="S138" t="s">
        <v>422</v>
      </c>
      <c r="T138" s="712">
        <v>180.5</v>
      </c>
      <c r="U138" t="s">
        <v>423</v>
      </c>
      <c r="V138" t="s">
        <v>424</v>
      </c>
      <c r="W138" t="s">
        <v>425</v>
      </c>
      <c r="X138" t="s">
        <v>467</v>
      </c>
      <c r="Y138" s="711">
        <v>44416.647013888898</v>
      </c>
    </row>
    <row r="139" spans="1:25">
      <c r="A139" t="s">
        <v>410</v>
      </c>
      <c r="B139" t="s">
        <v>411</v>
      </c>
      <c r="C139" t="s">
        <v>970</v>
      </c>
      <c r="D139" t="s">
        <v>971</v>
      </c>
      <c r="E139" t="s">
        <v>414</v>
      </c>
      <c r="F139" t="s">
        <v>415</v>
      </c>
      <c r="G139" t="s">
        <v>416</v>
      </c>
      <c r="H139" t="s">
        <v>633</v>
      </c>
      <c r="I139" t="s">
        <v>634</v>
      </c>
      <c r="J139" s="711">
        <v>44396</v>
      </c>
      <c r="K139" t="s">
        <v>2121</v>
      </c>
      <c r="L139" t="s">
        <v>2122</v>
      </c>
      <c r="M139" t="s">
        <v>421</v>
      </c>
      <c r="N139">
        <v>0</v>
      </c>
      <c r="O139">
        <v>0</v>
      </c>
      <c r="P139" t="s">
        <v>422</v>
      </c>
      <c r="Q139">
        <v>45</v>
      </c>
      <c r="R139">
        <v>38.01</v>
      </c>
      <c r="S139" t="s">
        <v>422</v>
      </c>
      <c r="T139" s="712">
        <v>45</v>
      </c>
      <c r="U139" t="s">
        <v>423</v>
      </c>
      <c r="V139" t="s">
        <v>424</v>
      </c>
      <c r="W139" t="s">
        <v>425</v>
      </c>
      <c r="X139" t="s">
        <v>467</v>
      </c>
      <c r="Y139" s="711">
        <v>44416.647013888898</v>
      </c>
    </row>
    <row r="140" spans="1:25">
      <c r="A140" t="s">
        <v>410</v>
      </c>
      <c r="B140" t="s">
        <v>411</v>
      </c>
      <c r="C140" t="s">
        <v>970</v>
      </c>
      <c r="D140" t="s">
        <v>971</v>
      </c>
      <c r="E140" t="s">
        <v>414</v>
      </c>
      <c r="F140" t="s">
        <v>415</v>
      </c>
      <c r="G140" t="s">
        <v>416</v>
      </c>
      <c r="H140" t="s">
        <v>633</v>
      </c>
      <c r="I140" t="s">
        <v>634</v>
      </c>
      <c r="J140" s="711">
        <v>44396</v>
      </c>
      <c r="K140" t="s">
        <v>2123</v>
      </c>
      <c r="L140" t="s">
        <v>2124</v>
      </c>
      <c r="M140" t="s">
        <v>421</v>
      </c>
      <c r="N140">
        <v>0</v>
      </c>
      <c r="O140">
        <v>0</v>
      </c>
      <c r="P140" t="s">
        <v>422</v>
      </c>
      <c r="Q140">
        <v>64</v>
      </c>
      <c r="R140">
        <v>54.06</v>
      </c>
      <c r="S140" t="s">
        <v>422</v>
      </c>
      <c r="T140" s="712">
        <v>64</v>
      </c>
      <c r="U140" t="s">
        <v>423</v>
      </c>
      <c r="V140" t="s">
        <v>424</v>
      </c>
      <c r="W140" t="s">
        <v>425</v>
      </c>
      <c r="X140" t="s">
        <v>467</v>
      </c>
      <c r="Y140" s="711">
        <v>44416.647013888898</v>
      </c>
    </row>
    <row r="141" spans="1:25">
      <c r="A141" t="s">
        <v>410</v>
      </c>
      <c r="B141" t="s">
        <v>411</v>
      </c>
      <c r="C141" t="s">
        <v>970</v>
      </c>
      <c r="D141" t="s">
        <v>971</v>
      </c>
      <c r="E141" t="s">
        <v>414</v>
      </c>
      <c r="F141" t="s">
        <v>415</v>
      </c>
      <c r="G141" t="s">
        <v>416</v>
      </c>
      <c r="H141" t="s">
        <v>633</v>
      </c>
      <c r="I141" t="s">
        <v>634</v>
      </c>
      <c r="J141" s="711">
        <v>44397</v>
      </c>
      <c r="K141" t="s">
        <v>2125</v>
      </c>
      <c r="L141" t="s">
        <v>2126</v>
      </c>
      <c r="M141" t="s">
        <v>421</v>
      </c>
      <c r="N141">
        <v>0</v>
      </c>
      <c r="O141">
        <v>0</v>
      </c>
      <c r="P141" t="s">
        <v>422</v>
      </c>
      <c r="Q141">
        <v>22.5</v>
      </c>
      <c r="R141">
        <v>19.010000000000002</v>
      </c>
      <c r="S141" t="s">
        <v>422</v>
      </c>
      <c r="T141" s="712">
        <v>22.5</v>
      </c>
      <c r="U141" t="s">
        <v>423</v>
      </c>
      <c r="V141" t="s">
        <v>424</v>
      </c>
      <c r="W141" t="s">
        <v>425</v>
      </c>
      <c r="X141" t="s">
        <v>467</v>
      </c>
      <c r="Y141" s="711">
        <v>44416.647013888898</v>
      </c>
    </row>
    <row r="142" spans="1:25">
      <c r="A142" t="s">
        <v>410</v>
      </c>
      <c r="B142" t="s">
        <v>411</v>
      </c>
      <c r="C142" t="s">
        <v>970</v>
      </c>
      <c r="D142" t="s">
        <v>971</v>
      </c>
      <c r="E142" t="s">
        <v>414</v>
      </c>
      <c r="F142" t="s">
        <v>415</v>
      </c>
      <c r="G142" t="s">
        <v>416</v>
      </c>
      <c r="H142" t="s">
        <v>633</v>
      </c>
      <c r="I142" t="s">
        <v>634</v>
      </c>
      <c r="J142" s="711">
        <v>44410</v>
      </c>
      <c r="K142" t="s">
        <v>2021</v>
      </c>
      <c r="L142" t="s">
        <v>2022</v>
      </c>
      <c r="M142" t="s">
        <v>421</v>
      </c>
      <c r="N142">
        <v>0</v>
      </c>
      <c r="O142">
        <v>0</v>
      </c>
      <c r="P142" t="s">
        <v>422</v>
      </c>
      <c r="Q142">
        <v>45</v>
      </c>
      <c r="R142">
        <v>37.950000000000003</v>
      </c>
      <c r="S142" t="s">
        <v>422</v>
      </c>
      <c r="T142" s="712">
        <v>45</v>
      </c>
      <c r="U142" t="s">
        <v>423</v>
      </c>
      <c r="V142" t="s">
        <v>424</v>
      </c>
      <c r="W142" t="s">
        <v>425</v>
      </c>
      <c r="X142" t="s">
        <v>464</v>
      </c>
      <c r="Y142" s="711">
        <v>44446.5886342593</v>
      </c>
    </row>
    <row r="143" spans="1:25">
      <c r="A143" t="s">
        <v>410</v>
      </c>
      <c r="B143" t="s">
        <v>411</v>
      </c>
      <c r="C143" t="s">
        <v>970</v>
      </c>
      <c r="D143" t="s">
        <v>971</v>
      </c>
      <c r="E143" t="s">
        <v>414</v>
      </c>
      <c r="F143" t="s">
        <v>415</v>
      </c>
      <c r="G143" t="s">
        <v>416</v>
      </c>
      <c r="H143" t="s">
        <v>633</v>
      </c>
      <c r="I143" t="s">
        <v>634</v>
      </c>
      <c r="J143" s="711">
        <v>44410</v>
      </c>
      <c r="K143" t="s">
        <v>2023</v>
      </c>
      <c r="L143" t="s">
        <v>2024</v>
      </c>
      <c r="M143" t="s">
        <v>421</v>
      </c>
      <c r="N143">
        <v>0</v>
      </c>
      <c r="O143">
        <v>0</v>
      </c>
      <c r="P143" t="s">
        <v>422</v>
      </c>
      <c r="Q143">
        <v>120</v>
      </c>
      <c r="R143">
        <v>101.21</v>
      </c>
      <c r="S143" t="s">
        <v>422</v>
      </c>
      <c r="T143" s="712">
        <v>120</v>
      </c>
      <c r="U143" t="s">
        <v>423</v>
      </c>
      <c r="V143" t="s">
        <v>424</v>
      </c>
      <c r="W143" t="s">
        <v>425</v>
      </c>
      <c r="X143" t="s">
        <v>467</v>
      </c>
      <c r="Y143" s="711">
        <v>44446.588645833297</v>
      </c>
    </row>
    <row r="144" spans="1:25">
      <c r="A144" t="s">
        <v>410</v>
      </c>
      <c r="B144" t="s">
        <v>411</v>
      </c>
      <c r="C144" t="s">
        <v>970</v>
      </c>
      <c r="D144" t="s">
        <v>971</v>
      </c>
      <c r="E144" t="s">
        <v>414</v>
      </c>
      <c r="F144" t="s">
        <v>415</v>
      </c>
      <c r="G144" t="s">
        <v>416</v>
      </c>
      <c r="H144" t="s">
        <v>633</v>
      </c>
      <c r="I144" t="s">
        <v>634</v>
      </c>
      <c r="J144" s="711">
        <v>44413</v>
      </c>
      <c r="K144" t="s">
        <v>2025</v>
      </c>
      <c r="L144" t="s">
        <v>2026</v>
      </c>
      <c r="M144" t="s">
        <v>421</v>
      </c>
      <c r="N144">
        <v>0</v>
      </c>
      <c r="O144">
        <v>0</v>
      </c>
      <c r="P144" t="s">
        <v>422</v>
      </c>
      <c r="Q144">
        <v>60.61</v>
      </c>
      <c r="R144">
        <v>51.12</v>
      </c>
      <c r="S144" t="s">
        <v>422</v>
      </c>
      <c r="T144" s="712">
        <v>60.61</v>
      </c>
      <c r="U144" t="s">
        <v>423</v>
      </c>
      <c r="V144" t="s">
        <v>424</v>
      </c>
      <c r="W144" t="s">
        <v>425</v>
      </c>
      <c r="X144" t="s">
        <v>464</v>
      </c>
      <c r="Y144" s="711">
        <v>44446.588645833297</v>
      </c>
    </row>
    <row r="145" spans="1:25">
      <c r="A145" t="s">
        <v>410</v>
      </c>
      <c r="B145" t="s">
        <v>411</v>
      </c>
      <c r="C145" t="s">
        <v>970</v>
      </c>
      <c r="D145" t="s">
        <v>971</v>
      </c>
      <c r="E145" t="s">
        <v>414</v>
      </c>
      <c r="F145" t="s">
        <v>415</v>
      </c>
      <c r="G145" t="s">
        <v>416</v>
      </c>
      <c r="H145" t="s">
        <v>633</v>
      </c>
      <c r="I145" t="s">
        <v>634</v>
      </c>
      <c r="J145" s="711">
        <v>44419</v>
      </c>
      <c r="K145" t="s">
        <v>2027</v>
      </c>
      <c r="L145" t="s">
        <v>2028</v>
      </c>
      <c r="M145" t="s">
        <v>421</v>
      </c>
      <c r="N145">
        <v>0</v>
      </c>
      <c r="O145">
        <v>0</v>
      </c>
      <c r="P145" t="s">
        <v>422</v>
      </c>
      <c r="Q145">
        <v>20</v>
      </c>
      <c r="R145">
        <v>17.03</v>
      </c>
      <c r="S145" t="s">
        <v>422</v>
      </c>
      <c r="T145" s="712">
        <v>20</v>
      </c>
      <c r="U145" t="s">
        <v>423</v>
      </c>
      <c r="V145" t="s">
        <v>424</v>
      </c>
      <c r="W145" t="s">
        <v>425</v>
      </c>
      <c r="X145" t="s">
        <v>467</v>
      </c>
      <c r="Y145" s="711">
        <v>44446.588657407403</v>
      </c>
    </row>
    <row r="146" spans="1:25">
      <c r="A146" t="s">
        <v>410</v>
      </c>
      <c r="B146" t="s">
        <v>411</v>
      </c>
      <c r="C146" t="s">
        <v>970</v>
      </c>
      <c r="D146" t="s">
        <v>971</v>
      </c>
      <c r="E146" t="s">
        <v>414</v>
      </c>
      <c r="F146" t="s">
        <v>415</v>
      </c>
      <c r="G146" t="s">
        <v>416</v>
      </c>
      <c r="H146" t="s">
        <v>633</v>
      </c>
      <c r="I146" t="s">
        <v>634</v>
      </c>
      <c r="J146" s="711">
        <v>44421</v>
      </c>
      <c r="K146" t="s">
        <v>2029</v>
      </c>
      <c r="L146" t="s">
        <v>2030</v>
      </c>
      <c r="M146" t="s">
        <v>421</v>
      </c>
      <c r="N146">
        <v>0</v>
      </c>
      <c r="O146">
        <v>0</v>
      </c>
      <c r="P146" t="s">
        <v>422</v>
      </c>
      <c r="Q146">
        <v>42</v>
      </c>
      <c r="R146">
        <v>35.64</v>
      </c>
      <c r="S146" t="s">
        <v>422</v>
      </c>
      <c r="T146" s="712">
        <v>42</v>
      </c>
      <c r="U146" t="s">
        <v>423</v>
      </c>
      <c r="V146" t="s">
        <v>424</v>
      </c>
      <c r="W146" t="s">
        <v>425</v>
      </c>
      <c r="X146" t="s">
        <v>467</v>
      </c>
      <c r="Y146" s="711">
        <v>44446.588657407403</v>
      </c>
    </row>
    <row r="147" spans="1:25">
      <c r="A147" t="s">
        <v>410</v>
      </c>
      <c r="B147" t="s">
        <v>411</v>
      </c>
      <c r="C147" t="s">
        <v>970</v>
      </c>
      <c r="D147" t="s">
        <v>971</v>
      </c>
      <c r="E147" t="s">
        <v>414</v>
      </c>
      <c r="F147" t="s">
        <v>415</v>
      </c>
      <c r="G147" t="s">
        <v>416</v>
      </c>
      <c r="H147" t="s">
        <v>633</v>
      </c>
      <c r="I147" t="s">
        <v>634</v>
      </c>
      <c r="J147" s="711">
        <v>44433</v>
      </c>
      <c r="K147" t="s">
        <v>2031</v>
      </c>
      <c r="L147" t="s">
        <v>2032</v>
      </c>
      <c r="M147" t="s">
        <v>421</v>
      </c>
      <c r="N147">
        <v>0</v>
      </c>
      <c r="O147">
        <v>0</v>
      </c>
      <c r="P147" t="s">
        <v>422</v>
      </c>
      <c r="Q147">
        <v>22.5</v>
      </c>
      <c r="R147">
        <v>19.25</v>
      </c>
      <c r="S147" t="s">
        <v>422</v>
      </c>
      <c r="T147" s="712">
        <v>22.5</v>
      </c>
      <c r="U147" t="s">
        <v>423</v>
      </c>
      <c r="V147" t="s">
        <v>424</v>
      </c>
      <c r="W147" t="s">
        <v>425</v>
      </c>
      <c r="X147" t="s">
        <v>464</v>
      </c>
      <c r="Y147" s="711">
        <v>44446.588657407403</v>
      </c>
    </row>
    <row r="148" spans="1:25">
      <c r="A148" t="s">
        <v>410</v>
      </c>
      <c r="B148" t="s">
        <v>411</v>
      </c>
      <c r="C148" t="s">
        <v>432</v>
      </c>
      <c r="D148" t="s">
        <v>433</v>
      </c>
      <c r="E148" t="s">
        <v>414</v>
      </c>
      <c r="F148" t="s">
        <v>415</v>
      </c>
      <c r="G148" t="s">
        <v>416</v>
      </c>
      <c r="H148" t="s">
        <v>633</v>
      </c>
      <c r="I148" t="s">
        <v>634</v>
      </c>
      <c r="J148" s="711">
        <v>44438</v>
      </c>
      <c r="K148" t="s">
        <v>2033</v>
      </c>
      <c r="L148" t="s">
        <v>2034</v>
      </c>
      <c r="M148" t="s">
        <v>421</v>
      </c>
      <c r="N148">
        <v>0</v>
      </c>
      <c r="O148">
        <v>0</v>
      </c>
      <c r="P148" t="s">
        <v>422</v>
      </c>
      <c r="Q148">
        <v>25</v>
      </c>
      <c r="R148">
        <v>18.97</v>
      </c>
      <c r="S148" t="s">
        <v>422</v>
      </c>
      <c r="T148" s="712">
        <v>25</v>
      </c>
      <c r="U148" t="s">
        <v>423</v>
      </c>
      <c r="V148" t="s">
        <v>424</v>
      </c>
      <c r="W148" t="s">
        <v>425</v>
      </c>
      <c r="X148" t="s">
        <v>464</v>
      </c>
      <c r="Y148" s="711">
        <v>44446.608148148101</v>
      </c>
    </row>
    <row r="149" spans="1:25">
      <c r="A149" t="s">
        <v>410</v>
      </c>
      <c r="B149" t="s">
        <v>411</v>
      </c>
      <c r="C149" t="s">
        <v>412</v>
      </c>
      <c r="D149" t="s">
        <v>413</v>
      </c>
      <c r="E149" t="s">
        <v>414</v>
      </c>
      <c r="F149" t="s">
        <v>415</v>
      </c>
      <c r="G149" t="s">
        <v>416</v>
      </c>
      <c r="H149" t="s">
        <v>633</v>
      </c>
      <c r="I149" t="s">
        <v>634</v>
      </c>
      <c r="J149" s="711">
        <v>44441</v>
      </c>
      <c r="K149" t="s">
        <v>2232</v>
      </c>
      <c r="L149" t="s">
        <v>2233</v>
      </c>
      <c r="M149" t="s">
        <v>421</v>
      </c>
      <c r="N149">
        <v>0</v>
      </c>
      <c r="O149">
        <v>0</v>
      </c>
      <c r="P149" t="s">
        <v>422</v>
      </c>
      <c r="Q149">
        <v>20</v>
      </c>
      <c r="R149">
        <v>15.18</v>
      </c>
      <c r="S149" t="s">
        <v>422</v>
      </c>
      <c r="T149" s="712">
        <v>20</v>
      </c>
      <c r="U149" t="s">
        <v>423</v>
      </c>
      <c r="V149" t="s">
        <v>424</v>
      </c>
      <c r="W149" t="s">
        <v>425</v>
      </c>
      <c r="X149" t="s">
        <v>467</v>
      </c>
      <c r="Y149" s="711">
        <v>44476.4524537037</v>
      </c>
    </row>
    <row r="150" spans="1:25">
      <c r="A150" t="s">
        <v>410</v>
      </c>
      <c r="B150" t="s">
        <v>411</v>
      </c>
      <c r="C150" t="s">
        <v>432</v>
      </c>
      <c r="D150" t="s">
        <v>433</v>
      </c>
      <c r="E150" t="s">
        <v>414</v>
      </c>
      <c r="F150" t="s">
        <v>415</v>
      </c>
      <c r="G150" t="s">
        <v>416</v>
      </c>
      <c r="H150" t="s">
        <v>633</v>
      </c>
      <c r="I150" t="s">
        <v>634</v>
      </c>
      <c r="J150" s="711">
        <v>44442</v>
      </c>
      <c r="K150" t="s">
        <v>2234</v>
      </c>
      <c r="L150" t="s">
        <v>2235</v>
      </c>
      <c r="M150" t="s">
        <v>421</v>
      </c>
      <c r="N150">
        <v>0</v>
      </c>
      <c r="O150">
        <v>0</v>
      </c>
      <c r="P150" t="s">
        <v>422</v>
      </c>
      <c r="Q150">
        <v>140</v>
      </c>
      <c r="R150">
        <v>117.83</v>
      </c>
      <c r="S150" t="s">
        <v>422</v>
      </c>
      <c r="T150" s="712">
        <v>140</v>
      </c>
      <c r="U150" t="s">
        <v>423</v>
      </c>
      <c r="V150" t="s">
        <v>424</v>
      </c>
      <c r="W150" t="s">
        <v>425</v>
      </c>
      <c r="X150" t="s">
        <v>464</v>
      </c>
      <c r="Y150" s="711">
        <v>44475.675682870402</v>
      </c>
    </row>
    <row r="151" spans="1:25">
      <c r="A151" t="s">
        <v>410</v>
      </c>
      <c r="B151" t="s">
        <v>411</v>
      </c>
      <c r="C151" t="s">
        <v>970</v>
      </c>
      <c r="D151" t="s">
        <v>971</v>
      </c>
      <c r="E151" t="s">
        <v>414</v>
      </c>
      <c r="F151" t="s">
        <v>415</v>
      </c>
      <c r="G151" t="s">
        <v>416</v>
      </c>
      <c r="H151" t="s">
        <v>633</v>
      </c>
      <c r="I151" t="s">
        <v>634</v>
      </c>
      <c r="J151" s="711">
        <v>44454</v>
      </c>
      <c r="K151" t="s">
        <v>2236</v>
      </c>
      <c r="L151" t="s">
        <v>2237</v>
      </c>
      <c r="M151" t="s">
        <v>421</v>
      </c>
      <c r="N151">
        <v>0</v>
      </c>
      <c r="O151">
        <v>0</v>
      </c>
      <c r="P151" t="s">
        <v>422</v>
      </c>
      <c r="Q151">
        <v>238</v>
      </c>
      <c r="R151">
        <v>201.64</v>
      </c>
      <c r="S151" t="s">
        <v>422</v>
      </c>
      <c r="T151" s="712">
        <v>238</v>
      </c>
      <c r="U151" t="s">
        <v>423</v>
      </c>
      <c r="V151" t="s">
        <v>424</v>
      </c>
      <c r="W151" t="s">
        <v>425</v>
      </c>
      <c r="X151" t="s">
        <v>467</v>
      </c>
      <c r="Y151" s="711">
        <v>44474.637256944399</v>
      </c>
    </row>
    <row r="152" spans="1:25">
      <c r="A152" t="s">
        <v>410</v>
      </c>
      <c r="B152" t="s">
        <v>411</v>
      </c>
      <c r="C152" t="s">
        <v>458</v>
      </c>
      <c r="D152" t="s">
        <v>459</v>
      </c>
      <c r="E152" t="s">
        <v>414</v>
      </c>
      <c r="F152" t="s">
        <v>415</v>
      </c>
      <c r="G152" t="s">
        <v>416</v>
      </c>
      <c r="H152" t="s">
        <v>633</v>
      </c>
      <c r="I152" t="s">
        <v>634</v>
      </c>
      <c r="J152" s="711">
        <v>44467</v>
      </c>
      <c r="K152" t="s">
        <v>2238</v>
      </c>
      <c r="L152" t="s">
        <v>2239</v>
      </c>
      <c r="M152" t="s">
        <v>421</v>
      </c>
      <c r="N152">
        <v>0</v>
      </c>
      <c r="O152">
        <v>0</v>
      </c>
      <c r="P152" t="s">
        <v>422</v>
      </c>
      <c r="Q152">
        <v>1133</v>
      </c>
      <c r="R152">
        <v>968.05</v>
      </c>
      <c r="S152" t="s">
        <v>422</v>
      </c>
      <c r="T152" s="712">
        <v>1133</v>
      </c>
      <c r="U152" t="s">
        <v>423</v>
      </c>
      <c r="V152" t="s">
        <v>424</v>
      </c>
      <c r="W152" t="s">
        <v>425</v>
      </c>
      <c r="X152" t="s">
        <v>2240</v>
      </c>
      <c r="Y152" s="711">
        <v>44474.520358796297</v>
      </c>
    </row>
    <row r="153" spans="1:25">
      <c r="A153" t="s">
        <v>410</v>
      </c>
      <c r="B153" t="s">
        <v>411</v>
      </c>
      <c r="C153" t="s">
        <v>412</v>
      </c>
      <c r="D153" t="s">
        <v>413</v>
      </c>
      <c r="E153" t="s">
        <v>414</v>
      </c>
      <c r="F153" t="s">
        <v>415</v>
      </c>
      <c r="G153" t="s">
        <v>416</v>
      </c>
      <c r="H153" t="s">
        <v>633</v>
      </c>
      <c r="I153" t="s">
        <v>634</v>
      </c>
      <c r="J153" s="711">
        <v>44467</v>
      </c>
      <c r="K153" t="s">
        <v>2241</v>
      </c>
      <c r="L153" t="s">
        <v>2242</v>
      </c>
      <c r="M153" t="s">
        <v>421</v>
      </c>
      <c r="N153">
        <v>0</v>
      </c>
      <c r="O153">
        <v>0</v>
      </c>
      <c r="P153" t="s">
        <v>422</v>
      </c>
      <c r="Q153">
        <v>100</v>
      </c>
      <c r="R153">
        <v>85.44</v>
      </c>
      <c r="S153" t="s">
        <v>422</v>
      </c>
      <c r="T153" s="712">
        <v>100</v>
      </c>
      <c r="U153" t="s">
        <v>423</v>
      </c>
      <c r="V153" t="s">
        <v>424</v>
      </c>
      <c r="W153" t="s">
        <v>425</v>
      </c>
      <c r="X153" t="s">
        <v>464</v>
      </c>
      <c r="Y153" s="711">
        <v>44476.458773148202</v>
      </c>
    </row>
    <row r="154" spans="1:25">
      <c r="A154" t="s">
        <v>410</v>
      </c>
      <c r="B154" t="s">
        <v>411</v>
      </c>
      <c r="C154" t="s">
        <v>970</v>
      </c>
      <c r="D154" t="s">
        <v>971</v>
      </c>
      <c r="E154" t="s">
        <v>414</v>
      </c>
      <c r="F154" t="s">
        <v>415</v>
      </c>
      <c r="G154" t="s">
        <v>416</v>
      </c>
      <c r="H154" t="s">
        <v>633</v>
      </c>
      <c r="I154" t="s">
        <v>634</v>
      </c>
      <c r="J154" s="711">
        <v>44468</v>
      </c>
      <c r="K154" t="s">
        <v>2243</v>
      </c>
      <c r="L154" t="s">
        <v>2244</v>
      </c>
      <c r="M154" t="s">
        <v>421</v>
      </c>
      <c r="N154">
        <v>0</v>
      </c>
      <c r="O154">
        <v>0</v>
      </c>
      <c r="P154" t="s">
        <v>422</v>
      </c>
      <c r="Q154">
        <v>54</v>
      </c>
      <c r="R154">
        <v>46.14</v>
      </c>
      <c r="S154" t="s">
        <v>422</v>
      </c>
      <c r="T154" s="712">
        <v>54</v>
      </c>
      <c r="U154" t="s">
        <v>423</v>
      </c>
      <c r="V154" t="s">
        <v>424</v>
      </c>
      <c r="W154" t="s">
        <v>425</v>
      </c>
      <c r="X154" t="s">
        <v>464</v>
      </c>
      <c r="Y154" s="711">
        <v>44474.656226851897</v>
      </c>
    </row>
    <row r="155" spans="1:25">
      <c r="A155" t="s">
        <v>410</v>
      </c>
      <c r="B155" t="s">
        <v>411</v>
      </c>
      <c r="C155" t="s">
        <v>432</v>
      </c>
      <c r="D155" t="s">
        <v>433</v>
      </c>
      <c r="E155" t="s">
        <v>414</v>
      </c>
      <c r="F155" t="s">
        <v>415</v>
      </c>
      <c r="G155" t="s">
        <v>416</v>
      </c>
      <c r="H155" t="s">
        <v>653</v>
      </c>
      <c r="I155" t="s">
        <v>654</v>
      </c>
      <c r="J155" s="711">
        <v>44390</v>
      </c>
      <c r="K155" t="s">
        <v>2127</v>
      </c>
      <c r="L155" t="s">
        <v>2128</v>
      </c>
      <c r="M155" t="s">
        <v>421</v>
      </c>
      <c r="N155">
        <v>0</v>
      </c>
      <c r="O155">
        <v>0</v>
      </c>
      <c r="P155" t="s">
        <v>422</v>
      </c>
      <c r="Q155">
        <v>239</v>
      </c>
      <c r="R155">
        <v>201.89</v>
      </c>
      <c r="S155" t="s">
        <v>422</v>
      </c>
      <c r="T155" s="712">
        <v>239</v>
      </c>
      <c r="U155" t="s">
        <v>423</v>
      </c>
      <c r="V155" t="s">
        <v>424</v>
      </c>
      <c r="W155" t="s">
        <v>425</v>
      </c>
      <c r="X155" t="s">
        <v>467</v>
      </c>
      <c r="Y155" s="711">
        <v>44414.614641203698</v>
      </c>
    </row>
    <row r="156" spans="1:25">
      <c r="A156" t="s">
        <v>410</v>
      </c>
      <c r="B156" t="s">
        <v>411</v>
      </c>
      <c r="C156" t="s">
        <v>432</v>
      </c>
      <c r="D156" t="s">
        <v>433</v>
      </c>
      <c r="E156" t="s">
        <v>414</v>
      </c>
      <c r="F156" t="s">
        <v>415</v>
      </c>
      <c r="G156" t="s">
        <v>416</v>
      </c>
      <c r="H156" t="s">
        <v>653</v>
      </c>
      <c r="I156" t="s">
        <v>654</v>
      </c>
      <c r="J156" s="711">
        <v>44407</v>
      </c>
      <c r="K156" t="s">
        <v>2129</v>
      </c>
      <c r="L156" t="s">
        <v>2130</v>
      </c>
      <c r="M156" t="s">
        <v>421</v>
      </c>
      <c r="N156">
        <v>0</v>
      </c>
      <c r="O156">
        <v>0</v>
      </c>
      <c r="P156" t="s">
        <v>422</v>
      </c>
      <c r="Q156">
        <v>857.65</v>
      </c>
      <c r="R156">
        <v>724.49</v>
      </c>
      <c r="S156" t="s">
        <v>422</v>
      </c>
      <c r="T156" s="712">
        <v>857.65</v>
      </c>
      <c r="U156" t="s">
        <v>423</v>
      </c>
      <c r="V156" t="s">
        <v>424</v>
      </c>
      <c r="W156" t="s">
        <v>425</v>
      </c>
      <c r="X156" t="s">
        <v>464</v>
      </c>
      <c r="Y156" s="711">
        <v>44416.6100462963</v>
      </c>
    </row>
    <row r="157" spans="1:25">
      <c r="A157" t="s">
        <v>410</v>
      </c>
      <c r="B157" t="s">
        <v>411</v>
      </c>
      <c r="C157" t="s">
        <v>432</v>
      </c>
      <c r="D157" t="s">
        <v>433</v>
      </c>
      <c r="E157" t="s">
        <v>414</v>
      </c>
      <c r="F157" t="s">
        <v>415</v>
      </c>
      <c r="G157" t="s">
        <v>416</v>
      </c>
      <c r="H157" t="s">
        <v>653</v>
      </c>
      <c r="I157" t="s">
        <v>654</v>
      </c>
      <c r="J157" s="711">
        <v>44408</v>
      </c>
      <c r="K157" t="s">
        <v>2131</v>
      </c>
      <c r="L157" t="s">
        <v>2132</v>
      </c>
      <c r="M157" t="s">
        <v>421</v>
      </c>
      <c r="N157">
        <v>0</v>
      </c>
      <c r="O157">
        <v>0</v>
      </c>
      <c r="P157" t="s">
        <v>422</v>
      </c>
      <c r="Q157">
        <v>267.91000000000003</v>
      </c>
      <c r="R157">
        <v>226.31</v>
      </c>
      <c r="S157" t="s">
        <v>422</v>
      </c>
      <c r="T157" s="712">
        <v>267.91000000000003</v>
      </c>
      <c r="U157" t="s">
        <v>423</v>
      </c>
      <c r="V157" t="s">
        <v>424</v>
      </c>
      <c r="W157" t="s">
        <v>425</v>
      </c>
      <c r="X157" t="s">
        <v>464</v>
      </c>
      <c r="Y157" s="711">
        <v>44416.501192129603</v>
      </c>
    </row>
    <row r="158" spans="1:25">
      <c r="A158" t="s">
        <v>410</v>
      </c>
      <c r="B158" t="s">
        <v>411</v>
      </c>
      <c r="C158" t="s">
        <v>432</v>
      </c>
      <c r="D158" t="s">
        <v>433</v>
      </c>
      <c r="E158" t="s">
        <v>414</v>
      </c>
      <c r="F158" t="s">
        <v>415</v>
      </c>
      <c r="G158" t="s">
        <v>416</v>
      </c>
      <c r="H158" t="s">
        <v>653</v>
      </c>
      <c r="I158" t="s">
        <v>654</v>
      </c>
      <c r="J158" s="711">
        <v>44408</v>
      </c>
      <c r="K158" t="s">
        <v>2133</v>
      </c>
      <c r="L158" t="s">
        <v>2134</v>
      </c>
      <c r="M158" t="s">
        <v>421</v>
      </c>
      <c r="N158">
        <v>0</v>
      </c>
      <c r="O158">
        <v>0</v>
      </c>
      <c r="P158" t="s">
        <v>422</v>
      </c>
      <c r="Q158">
        <v>-267.91000000000003</v>
      </c>
      <c r="R158">
        <v>-226.31</v>
      </c>
      <c r="S158" t="s">
        <v>422</v>
      </c>
      <c r="T158" s="712">
        <v>-267.91000000000003</v>
      </c>
      <c r="U158" t="s">
        <v>423</v>
      </c>
      <c r="V158" t="s">
        <v>424</v>
      </c>
      <c r="W158" t="s">
        <v>425</v>
      </c>
      <c r="X158" t="s">
        <v>464</v>
      </c>
      <c r="Y158" s="711">
        <v>44416.555162037002</v>
      </c>
    </row>
    <row r="159" spans="1:25">
      <c r="A159" t="s">
        <v>410</v>
      </c>
      <c r="B159" t="s">
        <v>411</v>
      </c>
      <c r="C159" t="s">
        <v>432</v>
      </c>
      <c r="D159" t="s">
        <v>433</v>
      </c>
      <c r="E159" t="s">
        <v>414</v>
      </c>
      <c r="F159" t="s">
        <v>415</v>
      </c>
      <c r="G159" t="s">
        <v>416</v>
      </c>
      <c r="H159" t="s">
        <v>653</v>
      </c>
      <c r="I159" t="s">
        <v>654</v>
      </c>
      <c r="J159" s="711">
        <v>44408</v>
      </c>
      <c r="K159" t="s">
        <v>2135</v>
      </c>
      <c r="L159" t="s">
        <v>2136</v>
      </c>
      <c r="M159" t="s">
        <v>421</v>
      </c>
      <c r="N159">
        <v>0</v>
      </c>
      <c r="O159">
        <v>0</v>
      </c>
      <c r="P159" t="s">
        <v>422</v>
      </c>
      <c r="Q159">
        <v>93.73</v>
      </c>
      <c r="R159">
        <v>79.180000000000007</v>
      </c>
      <c r="S159" t="s">
        <v>422</v>
      </c>
      <c r="T159" s="712">
        <v>93.73</v>
      </c>
      <c r="U159" t="s">
        <v>423</v>
      </c>
      <c r="V159" t="s">
        <v>424</v>
      </c>
      <c r="W159" t="s">
        <v>425</v>
      </c>
      <c r="X159" t="s">
        <v>464</v>
      </c>
      <c r="Y159" s="711">
        <v>44416.555162037002</v>
      </c>
    </row>
    <row r="160" spans="1:25">
      <c r="A160" t="s">
        <v>410</v>
      </c>
      <c r="B160" t="s">
        <v>411</v>
      </c>
      <c r="C160" t="s">
        <v>970</v>
      </c>
      <c r="D160" t="s">
        <v>971</v>
      </c>
      <c r="E160" t="s">
        <v>414</v>
      </c>
      <c r="F160" t="s">
        <v>415</v>
      </c>
      <c r="G160" t="s">
        <v>416</v>
      </c>
      <c r="H160" t="s">
        <v>653</v>
      </c>
      <c r="I160" t="s">
        <v>654</v>
      </c>
      <c r="J160" s="711">
        <v>44408</v>
      </c>
      <c r="K160" t="s">
        <v>2137</v>
      </c>
      <c r="L160" t="s">
        <v>2138</v>
      </c>
      <c r="M160" t="s">
        <v>421</v>
      </c>
      <c r="N160">
        <v>0</v>
      </c>
      <c r="O160">
        <v>0</v>
      </c>
      <c r="P160" t="s">
        <v>422</v>
      </c>
      <c r="Q160">
        <v>5.8</v>
      </c>
      <c r="R160">
        <v>4.9000000000000004</v>
      </c>
      <c r="S160" t="s">
        <v>422</v>
      </c>
      <c r="T160" s="712">
        <v>5.8</v>
      </c>
      <c r="U160" t="s">
        <v>423</v>
      </c>
      <c r="V160" t="s">
        <v>424</v>
      </c>
      <c r="W160" t="s">
        <v>425</v>
      </c>
      <c r="X160" t="s">
        <v>464</v>
      </c>
      <c r="Y160" s="711">
        <v>44414.326157407399</v>
      </c>
    </row>
    <row r="161" spans="1:25">
      <c r="A161" t="s">
        <v>410</v>
      </c>
      <c r="B161" t="s">
        <v>411</v>
      </c>
      <c r="C161" t="s">
        <v>432</v>
      </c>
      <c r="D161" t="s">
        <v>433</v>
      </c>
      <c r="E161" t="s">
        <v>414</v>
      </c>
      <c r="F161" t="s">
        <v>415</v>
      </c>
      <c r="G161" t="s">
        <v>416</v>
      </c>
      <c r="H161" t="s">
        <v>653</v>
      </c>
      <c r="I161" t="s">
        <v>654</v>
      </c>
      <c r="J161" s="711">
        <v>44408</v>
      </c>
      <c r="K161" t="s">
        <v>2139</v>
      </c>
      <c r="L161" t="s">
        <v>2140</v>
      </c>
      <c r="M161" t="s">
        <v>421</v>
      </c>
      <c r="N161">
        <v>0</v>
      </c>
      <c r="O161">
        <v>0</v>
      </c>
      <c r="P161" t="s">
        <v>422</v>
      </c>
      <c r="Q161">
        <v>185.6</v>
      </c>
      <c r="R161">
        <v>156.78</v>
      </c>
      <c r="S161" t="s">
        <v>422</v>
      </c>
      <c r="T161" s="712">
        <v>185.6</v>
      </c>
      <c r="U161" t="s">
        <v>423</v>
      </c>
      <c r="V161" t="s">
        <v>424</v>
      </c>
      <c r="W161" t="s">
        <v>425</v>
      </c>
      <c r="X161" t="s">
        <v>464</v>
      </c>
      <c r="Y161" s="711">
        <v>44417.353958333297</v>
      </c>
    </row>
    <row r="162" spans="1:25">
      <c r="A162" t="s">
        <v>410</v>
      </c>
      <c r="B162" t="s">
        <v>411</v>
      </c>
      <c r="C162" t="s">
        <v>432</v>
      </c>
      <c r="D162" t="s">
        <v>433</v>
      </c>
      <c r="E162" t="s">
        <v>414</v>
      </c>
      <c r="F162" t="s">
        <v>415</v>
      </c>
      <c r="G162" t="s">
        <v>416</v>
      </c>
      <c r="H162" t="s">
        <v>653</v>
      </c>
      <c r="I162" t="s">
        <v>654</v>
      </c>
      <c r="J162" s="711">
        <v>44439</v>
      </c>
      <c r="K162" t="s">
        <v>2035</v>
      </c>
      <c r="L162" t="s">
        <v>2036</v>
      </c>
      <c r="M162" t="s">
        <v>421</v>
      </c>
      <c r="N162">
        <v>0</v>
      </c>
      <c r="O162">
        <v>0</v>
      </c>
      <c r="P162" t="s">
        <v>422</v>
      </c>
      <c r="Q162">
        <v>1702.09</v>
      </c>
      <c r="R162">
        <v>1291.5999999999999</v>
      </c>
      <c r="S162" t="s">
        <v>422</v>
      </c>
      <c r="T162" s="712">
        <v>1702.09</v>
      </c>
      <c r="U162" t="s">
        <v>423</v>
      </c>
      <c r="V162" t="s">
        <v>424</v>
      </c>
      <c r="W162" t="s">
        <v>425</v>
      </c>
      <c r="X162" t="s">
        <v>464</v>
      </c>
      <c r="Y162" s="711">
        <v>44445.501747685201</v>
      </c>
    </row>
    <row r="163" spans="1:25">
      <c r="A163" t="s">
        <v>410</v>
      </c>
      <c r="B163" t="s">
        <v>411</v>
      </c>
      <c r="C163" t="s">
        <v>970</v>
      </c>
      <c r="D163" t="s">
        <v>971</v>
      </c>
      <c r="E163" t="s">
        <v>414</v>
      </c>
      <c r="F163" t="s">
        <v>415</v>
      </c>
      <c r="G163" t="s">
        <v>416</v>
      </c>
      <c r="H163" t="s">
        <v>653</v>
      </c>
      <c r="I163" t="s">
        <v>654</v>
      </c>
      <c r="J163" s="711">
        <v>44439</v>
      </c>
      <c r="K163" t="s">
        <v>2037</v>
      </c>
      <c r="L163" t="s">
        <v>2038</v>
      </c>
      <c r="M163" t="s">
        <v>421</v>
      </c>
      <c r="N163">
        <v>0</v>
      </c>
      <c r="O163">
        <v>0</v>
      </c>
      <c r="P163" t="s">
        <v>422</v>
      </c>
      <c r="Q163">
        <v>307.73</v>
      </c>
      <c r="R163">
        <v>233.51</v>
      </c>
      <c r="S163" t="s">
        <v>422</v>
      </c>
      <c r="T163" s="712">
        <v>307.73</v>
      </c>
      <c r="U163" t="s">
        <v>423</v>
      </c>
      <c r="V163" t="s">
        <v>424</v>
      </c>
      <c r="W163" t="s">
        <v>425</v>
      </c>
      <c r="X163" t="s">
        <v>464</v>
      </c>
      <c r="Y163" s="711">
        <v>44442.455879629597</v>
      </c>
    </row>
    <row r="164" spans="1:25">
      <c r="A164" t="s">
        <v>410</v>
      </c>
      <c r="B164" t="s">
        <v>411</v>
      </c>
      <c r="C164" t="s">
        <v>432</v>
      </c>
      <c r="D164" t="s">
        <v>433</v>
      </c>
      <c r="E164" t="s">
        <v>414</v>
      </c>
      <c r="F164" t="s">
        <v>415</v>
      </c>
      <c r="G164" t="s">
        <v>416</v>
      </c>
      <c r="H164" t="s">
        <v>653</v>
      </c>
      <c r="I164" t="s">
        <v>654</v>
      </c>
      <c r="J164" s="711">
        <v>44439</v>
      </c>
      <c r="K164" t="s">
        <v>2039</v>
      </c>
      <c r="L164" t="s">
        <v>2040</v>
      </c>
      <c r="M164" t="s">
        <v>421</v>
      </c>
      <c r="N164">
        <v>0</v>
      </c>
      <c r="O164">
        <v>0</v>
      </c>
      <c r="P164" t="s">
        <v>422</v>
      </c>
      <c r="Q164">
        <v>107.72</v>
      </c>
      <c r="R164">
        <v>81.739999999999995</v>
      </c>
      <c r="S164" t="s">
        <v>422</v>
      </c>
      <c r="T164" s="712">
        <v>107.72</v>
      </c>
      <c r="U164" t="s">
        <v>423</v>
      </c>
      <c r="V164" t="s">
        <v>424</v>
      </c>
      <c r="W164" t="s">
        <v>425</v>
      </c>
      <c r="X164" t="s">
        <v>464</v>
      </c>
      <c r="Y164" s="711">
        <v>44442.274131944403</v>
      </c>
    </row>
    <row r="165" spans="1:25">
      <c r="A165" t="s">
        <v>410</v>
      </c>
      <c r="B165" t="s">
        <v>411</v>
      </c>
      <c r="C165" t="s">
        <v>432</v>
      </c>
      <c r="D165" t="s">
        <v>433</v>
      </c>
      <c r="E165" t="s">
        <v>414</v>
      </c>
      <c r="F165" t="s">
        <v>415</v>
      </c>
      <c r="G165" t="s">
        <v>416</v>
      </c>
      <c r="H165" t="s">
        <v>653</v>
      </c>
      <c r="I165" t="s">
        <v>654</v>
      </c>
      <c r="J165" s="711">
        <v>44439</v>
      </c>
      <c r="K165" t="s">
        <v>2041</v>
      </c>
      <c r="L165" t="s">
        <v>2042</v>
      </c>
      <c r="M165" t="s">
        <v>421</v>
      </c>
      <c r="N165">
        <v>0</v>
      </c>
      <c r="O165">
        <v>0</v>
      </c>
      <c r="P165" t="s">
        <v>422</v>
      </c>
      <c r="Q165">
        <v>46.4</v>
      </c>
      <c r="R165">
        <v>35.21</v>
      </c>
      <c r="S165" t="s">
        <v>422</v>
      </c>
      <c r="T165" s="712">
        <v>46.4</v>
      </c>
      <c r="U165" t="s">
        <v>423</v>
      </c>
      <c r="V165" t="s">
        <v>424</v>
      </c>
      <c r="W165" t="s">
        <v>425</v>
      </c>
      <c r="X165" t="s">
        <v>464</v>
      </c>
      <c r="Y165" s="711">
        <v>44445.628194444398</v>
      </c>
    </row>
    <row r="166" spans="1:25">
      <c r="A166" t="s">
        <v>410</v>
      </c>
      <c r="B166" t="s">
        <v>411</v>
      </c>
      <c r="C166" t="s">
        <v>432</v>
      </c>
      <c r="D166" t="s">
        <v>433</v>
      </c>
      <c r="E166" t="s">
        <v>414</v>
      </c>
      <c r="F166" t="s">
        <v>415</v>
      </c>
      <c r="G166" t="s">
        <v>416</v>
      </c>
      <c r="H166" t="s">
        <v>653</v>
      </c>
      <c r="I166" t="s">
        <v>654</v>
      </c>
      <c r="J166" s="711">
        <v>44469</v>
      </c>
      <c r="K166" t="s">
        <v>2245</v>
      </c>
      <c r="L166" t="s">
        <v>2246</v>
      </c>
      <c r="M166" t="s">
        <v>421</v>
      </c>
      <c r="N166">
        <v>0</v>
      </c>
      <c r="O166">
        <v>0</v>
      </c>
      <c r="P166" t="s">
        <v>422</v>
      </c>
      <c r="Q166">
        <v>232</v>
      </c>
      <c r="R166">
        <v>198.22</v>
      </c>
      <c r="S166" t="s">
        <v>422</v>
      </c>
      <c r="T166" s="712">
        <v>232</v>
      </c>
      <c r="U166" t="s">
        <v>423</v>
      </c>
      <c r="V166" t="s">
        <v>424</v>
      </c>
      <c r="W166" t="s">
        <v>425</v>
      </c>
      <c r="X166" t="s">
        <v>464</v>
      </c>
      <c r="Y166" s="711">
        <v>44477.685219907398</v>
      </c>
    </row>
    <row r="167" spans="1:25">
      <c r="A167" t="s">
        <v>410</v>
      </c>
      <c r="B167" t="s">
        <v>411</v>
      </c>
      <c r="C167" t="s">
        <v>970</v>
      </c>
      <c r="D167" t="s">
        <v>971</v>
      </c>
      <c r="E167" t="s">
        <v>414</v>
      </c>
      <c r="F167" t="s">
        <v>415</v>
      </c>
      <c r="G167" t="s">
        <v>416</v>
      </c>
      <c r="H167" t="s">
        <v>653</v>
      </c>
      <c r="I167" t="s">
        <v>654</v>
      </c>
      <c r="J167" s="711">
        <v>44469</v>
      </c>
      <c r="K167" t="s">
        <v>2247</v>
      </c>
      <c r="L167" t="s">
        <v>2248</v>
      </c>
      <c r="M167" t="s">
        <v>421</v>
      </c>
      <c r="N167">
        <v>0</v>
      </c>
      <c r="O167">
        <v>0</v>
      </c>
      <c r="P167" t="s">
        <v>422</v>
      </c>
      <c r="Q167">
        <v>2.9</v>
      </c>
      <c r="R167">
        <v>2.48</v>
      </c>
      <c r="S167" t="s">
        <v>422</v>
      </c>
      <c r="T167" s="712">
        <v>2.9</v>
      </c>
      <c r="U167" t="s">
        <v>423</v>
      </c>
      <c r="V167" t="s">
        <v>424</v>
      </c>
      <c r="W167" t="s">
        <v>425</v>
      </c>
      <c r="X167" t="s">
        <v>464</v>
      </c>
      <c r="Y167" s="711">
        <v>44474.678298611099</v>
      </c>
    </row>
    <row r="168" spans="1:25">
      <c r="A168" t="s">
        <v>410</v>
      </c>
      <c r="B168" t="s">
        <v>411</v>
      </c>
      <c r="C168" t="s">
        <v>432</v>
      </c>
      <c r="D168" t="s">
        <v>433</v>
      </c>
      <c r="E168" t="s">
        <v>414</v>
      </c>
      <c r="F168" t="s">
        <v>415</v>
      </c>
      <c r="G168" t="s">
        <v>416</v>
      </c>
      <c r="H168" t="s">
        <v>653</v>
      </c>
      <c r="I168" t="s">
        <v>654</v>
      </c>
      <c r="J168" s="711">
        <v>44469</v>
      </c>
      <c r="K168" t="s">
        <v>2249</v>
      </c>
      <c r="L168" t="s">
        <v>2250</v>
      </c>
      <c r="M168" t="s">
        <v>421</v>
      </c>
      <c r="N168">
        <v>0</v>
      </c>
      <c r="O168">
        <v>0</v>
      </c>
      <c r="P168" t="s">
        <v>422</v>
      </c>
      <c r="Q168">
        <v>87.63</v>
      </c>
      <c r="R168">
        <v>74.87</v>
      </c>
      <c r="S168" t="s">
        <v>422</v>
      </c>
      <c r="T168" s="712">
        <v>87.63</v>
      </c>
      <c r="U168" t="s">
        <v>423</v>
      </c>
      <c r="V168" t="s">
        <v>424</v>
      </c>
      <c r="W168" t="s">
        <v>425</v>
      </c>
      <c r="X168" t="s">
        <v>464</v>
      </c>
      <c r="Y168" s="711">
        <v>44477.538043981498</v>
      </c>
    </row>
    <row r="169" spans="1:25">
      <c r="A169" t="s">
        <v>410</v>
      </c>
      <c r="B169" t="s">
        <v>411</v>
      </c>
      <c r="C169" t="s">
        <v>458</v>
      </c>
      <c r="D169" t="s">
        <v>459</v>
      </c>
      <c r="E169" t="s">
        <v>414</v>
      </c>
      <c r="F169" t="s">
        <v>415</v>
      </c>
      <c r="G169" t="s">
        <v>416</v>
      </c>
      <c r="H169" t="s">
        <v>653</v>
      </c>
      <c r="I169" t="s">
        <v>654</v>
      </c>
      <c r="J169" s="711">
        <v>44469</v>
      </c>
      <c r="K169" t="s">
        <v>2251</v>
      </c>
      <c r="L169" t="s">
        <v>2252</v>
      </c>
      <c r="M169" t="s">
        <v>421</v>
      </c>
      <c r="N169">
        <v>0</v>
      </c>
      <c r="O169">
        <v>0</v>
      </c>
      <c r="P169" t="s">
        <v>422</v>
      </c>
      <c r="Q169">
        <v>14.88</v>
      </c>
      <c r="R169">
        <v>12.71</v>
      </c>
      <c r="S169" t="s">
        <v>422</v>
      </c>
      <c r="T169" s="712">
        <v>14.88</v>
      </c>
      <c r="U169" t="s">
        <v>423</v>
      </c>
      <c r="V169" t="s">
        <v>424</v>
      </c>
      <c r="W169" t="s">
        <v>425</v>
      </c>
      <c r="X169" t="s">
        <v>464</v>
      </c>
      <c r="Y169" s="711">
        <v>44476.404641203699</v>
      </c>
    </row>
    <row r="170" spans="1:25">
      <c r="A170" t="s">
        <v>410</v>
      </c>
      <c r="B170" t="s">
        <v>411</v>
      </c>
      <c r="C170" t="s">
        <v>970</v>
      </c>
      <c r="D170" t="s">
        <v>971</v>
      </c>
      <c r="E170" t="s">
        <v>414</v>
      </c>
      <c r="F170" t="s">
        <v>415</v>
      </c>
      <c r="G170" t="s">
        <v>416</v>
      </c>
      <c r="H170" t="s">
        <v>2043</v>
      </c>
      <c r="I170" t="s">
        <v>1833</v>
      </c>
      <c r="J170" s="711">
        <v>44439</v>
      </c>
      <c r="K170" t="s">
        <v>2044</v>
      </c>
      <c r="L170" t="s">
        <v>2045</v>
      </c>
      <c r="M170" t="s">
        <v>421</v>
      </c>
      <c r="N170">
        <v>0</v>
      </c>
      <c r="O170">
        <v>0</v>
      </c>
      <c r="P170" t="s">
        <v>422</v>
      </c>
      <c r="Q170">
        <v>504</v>
      </c>
      <c r="R170">
        <v>382.45</v>
      </c>
      <c r="S170" t="s">
        <v>422</v>
      </c>
      <c r="T170" s="712">
        <v>504</v>
      </c>
      <c r="U170" t="s">
        <v>423</v>
      </c>
      <c r="V170" t="s">
        <v>424</v>
      </c>
      <c r="W170" t="s">
        <v>425</v>
      </c>
      <c r="X170" t="s">
        <v>431</v>
      </c>
      <c r="Y170" s="711">
        <v>44453.599722222199</v>
      </c>
    </row>
    <row r="171" spans="1:25">
      <c r="A171" t="s">
        <v>410</v>
      </c>
      <c r="B171" t="s">
        <v>411</v>
      </c>
      <c r="C171" t="s">
        <v>970</v>
      </c>
      <c r="D171" t="s">
        <v>971</v>
      </c>
      <c r="E171" t="s">
        <v>414</v>
      </c>
      <c r="F171" t="s">
        <v>415</v>
      </c>
      <c r="G171" t="s">
        <v>416</v>
      </c>
      <c r="H171" t="s">
        <v>2043</v>
      </c>
      <c r="I171" t="s">
        <v>1833</v>
      </c>
      <c r="J171" s="711">
        <v>44439</v>
      </c>
      <c r="K171" t="s">
        <v>2046</v>
      </c>
      <c r="L171" t="s">
        <v>2047</v>
      </c>
      <c r="M171" t="s">
        <v>421</v>
      </c>
      <c r="N171">
        <v>0</v>
      </c>
      <c r="O171">
        <v>0</v>
      </c>
      <c r="P171" t="s">
        <v>422</v>
      </c>
      <c r="Q171">
        <v>1012</v>
      </c>
      <c r="R171">
        <v>767.93</v>
      </c>
      <c r="S171" t="s">
        <v>422</v>
      </c>
      <c r="T171" s="712">
        <v>1012</v>
      </c>
      <c r="U171" t="s">
        <v>423</v>
      </c>
      <c r="V171" t="s">
        <v>424</v>
      </c>
      <c r="W171" t="s">
        <v>425</v>
      </c>
      <c r="X171" t="s">
        <v>431</v>
      </c>
      <c r="Y171" s="711">
        <v>44453.599733796298</v>
      </c>
    </row>
    <row r="172" spans="1:25">
      <c r="A172" t="s">
        <v>410</v>
      </c>
      <c r="B172" t="s">
        <v>411</v>
      </c>
      <c r="C172" t="s">
        <v>970</v>
      </c>
      <c r="D172" t="s">
        <v>971</v>
      </c>
      <c r="E172" t="s">
        <v>414</v>
      </c>
      <c r="F172" t="s">
        <v>415</v>
      </c>
      <c r="G172" t="s">
        <v>416</v>
      </c>
      <c r="H172" t="s">
        <v>2043</v>
      </c>
      <c r="I172" t="s">
        <v>1833</v>
      </c>
      <c r="J172" s="711">
        <v>44439</v>
      </c>
      <c r="K172" t="s">
        <v>2048</v>
      </c>
      <c r="L172" t="s">
        <v>2049</v>
      </c>
      <c r="M172" t="s">
        <v>421</v>
      </c>
      <c r="N172">
        <v>0</v>
      </c>
      <c r="O172">
        <v>0</v>
      </c>
      <c r="P172" t="s">
        <v>422</v>
      </c>
      <c r="Q172">
        <v>504</v>
      </c>
      <c r="R172">
        <v>382.45</v>
      </c>
      <c r="S172" t="s">
        <v>422</v>
      </c>
      <c r="T172" s="712">
        <v>504</v>
      </c>
      <c r="U172" t="s">
        <v>423</v>
      </c>
      <c r="V172" t="s">
        <v>424</v>
      </c>
      <c r="W172" t="s">
        <v>425</v>
      </c>
      <c r="X172" t="s">
        <v>1525</v>
      </c>
      <c r="Y172" s="711">
        <v>44453.599733796298</v>
      </c>
    </row>
    <row r="173" spans="1:25">
      <c r="A173" t="s">
        <v>410</v>
      </c>
      <c r="B173" t="s">
        <v>411</v>
      </c>
      <c r="C173" t="s">
        <v>970</v>
      </c>
      <c r="D173" t="s">
        <v>971</v>
      </c>
      <c r="E173" t="s">
        <v>414</v>
      </c>
      <c r="F173" t="s">
        <v>415</v>
      </c>
      <c r="G173" t="s">
        <v>416</v>
      </c>
      <c r="H173" t="s">
        <v>2043</v>
      </c>
      <c r="I173" t="s">
        <v>1833</v>
      </c>
      <c r="J173" s="711">
        <v>44439</v>
      </c>
      <c r="K173" t="s">
        <v>2050</v>
      </c>
      <c r="L173" t="s">
        <v>2051</v>
      </c>
      <c r="M173" t="s">
        <v>421</v>
      </c>
      <c r="N173">
        <v>0</v>
      </c>
      <c r="O173">
        <v>0</v>
      </c>
      <c r="P173" t="s">
        <v>422</v>
      </c>
      <c r="Q173">
        <v>264</v>
      </c>
      <c r="R173">
        <v>200.33</v>
      </c>
      <c r="S173" t="s">
        <v>422</v>
      </c>
      <c r="T173" s="712">
        <v>264</v>
      </c>
      <c r="U173" t="s">
        <v>423</v>
      </c>
      <c r="V173" t="s">
        <v>424</v>
      </c>
      <c r="W173" t="s">
        <v>425</v>
      </c>
      <c r="X173" t="s">
        <v>431</v>
      </c>
      <c r="Y173" s="711">
        <v>44453.599733796298</v>
      </c>
    </row>
    <row r="174" spans="1:25">
      <c r="A174" t="s">
        <v>410</v>
      </c>
      <c r="B174" t="s">
        <v>411</v>
      </c>
      <c r="C174" t="s">
        <v>970</v>
      </c>
      <c r="D174" t="s">
        <v>971</v>
      </c>
      <c r="E174" t="s">
        <v>414</v>
      </c>
      <c r="F174" t="s">
        <v>415</v>
      </c>
      <c r="G174" t="s">
        <v>416</v>
      </c>
      <c r="H174" t="s">
        <v>2043</v>
      </c>
      <c r="I174" t="s">
        <v>1833</v>
      </c>
      <c r="J174" s="711">
        <v>44439</v>
      </c>
      <c r="K174" t="s">
        <v>2052</v>
      </c>
      <c r="L174" t="s">
        <v>2053</v>
      </c>
      <c r="M174" t="s">
        <v>421</v>
      </c>
      <c r="N174">
        <v>0</v>
      </c>
      <c r="O174">
        <v>0</v>
      </c>
      <c r="P174" t="s">
        <v>422</v>
      </c>
      <c r="Q174">
        <v>84</v>
      </c>
      <c r="R174">
        <v>63.74</v>
      </c>
      <c r="S174" t="s">
        <v>422</v>
      </c>
      <c r="T174" s="712">
        <v>84</v>
      </c>
      <c r="U174" t="s">
        <v>423</v>
      </c>
      <c r="V174" t="s">
        <v>424</v>
      </c>
      <c r="W174" t="s">
        <v>425</v>
      </c>
      <c r="X174" t="s">
        <v>431</v>
      </c>
      <c r="Y174" s="711">
        <v>44453.599733796298</v>
      </c>
    </row>
    <row r="175" spans="1:25">
      <c r="A175" t="s">
        <v>410</v>
      </c>
      <c r="B175" t="s">
        <v>411</v>
      </c>
      <c r="C175" t="s">
        <v>970</v>
      </c>
      <c r="D175" t="s">
        <v>971</v>
      </c>
      <c r="E175" t="s">
        <v>414</v>
      </c>
      <c r="F175" t="s">
        <v>415</v>
      </c>
      <c r="G175" t="s">
        <v>416</v>
      </c>
      <c r="H175" t="s">
        <v>2043</v>
      </c>
      <c r="I175" t="s">
        <v>1833</v>
      </c>
      <c r="J175" s="711">
        <v>44439</v>
      </c>
      <c r="K175" t="s">
        <v>2054</v>
      </c>
      <c r="L175" t="s">
        <v>2055</v>
      </c>
      <c r="M175" t="s">
        <v>421</v>
      </c>
      <c r="N175">
        <v>0</v>
      </c>
      <c r="O175">
        <v>0</v>
      </c>
      <c r="P175" t="s">
        <v>422</v>
      </c>
      <c r="Q175">
        <v>1610</v>
      </c>
      <c r="R175">
        <v>1221.71</v>
      </c>
      <c r="S175" t="s">
        <v>422</v>
      </c>
      <c r="T175" s="712">
        <v>1610</v>
      </c>
      <c r="U175" t="s">
        <v>423</v>
      </c>
      <c r="V175" t="s">
        <v>424</v>
      </c>
      <c r="W175" t="s">
        <v>425</v>
      </c>
      <c r="X175" t="s">
        <v>431</v>
      </c>
      <c r="Y175" s="711">
        <v>44453.630011574103</v>
      </c>
    </row>
    <row r="176" spans="1:25">
      <c r="A176" t="s">
        <v>410</v>
      </c>
      <c r="B176" t="s">
        <v>411</v>
      </c>
      <c r="C176" t="s">
        <v>970</v>
      </c>
      <c r="D176" t="s">
        <v>971</v>
      </c>
      <c r="E176" t="s">
        <v>414</v>
      </c>
      <c r="F176" t="s">
        <v>415</v>
      </c>
      <c r="G176" t="s">
        <v>416</v>
      </c>
      <c r="H176" t="s">
        <v>2043</v>
      </c>
      <c r="I176" t="s">
        <v>1833</v>
      </c>
      <c r="J176" s="711">
        <v>44439</v>
      </c>
      <c r="K176" t="s">
        <v>2056</v>
      </c>
      <c r="L176" t="s">
        <v>2057</v>
      </c>
      <c r="M176" t="s">
        <v>421</v>
      </c>
      <c r="N176">
        <v>0</v>
      </c>
      <c r="O176">
        <v>0</v>
      </c>
      <c r="P176" t="s">
        <v>422</v>
      </c>
      <c r="Q176">
        <v>180</v>
      </c>
      <c r="R176">
        <v>136.59</v>
      </c>
      <c r="S176" t="s">
        <v>422</v>
      </c>
      <c r="T176" s="712">
        <v>180</v>
      </c>
      <c r="U176" t="s">
        <v>423</v>
      </c>
      <c r="V176" t="s">
        <v>424</v>
      </c>
      <c r="W176" t="s">
        <v>425</v>
      </c>
      <c r="X176" t="s">
        <v>431</v>
      </c>
      <c r="Y176" s="711">
        <v>44453.630046296297</v>
      </c>
    </row>
    <row r="177" spans="1:25">
      <c r="A177" t="s">
        <v>410</v>
      </c>
      <c r="B177" t="s">
        <v>411</v>
      </c>
      <c r="C177" t="s">
        <v>970</v>
      </c>
      <c r="D177" t="s">
        <v>971</v>
      </c>
      <c r="E177" t="s">
        <v>414</v>
      </c>
      <c r="F177" t="s">
        <v>415</v>
      </c>
      <c r="G177" t="s">
        <v>416</v>
      </c>
      <c r="H177" t="s">
        <v>2043</v>
      </c>
      <c r="I177" t="s">
        <v>1833</v>
      </c>
      <c r="J177" s="711">
        <v>44447</v>
      </c>
      <c r="K177" t="s">
        <v>2253</v>
      </c>
      <c r="L177" t="s">
        <v>2254</v>
      </c>
      <c r="M177" t="s">
        <v>421</v>
      </c>
      <c r="N177">
        <v>0</v>
      </c>
      <c r="O177">
        <v>0</v>
      </c>
      <c r="P177" t="s">
        <v>422</v>
      </c>
      <c r="Q177">
        <v>282</v>
      </c>
      <c r="R177">
        <v>237.33</v>
      </c>
      <c r="S177" t="s">
        <v>422</v>
      </c>
      <c r="T177" s="712">
        <v>282</v>
      </c>
      <c r="U177" t="s">
        <v>423</v>
      </c>
      <c r="V177" t="s">
        <v>424</v>
      </c>
      <c r="W177" t="s">
        <v>425</v>
      </c>
      <c r="X177" t="s">
        <v>431</v>
      </c>
      <c r="Y177" s="711">
        <v>44474.635833333297</v>
      </c>
    </row>
    <row r="178" spans="1:25">
      <c r="A178" t="s">
        <v>410</v>
      </c>
      <c r="B178" t="s">
        <v>411</v>
      </c>
      <c r="C178" t="s">
        <v>970</v>
      </c>
      <c r="D178" t="s">
        <v>971</v>
      </c>
      <c r="E178" t="s">
        <v>414</v>
      </c>
      <c r="F178" t="s">
        <v>415</v>
      </c>
      <c r="G178" t="s">
        <v>416</v>
      </c>
      <c r="H178" t="s">
        <v>2043</v>
      </c>
      <c r="I178" t="s">
        <v>1833</v>
      </c>
      <c r="J178" s="711">
        <v>44455</v>
      </c>
      <c r="K178" t="s">
        <v>2255</v>
      </c>
      <c r="L178" t="s">
        <v>2256</v>
      </c>
      <c r="M178" t="s">
        <v>421</v>
      </c>
      <c r="N178">
        <v>0</v>
      </c>
      <c r="O178">
        <v>0</v>
      </c>
      <c r="P178" t="s">
        <v>422</v>
      </c>
      <c r="Q178">
        <v>84</v>
      </c>
      <c r="R178">
        <v>71.17</v>
      </c>
      <c r="S178" t="s">
        <v>422</v>
      </c>
      <c r="T178" s="712">
        <v>84</v>
      </c>
      <c r="U178" t="s">
        <v>423</v>
      </c>
      <c r="V178" t="s">
        <v>424</v>
      </c>
      <c r="W178" t="s">
        <v>425</v>
      </c>
      <c r="X178" t="s">
        <v>431</v>
      </c>
      <c r="Y178" s="711">
        <v>44481.382337962998</v>
      </c>
    </row>
    <row r="179" spans="1:25">
      <c r="A179" t="s">
        <v>410</v>
      </c>
      <c r="B179" t="s">
        <v>411</v>
      </c>
      <c r="C179" t="s">
        <v>970</v>
      </c>
      <c r="D179" t="s">
        <v>971</v>
      </c>
      <c r="E179" t="s">
        <v>414</v>
      </c>
      <c r="F179" t="s">
        <v>415</v>
      </c>
      <c r="G179" t="s">
        <v>416</v>
      </c>
      <c r="H179" t="s">
        <v>2043</v>
      </c>
      <c r="I179" t="s">
        <v>1833</v>
      </c>
      <c r="J179" s="711">
        <v>44462</v>
      </c>
      <c r="K179" t="s">
        <v>2257</v>
      </c>
      <c r="L179" t="s">
        <v>2258</v>
      </c>
      <c r="M179" t="s">
        <v>421</v>
      </c>
      <c r="N179">
        <v>0</v>
      </c>
      <c r="O179">
        <v>0</v>
      </c>
      <c r="P179" t="s">
        <v>422</v>
      </c>
      <c r="Q179">
        <v>175</v>
      </c>
      <c r="R179">
        <v>149.38999999999999</v>
      </c>
      <c r="S179" t="s">
        <v>422</v>
      </c>
      <c r="T179" s="712">
        <v>175</v>
      </c>
      <c r="U179" t="s">
        <v>423</v>
      </c>
      <c r="V179" t="s">
        <v>424</v>
      </c>
      <c r="W179" t="s">
        <v>425</v>
      </c>
      <c r="X179" t="s">
        <v>431</v>
      </c>
      <c r="Y179" s="711">
        <v>44481.382349537002</v>
      </c>
    </row>
    <row r="180" spans="1:25">
      <c r="A180" t="s">
        <v>410</v>
      </c>
      <c r="B180" t="s">
        <v>411</v>
      </c>
      <c r="C180" t="s">
        <v>970</v>
      </c>
      <c r="D180" t="s">
        <v>971</v>
      </c>
      <c r="E180" t="s">
        <v>414</v>
      </c>
      <c r="F180" t="s">
        <v>415</v>
      </c>
      <c r="G180" t="s">
        <v>416</v>
      </c>
      <c r="H180" t="s">
        <v>2043</v>
      </c>
      <c r="I180" t="s">
        <v>1833</v>
      </c>
      <c r="J180" s="711">
        <v>44462</v>
      </c>
      <c r="K180" t="s">
        <v>2259</v>
      </c>
      <c r="L180" t="s">
        <v>2260</v>
      </c>
      <c r="M180" t="s">
        <v>421</v>
      </c>
      <c r="N180">
        <v>0</v>
      </c>
      <c r="O180">
        <v>0</v>
      </c>
      <c r="P180" t="s">
        <v>422</v>
      </c>
      <c r="Q180">
        <v>204</v>
      </c>
      <c r="R180">
        <v>174.15</v>
      </c>
      <c r="S180" t="s">
        <v>422</v>
      </c>
      <c r="T180" s="712">
        <v>204</v>
      </c>
      <c r="U180" t="s">
        <v>423</v>
      </c>
      <c r="V180" t="s">
        <v>424</v>
      </c>
      <c r="W180" t="s">
        <v>425</v>
      </c>
      <c r="X180" t="s">
        <v>431</v>
      </c>
      <c r="Y180" s="711">
        <v>44481.382349537002</v>
      </c>
    </row>
    <row r="181" spans="1:25">
      <c r="A181" t="s">
        <v>410</v>
      </c>
      <c r="B181" t="s">
        <v>411</v>
      </c>
      <c r="C181" t="s">
        <v>970</v>
      </c>
      <c r="D181" t="s">
        <v>971</v>
      </c>
      <c r="E181" t="s">
        <v>414</v>
      </c>
      <c r="F181" t="s">
        <v>415</v>
      </c>
      <c r="G181" t="s">
        <v>416</v>
      </c>
      <c r="H181" t="s">
        <v>2043</v>
      </c>
      <c r="I181" t="s">
        <v>1833</v>
      </c>
      <c r="J181" s="711">
        <v>44462</v>
      </c>
      <c r="K181" t="s">
        <v>2261</v>
      </c>
      <c r="L181" t="s">
        <v>2262</v>
      </c>
      <c r="M181" t="s">
        <v>421</v>
      </c>
      <c r="N181">
        <v>0</v>
      </c>
      <c r="O181">
        <v>0</v>
      </c>
      <c r="P181" t="s">
        <v>422</v>
      </c>
      <c r="Q181">
        <v>264</v>
      </c>
      <c r="R181">
        <v>225.37</v>
      </c>
      <c r="S181" t="s">
        <v>422</v>
      </c>
      <c r="T181" s="712">
        <v>264</v>
      </c>
      <c r="U181" t="s">
        <v>423</v>
      </c>
      <c r="V181" t="s">
        <v>424</v>
      </c>
      <c r="W181" t="s">
        <v>425</v>
      </c>
      <c r="X181" t="s">
        <v>431</v>
      </c>
      <c r="Y181" s="711">
        <v>44481.382349537002</v>
      </c>
    </row>
    <row r="182" spans="1:25">
      <c r="A182" t="s">
        <v>410</v>
      </c>
      <c r="B182" t="s">
        <v>411</v>
      </c>
      <c r="C182" t="s">
        <v>970</v>
      </c>
      <c r="D182" t="s">
        <v>971</v>
      </c>
      <c r="E182" t="s">
        <v>414</v>
      </c>
      <c r="F182" t="s">
        <v>415</v>
      </c>
      <c r="G182" t="s">
        <v>416</v>
      </c>
      <c r="H182" t="s">
        <v>2043</v>
      </c>
      <c r="I182" t="s">
        <v>1833</v>
      </c>
      <c r="J182" s="711">
        <v>44462</v>
      </c>
      <c r="K182" t="s">
        <v>2263</v>
      </c>
      <c r="L182" t="s">
        <v>2264</v>
      </c>
      <c r="M182" t="s">
        <v>421</v>
      </c>
      <c r="N182">
        <v>0</v>
      </c>
      <c r="O182">
        <v>0</v>
      </c>
      <c r="P182" t="s">
        <v>422</v>
      </c>
      <c r="Q182">
        <v>274</v>
      </c>
      <c r="R182">
        <v>233.91</v>
      </c>
      <c r="S182" t="s">
        <v>422</v>
      </c>
      <c r="T182" s="712">
        <v>274</v>
      </c>
      <c r="U182" t="s">
        <v>423</v>
      </c>
      <c r="V182" t="s">
        <v>424</v>
      </c>
      <c r="W182" t="s">
        <v>425</v>
      </c>
      <c r="X182" t="s">
        <v>431</v>
      </c>
      <c r="Y182" s="711">
        <v>44481.382349537002</v>
      </c>
    </row>
    <row r="183" spans="1:25">
      <c r="A183" t="s">
        <v>410</v>
      </c>
      <c r="B183" t="s">
        <v>411</v>
      </c>
      <c r="C183" t="s">
        <v>970</v>
      </c>
      <c r="D183" t="s">
        <v>971</v>
      </c>
      <c r="E183" t="s">
        <v>414</v>
      </c>
      <c r="F183" t="s">
        <v>415</v>
      </c>
      <c r="G183" t="s">
        <v>416</v>
      </c>
      <c r="H183" t="s">
        <v>2043</v>
      </c>
      <c r="I183" t="s">
        <v>1833</v>
      </c>
      <c r="J183" s="711">
        <v>44462</v>
      </c>
      <c r="K183" t="s">
        <v>2265</v>
      </c>
      <c r="L183" t="s">
        <v>2266</v>
      </c>
      <c r="M183" t="s">
        <v>421</v>
      </c>
      <c r="N183">
        <v>0</v>
      </c>
      <c r="O183">
        <v>0</v>
      </c>
      <c r="P183" t="s">
        <v>422</v>
      </c>
      <c r="Q183">
        <v>175</v>
      </c>
      <c r="R183">
        <v>149.38999999999999</v>
      </c>
      <c r="S183" t="s">
        <v>422</v>
      </c>
      <c r="T183" s="712">
        <v>175</v>
      </c>
      <c r="U183" t="s">
        <v>423</v>
      </c>
      <c r="V183" t="s">
        <v>424</v>
      </c>
      <c r="W183" t="s">
        <v>425</v>
      </c>
      <c r="X183" t="s">
        <v>431</v>
      </c>
      <c r="Y183" s="711">
        <v>44481.382349537002</v>
      </c>
    </row>
    <row r="184" spans="1:25">
      <c r="A184" t="s">
        <v>410</v>
      </c>
      <c r="B184" t="s">
        <v>411</v>
      </c>
      <c r="C184" t="s">
        <v>970</v>
      </c>
      <c r="D184" t="s">
        <v>971</v>
      </c>
      <c r="E184" t="s">
        <v>414</v>
      </c>
      <c r="F184" t="s">
        <v>415</v>
      </c>
      <c r="G184" t="s">
        <v>416</v>
      </c>
      <c r="H184" t="s">
        <v>2043</v>
      </c>
      <c r="I184" t="s">
        <v>1833</v>
      </c>
      <c r="J184" s="711">
        <v>44466</v>
      </c>
      <c r="K184" t="s">
        <v>2267</v>
      </c>
      <c r="L184" t="s">
        <v>2268</v>
      </c>
      <c r="M184" t="s">
        <v>421</v>
      </c>
      <c r="N184">
        <v>0</v>
      </c>
      <c r="O184">
        <v>0</v>
      </c>
      <c r="P184" t="s">
        <v>422</v>
      </c>
      <c r="Q184">
        <v>254</v>
      </c>
      <c r="R184">
        <v>217.02</v>
      </c>
      <c r="S184" t="s">
        <v>422</v>
      </c>
      <c r="T184" s="712">
        <v>254</v>
      </c>
      <c r="U184" t="s">
        <v>423</v>
      </c>
      <c r="V184" t="s">
        <v>424</v>
      </c>
      <c r="W184" t="s">
        <v>425</v>
      </c>
      <c r="X184" t="s">
        <v>536</v>
      </c>
      <c r="Y184" s="711">
        <v>44481.382349537002</v>
      </c>
    </row>
    <row r="185" spans="1:25">
      <c r="A185" t="s">
        <v>410</v>
      </c>
      <c r="B185" t="s">
        <v>411</v>
      </c>
      <c r="C185" t="s">
        <v>970</v>
      </c>
      <c r="D185" t="s">
        <v>971</v>
      </c>
      <c r="E185" t="s">
        <v>414</v>
      </c>
      <c r="F185" t="s">
        <v>415</v>
      </c>
      <c r="G185" t="s">
        <v>416</v>
      </c>
      <c r="H185" t="s">
        <v>2043</v>
      </c>
      <c r="I185" t="s">
        <v>1833</v>
      </c>
      <c r="J185" s="711">
        <v>44466</v>
      </c>
      <c r="K185" t="s">
        <v>2269</v>
      </c>
      <c r="L185" t="s">
        <v>2270</v>
      </c>
      <c r="M185" t="s">
        <v>421</v>
      </c>
      <c r="N185">
        <v>0</v>
      </c>
      <c r="O185">
        <v>0</v>
      </c>
      <c r="P185" t="s">
        <v>422</v>
      </c>
      <c r="Q185">
        <v>184</v>
      </c>
      <c r="R185">
        <v>157.21</v>
      </c>
      <c r="S185" t="s">
        <v>422</v>
      </c>
      <c r="T185" s="712">
        <v>184</v>
      </c>
      <c r="U185" t="s">
        <v>423</v>
      </c>
      <c r="V185" t="s">
        <v>424</v>
      </c>
      <c r="W185" t="s">
        <v>425</v>
      </c>
      <c r="X185" t="s">
        <v>536</v>
      </c>
      <c r="Y185" s="711">
        <v>44481.382349537002</v>
      </c>
    </row>
    <row r="186" spans="1:25">
      <c r="A186" t="s">
        <v>410</v>
      </c>
      <c r="B186" t="s">
        <v>411</v>
      </c>
      <c r="C186" t="s">
        <v>970</v>
      </c>
      <c r="D186" t="s">
        <v>971</v>
      </c>
      <c r="E186" t="s">
        <v>414</v>
      </c>
      <c r="F186" t="s">
        <v>415</v>
      </c>
      <c r="G186" t="s">
        <v>416</v>
      </c>
      <c r="H186" t="s">
        <v>2043</v>
      </c>
      <c r="I186" t="s">
        <v>1833</v>
      </c>
      <c r="J186" s="711">
        <v>44468</v>
      </c>
      <c r="K186" t="s">
        <v>2271</v>
      </c>
      <c r="L186" t="s">
        <v>2272</v>
      </c>
      <c r="M186" t="s">
        <v>421</v>
      </c>
      <c r="N186">
        <v>0</v>
      </c>
      <c r="O186">
        <v>0</v>
      </c>
      <c r="P186" t="s">
        <v>422</v>
      </c>
      <c r="Q186">
        <v>635</v>
      </c>
      <c r="R186">
        <v>542.54999999999995</v>
      </c>
      <c r="S186" t="s">
        <v>422</v>
      </c>
      <c r="T186" s="712">
        <v>635</v>
      </c>
      <c r="U186" t="s">
        <v>423</v>
      </c>
      <c r="V186" t="s">
        <v>424</v>
      </c>
      <c r="W186" t="s">
        <v>425</v>
      </c>
      <c r="X186" t="s">
        <v>431</v>
      </c>
      <c r="Y186" s="711">
        <v>44481.382349537002</v>
      </c>
    </row>
    <row r="187" spans="1:25">
      <c r="A187" t="s">
        <v>410</v>
      </c>
      <c r="B187" t="s">
        <v>411</v>
      </c>
      <c r="C187" t="s">
        <v>970</v>
      </c>
      <c r="D187" t="s">
        <v>971</v>
      </c>
      <c r="E187" t="s">
        <v>414</v>
      </c>
      <c r="F187" t="s">
        <v>415</v>
      </c>
      <c r="G187" t="s">
        <v>416</v>
      </c>
      <c r="H187" t="s">
        <v>2043</v>
      </c>
      <c r="I187" t="s">
        <v>1833</v>
      </c>
      <c r="J187" s="711">
        <v>44469</v>
      </c>
      <c r="K187" t="s">
        <v>2273</v>
      </c>
      <c r="L187" t="s">
        <v>2274</v>
      </c>
      <c r="M187" t="s">
        <v>421</v>
      </c>
      <c r="N187">
        <v>0</v>
      </c>
      <c r="O187">
        <v>0</v>
      </c>
      <c r="P187" t="s">
        <v>422</v>
      </c>
      <c r="Q187">
        <v>1371</v>
      </c>
      <c r="R187">
        <v>1171.3900000000001</v>
      </c>
      <c r="S187" t="s">
        <v>422</v>
      </c>
      <c r="T187" s="712">
        <v>1371</v>
      </c>
      <c r="U187" t="s">
        <v>423</v>
      </c>
      <c r="V187" t="s">
        <v>424</v>
      </c>
      <c r="W187" t="s">
        <v>425</v>
      </c>
      <c r="X187" t="s">
        <v>431</v>
      </c>
      <c r="Y187" s="711">
        <v>44482.674444444398</v>
      </c>
    </row>
    <row r="188" spans="1:25">
      <c r="A188" t="s">
        <v>410</v>
      </c>
      <c r="B188" t="s">
        <v>411</v>
      </c>
      <c r="C188" t="s">
        <v>432</v>
      </c>
      <c r="D188" t="s">
        <v>433</v>
      </c>
      <c r="E188" t="s">
        <v>414</v>
      </c>
      <c r="F188" t="s">
        <v>415</v>
      </c>
      <c r="G188" t="s">
        <v>416</v>
      </c>
      <c r="H188" t="s">
        <v>675</v>
      </c>
      <c r="I188" t="s">
        <v>676</v>
      </c>
      <c r="J188" s="711">
        <v>44405</v>
      </c>
      <c r="K188" t="s">
        <v>2141</v>
      </c>
      <c r="L188" t="s">
        <v>2142</v>
      </c>
      <c r="M188" t="s">
        <v>421</v>
      </c>
      <c r="N188">
        <v>0</v>
      </c>
      <c r="O188">
        <v>0</v>
      </c>
      <c r="P188" t="s">
        <v>422</v>
      </c>
      <c r="Q188">
        <v>732.23</v>
      </c>
      <c r="R188">
        <v>618.54</v>
      </c>
      <c r="S188" t="s">
        <v>422</v>
      </c>
      <c r="T188" s="712">
        <v>732.23</v>
      </c>
      <c r="U188" t="s">
        <v>423</v>
      </c>
      <c r="V188" t="s">
        <v>424</v>
      </c>
      <c r="W188" t="s">
        <v>425</v>
      </c>
      <c r="X188" t="s">
        <v>438</v>
      </c>
      <c r="Y188" s="711">
        <v>44418.616979166698</v>
      </c>
    </row>
    <row r="189" spans="1:25">
      <c r="A189" t="s">
        <v>410</v>
      </c>
      <c r="B189" t="s">
        <v>411</v>
      </c>
      <c r="C189" t="s">
        <v>432</v>
      </c>
      <c r="D189" t="s">
        <v>433</v>
      </c>
      <c r="E189" t="s">
        <v>414</v>
      </c>
      <c r="F189" t="s">
        <v>415</v>
      </c>
      <c r="G189" t="s">
        <v>416</v>
      </c>
      <c r="H189" t="s">
        <v>675</v>
      </c>
      <c r="I189" t="s">
        <v>676</v>
      </c>
      <c r="J189" s="711">
        <v>44432</v>
      </c>
      <c r="K189" t="s">
        <v>2058</v>
      </c>
      <c r="L189" t="s">
        <v>2059</v>
      </c>
      <c r="M189" t="s">
        <v>421</v>
      </c>
      <c r="N189">
        <v>0</v>
      </c>
      <c r="O189">
        <v>0</v>
      </c>
      <c r="P189" t="s">
        <v>422</v>
      </c>
      <c r="Q189">
        <v>730.5</v>
      </c>
      <c r="R189">
        <v>625.11</v>
      </c>
      <c r="S189" t="s">
        <v>422</v>
      </c>
      <c r="T189" s="712">
        <v>730.5</v>
      </c>
      <c r="U189" t="s">
        <v>423</v>
      </c>
      <c r="V189" t="s">
        <v>424</v>
      </c>
      <c r="W189" t="s">
        <v>425</v>
      </c>
      <c r="X189" t="s">
        <v>438</v>
      </c>
      <c r="Y189" s="711">
        <v>44446.6014236111</v>
      </c>
    </row>
    <row r="190" spans="1:25">
      <c r="A190" t="s">
        <v>410</v>
      </c>
      <c r="B190" t="s">
        <v>411</v>
      </c>
      <c r="C190" t="s">
        <v>432</v>
      </c>
      <c r="D190" t="s">
        <v>433</v>
      </c>
      <c r="E190" t="s">
        <v>414</v>
      </c>
      <c r="F190" t="s">
        <v>415</v>
      </c>
      <c r="G190" t="s">
        <v>416</v>
      </c>
      <c r="H190" t="s">
        <v>675</v>
      </c>
      <c r="I190" t="s">
        <v>676</v>
      </c>
      <c r="J190" s="711">
        <v>44469</v>
      </c>
      <c r="K190" t="s">
        <v>2275</v>
      </c>
      <c r="L190" t="s">
        <v>2276</v>
      </c>
      <c r="M190" t="s">
        <v>421</v>
      </c>
      <c r="N190">
        <v>0</v>
      </c>
      <c r="O190">
        <v>0</v>
      </c>
      <c r="P190" t="s">
        <v>422</v>
      </c>
      <c r="Q190">
        <v>724.19</v>
      </c>
      <c r="R190">
        <v>618.75</v>
      </c>
      <c r="S190" t="s">
        <v>422</v>
      </c>
      <c r="T190" s="712">
        <v>724.19</v>
      </c>
      <c r="U190" t="s">
        <v>423</v>
      </c>
      <c r="V190" t="s">
        <v>424</v>
      </c>
      <c r="W190" t="s">
        <v>425</v>
      </c>
      <c r="X190" t="s">
        <v>438</v>
      </c>
      <c r="Y190" s="711">
        <v>44477.599050925899</v>
      </c>
    </row>
    <row r="191" spans="1:25">
      <c r="A191" t="s">
        <v>410</v>
      </c>
      <c r="B191" t="s">
        <v>411</v>
      </c>
      <c r="C191" t="s">
        <v>970</v>
      </c>
      <c r="D191" t="s">
        <v>971</v>
      </c>
      <c r="E191" t="s">
        <v>414</v>
      </c>
      <c r="F191" t="s">
        <v>415</v>
      </c>
      <c r="G191" t="s">
        <v>416</v>
      </c>
      <c r="H191" t="s">
        <v>862</v>
      </c>
      <c r="I191" t="s">
        <v>1628</v>
      </c>
      <c r="J191" s="711">
        <v>44409</v>
      </c>
      <c r="K191" t="s">
        <v>2060</v>
      </c>
      <c r="L191" t="s">
        <v>2061</v>
      </c>
      <c r="M191" t="s">
        <v>421</v>
      </c>
      <c r="N191">
        <v>0</v>
      </c>
      <c r="O191">
        <v>0</v>
      </c>
      <c r="P191" t="s">
        <v>422</v>
      </c>
      <c r="Q191">
        <v>-800</v>
      </c>
      <c r="R191">
        <v>-674.71</v>
      </c>
      <c r="S191" t="s">
        <v>422</v>
      </c>
      <c r="T191" s="712">
        <v>-800</v>
      </c>
      <c r="U191" t="s">
        <v>423</v>
      </c>
      <c r="V191" t="s">
        <v>424</v>
      </c>
      <c r="W191" t="s">
        <v>425</v>
      </c>
      <c r="X191" t="s">
        <v>985</v>
      </c>
      <c r="Y191" s="711">
        <v>44451.466666666704</v>
      </c>
    </row>
    <row r="192" spans="1:25">
      <c r="A192" t="s">
        <v>410</v>
      </c>
      <c r="B192" t="s">
        <v>411</v>
      </c>
      <c r="C192" t="s">
        <v>970</v>
      </c>
      <c r="D192" t="s">
        <v>971</v>
      </c>
      <c r="E192" t="s">
        <v>414</v>
      </c>
      <c r="F192" t="s">
        <v>415</v>
      </c>
      <c r="G192" t="s">
        <v>416</v>
      </c>
      <c r="H192" t="s">
        <v>862</v>
      </c>
      <c r="I192" t="s">
        <v>1628</v>
      </c>
      <c r="J192" s="711">
        <v>44409</v>
      </c>
      <c r="K192" t="s">
        <v>2062</v>
      </c>
      <c r="L192" t="s">
        <v>1782</v>
      </c>
      <c r="M192" t="s">
        <v>421</v>
      </c>
      <c r="N192">
        <v>0</v>
      </c>
      <c r="O192">
        <v>0</v>
      </c>
      <c r="P192" t="s">
        <v>422</v>
      </c>
      <c r="Q192">
        <v>1200</v>
      </c>
      <c r="R192">
        <v>1012.06</v>
      </c>
      <c r="S192" t="s">
        <v>422</v>
      </c>
      <c r="T192" s="712">
        <v>1200</v>
      </c>
      <c r="U192" t="s">
        <v>423</v>
      </c>
      <c r="V192" t="s">
        <v>424</v>
      </c>
      <c r="W192" t="s">
        <v>425</v>
      </c>
      <c r="X192" t="s">
        <v>985</v>
      </c>
      <c r="Y192" s="711">
        <v>44451.466666666704</v>
      </c>
    </row>
    <row r="193" spans="1:25">
      <c r="A193" t="s">
        <v>410</v>
      </c>
      <c r="B193" t="s">
        <v>411</v>
      </c>
      <c r="C193" t="s">
        <v>970</v>
      </c>
      <c r="D193" t="s">
        <v>971</v>
      </c>
      <c r="E193" t="s">
        <v>414</v>
      </c>
      <c r="F193" t="s">
        <v>415</v>
      </c>
      <c r="G193" t="s">
        <v>416</v>
      </c>
      <c r="H193" t="s">
        <v>855</v>
      </c>
      <c r="I193" t="s">
        <v>1329</v>
      </c>
      <c r="J193" s="711">
        <v>44408</v>
      </c>
      <c r="K193" t="s">
        <v>2277</v>
      </c>
      <c r="L193" t="s">
        <v>2278</v>
      </c>
      <c r="M193" t="s">
        <v>421</v>
      </c>
      <c r="N193">
        <v>0</v>
      </c>
      <c r="O193">
        <v>0</v>
      </c>
      <c r="P193" t="s">
        <v>422</v>
      </c>
      <c r="Q193">
        <v>6130.7</v>
      </c>
      <c r="R193">
        <v>5170.53</v>
      </c>
      <c r="S193" t="s">
        <v>422</v>
      </c>
      <c r="U193" t="s">
        <v>423</v>
      </c>
      <c r="V193" t="s">
        <v>424</v>
      </c>
      <c r="W193" t="s">
        <v>425</v>
      </c>
      <c r="X193" t="s">
        <v>975</v>
      </c>
      <c r="Y193" s="711">
        <v>44421.627002314803</v>
      </c>
    </row>
    <row r="194" spans="1:25">
      <c r="A194" t="s">
        <v>410</v>
      </c>
      <c r="B194" t="s">
        <v>411</v>
      </c>
      <c r="C194" t="s">
        <v>970</v>
      </c>
      <c r="D194" t="s">
        <v>971</v>
      </c>
      <c r="E194" t="s">
        <v>414</v>
      </c>
      <c r="F194" t="s">
        <v>415</v>
      </c>
      <c r="G194" t="s">
        <v>416</v>
      </c>
      <c r="H194" t="s">
        <v>811</v>
      </c>
      <c r="I194" t="s">
        <v>1332</v>
      </c>
      <c r="J194" s="711">
        <v>44408</v>
      </c>
      <c r="K194" t="s">
        <v>2279</v>
      </c>
      <c r="L194" t="s">
        <v>2280</v>
      </c>
      <c r="M194" t="s">
        <v>421</v>
      </c>
      <c r="N194">
        <v>0</v>
      </c>
      <c r="O194">
        <v>0</v>
      </c>
      <c r="P194" t="s">
        <v>422</v>
      </c>
      <c r="Q194">
        <v>609</v>
      </c>
      <c r="R194">
        <v>513.62</v>
      </c>
      <c r="S194" t="s">
        <v>422</v>
      </c>
      <c r="U194" t="s">
        <v>423</v>
      </c>
      <c r="V194" t="s">
        <v>424</v>
      </c>
      <c r="W194" t="s">
        <v>425</v>
      </c>
      <c r="X194" t="s">
        <v>975</v>
      </c>
      <c r="Y194" s="711">
        <v>44421.627002314803</v>
      </c>
    </row>
    <row r="195" spans="1:25">
      <c r="A195" t="s">
        <v>410</v>
      </c>
      <c r="B195" t="s">
        <v>411</v>
      </c>
      <c r="C195" t="s">
        <v>970</v>
      </c>
      <c r="D195" t="s">
        <v>971</v>
      </c>
      <c r="E195" t="s">
        <v>414</v>
      </c>
      <c r="F195" t="s">
        <v>415</v>
      </c>
      <c r="G195" t="s">
        <v>416</v>
      </c>
      <c r="H195" t="s">
        <v>850</v>
      </c>
      <c r="I195" t="s">
        <v>2281</v>
      </c>
      <c r="J195" s="711">
        <v>44408</v>
      </c>
      <c r="K195" t="s">
        <v>2282</v>
      </c>
      <c r="L195" t="s">
        <v>2283</v>
      </c>
      <c r="M195" t="s">
        <v>421</v>
      </c>
      <c r="N195">
        <v>0</v>
      </c>
      <c r="O195">
        <v>0</v>
      </c>
      <c r="P195" t="s">
        <v>422</v>
      </c>
      <c r="Q195">
        <v>7977.2</v>
      </c>
      <c r="R195">
        <v>6727.84</v>
      </c>
      <c r="S195" t="s">
        <v>422</v>
      </c>
      <c r="U195" t="s">
        <v>423</v>
      </c>
      <c r="V195" t="s">
        <v>424</v>
      </c>
      <c r="W195" t="s">
        <v>425</v>
      </c>
      <c r="X195" t="s">
        <v>975</v>
      </c>
      <c r="Y195" s="711">
        <v>44421.627002314803</v>
      </c>
    </row>
    <row r="196" spans="1:25">
      <c r="A196" t="s">
        <v>410</v>
      </c>
      <c r="B196" t="s">
        <v>411</v>
      </c>
      <c r="C196" t="s">
        <v>970</v>
      </c>
      <c r="D196" t="s">
        <v>971</v>
      </c>
      <c r="E196" t="s">
        <v>414</v>
      </c>
      <c r="F196" t="s">
        <v>415</v>
      </c>
      <c r="G196" t="s">
        <v>416</v>
      </c>
      <c r="H196" t="s">
        <v>852</v>
      </c>
      <c r="I196" t="s">
        <v>2284</v>
      </c>
      <c r="J196" s="711">
        <v>44408</v>
      </c>
      <c r="K196" t="s">
        <v>2285</v>
      </c>
      <c r="L196" t="s">
        <v>2286</v>
      </c>
      <c r="M196" t="s">
        <v>421</v>
      </c>
      <c r="N196">
        <v>0</v>
      </c>
      <c r="O196">
        <v>0</v>
      </c>
      <c r="P196" t="s">
        <v>422</v>
      </c>
      <c r="Q196">
        <v>3835</v>
      </c>
      <c r="R196">
        <v>3234.38</v>
      </c>
      <c r="S196" t="s">
        <v>422</v>
      </c>
      <c r="U196" t="s">
        <v>423</v>
      </c>
      <c r="V196" t="s">
        <v>424</v>
      </c>
      <c r="W196" t="s">
        <v>425</v>
      </c>
      <c r="X196" t="s">
        <v>975</v>
      </c>
      <c r="Y196" s="711">
        <v>44421.627002314803</v>
      </c>
    </row>
    <row r="197" spans="1:25">
      <c r="A197" t="s">
        <v>410</v>
      </c>
      <c r="B197" t="s">
        <v>411</v>
      </c>
      <c r="C197" t="s">
        <v>970</v>
      </c>
      <c r="D197" t="s">
        <v>971</v>
      </c>
      <c r="E197" t="s">
        <v>414</v>
      </c>
      <c r="F197" t="s">
        <v>415</v>
      </c>
      <c r="G197" t="s">
        <v>416</v>
      </c>
      <c r="H197" t="s">
        <v>867</v>
      </c>
      <c r="I197" t="s">
        <v>1339</v>
      </c>
      <c r="J197" s="711">
        <v>44408</v>
      </c>
      <c r="K197" t="s">
        <v>2287</v>
      </c>
      <c r="L197" t="s">
        <v>2288</v>
      </c>
      <c r="M197" t="s">
        <v>421</v>
      </c>
      <c r="N197">
        <v>0</v>
      </c>
      <c r="O197">
        <v>0</v>
      </c>
      <c r="P197" t="s">
        <v>422</v>
      </c>
      <c r="Q197">
        <v>640</v>
      </c>
      <c r="R197">
        <v>539.77</v>
      </c>
      <c r="S197" t="s">
        <v>422</v>
      </c>
      <c r="U197" t="s">
        <v>423</v>
      </c>
      <c r="V197" t="s">
        <v>424</v>
      </c>
      <c r="W197" t="s">
        <v>425</v>
      </c>
      <c r="X197" t="s">
        <v>975</v>
      </c>
      <c r="Y197" s="711">
        <v>44421.627013888901</v>
      </c>
    </row>
    <row r="198" spans="1:25">
      <c r="A198" t="s">
        <v>410</v>
      </c>
      <c r="B198" t="s">
        <v>411</v>
      </c>
      <c r="C198" t="s">
        <v>970</v>
      </c>
      <c r="D198" t="s">
        <v>971</v>
      </c>
      <c r="E198" t="s">
        <v>414</v>
      </c>
      <c r="F198" t="s">
        <v>415</v>
      </c>
      <c r="G198" t="s">
        <v>416</v>
      </c>
      <c r="H198" t="s">
        <v>869</v>
      </c>
      <c r="I198" t="s">
        <v>2289</v>
      </c>
      <c r="J198" s="711">
        <v>44408</v>
      </c>
      <c r="K198" t="s">
        <v>2290</v>
      </c>
      <c r="L198" t="s">
        <v>2291</v>
      </c>
      <c r="M198" t="s">
        <v>421</v>
      </c>
      <c r="N198">
        <v>0</v>
      </c>
      <c r="O198">
        <v>0</v>
      </c>
      <c r="P198" t="s">
        <v>422</v>
      </c>
      <c r="Q198">
        <v>5381.6</v>
      </c>
      <c r="R198">
        <v>4538.75</v>
      </c>
      <c r="S198" t="s">
        <v>422</v>
      </c>
      <c r="U198" t="s">
        <v>423</v>
      </c>
      <c r="V198" t="s">
        <v>424</v>
      </c>
      <c r="W198" t="s">
        <v>425</v>
      </c>
      <c r="X198" t="s">
        <v>975</v>
      </c>
      <c r="Y198" s="711">
        <v>44421.627013888901</v>
      </c>
    </row>
    <row r="199" spans="1:25">
      <c r="A199" t="s">
        <v>410</v>
      </c>
      <c r="B199" t="s">
        <v>411</v>
      </c>
      <c r="C199" t="s">
        <v>970</v>
      </c>
      <c r="D199" t="s">
        <v>971</v>
      </c>
      <c r="E199" t="s">
        <v>414</v>
      </c>
      <c r="F199" t="s">
        <v>415</v>
      </c>
      <c r="G199" t="s">
        <v>416</v>
      </c>
      <c r="H199" t="s">
        <v>880</v>
      </c>
      <c r="I199" t="s">
        <v>2292</v>
      </c>
      <c r="J199" s="711">
        <v>44408</v>
      </c>
      <c r="K199" t="s">
        <v>2293</v>
      </c>
      <c r="L199" t="s">
        <v>2294</v>
      </c>
      <c r="M199" t="s">
        <v>421</v>
      </c>
      <c r="N199">
        <v>0</v>
      </c>
      <c r="O199">
        <v>0</v>
      </c>
      <c r="P199" t="s">
        <v>422</v>
      </c>
      <c r="Q199">
        <v>1457.87</v>
      </c>
      <c r="R199">
        <v>1229.54</v>
      </c>
      <c r="S199" t="s">
        <v>422</v>
      </c>
      <c r="U199" t="s">
        <v>423</v>
      </c>
      <c r="V199" t="s">
        <v>424</v>
      </c>
      <c r="W199" t="s">
        <v>425</v>
      </c>
      <c r="X199" t="s">
        <v>975</v>
      </c>
      <c r="Y199" s="711">
        <v>44421.627013888901</v>
      </c>
    </row>
    <row r="200" spans="1:25">
      <c r="A200" t="s">
        <v>410</v>
      </c>
      <c r="B200" t="s">
        <v>411</v>
      </c>
      <c r="C200" t="s">
        <v>970</v>
      </c>
      <c r="D200" t="s">
        <v>971</v>
      </c>
      <c r="E200" t="s">
        <v>414</v>
      </c>
      <c r="F200" t="s">
        <v>415</v>
      </c>
      <c r="G200" t="s">
        <v>416</v>
      </c>
      <c r="H200" t="s">
        <v>881</v>
      </c>
      <c r="I200" t="s">
        <v>2295</v>
      </c>
      <c r="J200" s="711">
        <v>44408</v>
      </c>
      <c r="K200" t="s">
        <v>2296</v>
      </c>
      <c r="L200" t="s">
        <v>2297</v>
      </c>
      <c r="M200" t="s">
        <v>421</v>
      </c>
      <c r="N200">
        <v>0</v>
      </c>
      <c r="O200">
        <v>0</v>
      </c>
      <c r="P200" t="s">
        <v>422</v>
      </c>
      <c r="Q200">
        <v>20</v>
      </c>
      <c r="R200">
        <v>16.87</v>
      </c>
      <c r="S200" t="s">
        <v>422</v>
      </c>
      <c r="U200" t="s">
        <v>423</v>
      </c>
      <c r="V200" t="s">
        <v>424</v>
      </c>
      <c r="W200" t="s">
        <v>425</v>
      </c>
      <c r="X200" t="s">
        <v>975</v>
      </c>
      <c r="Y200" s="711">
        <v>44421.627013888901</v>
      </c>
    </row>
    <row r="201" spans="1:25">
      <c r="A201" t="s">
        <v>410</v>
      </c>
      <c r="B201" t="s">
        <v>411</v>
      </c>
      <c r="C201" t="s">
        <v>970</v>
      </c>
      <c r="D201" t="s">
        <v>971</v>
      </c>
      <c r="E201" t="s">
        <v>414</v>
      </c>
      <c r="F201" t="s">
        <v>415</v>
      </c>
      <c r="G201" t="s">
        <v>416</v>
      </c>
      <c r="H201" t="s">
        <v>914</v>
      </c>
      <c r="I201" t="s">
        <v>2298</v>
      </c>
      <c r="J201" s="711">
        <v>44408</v>
      </c>
      <c r="K201" t="s">
        <v>2299</v>
      </c>
      <c r="L201" t="s">
        <v>2300</v>
      </c>
      <c r="M201" t="s">
        <v>421</v>
      </c>
      <c r="N201">
        <v>0</v>
      </c>
      <c r="O201">
        <v>0</v>
      </c>
      <c r="P201" t="s">
        <v>422</v>
      </c>
      <c r="Q201">
        <v>4503.87</v>
      </c>
      <c r="R201">
        <v>3798.49</v>
      </c>
      <c r="S201" t="s">
        <v>422</v>
      </c>
      <c r="U201" t="s">
        <v>423</v>
      </c>
      <c r="V201" t="s">
        <v>424</v>
      </c>
      <c r="W201" t="s">
        <v>425</v>
      </c>
      <c r="X201" t="s">
        <v>975</v>
      </c>
      <c r="Y201" s="711">
        <v>44421.627013888901</v>
      </c>
    </row>
    <row r="202" spans="1:25">
      <c r="A202" t="s">
        <v>410</v>
      </c>
      <c r="B202" t="s">
        <v>411</v>
      </c>
      <c r="C202" t="s">
        <v>970</v>
      </c>
      <c r="D202" t="s">
        <v>971</v>
      </c>
      <c r="E202" t="s">
        <v>414</v>
      </c>
      <c r="F202" t="s">
        <v>415</v>
      </c>
      <c r="G202" t="s">
        <v>416</v>
      </c>
      <c r="H202" t="s">
        <v>861</v>
      </c>
      <c r="I202" t="s">
        <v>1343</v>
      </c>
      <c r="J202" s="711">
        <v>44408</v>
      </c>
      <c r="K202" t="s">
        <v>2301</v>
      </c>
      <c r="L202" t="s">
        <v>2302</v>
      </c>
      <c r="M202" t="s">
        <v>421</v>
      </c>
      <c r="N202">
        <v>0</v>
      </c>
      <c r="O202">
        <v>0</v>
      </c>
      <c r="P202" t="s">
        <v>422</v>
      </c>
      <c r="Q202">
        <v>450</v>
      </c>
      <c r="R202">
        <v>379.52</v>
      </c>
      <c r="S202" t="s">
        <v>422</v>
      </c>
      <c r="U202" t="s">
        <v>423</v>
      </c>
      <c r="V202" t="s">
        <v>424</v>
      </c>
      <c r="W202" t="s">
        <v>425</v>
      </c>
      <c r="X202" t="s">
        <v>985</v>
      </c>
      <c r="Y202" s="711">
        <v>44421.627013888901</v>
      </c>
    </row>
    <row r="203" spans="1:25">
      <c r="A203" t="s">
        <v>410</v>
      </c>
      <c r="B203" t="s">
        <v>411</v>
      </c>
      <c r="C203" t="s">
        <v>970</v>
      </c>
      <c r="D203" t="s">
        <v>971</v>
      </c>
      <c r="E203" t="s">
        <v>414</v>
      </c>
      <c r="F203" t="s">
        <v>415</v>
      </c>
      <c r="G203" t="s">
        <v>416</v>
      </c>
      <c r="H203" t="s">
        <v>886</v>
      </c>
      <c r="I203" t="s">
        <v>1343</v>
      </c>
      <c r="J203" s="711">
        <v>44408</v>
      </c>
      <c r="K203" t="s">
        <v>2303</v>
      </c>
      <c r="L203" t="s">
        <v>2302</v>
      </c>
      <c r="M203" t="s">
        <v>421</v>
      </c>
      <c r="N203">
        <v>0</v>
      </c>
      <c r="O203">
        <v>0</v>
      </c>
      <c r="P203" t="s">
        <v>422</v>
      </c>
      <c r="Q203">
        <v>2241.0500000000002</v>
      </c>
      <c r="R203">
        <v>1890.06</v>
      </c>
      <c r="S203" t="s">
        <v>422</v>
      </c>
      <c r="U203" t="s">
        <v>423</v>
      </c>
      <c r="V203" t="s">
        <v>424</v>
      </c>
      <c r="W203" t="s">
        <v>425</v>
      </c>
      <c r="X203" t="s">
        <v>985</v>
      </c>
      <c r="Y203" s="711">
        <v>44421.627013888901</v>
      </c>
    </row>
    <row r="204" spans="1:25">
      <c r="A204" t="s">
        <v>410</v>
      </c>
      <c r="B204" t="s">
        <v>411</v>
      </c>
      <c r="C204" t="s">
        <v>970</v>
      </c>
      <c r="D204" t="s">
        <v>971</v>
      </c>
      <c r="E204" t="s">
        <v>414</v>
      </c>
      <c r="F204" t="s">
        <v>415</v>
      </c>
      <c r="G204" t="s">
        <v>416</v>
      </c>
      <c r="H204" t="s">
        <v>925</v>
      </c>
      <c r="I204" t="s">
        <v>1343</v>
      </c>
      <c r="J204" s="711">
        <v>44408</v>
      </c>
      <c r="K204" t="s">
        <v>2304</v>
      </c>
      <c r="L204" t="s">
        <v>2302</v>
      </c>
      <c r="M204" t="s">
        <v>421</v>
      </c>
      <c r="N204">
        <v>0</v>
      </c>
      <c r="O204">
        <v>0</v>
      </c>
      <c r="P204" t="s">
        <v>422</v>
      </c>
      <c r="Q204">
        <v>4482.2299999999996</v>
      </c>
      <c r="R204">
        <v>3780.24</v>
      </c>
      <c r="S204" t="s">
        <v>422</v>
      </c>
      <c r="U204" t="s">
        <v>423</v>
      </c>
      <c r="V204" t="s">
        <v>424</v>
      </c>
      <c r="W204" t="s">
        <v>425</v>
      </c>
      <c r="X204" t="s">
        <v>985</v>
      </c>
      <c r="Y204" s="711">
        <v>44421.627013888901</v>
      </c>
    </row>
    <row r="205" spans="1:25">
      <c r="A205" t="s">
        <v>410</v>
      </c>
      <c r="B205" t="s">
        <v>411</v>
      </c>
      <c r="C205" t="s">
        <v>970</v>
      </c>
      <c r="D205" t="s">
        <v>971</v>
      </c>
      <c r="E205" t="s">
        <v>414</v>
      </c>
      <c r="F205" t="s">
        <v>415</v>
      </c>
      <c r="G205" t="s">
        <v>416</v>
      </c>
      <c r="H205" t="s">
        <v>927</v>
      </c>
      <c r="I205" t="s">
        <v>2305</v>
      </c>
      <c r="J205" s="711">
        <v>44408</v>
      </c>
      <c r="K205" t="s">
        <v>2306</v>
      </c>
      <c r="L205" t="s">
        <v>2307</v>
      </c>
      <c r="M205" t="s">
        <v>421</v>
      </c>
      <c r="N205">
        <v>0</v>
      </c>
      <c r="O205">
        <v>0</v>
      </c>
      <c r="P205" t="s">
        <v>422</v>
      </c>
      <c r="Q205">
        <v>10</v>
      </c>
      <c r="R205">
        <v>8.43</v>
      </c>
      <c r="S205" t="s">
        <v>422</v>
      </c>
      <c r="U205" t="s">
        <v>423</v>
      </c>
      <c r="V205" t="s">
        <v>424</v>
      </c>
      <c r="W205" t="s">
        <v>425</v>
      </c>
      <c r="X205" t="s">
        <v>985</v>
      </c>
      <c r="Y205" s="711">
        <v>44421.627013888901</v>
      </c>
    </row>
    <row r="206" spans="1:25">
      <c r="A206" t="s">
        <v>410</v>
      </c>
      <c r="B206" t="s">
        <v>411</v>
      </c>
      <c r="C206" t="s">
        <v>970</v>
      </c>
      <c r="D206" t="s">
        <v>971</v>
      </c>
      <c r="E206" t="s">
        <v>414</v>
      </c>
      <c r="F206" t="s">
        <v>415</v>
      </c>
      <c r="G206" t="s">
        <v>416</v>
      </c>
      <c r="H206" t="s">
        <v>859</v>
      </c>
      <c r="I206" t="s">
        <v>1348</v>
      </c>
      <c r="J206" s="711">
        <v>44408</v>
      </c>
      <c r="K206" t="s">
        <v>2308</v>
      </c>
      <c r="L206" t="s">
        <v>2309</v>
      </c>
      <c r="M206" t="s">
        <v>421</v>
      </c>
      <c r="N206">
        <v>0</v>
      </c>
      <c r="O206">
        <v>0</v>
      </c>
      <c r="P206" t="s">
        <v>422</v>
      </c>
      <c r="Q206">
        <v>9565.65</v>
      </c>
      <c r="R206">
        <v>8067.51</v>
      </c>
      <c r="S206" t="s">
        <v>422</v>
      </c>
      <c r="U206" t="s">
        <v>423</v>
      </c>
      <c r="V206" t="s">
        <v>424</v>
      </c>
      <c r="W206" t="s">
        <v>425</v>
      </c>
      <c r="X206" t="s">
        <v>985</v>
      </c>
      <c r="Y206" s="711">
        <v>44421.627013888901</v>
      </c>
    </row>
    <row r="207" spans="1:25">
      <c r="A207" t="s">
        <v>410</v>
      </c>
      <c r="B207" t="s">
        <v>411</v>
      </c>
      <c r="C207" t="s">
        <v>970</v>
      </c>
      <c r="D207" t="s">
        <v>971</v>
      </c>
      <c r="E207" t="s">
        <v>414</v>
      </c>
      <c r="F207" t="s">
        <v>415</v>
      </c>
      <c r="G207" t="s">
        <v>416</v>
      </c>
      <c r="H207" t="s">
        <v>884</v>
      </c>
      <c r="I207" t="s">
        <v>1348</v>
      </c>
      <c r="J207" s="711">
        <v>44408</v>
      </c>
      <c r="K207" t="s">
        <v>2310</v>
      </c>
      <c r="L207" t="s">
        <v>2309</v>
      </c>
      <c r="M207" t="s">
        <v>421</v>
      </c>
      <c r="N207">
        <v>0</v>
      </c>
      <c r="O207">
        <v>0</v>
      </c>
      <c r="P207" t="s">
        <v>422</v>
      </c>
      <c r="Q207">
        <v>2340</v>
      </c>
      <c r="R207">
        <v>1973.52</v>
      </c>
      <c r="S207" t="s">
        <v>422</v>
      </c>
      <c r="U207" t="s">
        <v>423</v>
      </c>
      <c r="V207" t="s">
        <v>424</v>
      </c>
      <c r="W207" t="s">
        <v>425</v>
      </c>
      <c r="X207" t="s">
        <v>985</v>
      </c>
      <c r="Y207" s="711">
        <v>44421.627013888901</v>
      </c>
    </row>
    <row r="208" spans="1:25">
      <c r="A208" t="s">
        <v>410</v>
      </c>
      <c r="B208" t="s">
        <v>411</v>
      </c>
      <c r="C208" t="s">
        <v>970</v>
      </c>
      <c r="D208" t="s">
        <v>971</v>
      </c>
      <c r="E208" t="s">
        <v>414</v>
      </c>
      <c r="F208" t="s">
        <v>415</v>
      </c>
      <c r="G208" t="s">
        <v>416</v>
      </c>
      <c r="H208" t="s">
        <v>822</v>
      </c>
      <c r="I208" t="s">
        <v>1352</v>
      </c>
      <c r="J208" s="711">
        <v>44408</v>
      </c>
      <c r="K208" t="s">
        <v>2311</v>
      </c>
      <c r="L208" t="s">
        <v>2312</v>
      </c>
      <c r="M208" t="s">
        <v>421</v>
      </c>
      <c r="N208">
        <v>0</v>
      </c>
      <c r="O208">
        <v>0</v>
      </c>
      <c r="P208" t="s">
        <v>422</v>
      </c>
      <c r="Q208">
        <v>7174.71</v>
      </c>
      <c r="R208">
        <v>6051.03</v>
      </c>
      <c r="S208" t="s">
        <v>422</v>
      </c>
      <c r="U208" t="s">
        <v>423</v>
      </c>
      <c r="V208" t="s">
        <v>424</v>
      </c>
      <c r="W208" t="s">
        <v>425</v>
      </c>
      <c r="X208" t="s">
        <v>985</v>
      </c>
      <c r="Y208" s="711">
        <v>44421.627013888901</v>
      </c>
    </row>
    <row r="209" spans="1:25">
      <c r="A209" t="s">
        <v>410</v>
      </c>
      <c r="B209" t="s">
        <v>411</v>
      </c>
      <c r="C209" t="s">
        <v>970</v>
      </c>
      <c r="D209" t="s">
        <v>971</v>
      </c>
      <c r="E209" t="s">
        <v>414</v>
      </c>
      <c r="F209" t="s">
        <v>415</v>
      </c>
      <c r="G209" t="s">
        <v>416</v>
      </c>
      <c r="H209" t="s">
        <v>839</v>
      </c>
      <c r="I209" t="s">
        <v>1355</v>
      </c>
      <c r="J209" s="711">
        <v>44408</v>
      </c>
      <c r="K209" t="s">
        <v>2313</v>
      </c>
      <c r="L209" t="s">
        <v>2314</v>
      </c>
      <c r="M209" t="s">
        <v>421</v>
      </c>
      <c r="N209">
        <v>0</v>
      </c>
      <c r="O209">
        <v>0</v>
      </c>
      <c r="P209" t="s">
        <v>422</v>
      </c>
      <c r="Q209">
        <v>1666.21</v>
      </c>
      <c r="R209">
        <v>1405.25</v>
      </c>
      <c r="S209" t="s">
        <v>422</v>
      </c>
      <c r="U209" t="s">
        <v>423</v>
      </c>
      <c r="V209" t="s">
        <v>424</v>
      </c>
      <c r="W209" t="s">
        <v>425</v>
      </c>
      <c r="X209" t="s">
        <v>985</v>
      </c>
      <c r="Y209" s="711">
        <v>44421.627013888901</v>
      </c>
    </row>
    <row r="210" spans="1:25">
      <c r="A210" t="s">
        <v>410</v>
      </c>
      <c r="B210" t="s">
        <v>411</v>
      </c>
      <c r="C210" t="s">
        <v>970</v>
      </c>
      <c r="D210" t="s">
        <v>971</v>
      </c>
      <c r="E210" t="s">
        <v>414</v>
      </c>
      <c r="F210" t="s">
        <v>415</v>
      </c>
      <c r="G210" t="s">
        <v>416</v>
      </c>
      <c r="H210" t="s">
        <v>2326</v>
      </c>
      <c r="I210" t="s">
        <v>2315</v>
      </c>
      <c r="J210" s="711">
        <v>44408</v>
      </c>
      <c r="K210" t="s">
        <v>2316</v>
      </c>
      <c r="L210" t="s">
        <v>2317</v>
      </c>
      <c r="M210" t="s">
        <v>421</v>
      </c>
      <c r="N210">
        <v>0</v>
      </c>
      <c r="O210">
        <v>0</v>
      </c>
      <c r="P210" t="s">
        <v>422</v>
      </c>
      <c r="Q210">
        <v>1295.97</v>
      </c>
      <c r="R210">
        <v>1093</v>
      </c>
      <c r="S210" t="s">
        <v>422</v>
      </c>
      <c r="U210" t="s">
        <v>423</v>
      </c>
      <c r="V210" t="s">
        <v>424</v>
      </c>
      <c r="W210" t="s">
        <v>425</v>
      </c>
      <c r="X210" t="s">
        <v>985</v>
      </c>
      <c r="Y210" s="711">
        <v>44421.627025463</v>
      </c>
    </row>
    <row r="211" spans="1:25">
      <c r="A211" t="s">
        <v>410</v>
      </c>
      <c r="B211" t="s">
        <v>411</v>
      </c>
      <c r="C211" t="s">
        <v>970</v>
      </c>
      <c r="D211" t="s">
        <v>971</v>
      </c>
      <c r="E211" t="s">
        <v>414</v>
      </c>
      <c r="F211" t="s">
        <v>415</v>
      </c>
      <c r="G211" t="s">
        <v>416</v>
      </c>
      <c r="H211" t="s">
        <v>2326</v>
      </c>
      <c r="I211" t="s">
        <v>2315</v>
      </c>
      <c r="J211" s="711">
        <v>44408</v>
      </c>
      <c r="K211" t="s">
        <v>2318</v>
      </c>
      <c r="L211" t="s">
        <v>2319</v>
      </c>
      <c r="M211" t="s">
        <v>421</v>
      </c>
      <c r="N211">
        <v>0</v>
      </c>
      <c r="O211">
        <v>0</v>
      </c>
      <c r="P211" t="s">
        <v>422</v>
      </c>
      <c r="Q211">
        <v>2293.4699999999998</v>
      </c>
      <c r="R211">
        <v>1934.28</v>
      </c>
      <c r="S211" t="s">
        <v>422</v>
      </c>
      <c r="U211" t="s">
        <v>423</v>
      </c>
      <c r="V211" t="s">
        <v>424</v>
      </c>
      <c r="W211" t="s">
        <v>425</v>
      </c>
      <c r="X211" t="s">
        <v>985</v>
      </c>
      <c r="Y211" s="711">
        <v>44421.627025463</v>
      </c>
    </row>
    <row r="212" spans="1:25">
      <c r="A212" t="s">
        <v>410</v>
      </c>
      <c r="B212" t="s">
        <v>411</v>
      </c>
      <c r="C212" t="s">
        <v>970</v>
      </c>
      <c r="D212" t="s">
        <v>971</v>
      </c>
      <c r="E212" t="s">
        <v>414</v>
      </c>
      <c r="F212" t="s">
        <v>415</v>
      </c>
      <c r="G212" t="s">
        <v>416</v>
      </c>
      <c r="H212" t="s">
        <v>840</v>
      </c>
      <c r="I212" t="s">
        <v>1361</v>
      </c>
      <c r="J212" s="711">
        <v>44408</v>
      </c>
      <c r="K212" t="s">
        <v>2320</v>
      </c>
      <c r="L212" t="s">
        <v>2321</v>
      </c>
      <c r="M212" t="s">
        <v>421</v>
      </c>
      <c r="N212">
        <v>0</v>
      </c>
      <c r="O212">
        <v>0</v>
      </c>
      <c r="P212" t="s">
        <v>422</v>
      </c>
      <c r="Q212">
        <v>302.2</v>
      </c>
      <c r="R212">
        <v>254.87</v>
      </c>
      <c r="S212" t="s">
        <v>422</v>
      </c>
      <c r="U212" t="s">
        <v>423</v>
      </c>
      <c r="V212" t="s">
        <v>424</v>
      </c>
      <c r="W212" t="s">
        <v>425</v>
      </c>
      <c r="X212" t="s">
        <v>985</v>
      </c>
      <c r="Y212" s="711">
        <v>44421.627013888901</v>
      </c>
    </row>
    <row r="213" spans="1:25">
      <c r="A213" t="s">
        <v>410</v>
      </c>
      <c r="B213" t="s">
        <v>411</v>
      </c>
      <c r="C213" t="s">
        <v>970</v>
      </c>
      <c r="D213" t="s">
        <v>971</v>
      </c>
      <c r="E213" t="s">
        <v>414</v>
      </c>
      <c r="F213" t="s">
        <v>415</v>
      </c>
      <c r="G213" t="s">
        <v>416</v>
      </c>
      <c r="H213" t="s">
        <v>824</v>
      </c>
      <c r="I213" t="s">
        <v>1364</v>
      </c>
      <c r="J213" s="711">
        <v>44408</v>
      </c>
      <c r="K213" t="s">
        <v>2322</v>
      </c>
      <c r="L213" t="s">
        <v>2323</v>
      </c>
      <c r="M213" t="s">
        <v>421</v>
      </c>
      <c r="N213">
        <v>0</v>
      </c>
      <c r="O213">
        <v>0</v>
      </c>
      <c r="P213" t="s">
        <v>422</v>
      </c>
      <c r="Q213">
        <v>2700</v>
      </c>
      <c r="R213">
        <v>2277.14</v>
      </c>
      <c r="S213" t="s">
        <v>422</v>
      </c>
      <c r="U213" t="s">
        <v>423</v>
      </c>
      <c r="V213" t="s">
        <v>424</v>
      </c>
      <c r="W213" t="s">
        <v>425</v>
      </c>
      <c r="X213" t="s">
        <v>985</v>
      </c>
      <c r="Y213" s="711">
        <v>44421.627013888901</v>
      </c>
    </row>
    <row r="214" spans="1:25">
      <c r="A214" t="s">
        <v>410</v>
      </c>
      <c r="B214" t="s">
        <v>411</v>
      </c>
      <c r="C214" t="s">
        <v>970</v>
      </c>
      <c r="D214" t="s">
        <v>971</v>
      </c>
      <c r="E214" t="s">
        <v>414</v>
      </c>
      <c r="F214" t="s">
        <v>415</v>
      </c>
      <c r="G214" t="s">
        <v>416</v>
      </c>
      <c r="H214" t="s">
        <v>823</v>
      </c>
      <c r="I214" t="s">
        <v>1367</v>
      </c>
      <c r="J214" s="711">
        <v>44408</v>
      </c>
      <c r="K214" t="s">
        <v>2324</v>
      </c>
      <c r="L214" t="s">
        <v>2325</v>
      </c>
      <c r="M214" t="s">
        <v>421</v>
      </c>
      <c r="N214">
        <v>0</v>
      </c>
      <c r="O214">
        <v>0</v>
      </c>
      <c r="P214" t="s">
        <v>422</v>
      </c>
      <c r="Q214">
        <v>4812.5</v>
      </c>
      <c r="R214">
        <v>4058.78</v>
      </c>
      <c r="S214" t="s">
        <v>422</v>
      </c>
      <c r="U214" t="s">
        <v>423</v>
      </c>
      <c r="V214" t="s">
        <v>424</v>
      </c>
      <c r="W214" t="s">
        <v>425</v>
      </c>
      <c r="X214" t="s">
        <v>985</v>
      </c>
      <c r="Y214" s="711">
        <v>44421.627013888901</v>
      </c>
    </row>
    <row r="215" spans="1:25">
      <c r="T215" s="712">
        <f>SUM(T4:T214)</f>
        <v>92918.060000000012</v>
      </c>
    </row>
    <row r="216" spans="1:25">
      <c r="T216" s="712">
        <f>T215-'Rapport Financier 1'!M256</f>
        <v>-6504.2641999999905</v>
      </c>
    </row>
    <row r="218" spans="1:25">
      <c r="S218" t="s">
        <v>2680</v>
      </c>
      <c r="T218" s="712">
        <f>3724.44-135</f>
        <v>3589.44</v>
      </c>
    </row>
    <row r="220" spans="1:25">
      <c r="T220" s="712">
        <f>T215-T218</f>
        <v>89328.62000000001</v>
      </c>
    </row>
    <row r="221" spans="1:25">
      <c r="T221" s="712">
        <f>T220-'Rapport Financier 1'!M254</f>
        <v>-3589.4399999999878</v>
      </c>
    </row>
    <row r="223" spans="1:25">
      <c r="T223" s="712">
        <f>T220*1.07</f>
        <v>95581.623400000011</v>
      </c>
    </row>
    <row r="224" spans="1:25">
      <c r="T224" s="712">
        <f>T223-'Rapport Financier 1'!M256</f>
        <v>-3840.7007999999914</v>
      </c>
    </row>
  </sheetData>
  <autoFilter ref="A3:Y216" xr:uid="{6B7CFE4C-13ED-408F-ABCF-E2C567E95DE3}"/>
  <sortState xmlns:xlrd2="http://schemas.microsoft.com/office/spreadsheetml/2017/richdata2" ref="A4:Y121">
    <sortCondition ref="H4:H12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00B5-2A91-4721-A366-37E7A73C2D09}">
  <dimension ref="A3:Y171"/>
  <sheetViews>
    <sheetView topLeftCell="F145" zoomScale="70" zoomScaleNormal="70" workbookViewId="0">
      <selection activeCell="L165" sqref="L165"/>
    </sheetView>
  </sheetViews>
  <sheetFormatPr defaultColWidth="11.125" defaultRowHeight="15.75"/>
  <cols>
    <col min="1" max="1" width="30.125" customWidth="1"/>
    <col min="2" max="2" width="7.125" customWidth="1"/>
    <col min="3" max="3" width="12.125" customWidth="1"/>
    <col min="4" max="4" width="20.625" customWidth="1"/>
    <col min="5" max="5" width="8.625" customWidth="1"/>
    <col min="6" max="6" width="47.875" customWidth="1"/>
    <col min="7" max="7" width="10.625" customWidth="1"/>
    <col min="8" max="8" width="15.125" bestFit="1" customWidth="1"/>
    <col min="9" max="9" width="53" bestFit="1" customWidth="1"/>
    <col min="10" max="10" width="12.125" style="711" bestFit="1" customWidth="1"/>
    <col min="11" max="11" width="18.125" bestFit="1" customWidth="1"/>
    <col min="12" max="12" width="61.625" bestFit="1" customWidth="1"/>
    <col min="13" max="13" width="16.625" hidden="1" customWidth="1"/>
    <col min="14" max="14" width="10.875" hidden="1" customWidth="1"/>
    <col min="15" max="15" width="11.875" hidden="1" customWidth="1"/>
    <col min="16" max="16" width="21.125" hidden="1" customWidth="1"/>
    <col min="17" max="17" width="28.125" hidden="1" customWidth="1"/>
    <col min="18" max="18" width="27.875" hidden="1" customWidth="1"/>
    <col min="19" max="19" width="19.625" bestFit="1" customWidth="1"/>
    <col min="20" max="20" width="23.625" style="712" bestFit="1"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733" t="s">
        <v>404</v>
      </c>
      <c r="U3" s="717" t="s">
        <v>405</v>
      </c>
      <c r="V3" s="717" t="s">
        <v>406</v>
      </c>
      <c r="W3" s="717" t="s">
        <v>407</v>
      </c>
      <c r="X3" s="717" t="s">
        <v>408</v>
      </c>
      <c r="Y3" s="718" t="s">
        <v>409</v>
      </c>
    </row>
    <row r="4" spans="1:25">
      <c r="A4" t="s">
        <v>410</v>
      </c>
      <c r="B4" t="s">
        <v>411</v>
      </c>
      <c r="C4" t="s">
        <v>970</v>
      </c>
      <c r="D4" t="s">
        <v>971</v>
      </c>
      <c r="E4" t="s">
        <v>414</v>
      </c>
      <c r="F4" t="s">
        <v>415</v>
      </c>
      <c r="G4" t="s">
        <v>416</v>
      </c>
      <c r="H4" t="s">
        <v>874</v>
      </c>
      <c r="I4" t="s">
        <v>2327</v>
      </c>
      <c r="J4" s="711">
        <v>44499</v>
      </c>
      <c r="K4" t="s">
        <v>2328</v>
      </c>
      <c r="L4" t="s">
        <v>2329</v>
      </c>
      <c r="M4" t="s">
        <v>421</v>
      </c>
      <c r="N4">
        <v>0</v>
      </c>
      <c r="O4">
        <v>0</v>
      </c>
      <c r="P4" t="s">
        <v>422</v>
      </c>
      <c r="Q4">
        <v>1403</v>
      </c>
      <c r="R4">
        <v>1215.8800000000001</v>
      </c>
      <c r="S4" t="s">
        <v>422</v>
      </c>
      <c r="T4" s="712">
        <v>1403</v>
      </c>
      <c r="U4" t="s">
        <v>423</v>
      </c>
      <c r="V4" t="s">
        <v>424</v>
      </c>
      <c r="W4" t="s">
        <v>425</v>
      </c>
      <c r="X4" t="s">
        <v>985</v>
      </c>
      <c r="Y4" s="711">
        <v>44512.589548611097</v>
      </c>
    </row>
    <row r="5" spans="1:25">
      <c r="A5" t="s">
        <v>410</v>
      </c>
      <c r="B5" t="s">
        <v>411</v>
      </c>
      <c r="C5" t="s">
        <v>970</v>
      </c>
      <c r="D5" t="s">
        <v>971</v>
      </c>
      <c r="E5" t="s">
        <v>414</v>
      </c>
      <c r="F5" t="s">
        <v>415</v>
      </c>
      <c r="G5" t="s">
        <v>416</v>
      </c>
      <c r="H5" t="s">
        <v>909</v>
      </c>
      <c r="I5" t="s">
        <v>2330</v>
      </c>
      <c r="J5" s="711">
        <v>44499</v>
      </c>
      <c r="K5" t="s">
        <v>2331</v>
      </c>
      <c r="L5" t="s">
        <v>2332</v>
      </c>
      <c r="M5" t="s">
        <v>421</v>
      </c>
      <c r="N5">
        <v>0</v>
      </c>
      <c r="O5">
        <v>0</v>
      </c>
      <c r="P5" t="s">
        <v>422</v>
      </c>
      <c r="Q5">
        <v>2365</v>
      </c>
      <c r="R5">
        <v>2049.5700000000002</v>
      </c>
      <c r="S5" t="s">
        <v>422</v>
      </c>
      <c r="T5" s="712">
        <v>2365</v>
      </c>
      <c r="U5" t="s">
        <v>423</v>
      </c>
      <c r="V5" t="s">
        <v>424</v>
      </c>
      <c r="W5" t="s">
        <v>425</v>
      </c>
      <c r="X5" t="s">
        <v>985</v>
      </c>
      <c r="Y5" s="711">
        <v>44512.589548611097</v>
      </c>
    </row>
    <row r="6" spans="1:25">
      <c r="A6" t="s">
        <v>410</v>
      </c>
      <c r="B6" t="s">
        <v>411</v>
      </c>
      <c r="C6" t="s">
        <v>970</v>
      </c>
      <c r="D6" t="s">
        <v>971</v>
      </c>
      <c r="E6" t="s">
        <v>414</v>
      </c>
      <c r="F6" t="s">
        <v>415</v>
      </c>
      <c r="G6" t="s">
        <v>416</v>
      </c>
      <c r="H6" t="s">
        <v>917</v>
      </c>
      <c r="I6" t="s">
        <v>972</v>
      </c>
      <c r="J6" s="711">
        <v>44499</v>
      </c>
      <c r="K6" t="s">
        <v>2333</v>
      </c>
      <c r="L6" t="s">
        <v>2334</v>
      </c>
      <c r="M6" t="s">
        <v>421</v>
      </c>
      <c r="N6">
        <v>0</v>
      </c>
      <c r="O6">
        <v>0</v>
      </c>
      <c r="P6" t="s">
        <v>422</v>
      </c>
      <c r="Q6">
        <v>2000</v>
      </c>
      <c r="R6">
        <v>1733.25</v>
      </c>
      <c r="S6" t="s">
        <v>422</v>
      </c>
      <c r="T6" s="712">
        <v>2000</v>
      </c>
      <c r="U6" t="s">
        <v>423</v>
      </c>
      <c r="V6" t="s">
        <v>424</v>
      </c>
      <c r="W6" t="s">
        <v>425</v>
      </c>
      <c r="X6" t="s">
        <v>985</v>
      </c>
      <c r="Y6" s="711">
        <v>44512.589548611097</v>
      </c>
    </row>
    <row r="7" spans="1:25">
      <c r="A7" t="s">
        <v>410</v>
      </c>
      <c r="B7" t="s">
        <v>411</v>
      </c>
      <c r="C7" t="s">
        <v>970</v>
      </c>
      <c r="D7" t="s">
        <v>971</v>
      </c>
      <c r="E7" t="s">
        <v>414</v>
      </c>
      <c r="F7" t="s">
        <v>415</v>
      </c>
      <c r="G7" t="s">
        <v>416</v>
      </c>
      <c r="H7" t="s">
        <v>926</v>
      </c>
      <c r="I7" t="s">
        <v>976</v>
      </c>
      <c r="J7" s="711">
        <v>44499</v>
      </c>
      <c r="K7" t="s">
        <v>2335</v>
      </c>
      <c r="L7" t="s">
        <v>2336</v>
      </c>
      <c r="M7" t="s">
        <v>421</v>
      </c>
      <c r="N7">
        <v>0</v>
      </c>
      <c r="O7">
        <v>0</v>
      </c>
      <c r="P7" t="s">
        <v>422</v>
      </c>
      <c r="Q7">
        <v>1800</v>
      </c>
      <c r="R7">
        <v>1559.93</v>
      </c>
      <c r="S7" t="s">
        <v>422</v>
      </c>
      <c r="T7" s="712">
        <v>1800</v>
      </c>
      <c r="U7" t="s">
        <v>423</v>
      </c>
      <c r="V7" t="s">
        <v>424</v>
      </c>
      <c r="W7" t="s">
        <v>425</v>
      </c>
      <c r="X7" t="s">
        <v>985</v>
      </c>
      <c r="Y7" s="711">
        <v>44512.589548611097</v>
      </c>
    </row>
    <row r="8" spans="1:25">
      <c r="A8" t="s">
        <v>410</v>
      </c>
      <c r="B8" t="s">
        <v>411</v>
      </c>
      <c r="C8" t="s">
        <v>970</v>
      </c>
      <c r="D8" t="s">
        <v>971</v>
      </c>
      <c r="E8" t="s">
        <v>414</v>
      </c>
      <c r="F8" t="s">
        <v>415</v>
      </c>
      <c r="G8" t="s">
        <v>416</v>
      </c>
      <c r="H8" t="s">
        <v>930</v>
      </c>
      <c r="I8" t="s">
        <v>978</v>
      </c>
      <c r="J8" s="711">
        <v>44499</v>
      </c>
      <c r="K8" t="s">
        <v>2337</v>
      </c>
      <c r="L8" t="s">
        <v>2338</v>
      </c>
      <c r="M8" t="s">
        <v>421</v>
      </c>
      <c r="N8">
        <v>0</v>
      </c>
      <c r="O8">
        <v>0</v>
      </c>
      <c r="P8" t="s">
        <v>422</v>
      </c>
      <c r="Q8">
        <v>900</v>
      </c>
      <c r="R8">
        <v>779.96</v>
      </c>
      <c r="S8" t="s">
        <v>422</v>
      </c>
      <c r="T8" s="712">
        <v>900</v>
      </c>
      <c r="U8" t="s">
        <v>423</v>
      </c>
      <c r="V8" t="s">
        <v>424</v>
      </c>
      <c r="W8" t="s">
        <v>425</v>
      </c>
      <c r="X8" t="s">
        <v>985</v>
      </c>
      <c r="Y8" s="711">
        <v>44512.589560185203</v>
      </c>
    </row>
    <row r="9" spans="1:25">
      <c r="A9" t="s">
        <v>410</v>
      </c>
      <c r="B9" t="s">
        <v>411</v>
      </c>
      <c r="C9" t="s">
        <v>970</v>
      </c>
      <c r="D9" t="s">
        <v>971</v>
      </c>
      <c r="E9" t="s">
        <v>414</v>
      </c>
      <c r="F9" t="s">
        <v>415</v>
      </c>
      <c r="G9" t="s">
        <v>416</v>
      </c>
      <c r="H9" t="s">
        <v>928</v>
      </c>
      <c r="I9" t="s">
        <v>980</v>
      </c>
      <c r="J9" s="711">
        <v>44499</v>
      </c>
      <c r="K9" t="s">
        <v>2339</v>
      </c>
      <c r="L9" t="s">
        <v>2340</v>
      </c>
      <c r="M9" t="s">
        <v>421</v>
      </c>
      <c r="N9">
        <v>0</v>
      </c>
      <c r="O9">
        <v>0</v>
      </c>
      <c r="P9" t="s">
        <v>422</v>
      </c>
      <c r="Q9">
        <v>2550</v>
      </c>
      <c r="R9">
        <v>2209.9</v>
      </c>
      <c r="S9" t="s">
        <v>422</v>
      </c>
      <c r="T9" s="712">
        <v>2550</v>
      </c>
      <c r="U9" t="s">
        <v>423</v>
      </c>
      <c r="V9" t="s">
        <v>424</v>
      </c>
      <c r="W9" t="s">
        <v>425</v>
      </c>
      <c r="X9" t="s">
        <v>985</v>
      </c>
      <c r="Y9" s="711">
        <v>44512.589548611097</v>
      </c>
    </row>
    <row r="10" spans="1:25">
      <c r="A10" t="s">
        <v>410</v>
      </c>
      <c r="B10" t="s">
        <v>411</v>
      </c>
      <c r="C10" t="s">
        <v>970</v>
      </c>
      <c r="D10" t="s">
        <v>971</v>
      </c>
      <c r="E10" t="s">
        <v>414</v>
      </c>
      <c r="F10" t="s">
        <v>415</v>
      </c>
      <c r="G10" t="s">
        <v>416</v>
      </c>
      <c r="H10" t="s">
        <v>931</v>
      </c>
      <c r="I10" t="s">
        <v>987</v>
      </c>
      <c r="J10" s="711">
        <v>44499</v>
      </c>
      <c r="K10" t="s">
        <v>2341</v>
      </c>
      <c r="L10" t="s">
        <v>2342</v>
      </c>
      <c r="M10" t="s">
        <v>421</v>
      </c>
      <c r="N10">
        <v>0</v>
      </c>
      <c r="O10">
        <v>0</v>
      </c>
      <c r="P10" t="s">
        <v>422</v>
      </c>
      <c r="Q10">
        <v>900</v>
      </c>
      <c r="R10">
        <v>779.96</v>
      </c>
      <c r="S10" t="s">
        <v>422</v>
      </c>
      <c r="T10" s="712">
        <v>900</v>
      </c>
      <c r="U10" t="s">
        <v>423</v>
      </c>
      <c r="V10" t="s">
        <v>424</v>
      </c>
      <c r="W10" t="s">
        <v>425</v>
      </c>
      <c r="X10" t="s">
        <v>985</v>
      </c>
      <c r="Y10" s="711">
        <v>44512.589560185203</v>
      </c>
    </row>
    <row r="11" spans="1:25">
      <c r="A11" t="s">
        <v>410</v>
      </c>
      <c r="B11" t="s">
        <v>411</v>
      </c>
      <c r="C11" t="s">
        <v>970</v>
      </c>
      <c r="D11" t="s">
        <v>971</v>
      </c>
      <c r="E11" t="s">
        <v>414</v>
      </c>
      <c r="F11" t="s">
        <v>415</v>
      </c>
      <c r="G11" t="s">
        <v>416</v>
      </c>
      <c r="H11" t="s">
        <v>929</v>
      </c>
      <c r="I11" t="s">
        <v>989</v>
      </c>
      <c r="J11" s="711">
        <v>44499</v>
      </c>
      <c r="K11" t="s">
        <v>2343</v>
      </c>
      <c r="L11" t="s">
        <v>2344</v>
      </c>
      <c r="M11" t="s">
        <v>421</v>
      </c>
      <c r="N11">
        <v>0</v>
      </c>
      <c r="O11">
        <v>0</v>
      </c>
      <c r="P11" t="s">
        <v>422</v>
      </c>
      <c r="Q11">
        <v>1200</v>
      </c>
      <c r="R11">
        <v>1039.95</v>
      </c>
      <c r="S11" t="s">
        <v>422</v>
      </c>
      <c r="T11" s="712">
        <v>1200</v>
      </c>
      <c r="U11" t="s">
        <v>423</v>
      </c>
      <c r="V11" t="s">
        <v>424</v>
      </c>
      <c r="W11" t="s">
        <v>425</v>
      </c>
      <c r="X11" t="s">
        <v>985</v>
      </c>
      <c r="Y11" s="711">
        <v>44512.589560185203</v>
      </c>
    </row>
    <row r="12" spans="1:25">
      <c r="A12" t="s">
        <v>410</v>
      </c>
      <c r="B12" t="s">
        <v>411</v>
      </c>
      <c r="C12" t="s">
        <v>970</v>
      </c>
      <c r="D12" t="s">
        <v>971</v>
      </c>
      <c r="E12" t="s">
        <v>414</v>
      </c>
      <c r="F12" t="s">
        <v>415</v>
      </c>
      <c r="G12" t="s">
        <v>416</v>
      </c>
      <c r="H12" t="s">
        <v>819</v>
      </c>
      <c r="I12" t="s">
        <v>991</v>
      </c>
      <c r="J12" s="711">
        <v>44499</v>
      </c>
      <c r="K12" t="s">
        <v>2345</v>
      </c>
      <c r="L12" t="s">
        <v>2346</v>
      </c>
      <c r="M12" t="s">
        <v>421</v>
      </c>
      <c r="N12">
        <v>0</v>
      </c>
      <c r="O12">
        <v>0</v>
      </c>
      <c r="P12" t="s">
        <v>422</v>
      </c>
      <c r="Q12">
        <v>2100</v>
      </c>
      <c r="R12">
        <v>1819.92</v>
      </c>
      <c r="S12" t="s">
        <v>422</v>
      </c>
      <c r="T12" s="712">
        <v>2100</v>
      </c>
      <c r="U12" t="s">
        <v>423</v>
      </c>
      <c r="V12" t="s">
        <v>424</v>
      </c>
      <c r="W12" t="s">
        <v>425</v>
      </c>
      <c r="X12" t="s">
        <v>985</v>
      </c>
      <c r="Y12" s="711">
        <v>44512.589548611097</v>
      </c>
    </row>
    <row r="13" spans="1:25">
      <c r="A13" t="s">
        <v>410</v>
      </c>
      <c r="B13" t="s">
        <v>411</v>
      </c>
      <c r="C13" t="s">
        <v>970</v>
      </c>
      <c r="D13" t="s">
        <v>971</v>
      </c>
      <c r="E13" t="s">
        <v>414</v>
      </c>
      <c r="F13" t="s">
        <v>415</v>
      </c>
      <c r="G13" t="s">
        <v>416</v>
      </c>
      <c r="H13" t="s">
        <v>819</v>
      </c>
      <c r="I13" t="s">
        <v>991</v>
      </c>
      <c r="J13" s="711">
        <v>44499</v>
      </c>
      <c r="K13" t="s">
        <v>2347</v>
      </c>
      <c r="L13" t="s">
        <v>2348</v>
      </c>
      <c r="M13" t="s">
        <v>421</v>
      </c>
      <c r="N13">
        <v>0</v>
      </c>
      <c r="O13">
        <v>0</v>
      </c>
      <c r="P13" t="s">
        <v>422</v>
      </c>
      <c r="Q13">
        <v>1950</v>
      </c>
      <c r="R13">
        <v>1689.92</v>
      </c>
      <c r="S13" t="s">
        <v>422</v>
      </c>
      <c r="T13" s="712">
        <v>1950</v>
      </c>
      <c r="U13" t="s">
        <v>423</v>
      </c>
      <c r="V13" t="s">
        <v>424</v>
      </c>
      <c r="W13" t="s">
        <v>425</v>
      </c>
      <c r="X13" t="s">
        <v>985</v>
      </c>
      <c r="Y13" s="711">
        <v>44512.589548611097</v>
      </c>
    </row>
    <row r="14" spans="1:25">
      <c r="A14" t="s">
        <v>410</v>
      </c>
      <c r="B14" t="s">
        <v>411</v>
      </c>
      <c r="C14" t="s">
        <v>970</v>
      </c>
      <c r="D14" t="s">
        <v>971</v>
      </c>
      <c r="E14" t="s">
        <v>414</v>
      </c>
      <c r="F14" t="s">
        <v>415</v>
      </c>
      <c r="G14" t="s">
        <v>416</v>
      </c>
      <c r="H14" t="s">
        <v>843</v>
      </c>
      <c r="I14" t="s">
        <v>995</v>
      </c>
      <c r="J14" s="711">
        <v>44499</v>
      </c>
      <c r="K14" t="s">
        <v>2349</v>
      </c>
      <c r="L14" t="s">
        <v>2350</v>
      </c>
      <c r="M14" t="s">
        <v>421</v>
      </c>
      <c r="N14">
        <v>0</v>
      </c>
      <c r="O14">
        <v>0</v>
      </c>
      <c r="P14" t="s">
        <v>422</v>
      </c>
      <c r="Q14">
        <v>2008</v>
      </c>
      <c r="R14">
        <v>1740.19</v>
      </c>
      <c r="S14" t="s">
        <v>422</v>
      </c>
      <c r="T14" s="712">
        <v>2008</v>
      </c>
      <c r="U14" t="s">
        <v>423</v>
      </c>
      <c r="V14" t="s">
        <v>424</v>
      </c>
      <c r="W14" t="s">
        <v>425</v>
      </c>
      <c r="X14" t="s">
        <v>985</v>
      </c>
      <c r="Y14" s="711">
        <v>44512.589560185203</v>
      </c>
    </row>
    <row r="15" spans="1:25">
      <c r="A15" t="s">
        <v>410</v>
      </c>
      <c r="B15" t="s">
        <v>411</v>
      </c>
      <c r="C15" t="s">
        <v>412</v>
      </c>
      <c r="D15" t="s">
        <v>413</v>
      </c>
      <c r="E15" t="s">
        <v>414</v>
      </c>
      <c r="F15" t="s">
        <v>415</v>
      </c>
      <c r="G15" t="s">
        <v>416</v>
      </c>
      <c r="H15" t="s">
        <v>941</v>
      </c>
      <c r="I15" t="s">
        <v>1003</v>
      </c>
      <c r="J15" s="711">
        <v>44499</v>
      </c>
      <c r="K15" t="s">
        <v>2351</v>
      </c>
      <c r="L15" t="s">
        <v>2352</v>
      </c>
      <c r="M15" t="s">
        <v>421</v>
      </c>
      <c r="N15">
        <v>0</v>
      </c>
      <c r="O15">
        <v>0</v>
      </c>
      <c r="P15" t="s">
        <v>422</v>
      </c>
      <c r="Q15">
        <v>1200</v>
      </c>
      <c r="R15">
        <v>1039.95</v>
      </c>
      <c r="S15" t="s">
        <v>422</v>
      </c>
      <c r="T15" s="712">
        <v>1200</v>
      </c>
      <c r="U15" t="s">
        <v>423</v>
      </c>
      <c r="V15" t="s">
        <v>424</v>
      </c>
      <c r="W15" t="s">
        <v>425</v>
      </c>
      <c r="X15" t="s">
        <v>985</v>
      </c>
      <c r="Y15" s="711">
        <v>44512.589560185203</v>
      </c>
    </row>
    <row r="16" spans="1:25">
      <c r="A16" t="s">
        <v>410</v>
      </c>
      <c r="B16" t="s">
        <v>411</v>
      </c>
      <c r="C16" t="s">
        <v>970</v>
      </c>
      <c r="D16" t="s">
        <v>971</v>
      </c>
      <c r="E16" t="s">
        <v>414</v>
      </c>
      <c r="F16" t="s">
        <v>415</v>
      </c>
      <c r="G16" t="s">
        <v>416</v>
      </c>
      <c r="H16" t="s">
        <v>940</v>
      </c>
      <c r="I16" t="s">
        <v>1007</v>
      </c>
      <c r="J16" s="711">
        <v>44499</v>
      </c>
      <c r="K16" t="s">
        <v>2353</v>
      </c>
      <c r="L16" t="s">
        <v>2354</v>
      </c>
      <c r="M16" t="s">
        <v>421</v>
      </c>
      <c r="N16">
        <v>0</v>
      </c>
      <c r="O16">
        <v>0</v>
      </c>
      <c r="P16" t="s">
        <v>422</v>
      </c>
      <c r="Q16">
        <v>100</v>
      </c>
      <c r="R16">
        <v>86.66</v>
      </c>
      <c r="S16" t="s">
        <v>422</v>
      </c>
      <c r="T16" s="712">
        <v>100</v>
      </c>
      <c r="U16" t="s">
        <v>423</v>
      </c>
      <c r="V16" t="s">
        <v>424</v>
      </c>
      <c r="W16" t="s">
        <v>425</v>
      </c>
      <c r="X16" t="s">
        <v>985</v>
      </c>
      <c r="Y16" s="711">
        <v>44512.589560185203</v>
      </c>
    </row>
    <row r="17" spans="1:25">
      <c r="A17" t="s">
        <v>410</v>
      </c>
      <c r="B17" t="s">
        <v>411</v>
      </c>
      <c r="C17" t="s">
        <v>970</v>
      </c>
      <c r="D17" t="s">
        <v>971</v>
      </c>
      <c r="E17" t="s">
        <v>414</v>
      </c>
      <c r="F17" t="s">
        <v>415</v>
      </c>
      <c r="G17" t="s">
        <v>416</v>
      </c>
      <c r="H17" t="s">
        <v>2355</v>
      </c>
      <c r="I17" t="s">
        <v>2356</v>
      </c>
      <c r="J17" s="711">
        <v>44499</v>
      </c>
      <c r="K17" t="s">
        <v>2357</v>
      </c>
      <c r="L17" t="s">
        <v>2358</v>
      </c>
      <c r="M17" t="s">
        <v>421</v>
      </c>
      <c r="N17">
        <v>0</v>
      </c>
      <c r="O17">
        <v>0</v>
      </c>
      <c r="P17" t="s">
        <v>422</v>
      </c>
      <c r="Q17">
        <v>1413</v>
      </c>
      <c r="R17">
        <v>1224.54</v>
      </c>
      <c r="S17" t="s">
        <v>422</v>
      </c>
      <c r="T17" s="712">
        <v>1413</v>
      </c>
      <c r="U17" t="s">
        <v>423</v>
      </c>
      <c r="V17" t="s">
        <v>424</v>
      </c>
      <c r="W17" t="s">
        <v>425</v>
      </c>
      <c r="X17" t="s">
        <v>985</v>
      </c>
      <c r="Y17" s="711">
        <v>44512.589560185203</v>
      </c>
    </row>
    <row r="18" spans="1:25">
      <c r="A18" t="s">
        <v>410</v>
      </c>
      <c r="B18" t="s">
        <v>411</v>
      </c>
      <c r="C18" t="s">
        <v>458</v>
      </c>
      <c r="D18" t="s">
        <v>459</v>
      </c>
      <c r="E18" t="s">
        <v>414</v>
      </c>
      <c r="F18" t="s">
        <v>415</v>
      </c>
      <c r="G18" t="s">
        <v>416</v>
      </c>
      <c r="H18" t="s">
        <v>947</v>
      </c>
      <c r="I18" t="s">
        <v>2359</v>
      </c>
      <c r="J18" s="711">
        <v>44497</v>
      </c>
      <c r="K18" t="s">
        <v>2360</v>
      </c>
      <c r="L18" t="s">
        <v>2361</v>
      </c>
      <c r="M18" t="s">
        <v>421</v>
      </c>
      <c r="N18">
        <v>0</v>
      </c>
      <c r="O18">
        <v>0</v>
      </c>
      <c r="P18" t="s">
        <v>422</v>
      </c>
      <c r="Q18">
        <v>1230</v>
      </c>
      <c r="R18">
        <v>1059.1600000000001</v>
      </c>
      <c r="S18" t="s">
        <v>422</v>
      </c>
      <c r="T18" s="712">
        <v>1230</v>
      </c>
      <c r="U18" t="s">
        <v>423</v>
      </c>
      <c r="V18" t="s">
        <v>424</v>
      </c>
      <c r="W18" t="s">
        <v>425</v>
      </c>
      <c r="X18" t="s">
        <v>464</v>
      </c>
      <c r="Y18" s="711">
        <v>44501.627094907402</v>
      </c>
    </row>
    <row r="19" spans="1:25">
      <c r="A19" t="s">
        <v>410</v>
      </c>
      <c r="B19" t="s">
        <v>411</v>
      </c>
      <c r="C19" t="s">
        <v>970</v>
      </c>
      <c r="D19" t="s">
        <v>971</v>
      </c>
      <c r="E19" t="s">
        <v>414</v>
      </c>
      <c r="F19" t="s">
        <v>415</v>
      </c>
      <c r="G19" t="s">
        <v>416</v>
      </c>
      <c r="H19" t="s">
        <v>812</v>
      </c>
      <c r="I19" t="s">
        <v>2063</v>
      </c>
      <c r="J19" s="711">
        <v>44477</v>
      </c>
      <c r="K19" t="s">
        <v>2362</v>
      </c>
      <c r="L19" t="s">
        <v>2363</v>
      </c>
      <c r="M19" t="s">
        <v>421</v>
      </c>
      <c r="N19">
        <v>0</v>
      </c>
      <c r="O19">
        <v>0</v>
      </c>
      <c r="P19" t="s">
        <v>422</v>
      </c>
      <c r="Q19">
        <v>140</v>
      </c>
      <c r="R19">
        <v>120.85</v>
      </c>
      <c r="S19" t="s">
        <v>422</v>
      </c>
      <c r="T19" s="712">
        <v>140</v>
      </c>
      <c r="U19" t="s">
        <v>423</v>
      </c>
      <c r="V19" t="s">
        <v>424</v>
      </c>
      <c r="W19" t="s">
        <v>425</v>
      </c>
      <c r="X19" t="s">
        <v>565</v>
      </c>
      <c r="Y19" s="711">
        <v>44503.626319444404</v>
      </c>
    </row>
    <row r="20" spans="1:25">
      <c r="A20" t="s">
        <v>410</v>
      </c>
      <c r="B20" t="s">
        <v>411</v>
      </c>
      <c r="C20" t="s">
        <v>970</v>
      </c>
      <c r="D20" t="s">
        <v>971</v>
      </c>
      <c r="E20" t="s">
        <v>414</v>
      </c>
      <c r="F20" t="s">
        <v>415</v>
      </c>
      <c r="G20" t="s">
        <v>416</v>
      </c>
      <c r="H20" t="s">
        <v>812</v>
      </c>
      <c r="I20" t="s">
        <v>2063</v>
      </c>
      <c r="J20" s="711">
        <v>44477</v>
      </c>
      <c r="K20" t="s">
        <v>2364</v>
      </c>
      <c r="L20" t="s">
        <v>2365</v>
      </c>
      <c r="M20" t="s">
        <v>421</v>
      </c>
      <c r="N20">
        <v>0</v>
      </c>
      <c r="O20">
        <v>0</v>
      </c>
      <c r="P20" t="s">
        <v>422</v>
      </c>
      <c r="Q20">
        <v>134</v>
      </c>
      <c r="R20">
        <v>116.03</v>
      </c>
      <c r="S20" t="s">
        <v>422</v>
      </c>
      <c r="T20" s="712">
        <v>134</v>
      </c>
      <c r="U20" t="s">
        <v>423</v>
      </c>
      <c r="V20" t="s">
        <v>424</v>
      </c>
      <c r="W20" t="s">
        <v>425</v>
      </c>
      <c r="X20" t="s">
        <v>565</v>
      </c>
      <c r="Y20" s="711">
        <v>44503.626319444404</v>
      </c>
    </row>
    <row r="21" spans="1:25">
      <c r="A21" t="s">
        <v>410</v>
      </c>
      <c r="B21" t="s">
        <v>411</v>
      </c>
      <c r="C21" t="s">
        <v>970</v>
      </c>
      <c r="D21" t="s">
        <v>971</v>
      </c>
      <c r="E21" t="s">
        <v>414</v>
      </c>
      <c r="F21" t="s">
        <v>415</v>
      </c>
      <c r="G21" t="s">
        <v>416</v>
      </c>
      <c r="H21" t="s">
        <v>878</v>
      </c>
      <c r="I21" t="s">
        <v>1564</v>
      </c>
      <c r="J21" s="711">
        <v>44490</v>
      </c>
      <c r="K21" t="s">
        <v>2366</v>
      </c>
      <c r="L21" t="s">
        <v>2367</v>
      </c>
      <c r="M21" t="s">
        <v>421</v>
      </c>
      <c r="N21">
        <v>0</v>
      </c>
      <c r="O21">
        <v>0</v>
      </c>
      <c r="P21" t="s">
        <v>422</v>
      </c>
      <c r="Q21">
        <v>72</v>
      </c>
      <c r="R21">
        <v>62.16</v>
      </c>
      <c r="S21" t="s">
        <v>422</v>
      </c>
      <c r="T21" s="712">
        <v>72</v>
      </c>
      <c r="U21" t="s">
        <v>423</v>
      </c>
      <c r="V21" t="s">
        <v>424</v>
      </c>
      <c r="W21" t="s">
        <v>425</v>
      </c>
      <c r="X21" t="s">
        <v>565</v>
      </c>
      <c r="Y21" s="711">
        <v>44503.626331018502</v>
      </c>
    </row>
    <row r="22" spans="1:25">
      <c r="A22" t="s">
        <v>410</v>
      </c>
      <c r="B22" t="s">
        <v>411</v>
      </c>
      <c r="C22" t="s">
        <v>970</v>
      </c>
      <c r="D22" t="s">
        <v>971</v>
      </c>
      <c r="E22" t="s">
        <v>414</v>
      </c>
      <c r="F22" t="s">
        <v>415</v>
      </c>
      <c r="G22" t="s">
        <v>416</v>
      </c>
      <c r="H22" t="s">
        <v>878</v>
      </c>
      <c r="I22" t="s">
        <v>1564</v>
      </c>
      <c r="J22" s="711">
        <v>44498</v>
      </c>
      <c r="K22" t="s">
        <v>2368</v>
      </c>
      <c r="L22" t="s">
        <v>2369</v>
      </c>
      <c r="M22" t="s">
        <v>421</v>
      </c>
      <c r="N22">
        <v>0</v>
      </c>
      <c r="O22">
        <v>0</v>
      </c>
      <c r="P22" t="s">
        <v>422</v>
      </c>
      <c r="Q22">
        <v>400</v>
      </c>
      <c r="R22">
        <v>346.65</v>
      </c>
      <c r="S22" t="s">
        <v>422</v>
      </c>
      <c r="T22" s="712">
        <v>400</v>
      </c>
      <c r="U22" t="s">
        <v>423</v>
      </c>
      <c r="V22" t="s">
        <v>424</v>
      </c>
      <c r="W22" t="s">
        <v>425</v>
      </c>
      <c r="X22" t="s">
        <v>565</v>
      </c>
      <c r="Y22" s="711">
        <v>44505.552361111098</v>
      </c>
    </row>
    <row r="23" spans="1:25">
      <c r="A23" t="s">
        <v>410</v>
      </c>
      <c r="B23" t="s">
        <v>411</v>
      </c>
      <c r="C23" t="s">
        <v>970</v>
      </c>
      <c r="D23" t="s">
        <v>971</v>
      </c>
      <c r="E23" t="s">
        <v>414</v>
      </c>
      <c r="F23" t="s">
        <v>415</v>
      </c>
      <c r="G23" t="s">
        <v>416</v>
      </c>
      <c r="H23" t="s">
        <v>875</v>
      </c>
      <c r="I23" t="s">
        <v>1065</v>
      </c>
      <c r="J23" s="711">
        <v>44477</v>
      </c>
      <c r="K23" t="s">
        <v>2370</v>
      </c>
      <c r="L23" t="s">
        <v>2371</v>
      </c>
      <c r="M23" t="s">
        <v>421</v>
      </c>
      <c r="N23">
        <v>0</v>
      </c>
      <c r="O23">
        <v>0</v>
      </c>
      <c r="P23" t="s">
        <v>422</v>
      </c>
      <c r="Q23">
        <v>840</v>
      </c>
      <c r="R23">
        <v>727.34</v>
      </c>
      <c r="S23" t="s">
        <v>422</v>
      </c>
      <c r="T23" s="712">
        <v>840</v>
      </c>
      <c r="U23" t="s">
        <v>423</v>
      </c>
      <c r="V23" t="s">
        <v>424</v>
      </c>
      <c r="W23" t="s">
        <v>425</v>
      </c>
      <c r="X23" t="s">
        <v>1068</v>
      </c>
      <c r="Y23" s="711">
        <v>44496.562928240703</v>
      </c>
    </row>
    <row r="24" spans="1:25">
      <c r="A24" t="s">
        <v>410</v>
      </c>
      <c r="B24" t="s">
        <v>411</v>
      </c>
      <c r="C24" t="s">
        <v>970</v>
      </c>
      <c r="D24" t="s">
        <v>971</v>
      </c>
      <c r="E24" t="s">
        <v>414</v>
      </c>
      <c r="F24" t="s">
        <v>415</v>
      </c>
      <c r="G24" t="s">
        <v>416</v>
      </c>
      <c r="H24" t="s">
        <v>875</v>
      </c>
      <c r="I24" t="s">
        <v>1065</v>
      </c>
      <c r="J24" s="711">
        <v>44477</v>
      </c>
      <c r="K24" t="s">
        <v>2372</v>
      </c>
      <c r="L24" t="s">
        <v>2373</v>
      </c>
      <c r="M24" t="s">
        <v>421</v>
      </c>
      <c r="N24">
        <v>0</v>
      </c>
      <c r="O24">
        <v>0</v>
      </c>
      <c r="P24" t="s">
        <v>422</v>
      </c>
      <c r="Q24">
        <v>840</v>
      </c>
      <c r="R24">
        <v>727.34</v>
      </c>
      <c r="S24" t="s">
        <v>422</v>
      </c>
      <c r="T24" s="712">
        <v>840</v>
      </c>
      <c r="U24" t="s">
        <v>423</v>
      </c>
      <c r="V24" t="s">
        <v>424</v>
      </c>
      <c r="W24" t="s">
        <v>425</v>
      </c>
      <c r="X24" t="s">
        <v>1068</v>
      </c>
      <c r="Y24" s="711">
        <v>44496.562928240703</v>
      </c>
    </row>
    <row r="25" spans="1:25">
      <c r="A25" t="s">
        <v>410</v>
      </c>
      <c r="B25" t="s">
        <v>411</v>
      </c>
      <c r="C25" t="s">
        <v>970</v>
      </c>
      <c r="D25" t="s">
        <v>971</v>
      </c>
      <c r="E25" t="s">
        <v>414</v>
      </c>
      <c r="F25" t="s">
        <v>415</v>
      </c>
      <c r="G25" t="s">
        <v>416</v>
      </c>
      <c r="H25" t="s">
        <v>875</v>
      </c>
      <c r="I25" t="s">
        <v>1065</v>
      </c>
      <c r="J25" s="711">
        <v>44494</v>
      </c>
      <c r="K25" t="s">
        <v>2374</v>
      </c>
      <c r="L25" t="s">
        <v>2375</v>
      </c>
      <c r="M25" t="s">
        <v>421</v>
      </c>
      <c r="N25">
        <v>0</v>
      </c>
      <c r="O25">
        <v>0</v>
      </c>
      <c r="P25" t="s">
        <v>422</v>
      </c>
      <c r="Q25">
        <v>859</v>
      </c>
      <c r="R25">
        <v>739.69</v>
      </c>
      <c r="S25" t="s">
        <v>422</v>
      </c>
      <c r="T25" s="712">
        <v>859</v>
      </c>
      <c r="U25" t="s">
        <v>423</v>
      </c>
      <c r="V25" t="s">
        <v>424</v>
      </c>
      <c r="W25" t="s">
        <v>425</v>
      </c>
      <c r="X25" t="s">
        <v>1068</v>
      </c>
      <c r="Y25" s="711">
        <v>44496.562939814801</v>
      </c>
    </row>
    <row r="26" spans="1:25">
      <c r="A26" t="s">
        <v>410</v>
      </c>
      <c r="B26" t="s">
        <v>411</v>
      </c>
      <c r="C26" t="s">
        <v>970</v>
      </c>
      <c r="D26" t="s">
        <v>971</v>
      </c>
      <c r="E26" t="s">
        <v>414</v>
      </c>
      <c r="F26" t="s">
        <v>415</v>
      </c>
      <c r="G26" t="s">
        <v>416</v>
      </c>
      <c r="H26" t="s">
        <v>875</v>
      </c>
      <c r="I26" t="s">
        <v>1065</v>
      </c>
      <c r="J26" s="711">
        <v>44494</v>
      </c>
      <c r="K26" t="s">
        <v>2376</v>
      </c>
      <c r="L26" t="s">
        <v>2377</v>
      </c>
      <c r="M26" t="s">
        <v>421</v>
      </c>
      <c r="N26">
        <v>0</v>
      </c>
      <c r="O26">
        <v>0</v>
      </c>
      <c r="P26" t="s">
        <v>422</v>
      </c>
      <c r="Q26">
        <v>1077</v>
      </c>
      <c r="R26">
        <v>927.41</v>
      </c>
      <c r="S26" t="s">
        <v>422</v>
      </c>
      <c r="T26" s="712">
        <v>1077</v>
      </c>
      <c r="U26" t="s">
        <v>423</v>
      </c>
      <c r="V26" t="s">
        <v>424</v>
      </c>
      <c r="W26" t="s">
        <v>425</v>
      </c>
      <c r="X26" t="s">
        <v>1068</v>
      </c>
      <c r="Y26" s="711">
        <v>44496.562939814801</v>
      </c>
    </row>
    <row r="27" spans="1:25">
      <c r="A27" t="s">
        <v>410</v>
      </c>
      <c r="B27" t="s">
        <v>411</v>
      </c>
      <c r="C27" t="s">
        <v>970</v>
      </c>
      <c r="D27" t="s">
        <v>971</v>
      </c>
      <c r="E27" t="s">
        <v>414</v>
      </c>
      <c r="F27" t="s">
        <v>415</v>
      </c>
      <c r="G27" t="s">
        <v>416</v>
      </c>
      <c r="H27" t="s">
        <v>875</v>
      </c>
      <c r="I27" t="s">
        <v>1065</v>
      </c>
      <c r="J27" s="711">
        <v>44499</v>
      </c>
      <c r="K27" t="s">
        <v>2378</v>
      </c>
      <c r="L27" t="s">
        <v>2379</v>
      </c>
      <c r="M27" t="s">
        <v>421</v>
      </c>
      <c r="N27">
        <v>0</v>
      </c>
      <c r="O27">
        <v>0</v>
      </c>
      <c r="P27" t="s">
        <v>422</v>
      </c>
      <c r="Q27">
        <v>25</v>
      </c>
      <c r="R27">
        <v>21.67</v>
      </c>
      <c r="S27" t="s">
        <v>422</v>
      </c>
      <c r="T27" s="712">
        <v>25</v>
      </c>
      <c r="U27" t="s">
        <v>423</v>
      </c>
      <c r="V27" t="s">
        <v>424</v>
      </c>
      <c r="W27" t="s">
        <v>425</v>
      </c>
      <c r="X27" t="s">
        <v>1068</v>
      </c>
      <c r="Y27" s="711">
        <v>44503.626342592601</v>
      </c>
    </row>
    <row r="28" spans="1:25">
      <c r="A28" t="s">
        <v>410</v>
      </c>
      <c r="B28" t="s">
        <v>411</v>
      </c>
      <c r="C28" t="s">
        <v>970</v>
      </c>
      <c r="D28" t="s">
        <v>971</v>
      </c>
      <c r="E28" t="s">
        <v>414</v>
      </c>
      <c r="F28" t="s">
        <v>415</v>
      </c>
      <c r="G28" t="s">
        <v>416</v>
      </c>
      <c r="H28" t="s">
        <v>879</v>
      </c>
      <c r="I28" t="s">
        <v>1073</v>
      </c>
      <c r="J28" s="711">
        <v>44498</v>
      </c>
      <c r="K28" t="s">
        <v>2380</v>
      </c>
      <c r="L28" t="s">
        <v>2381</v>
      </c>
      <c r="M28" t="s">
        <v>421</v>
      </c>
      <c r="N28">
        <v>0</v>
      </c>
      <c r="O28">
        <v>0</v>
      </c>
      <c r="P28" t="s">
        <v>422</v>
      </c>
      <c r="Q28">
        <v>1965</v>
      </c>
      <c r="R28">
        <v>1702.92</v>
      </c>
      <c r="S28" t="s">
        <v>422</v>
      </c>
      <c r="T28" s="712">
        <v>1965</v>
      </c>
      <c r="U28" t="s">
        <v>423</v>
      </c>
      <c r="V28" t="s">
        <v>424</v>
      </c>
      <c r="W28" t="s">
        <v>425</v>
      </c>
      <c r="X28" t="s">
        <v>565</v>
      </c>
      <c r="Y28" s="711">
        <v>44505.552361111098</v>
      </c>
    </row>
    <row r="29" spans="1:25">
      <c r="A29" t="s">
        <v>410</v>
      </c>
      <c r="B29" t="s">
        <v>411</v>
      </c>
      <c r="C29" t="s">
        <v>970</v>
      </c>
      <c r="D29" t="s">
        <v>971</v>
      </c>
      <c r="E29" t="s">
        <v>414</v>
      </c>
      <c r="F29" t="s">
        <v>415</v>
      </c>
      <c r="G29" t="s">
        <v>416</v>
      </c>
      <c r="H29" t="s">
        <v>882</v>
      </c>
      <c r="I29" t="s">
        <v>1960</v>
      </c>
      <c r="J29" s="711">
        <v>44494</v>
      </c>
      <c r="K29" t="s">
        <v>2382</v>
      </c>
      <c r="L29" t="s">
        <v>2383</v>
      </c>
      <c r="M29" t="s">
        <v>421</v>
      </c>
      <c r="N29">
        <v>0</v>
      </c>
      <c r="O29">
        <v>0</v>
      </c>
      <c r="P29" t="s">
        <v>422</v>
      </c>
      <c r="Q29">
        <v>117</v>
      </c>
      <c r="R29">
        <v>100.75</v>
      </c>
      <c r="S29" t="s">
        <v>422</v>
      </c>
      <c r="T29" s="712">
        <v>117</v>
      </c>
      <c r="U29" t="s">
        <v>423</v>
      </c>
      <c r="V29" t="s">
        <v>424</v>
      </c>
      <c r="W29" t="s">
        <v>425</v>
      </c>
      <c r="X29" t="s">
        <v>565</v>
      </c>
      <c r="Y29" s="711">
        <v>44503.626331018502</v>
      </c>
    </row>
    <row r="30" spans="1:25">
      <c r="A30" t="s">
        <v>410</v>
      </c>
      <c r="B30" t="s">
        <v>411</v>
      </c>
      <c r="C30" t="s">
        <v>970</v>
      </c>
      <c r="D30" t="s">
        <v>971</v>
      </c>
      <c r="E30" t="s">
        <v>414</v>
      </c>
      <c r="F30" t="s">
        <v>415</v>
      </c>
      <c r="G30" t="s">
        <v>416</v>
      </c>
      <c r="H30" t="s">
        <v>882</v>
      </c>
      <c r="I30" t="s">
        <v>1960</v>
      </c>
      <c r="J30" s="711">
        <v>44499</v>
      </c>
      <c r="K30" t="s">
        <v>2384</v>
      </c>
      <c r="L30" t="s">
        <v>2385</v>
      </c>
      <c r="M30" t="s">
        <v>421</v>
      </c>
      <c r="N30">
        <v>0</v>
      </c>
      <c r="O30">
        <v>0</v>
      </c>
      <c r="P30" t="s">
        <v>422</v>
      </c>
      <c r="Q30">
        <v>2490</v>
      </c>
      <c r="R30">
        <v>2157.9</v>
      </c>
      <c r="S30" t="s">
        <v>422</v>
      </c>
      <c r="T30" s="712">
        <v>2490</v>
      </c>
      <c r="U30" t="s">
        <v>423</v>
      </c>
      <c r="V30" t="s">
        <v>424</v>
      </c>
      <c r="W30" t="s">
        <v>425</v>
      </c>
      <c r="X30" t="s">
        <v>565</v>
      </c>
      <c r="Y30" s="711">
        <v>44505.552361111098</v>
      </c>
    </row>
    <row r="31" spans="1:25">
      <c r="A31" t="s">
        <v>410</v>
      </c>
      <c r="B31" t="s">
        <v>411</v>
      </c>
      <c r="C31" t="s">
        <v>970</v>
      </c>
      <c r="D31" t="s">
        <v>971</v>
      </c>
      <c r="E31" t="s">
        <v>414</v>
      </c>
      <c r="F31" t="s">
        <v>415</v>
      </c>
      <c r="G31" t="s">
        <v>416</v>
      </c>
      <c r="H31" t="s">
        <v>882</v>
      </c>
      <c r="I31" t="s">
        <v>1960</v>
      </c>
      <c r="J31" s="711">
        <v>44499</v>
      </c>
      <c r="K31" t="s">
        <v>2386</v>
      </c>
      <c r="L31" t="s">
        <v>2387</v>
      </c>
      <c r="M31" t="s">
        <v>421</v>
      </c>
      <c r="N31">
        <v>0</v>
      </c>
      <c r="O31">
        <v>0</v>
      </c>
      <c r="P31" t="s">
        <v>422</v>
      </c>
      <c r="Q31">
        <v>211.5</v>
      </c>
      <c r="R31">
        <v>183.29</v>
      </c>
      <c r="S31" t="s">
        <v>422</v>
      </c>
      <c r="T31" s="712">
        <v>211.5</v>
      </c>
      <c r="U31" t="s">
        <v>423</v>
      </c>
      <c r="V31" t="s">
        <v>424</v>
      </c>
      <c r="W31" t="s">
        <v>425</v>
      </c>
      <c r="X31" t="s">
        <v>536</v>
      </c>
      <c r="Y31" s="711">
        <v>44505.552372685197</v>
      </c>
    </row>
    <row r="32" spans="1:25">
      <c r="A32" t="s">
        <v>410</v>
      </c>
      <c r="B32" t="s">
        <v>411</v>
      </c>
      <c r="C32" t="s">
        <v>970</v>
      </c>
      <c r="D32" t="s">
        <v>971</v>
      </c>
      <c r="E32" t="s">
        <v>414</v>
      </c>
      <c r="F32" t="s">
        <v>415</v>
      </c>
      <c r="G32" t="s">
        <v>416</v>
      </c>
      <c r="H32" t="s">
        <v>882</v>
      </c>
      <c r="I32" t="s">
        <v>1960</v>
      </c>
      <c r="J32" s="711">
        <v>44499</v>
      </c>
      <c r="K32" t="s">
        <v>2388</v>
      </c>
      <c r="L32" t="s">
        <v>2389</v>
      </c>
      <c r="M32" t="s">
        <v>421</v>
      </c>
      <c r="N32">
        <v>0</v>
      </c>
      <c r="O32">
        <v>0</v>
      </c>
      <c r="P32" t="s">
        <v>422</v>
      </c>
      <c r="Q32">
        <v>144</v>
      </c>
      <c r="R32">
        <v>124.79</v>
      </c>
      <c r="S32" t="s">
        <v>422</v>
      </c>
      <c r="T32" s="712">
        <v>144</v>
      </c>
      <c r="U32" t="s">
        <v>423</v>
      </c>
      <c r="V32" t="s">
        <v>424</v>
      </c>
      <c r="W32" t="s">
        <v>425</v>
      </c>
      <c r="X32" t="s">
        <v>536</v>
      </c>
      <c r="Y32" s="711">
        <v>44505.552372685197</v>
      </c>
    </row>
    <row r="33" spans="1:25">
      <c r="A33" t="s">
        <v>410</v>
      </c>
      <c r="B33" t="s">
        <v>411</v>
      </c>
      <c r="C33" t="s">
        <v>970</v>
      </c>
      <c r="D33" t="s">
        <v>971</v>
      </c>
      <c r="E33" t="s">
        <v>414</v>
      </c>
      <c r="F33" t="s">
        <v>415</v>
      </c>
      <c r="G33" t="s">
        <v>416</v>
      </c>
      <c r="H33" t="s">
        <v>882</v>
      </c>
      <c r="I33" t="s">
        <v>1960</v>
      </c>
      <c r="J33" s="711">
        <v>44499</v>
      </c>
      <c r="K33" t="s">
        <v>2390</v>
      </c>
      <c r="L33" t="s">
        <v>2391</v>
      </c>
      <c r="M33" t="s">
        <v>421</v>
      </c>
      <c r="N33">
        <v>0</v>
      </c>
      <c r="O33">
        <v>0</v>
      </c>
      <c r="P33" t="s">
        <v>422</v>
      </c>
      <c r="Q33">
        <v>204</v>
      </c>
      <c r="R33">
        <v>176.79</v>
      </c>
      <c r="S33" t="s">
        <v>422</v>
      </c>
      <c r="T33" s="712">
        <v>204</v>
      </c>
      <c r="U33" t="s">
        <v>423</v>
      </c>
      <c r="V33" t="s">
        <v>424</v>
      </c>
      <c r="W33" t="s">
        <v>425</v>
      </c>
      <c r="X33" t="s">
        <v>536</v>
      </c>
      <c r="Y33" s="711">
        <v>44505.552372685197</v>
      </c>
    </row>
    <row r="34" spans="1:25">
      <c r="A34" t="s">
        <v>410</v>
      </c>
      <c r="B34" t="s">
        <v>411</v>
      </c>
      <c r="C34" t="s">
        <v>970</v>
      </c>
      <c r="D34" t="s">
        <v>971</v>
      </c>
      <c r="E34" t="s">
        <v>414</v>
      </c>
      <c r="F34" t="s">
        <v>415</v>
      </c>
      <c r="G34" t="s">
        <v>416</v>
      </c>
      <c r="H34" t="s">
        <v>882</v>
      </c>
      <c r="I34" t="s">
        <v>1960</v>
      </c>
      <c r="J34" s="711">
        <v>44499</v>
      </c>
      <c r="K34" t="s">
        <v>2392</v>
      </c>
      <c r="L34" t="s">
        <v>2393</v>
      </c>
      <c r="M34" t="s">
        <v>421</v>
      </c>
      <c r="N34">
        <v>0</v>
      </c>
      <c r="O34">
        <v>0</v>
      </c>
      <c r="P34" t="s">
        <v>422</v>
      </c>
      <c r="Q34">
        <v>204</v>
      </c>
      <c r="R34">
        <v>176.79</v>
      </c>
      <c r="S34" t="s">
        <v>422</v>
      </c>
      <c r="T34" s="712">
        <v>204</v>
      </c>
      <c r="U34" t="s">
        <v>423</v>
      </c>
      <c r="V34" t="s">
        <v>424</v>
      </c>
      <c r="W34" t="s">
        <v>425</v>
      </c>
      <c r="X34" t="s">
        <v>536</v>
      </c>
      <c r="Y34" s="711">
        <v>44505.552372685197</v>
      </c>
    </row>
    <row r="35" spans="1:25">
      <c r="A35" t="s">
        <v>410</v>
      </c>
      <c r="B35" t="s">
        <v>411</v>
      </c>
      <c r="C35" t="s">
        <v>970</v>
      </c>
      <c r="D35" t="s">
        <v>971</v>
      </c>
      <c r="E35" t="s">
        <v>414</v>
      </c>
      <c r="F35" t="s">
        <v>415</v>
      </c>
      <c r="G35" t="s">
        <v>416</v>
      </c>
      <c r="H35" t="s">
        <v>910</v>
      </c>
      <c r="I35" t="s">
        <v>2159</v>
      </c>
      <c r="J35" s="711">
        <v>44476</v>
      </c>
      <c r="K35" t="s">
        <v>2394</v>
      </c>
      <c r="L35" t="s">
        <v>2395</v>
      </c>
      <c r="M35" t="s">
        <v>421</v>
      </c>
      <c r="N35">
        <v>0</v>
      </c>
      <c r="O35">
        <v>0</v>
      </c>
      <c r="P35" t="s">
        <v>422</v>
      </c>
      <c r="Q35">
        <v>1313</v>
      </c>
      <c r="R35">
        <v>1133.3599999999999</v>
      </c>
      <c r="S35" t="s">
        <v>422</v>
      </c>
      <c r="T35" s="712">
        <v>1313</v>
      </c>
      <c r="U35" t="s">
        <v>423</v>
      </c>
      <c r="V35" t="s">
        <v>424</v>
      </c>
      <c r="W35" t="s">
        <v>425</v>
      </c>
      <c r="X35" t="s">
        <v>457</v>
      </c>
      <c r="Y35" s="711">
        <v>44496.562928240703</v>
      </c>
    </row>
    <row r="36" spans="1:25">
      <c r="A36" t="s">
        <v>410</v>
      </c>
      <c r="B36" t="s">
        <v>411</v>
      </c>
      <c r="C36" t="s">
        <v>970</v>
      </c>
      <c r="D36" t="s">
        <v>971</v>
      </c>
      <c r="E36" t="s">
        <v>414</v>
      </c>
      <c r="F36" t="s">
        <v>415</v>
      </c>
      <c r="G36" t="s">
        <v>416</v>
      </c>
      <c r="H36" t="s">
        <v>910</v>
      </c>
      <c r="I36" t="s">
        <v>2159</v>
      </c>
      <c r="J36" s="711">
        <v>44488</v>
      </c>
      <c r="K36" t="s">
        <v>2396</v>
      </c>
      <c r="L36" t="s">
        <v>2397</v>
      </c>
      <c r="M36" t="s">
        <v>421</v>
      </c>
      <c r="N36">
        <v>0</v>
      </c>
      <c r="O36">
        <v>0</v>
      </c>
      <c r="P36" t="s">
        <v>422</v>
      </c>
      <c r="Q36">
        <v>968.8</v>
      </c>
      <c r="R36">
        <v>836.4</v>
      </c>
      <c r="S36" t="s">
        <v>422</v>
      </c>
      <c r="T36" s="712">
        <v>968.8</v>
      </c>
      <c r="U36" t="s">
        <v>423</v>
      </c>
      <c r="V36" t="s">
        <v>424</v>
      </c>
      <c r="W36" t="s">
        <v>425</v>
      </c>
      <c r="X36" t="s">
        <v>1068</v>
      </c>
      <c r="Y36" s="711">
        <v>44496.562939814801</v>
      </c>
    </row>
    <row r="37" spans="1:25">
      <c r="A37" t="s">
        <v>410</v>
      </c>
      <c r="B37" t="s">
        <v>411</v>
      </c>
      <c r="C37" t="s">
        <v>970</v>
      </c>
      <c r="D37" t="s">
        <v>971</v>
      </c>
      <c r="E37" t="s">
        <v>414</v>
      </c>
      <c r="F37" t="s">
        <v>415</v>
      </c>
      <c r="G37" t="s">
        <v>416</v>
      </c>
      <c r="H37" t="s">
        <v>910</v>
      </c>
      <c r="I37" t="s">
        <v>2159</v>
      </c>
      <c r="J37" s="711">
        <v>44488</v>
      </c>
      <c r="K37" t="s">
        <v>2398</v>
      </c>
      <c r="L37" t="s">
        <v>2399</v>
      </c>
      <c r="M37" t="s">
        <v>421</v>
      </c>
      <c r="N37">
        <v>0</v>
      </c>
      <c r="O37">
        <v>0</v>
      </c>
      <c r="P37" t="s">
        <v>422</v>
      </c>
      <c r="Q37">
        <v>1369.9</v>
      </c>
      <c r="R37">
        <v>1182.68</v>
      </c>
      <c r="S37" t="s">
        <v>422</v>
      </c>
      <c r="T37" s="712">
        <v>1369.9</v>
      </c>
      <c r="U37" t="s">
        <v>423</v>
      </c>
      <c r="V37" t="s">
        <v>424</v>
      </c>
      <c r="W37" t="s">
        <v>425</v>
      </c>
      <c r="X37" t="s">
        <v>1068</v>
      </c>
      <c r="Y37" s="711">
        <v>44496.562939814801</v>
      </c>
    </row>
    <row r="38" spans="1:25">
      <c r="A38" t="s">
        <v>410</v>
      </c>
      <c r="B38" t="s">
        <v>411</v>
      </c>
      <c r="C38" t="s">
        <v>970</v>
      </c>
      <c r="D38" t="s">
        <v>971</v>
      </c>
      <c r="E38" t="s">
        <v>414</v>
      </c>
      <c r="F38" t="s">
        <v>415</v>
      </c>
      <c r="G38" t="s">
        <v>416</v>
      </c>
      <c r="H38" t="s">
        <v>910</v>
      </c>
      <c r="I38" t="s">
        <v>2159</v>
      </c>
      <c r="J38" s="711">
        <v>44488</v>
      </c>
      <c r="K38" t="s">
        <v>2400</v>
      </c>
      <c r="L38" t="s">
        <v>2401</v>
      </c>
      <c r="M38" t="s">
        <v>421</v>
      </c>
      <c r="N38">
        <v>0</v>
      </c>
      <c r="O38">
        <v>0</v>
      </c>
      <c r="P38" t="s">
        <v>422</v>
      </c>
      <c r="Q38">
        <v>889</v>
      </c>
      <c r="R38">
        <v>767.5</v>
      </c>
      <c r="S38" t="s">
        <v>422</v>
      </c>
      <c r="T38" s="712">
        <v>889</v>
      </c>
      <c r="U38" t="s">
        <v>423</v>
      </c>
      <c r="V38" t="s">
        <v>424</v>
      </c>
      <c r="W38" t="s">
        <v>425</v>
      </c>
      <c r="X38" t="s">
        <v>1068</v>
      </c>
      <c r="Y38" s="711">
        <v>44496.562939814801</v>
      </c>
    </row>
    <row r="39" spans="1:25">
      <c r="A39" t="s">
        <v>410</v>
      </c>
      <c r="B39" t="s">
        <v>411</v>
      </c>
      <c r="C39" t="s">
        <v>970</v>
      </c>
      <c r="D39" t="s">
        <v>971</v>
      </c>
      <c r="E39" t="s">
        <v>414</v>
      </c>
      <c r="F39" t="s">
        <v>415</v>
      </c>
      <c r="G39" t="s">
        <v>416</v>
      </c>
      <c r="H39" t="s">
        <v>910</v>
      </c>
      <c r="I39" t="s">
        <v>2159</v>
      </c>
      <c r="J39" s="711">
        <v>44488</v>
      </c>
      <c r="K39" t="s">
        <v>2402</v>
      </c>
      <c r="L39" t="s">
        <v>2403</v>
      </c>
      <c r="M39" t="s">
        <v>421</v>
      </c>
      <c r="N39">
        <v>0</v>
      </c>
      <c r="O39">
        <v>0</v>
      </c>
      <c r="P39" t="s">
        <v>422</v>
      </c>
      <c r="Q39">
        <v>1408</v>
      </c>
      <c r="R39">
        <v>1215.57</v>
      </c>
      <c r="S39" t="s">
        <v>422</v>
      </c>
      <c r="T39" s="712">
        <v>1408</v>
      </c>
      <c r="U39" t="s">
        <v>423</v>
      </c>
      <c r="V39" t="s">
        <v>424</v>
      </c>
      <c r="W39" t="s">
        <v>425</v>
      </c>
      <c r="X39" t="s">
        <v>1068</v>
      </c>
      <c r="Y39" s="711">
        <v>44496.562939814801</v>
      </c>
    </row>
    <row r="40" spans="1:25">
      <c r="A40" t="s">
        <v>410</v>
      </c>
      <c r="B40" t="s">
        <v>411</v>
      </c>
      <c r="C40" t="s">
        <v>970</v>
      </c>
      <c r="D40" t="s">
        <v>971</v>
      </c>
      <c r="E40" t="s">
        <v>414</v>
      </c>
      <c r="F40" t="s">
        <v>415</v>
      </c>
      <c r="G40" t="s">
        <v>416</v>
      </c>
      <c r="H40" t="s">
        <v>910</v>
      </c>
      <c r="I40" t="s">
        <v>2159</v>
      </c>
      <c r="J40" s="711">
        <v>44488</v>
      </c>
      <c r="K40" t="s">
        <v>2404</v>
      </c>
      <c r="L40" t="s">
        <v>2405</v>
      </c>
      <c r="M40" t="s">
        <v>421</v>
      </c>
      <c r="N40">
        <v>0</v>
      </c>
      <c r="O40">
        <v>0</v>
      </c>
      <c r="P40" t="s">
        <v>422</v>
      </c>
      <c r="Q40">
        <v>1107</v>
      </c>
      <c r="R40">
        <v>955.71</v>
      </c>
      <c r="S40" t="s">
        <v>422</v>
      </c>
      <c r="T40" s="712">
        <v>1107</v>
      </c>
      <c r="U40" t="s">
        <v>423</v>
      </c>
      <c r="V40" t="s">
        <v>424</v>
      </c>
      <c r="W40" t="s">
        <v>425</v>
      </c>
      <c r="X40" t="s">
        <v>1068</v>
      </c>
      <c r="Y40" s="711">
        <v>44496.562939814801</v>
      </c>
    </row>
    <row r="41" spans="1:25">
      <c r="A41" t="s">
        <v>410</v>
      </c>
      <c r="B41" t="s">
        <v>411</v>
      </c>
      <c r="C41" t="s">
        <v>432</v>
      </c>
      <c r="D41" t="s">
        <v>433</v>
      </c>
      <c r="E41" t="s">
        <v>414</v>
      </c>
      <c r="F41" t="s">
        <v>415</v>
      </c>
      <c r="G41" t="s">
        <v>416</v>
      </c>
      <c r="H41" t="s">
        <v>434</v>
      </c>
      <c r="I41" t="s">
        <v>435</v>
      </c>
      <c r="J41" s="711">
        <v>44498</v>
      </c>
      <c r="K41" t="s">
        <v>2406</v>
      </c>
      <c r="L41" t="s">
        <v>2407</v>
      </c>
      <c r="M41" t="s">
        <v>421</v>
      </c>
      <c r="N41">
        <v>0</v>
      </c>
      <c r="O41">
        <v>0</v>
      </c>
      <c r="P41" t="s">
        <v>422</v>
      </c>
      <c r="Q41">
        <v>838.17</v>
      </c>
      <c r="R41">
        <v>726.38</v>
      </c>
      <c r="S41" t="s">
        <v>422</v>
      </c>
      <c r="T41" s="712">
        <v>838.17</v>
      </c>
      <c r="U41" t="s">
        <v>423</v>
      </c>
      <c r="V41" t="s">
        <v>424</v>
      </c>
      <c r="W41" t="s">
        <v>425</v>
      </c>
      <c r="X41" t="s">
        <v>438</v>
      </c>
      <c r="Y41" s="711">
        <v>44507.352118055598</v>
      </c>
    </row>
    <row r="42" spans="1:25">
      <c r="A42" t="s">
        <v>410</v>
      </c>
      <c r="B42" t="s">
        <v>411</v>
      </c>
      <c r="C42" t="s">
        <v>432</v>
      </c>
      <c r="D42" t="s">
        <v>433</v>
      </c>
      <c r="E42" t="s">
        <v>414</v>
      </c>
      <c r="F42" t="s">
        <v>415</v>
      </c>
      <c r="G42" t="s">
        <v>416</v>
      </c>
      <c r="H42" t="s">
        <v>434</v>
      </c>
      <c r="I42" t="s">
        <v>435</v>
      </c>
      <c r="J42" s="711">
        <v>44500</v>
      </c>
      <c r="K42" t="s">
        <v>2408</v>
      </c>
      <c r="L42" t="s">
        <v>2409</v>
      </c>
      <c r="M42" t="s">
        <v>421</v>
      </c>
      <c r="N42">
        <v>0</v>
      </c>
      <c r="O42">
        <v>0</v>
      </c>
      <c r="P42" t="s">
        <v>422</v>
      </c>
      <c r="Q42">
        <v>2.0499999999999998</v>
      </c>
      <c r="R42">
        <v>1.78</v>
      </c>
      <c r="S42" t="s">
        <v>422</v>
      </c>
      <c r="T42" s="712">
        <v>2.0499999999999998</v>
      </c>
      <c r="U42" t="s">
        <v>423</v>
      </c>
      <c r="V42" t="s">
        <v>424</v>
      </c>
      <c r="W42" t="s">
        <v>425</v>
      </c>
      <c r="X42" t="s">
        <v>438</v>
      </c>
      <c r="Y42" s="711">
        <v>44510.537662037001</v>
      </c>
    </row>
    <row r="43" spans="1:25">
      <c r="A43" t="s">
        <v>410</v>
      </c>
      <c r="B43" t="s">
        <v>411</v>
      </c>
      <c r="C43" t="s">
        <v>970</v>
      </c>
      <c r="D43" t="s">
        <v>971</v>
      </c>
      <c r="E43" t="s">
        <v>414</v>
      </c>
      <c r="F43" t="s">
        <v>415</v>
      </c>
      <c r="G43" t="s">
        <v>416</v>
      </c>
      <c r="H43" t="s">
        <v>441</v>
      </c>
      <c r="I43" t="s">
        <v>442</v>
      </c>
      <c r="J43" s="711">
        <v>44474</v>
      </c>
      <c r="K43" t="s">
        <v>2410</v>
      </c>
      <c r="L43" t="s">
        <v>2411</v>
      </c>
      <c r="M43" t="s">
        <v>421</v>
      </c>
      <c r="N43">
        <v>0</v>
      </c>
      <c r="O43">
        <v>0</v>
      </c>
      <c r="P43" t="s">
        <v>422</v>
      </c>
      <c r="Q43">
        <v>1020</v>
      </c>
      <c r="R43">
        <v>880.45</v>
      </c>
      <c r="S43" t="s">
        <v>422</v>
      </c>
      <c r="T43" s="712">
        <v>1020</v>
      </c>
      <c r="U43" t="s">
        <v>423</v>
      </c>
      <c r="V43" t="s">
        <v>424</v>
      </c>
      <c r="W43" t="s">
        <v>425</v>
      </c>
      <c r="X43" t="s">
        <v>445</v>
      </c>
      <c r="Y43" s="711">
        <v>44496.562928240703</v>
      </c>
    </row>
    <row r="44" spans="1:25">
      <c r="A44" t="s">
        <v>410</v>
      </c>
      <c r="B44" t="s">
        <v>411</v>
      </c>
      <c r="C44" t="s">
        <v>970</v>
      </c>
      <c r="D44" t="s">
        <v>971</v>
      </c>
      <c r="E44" t="s">
        <v>414</v>
      </c>
      <c r="F44" t="s">
        <v>415</v>
      </c>
      <c r="G44" t="s">
        <v>416</v>
      </c>
      <c r="H44" t="s">
        <v>441</v>
      </c>
      <c r="I44" t="s">
        <v>442</v>
      </c>
      <c r="J44" s="711">
        <v>44477</v>
      </c>
      <c r="K44" t="s">
        <v>2412</v>
      </c>
      <c r="L44" t="s">
        <v>2413</v>
      </c>
      <c r="M44" t="s">
        <v>421</v>
      </c>
      <c r="N44">
        <v>0</v>
      </c>
      <c r="O44">
        <v>0</v>
      </c>
      <c r="P44" t="s">
        <v>422</v>
      </c>
      <c r="Q44">
        <v>530.4</v>
      </c>
      <c r="R44">
        <v>459.26</v>
      </c>
      <c r="S44" t="s">
        <v>422</v>
      </c>
      <c r="T44" s="712">
        <v>530.4</v>
      </c>
      <c r="U44" t="s">
        <v>423</v>
      </c>
      <c r="V44" t="s">
        <v>424</v>
      </c>
      <c r="W44" t="s">
        <v>425</v>
      </c>
      <c r="X44" t="s">
        <v>445</v>
      </c>
      <c r="Y44" s="711">
        <v>44496.562928240703</v>
      </c>
    </row>
    <row r="45" spans="1:25">
      <c r="A45" t="s">
        <v>410</v>
      </c>
      <c r="B45" t="s">
        <v>411</v>
      </c>
      <c r="C45" t="s">
        <v>970</v>
      </c>
      <c r="D45" t="s">
        <v>971</v>
      </c>
      <c r="E45" t="s">
        <v>414</v>
      </c>
      <c r="F45" t="s">
        <v>415</v>
      </c>
      <c r="G45" t="s">
        <v>416</v>
      </c>
      <c r="H45" t="s">
        <v>441</v>
      </c>
      <c r="I45" t="s">
        <v>442</v>
      </c>
      <c r="J45" s="711">
        <v>44490</v>
      </c>
      <c r="K45" t="s">
        <v>2414</v>
      </c>
      <c r="L45" t="s">
        <v>2415</v>
      </c>
      <c r="M45" t="s">
        <v>421</v>
      </c>
      <c r="N45">
        <v>0</v>
      </c>
      <c r="O45">
        <v>0</v>
      </c>
      <c r="P45" t="s">
        <v>422</v>
      </c>
      <c r="Q45">
        <v>306</v>
      </c>
      <c r="R45">
        <v>264.18</v>
      </c>
      <c r="S45" t="s">
        <v>422</v>
      </c>
      <c r="T45" s="712">
        <v>306</v>
      </c>
      <c r="U45" t="s">
        <v>423</v>
      </c>
      <c r="V45" t="s">
        <v>424</v>
      </c>
      <c r="W45" t="s">
        <v>425</v>
      </c>
      <c r="X45" t="s">
        <v>448</v>
      </c>
      <c r="Y45" s="711">
        <v>44496.562939814801</v>
      </c>
    </row>
    <row r="46" spans="1:25">
      <c r="A46" t="s">
        <v>410</v>
      </c>
      <c r="B46" t="s">
        <v>411</v>
      </c>
      <c r="C46" t="s">
        <v>432</v>
      </c>
      <c r="D46" t="s">
        <v>433</v>
      </c>
      <c r="E46" t="s">
        <v>414</v>
      </c>
      <c r="F46" t="s">
        <v>415</v>
      </c>
      <c r="G46" t="s">
        <v>416</v>
      </c>
      <c r="H46" t="s">
        <v>453</v>
      </c>
      <c r="I46" t="s">
        <v>454</v>
      </c>
      <c r="J46" s="711">
        <v>44498</v>
      </c>
      <c r="K46" t="s">
        <v>2416</v>
      </c>
      <c r="L46" t="s">
        <v>2417</v>
      </c>
      <c r="M46" t="s">
        <v>421</v>
      </c>
      <c r="N46">
        <v>0</v>
      </c>
      <c r="O46">
        <v>0</v>
      </c>
      <c r="P46" t="s">
        <v>422</v>
      </c>
      <c r="Q46">
        <v>1270.99</v>
      </c>
      <c r="R46">
        <v>1101.47</v>
      </c>
      <c r="S46" t="s">
        <v>422</v>
      </c>
      <c r="T46" s="712">
        <v>1270.99</v>
      </c>
      <c r="U46" t="s">
        <v>423</v>
      </c>
      <c r="V46" t="s">
        <v>424</v>
      </c>
      <c r="W46" t="s">
        <v>425</v>
      </c>
      <c r="X46" t="s">
        <v>438</v>
      </c>
      <c r="Y46" s="711">
        <v>44507.352118055598</v>
      </c>
    </row>
    <row r="47" spans="1:25">
      <c r="A47" t="s">
        <v>410</v>
      </c>
      <c r="B47" t="s">
        <v>411</v>
      </c>
      <c r="C47" t="s">
        <v>432</v>
      </c>
      <c r="D47" t="s">
        <v>433</v>
      </c>
      <c r="E47" t="s">
        <v>414</v>
      </c>
      <c r="F47" t="s">
        <v>415</v>
      </c>
      <c r="G47" t="s">
        <v>416</v>
      </c>
      <c r="H47" t="s">
        <v>453</v>
      </c>
      <c r="I47" t="s">
        <v>454</v>
      </c>
      <c r="J47" s="711">
        <v>44500</v>
      </c>
      <c r="K47" t="s">
        <v>2408</v>
      </c>
      <c r="L47" t="s">
        <v>2418</v>
      </c>
      <c r="M47" t="s">
        <v>421</v>
      </c>
      <c r="N47">
        <v>0</v>
      </c>
      <c r="O47">
        <v>0</v>
      </c>
      <c r="P47" t="s">
        <v>422</v>
      </c>
      <c r="Q47">
        <v>3.17</v>
      </c>
      <c r="R47">
        <v>2.75</v>
      </c>
      <c r="S47" t="s">
        <v>422</v>
      </c>
      <c r="T47" s="712">
        <v>3.17</v>
      </c>
      <c r="U47" t="s">
        <v>423</v>
      </c>
      <c r="V47" t="s">
        <v>424</v>
      </c>
      <c r="W47" t="s">
        <v>425</v>
      </c>
      <c r="X47" t="s">
        <v>438</v>
      </c>
      <c r="Y47" s="711">
        <v>44510.537662037001</v>
      </c>
    </row>
    <row r="48" spans="1:25">
      <c r="A48" t="s">
        <v>410</v>
      </c>
      <c r="B48" t="s">
        <v>411</v>
      </c>
      <c r="C48" t="s">
        <v>970</v>
      </c>
      <c r="D48" t="s">
        <v>971</v>
      </c>
      <c r="E48" t="s">
        <v>414</v>
      </c>
      <c r="F48" t="s">
        <v>415</v>
      </c>
      <c r="G48" t="s">
        <v>416</v>
      </c>
      <c r="H48" t="s">
        <v>460</v>
      </c>
      <c r="I48" t="s">
        <v>461</v>
      </c>
      <c r="J48" s="711">
        <v>44495</v>
      </c>
      <c r="K48" t="s">
        <v>2419</v>
      </c>
      <c r="L48" t="s">
        <v>2420</v>
      </c>
      <c r="M48" t="s">
        <v>421</v>
      </c>
      <c r="N48">
        <v>0</v>
      </c>
      <c r="O48">
        <v>0</v>
      </c>
      <c r="P48" t="s">
        <v>422</v>
      </c>
      <c r="Q48">
        <v>425</v>
      </c>
      <c r="R48">
        <v>365.97</v>
      </c>
      <c r="S48" t="s">
        <v>422</v>
      </c>
      <c r="T48" s="712">
        <v>425</v>
      </c>
      <c r="U48" t="s">
        <v>423</v>
      </c>
      <c r="V48" t="s">
        <v>424</v>
      </c>
      <c r="W48" t="s">
        <v>425</v>
      </c>
      <c r="X48" t="s">
        <v>472</v>
      </c>
      <c r="Y48" s="711">
        <v>44503.626331018502</v>
      </c>
    </row>
    <row r="49" spans="1:25">
      <c r="A49" t="s">
        <v>410</v>
      </c>
      <c r="B49" t="s">
        <v>411</v>
      </c>
      <c r="C49" t="s">
        <v>432</v>
      </c>
      <c r="D49" t="s">
        <v>433</v>
      </c>
      <c r="E49" t="s">
        <v>414</v>
      </c>
      <c r="F49" t="s">
        <v>415</v>
      </c>
      <c r="G49" t="s">
        <v>416</v>
      </c>
      <c r="H49" t="s">
        <v>476</v>
      </c>
      <c r="I49" t="s">
        <v>477</v>
      </c>
      <c r="J49" s="711">
        <v>44498</v>
      </c>
      <c r="K49" t="s">
        <v>2421</v>
      </c>
      <c r="L49" t="s">
        <v>2422</v>
      </c>
      <c r="M49" t="s">
        <v>421</v>
      </c>
      <c r="N49">
        <v>0</v>
      </c>
      <c r="O49">
        <v>0</v>
      </c>
      <c r="P49" t="s">
        <v>422</v>
      </c>
      <c r="Q49">
        <v>637.07000000000005</v>
      </c>
      <c r="R49">
        <v>548.58000000000004</v>
      </c>
      <c r="S49" t="s">
        <v>422</v>
      </c>
      <c r="T49" s="712">
        <v>637.07000000000005</v>
      </c>
      <c r="U49" t="s">
        <v>423</v>
      </c>
      <c r="V49" t="s">
        <v>424</v>
      </c>
      <c r="W49" t="s">
        <v>425</v>
      </c>
      <c r="X49" t="s">
        <v>438</v>
      </c>
      <c r="Y49" s="711">
        <v>44507.352094907401</v>
      </c>
    </row>
    <row r="50" spans="1:25">
      <c r="A50" t="s">
        <v>410</v>
      </c>
      <c r="B50" t="s">
        <v>411</v>
      </c>
      <c r="C50" t="s">
        <v>432</v>
      </c>
      <c r="D50" t="s">
        <v>433</v>
      </c>
      <c r="E50" t="s">
        <v>414</v>
      </c>
      <c r="F50" t="s">
        <v>415</v>
      </c>
      <c r="G50" t="s">
        <v>416</v>
      </c>
      <c r="H50" t="s">
        <v>476</v>
      </c>
      <c r="I50" t="s">
        <v>477</v>
      </c>
      <c r="J50" s="711">
        <v>44500</v>
      </c>
      <c r="K50" t="s">
        <v>2408</v>
      </c>
      <c r="L50" t="s">
        <v>2423</v>
      </c>
      <c r="M50" t="s">
        <v>421</v>
      </c>
      <c r="N50">
        <v>0</v>
      </c>
      <c r="O50">
        <v>0</v>
      </c>
      <c r="P50" t="s">
        <v>422</v>
      </c>
      <c r="Q50">
        <v>1.57</v>
      </c>
      <c r="R50">
        <v>1.36</v>
      </c>
      <c r="S50" t="s">
        <v>422</v>
      </c>
      <c r="T50" s="712">
        <v>1.57</v>
      </c>
      <c r="U50" t="s">
        <v>423</v>
      </c>
      <c r="V50" t="s">
        <v>424</v>
      </c>
      <c r="W50" t="s">
        <v>425</v>
      </c>
      <c r="X50" t="s">
        <v>438</v>
      </c>
      <c r="Y50" s="711">
        <v>44510.537650462997</v>
      </c>
    </row>
    <row r="51" spans="1:25">
      <c r="A51" t="s">
        <v>410</v>
      </c>
      <c r="B51" t="s">
        <v>411</v>
      </c>
      <c r="C51" t="s">
        <v>432</v>
      </c>
      <c r="D51" t="s">
        <v>433</v>
      </c>
      <c r="E51" t="s">
        <v>414</v>
      </c>
      <c r="F51" t="s">
        <v>415</v>
      </c>
      <c r="G51" t="s">
        <v>416</v>
      </c>
      <c r="H51" t="s">
        <v>482</v>
      </c>
      <c r="I51" t="s">
        <v>477</v>
      </c>
      <c r="J51" s="711">
        <v>44498</v>
      </c>
      <c r="K51" t="s">
        <v>2424</v>
      </c>
      <c r="L51" t="s">
        <v>2425</v>
      </c>
      <c r="M51" t="s">
        <v>421</v>
      </c>
      <c r="N51">
        <v>0</v>
      </c>
      <c r="O51">
        <v>0</v>
      </c>
      <c r="P51" t="s">
        <v>422</v>
      </c>
      <c r="Q51">
        <v>1146.73</v>
      </c>
      <c r="R51">
        <v>987.45</v>
      </c>
      <c r="S51" t="s">
        <v>422</v>
      </c>
      <c r="T51" s="712">
        <v>1146.73</v>
      </c>
      <c r="U51" t="s">
        <v>423</v>
      </c>
      <c r="V51" t="s">
        <v>424</v>
      </c>
      <c r="W51" t="s">
        <v>425</v>
      </c>
      <c r="X51" t="s">
        <v>438</v>
      </c>
      <c r="Y51" s="711">
        <v>44507.352094907401</v>
      </c>
    </row>
    <row r="52" spans="1:25">
      <c r="A52" t="s">
        <v>410</v>
      </c>
      <c r="B52" t="s">
        <v>411</v>
      </c>
      <c r="C52" t="s">
        <v>432</v>
      </c>
      <c r="D52" t="s">
        <v>433</v>
      </c>
      <c r="E52" t="s">
        <v>414</v>
      </c>
      <c r="F52" t="s">
        <v>415</v>
      </c>
      <c r="G52" t="s">
        <v>416</v>
      </c>
      <c r="H52" t="s">
        <v>482</v>
      </c>
      <c r="I52" t="s">
        <v>477</v>
      </c>
      <c r="J52" s="711">
        <v>44500</v>
      </c>
      <c r="K52" t="s">
        <v>2408</v>
      </c>
      <c r="L52" t="s">
        <v>2423</v>
      </c>
      <c r="M52" t="s">
        <v>421</v>
      </c>
      <c r="N52">
        <v>0</v>
      </c>
      <c r="O52">
        <v>0</v>
      </c>
      <c r="P52" t="s">
        <v>422</v>
      </c>
      <c r="Q52">
        <v>2.82</v>
      </c>
      <c r="R52">
        <v>2.44</v>
      </c>
      <c r="S52" t="s">
        <v>422</v>
      </c>
      <c r="T52" s="712">
        <v>2.82</v>
      </c>
      <c r="U52" t="s">
        <v>423</v>
      </c>
      <c r="V52" t="s">
        <v>424</v>
      </c>
      <c r="W52" t="s">
        <v>425</v>
      </c>
      <c r="X52" t="s">
        <v>438</v>
      </c>
      <c r="Y52" s="711">
        <v>44510.537650462997</v>
      </c>
    </row>
    <row r="53" spans="1:25">
      <c r="A53" t="s">
        <v>410</v>
      </c>
      <c r="B53" t="s">
        <v>411</v>
      </c>
      <c r="C53" t="s">
        <v>432</v>
      </c>
      <c r="D53" t="s">
        <v>433</v>
      </c>
      <c r="E53" t="s">
        <v>414</v>
      </c>
      <c r="F53" t="s">
        <v>415</v>
      </c>
      <c r="G53" t="s">
        <v>416</v>
      </c>
      <c r="H53" t="s">
        <v>486</v>
      </c>
      <c r="I53" t="s">
        <v>477</v>
      </c>
      <c r="J53" s="711">
        <v>44498</v>
      </c>
      <c r="K53" t="s">
        <v>2426</v>
      </c>
      <c r="L53" t="s">
        <v>2427</v>
      </c>
      <c r="M53" t="s">
        <v>421</v>
      </c>
      <c r="N53">
        <v>0</v>
      </c>
      <c r="O53">
        <v>0</v>
      </c>
      <c r="P53" t="s">
        <v>422</v>
      </c>
      <c r="Q53">
        <v>127.41</v>
      </c>
      <c r="R53">
        <v>109.71</v>
      </c>
      <c r="S53" t="s">
        <v>422</v>
      </c>
      <c r="T53" s="712">
        <v>127.41</v>
      </c>
      <c r="U53" t="s">
        <v>423</v>
      </c>
      <c r="V53" t="s">
        <v>424</v>
      </c>
      <c r="W53" t="s">
        <v>425</v>
      </c>
      <c r="X53" t="s">
        <v>438</v>
      </c>
      <c r="Y53" s="711">
        <v>44507.352094907401</v>
      </c>
    </row>
    <row r="54" spans="1:25">
      <c r="A54" t="s">
        <v>410</v>
      </c>
      <c r="B54" t="s">
        <v>411</v>
      </c>
      <c r="C54" t="s">
        <v>432</v>
      </c>
      <c r="D54" t="s">
        <v>433</v>
      </c>
      <c r="E54" t="s">
        <v>414</v>
      </c>
      <c r="F54" t="s">
        <v>415</v>
      </c>
      <c r="G54" t="s">
        <v>416</v>
      </c>
      <c r="H54" t="s">
        <v>486</v>
      </c>
      <c r="I54" t="s">
        <v>477</v>
      </c>
      <c r="J54" s="711">
        <v>44500</v>
      </c>
      <c r="K54" t="s">
        <v>2408</v>
      </c>
      <c r="L54" t="s">
        <v>2423</v>
      </c>
      <c r="M54" t="s">
        <v>421</v>
      </c>
      <c r="N54">
        <v>0</v>
      </c>
      <c r="O54">
        <v>0</v>
      </c>
      <c r="P54" t="s">
        <v>422</v>
      </c>
      <c r="Q54">
        <v>0.31</v>
      </c>
      <c r="R54">
        <v>0.27</v>
      </c>
      <c r="S54" t="s">
        <v>422</v>
      </c>
      <c r="T54" s="712">
        <v>0.31</v>
      </c>
      <c r="U54" t="s">
        <v>423</v>
      </c>
      <c r="V54" t="s">
        <v>424</v>
      </c>
      <c r="W54" t="s">
        <v>425</v>
      </c>
      <c r="X54" t="s">
        <v>438</v>
      </c>
      <c r="Y54" s="711">
        <v>44510.537650462997</v>
      </c>
    </row>
    <row r="55" spans="1:25">
      <c r="A55" t="s">
        <v>410</v>
      </c>
      <c r="B55" t="s">
        <v>411</v>
      </c>
      <c r="C55" t="s">
        <v>432</v>
      </c>
      <c r="D55" t="s">
        <v>433</v>
      </c>
      <c r="E55" t="s">
        <v>414</v>
      </c>
      <c r="F55" t="s">
        <v>415</v>
      </c>
      <c r="G55" t="s">
        <v>416</v>
      </c>
      <c r="H55" t="s">
        <v>490</v>
      </c>
      <c r="I55" t="s">
        <v>477</v>
      </c>
      <c r="J55" s="711">
        <v>44498</v>
      </c>
      <c r="K55" t="s">
        <v>2428</v>
      </c>
      <c r="L55" t="s">
        <v>2422</v>
      </c>
      <c r="M55" t="s">
        <v>421</v>
      </c>
      <c r="N55">
        <v>0</v>
      </c>
      <c r="O55">
        <v>0</v>
      </c>
      <c r="P55" t="s">
        <v>422</v>
      </c>
      <c r="Q55">
        <v>637.07000000000005</v>
      </c>
      <c r="R55">
        <v>552.1</v>
      </c>
      <c r="S55" t="s">
        <v>422</v>
      </c>
      <c r="T55" s="712">
        <v>637.07000000000005</v>
      </c>
      <c r="U55" t="s">
        <v>423</v>
      </c>
      <c r="V55" t="s">
        <v>424</v>
      </c>
      <c r="W55" t="s">
        <v>425</v>
      </c>
      <c r="X55" t="s">
        <v>438</v>
      </c>
      <c r="Y55" s="711">
        <v>44507.352094907401</v>
      </c>
    </row>
    <row r="56" spans="1:25">
      <c r="A56" t="s">
        <v>410</v>
      </c>
      <c r="B56" t="s">
        <v>411</v>
      </c>
      <c r="C56" t="s">
        <v>432</v>
      </c>
      <c r="D56" t="s">
        <v>433</v>
      </c>
      <c r="E56" t="s">
        <v>414</v>
      </c>
      <c r="F56" t="s">
        <v>415</v>
      </c>
      <c r="G56" t="s">
        <v>416</v>
      </c>
      <c r="H56" t="s">
        <v>490</v>
      </c>
      <c r="I56" t="s">
        <v>477</v>
      </c>
      <c r="J56" s="711">
        <v>44500</v>
      </c>
      <c r="K56" t="s">
        <v>2408</v>
      </c>
      <c r="L56" t="s">
        <v>2423</v>
      </c>
      <c r="M56" t="s">
        <v>421</v>
      </c>
      <c r="N56">
        <v>0</v>
      </c>
      <c r="O56">
        <v>0</v>
      </c>
      <c r="P56" t="s">
        <v>422</v>
      </c>
      <c r="Q56">
        <v>1.57</v>
      </c>
      <c r="R56">
        <v>1.36</v>
      </c>
      <c r="S56" t="s">
        <v>422</v>
      </c>
      <c r="T56" s="712">
        <v>1.57</v>
      </c>
      <c r="U56" t="s">
        <v>423</v>
      </c>
      <c r="V56" t="s">
        <v>424</v>
      </c>
      <c r="W56" t="s">
        <v>425</v>
      </c>
      <c r="X56" t="s">
        <v>438</v>
      </c>
      <c r="Y56" s="711">
        <v>44510.537650462997</v>
      </c>
    </row>
    <row r="57" spans="1:25">
      <c r="A57" t="s">
        <v>410</v>
      </c>
      <c r="B57" t="s">
        <v>411</v>
      </c>
      <c r="C57" t="s">
        <v>432</v>
      </c>
      <c r="D57" t="s">
        <v>433</v>
      </c>
      <c r="E57" t="s">
        <v>414</v>
      </c>
      <c r="F57" t="s">
        <v>415</v>
      </c>
      <c r="G57" t="s">
        <v>416</v>
      </c>
      <c r="H57" t="s">
        <v>499</v>
      </c>
      <c r="I57" t="s">
        <v>495</v>
      </c>
      <c r="J57" s="711">
        <v>44498</v>
      </c>
      <c r="K57" t="s">
        <v>2429</v>
      </c>
      <c r="L57" t="s">
        <v>2430</v>
      </c>
      <c r="M57" t="s">
        <v>421</v>
      </c>
      <c r="N57">
        <v>0</v>
      </c>
      <c r="O57">
        <v>0</v>
      </c>
      <c r="P57" t="s">
        <v>422</v>
      </c>
      <c r="Q57">
        <v>971.96</v>
      </c>
      <c r="R57">
        <v>836.96</v>
      </c>
      <c r="S57" t="s">
        <v>422</v>
      </c>
      <c r="T57" s="712">
        <v>971.96</v>
      </c>
      <c r="U57" t="s">
        <v>423</v>
      </c>
      <c r="V57" t="s">
        <v>424</v>
      </c>
      <c r="W57" t="s">
        <v>425</v>
      </c>
      <c r="X57" t="s">
        <v>438</v>
      </c>
      <c r="Y57" s="711">
        <v>44507.352094907401</v>
      </c>
    </row>
    <row r="58" spans="1:25">
      <c r="A58" t="s">
        <v>410</v>
      </c>
      <c r="B58" t="s">
        <v>411</v>
      </c>
      <c r="C58" t="s">
        <v>432</v>
      </c>
      <c r="D58" t="s">
        <v>433</v>
      </c>
      <c r="E58" t="s">
        <v>414</v>
      </c>
      <c r="F58" t="s">
        <v>415</v>
      </c>
      <c r="G58" t="s">
        <v>416</v>
      </c>
      <c r="H58" t="s">
        <v>499</v>
      </c>
      <c r="I58" t="s">
        <v>495</v>
      </c>
      <c r="J58" s="711">
        <v>44500</v>
      </c>
      <c r="K58" t="s">
        <v>2408</v>
      </c>
      <c r="L58" t="s">
        <v>2431</v>
      </c>
      <c r="M58" t="s">
        <v>421</v>
      </c>
      <c r="N58">
        <v>0</v>
      </c>
      <c r="O58">
        <v>0</v>
      </c>
      <c r="P58" t="s">
        <v>422</v>
      </c>
      <c r="Q58">
        <v>2.58</v>
      </c>
      <c r="R58">
        <v>2.2400000000000002</v>
      </c>
      <c r="S58" t="s">
        <v>422</v>
      </c>
      <c r="T58" s="712">
        <v>2.58</v>
      </c>
      <c r="U58" t="s">
        <v>423</v>
      </c>
      <c r="V58" t="s">
        <v>424</v>
      </c>
      <c r="W58" t="s">
        <v>425</v>
      </c>
      <c r="X58" t="s">
        <v>438</v>
      </c>
      <c r="Y58" s="711">
        <v>44510.537650462997</v>
      </c>
    </row>
    <row r="59" spans="1:25">
      <c r="A59" t="s">
        <v>410</v>
      </c>
      <c r="B59" t="s">
        <v>411</v>
      </c>
      <c r="C59" t="s">
        <v>432</v>
      </c>
      <c r="D59" t="s">
        <v>433</v>
      </c>
      <c r="E59" t="s">
        <v>414</v>
      </c>
      <c r="F59" t="s">
        <v>415</v>
      </c>
      <c r="G59" t="s">
        <v>416</v>
      </c>
      <c r="H59" t="s">
        <v>506</v>
      </c>
      <c r="I59" t="s">
        <v>495</v>
      </c>
      <c r="J59" s="711">
        <v>44482</v>
      </c>
      <c r="K59" t="s">
        <v>2432</v>
      </c>
      <c r="L59" t="s">
        <v>2433</v>
      </c>
      <c r="M59" t="s">
        <v>421</v>
      </c>
      <c r="N59">
        <v>0</v>
      </c>
      <c r="O59">
        <v>0</v>
      </c>
      <c r="P59" t="s">
        <v>422</v>
      </c>
      <c r="Q59">
        <v>275</v>
      </c>
      <c r="R59">
        <v>238.12</v>
      </c>
      <c r="S59" t="s">
        <v>422</v>
      </c>
      <c r="T59" s="712">
        <v>275</v>
      </c>
      <c r="U59" t="s">
        <v>423</v>
      </c>
      <c r="V59" t="s">
        <v>424</v>
      </c>
      <c r="W59" t="s">
        <v>425</v>
      </c>
      <c r="X59" t="s">
        <v>619</v>
      </c>
      <c r="Y59" s="711">
        <v>44505.643148148098</v>
      </c>
    </row>
    <row r="60" spans="1:25">
      <c r="A60" t="s">
        <v>410</v>
      </c>
      <c r="B60" t="s">
        <v>411</v>
      </c>
      <c r="C60" t="s">
        <v>432</v>
      </c>
      <c r="D60" t="s">
        <v>433</v>
      </c>
      <c r="E60" t="s">
        <v>414</v>
      </c>
      <c r="F60" t="s">
        <v>415</v>
      </c>
      <c r="G60" t="s">
        <v>416</v>
      </c>
      <c r="H60" t="s">
        <v>506</v>
      </c>
      <c r="I60" t="s">
        <v>495</v>
      </c>
      <c r="J60" s="711">
        <v>44495</v>
      </c>
      <c r="K60" t="s">
        <v>2434</v>
      </c>
      <c r="L60" t="s">
        <v>2435</v>
      </c>
      <c r="M60" t="s">
        <v>421</v>
      </c>
      <c r="N60">
        <v>0</v>
      </c>
      <c r="O60">
        <v>0</v>
      </c>
      <c r="P60" t="s">
        <v>422</v>
      </c>
      <c r="Q60">
        <v>22</v>
      </c>
      <c r="R60">
        <v>18.940000000000001</v>
      </c>
      <c r="S60" t="s">
        <v>422</v>
      </c>
      <c r="T60" s="712">
        <v>22</v>
      </c>
      <c r="U60" t="s">
        <v>423</v>
      </c>
      <c r="V60" t="s">
        <v>424</v>
      </c>
      <c r="W60" t="s">
        <v>425</v>
      </c>
      <c r="X60" t="s">
        <v>619</v>
      </c>
      <c r="Y60" s="711">
        <v>44506.629652777803</v>
      </c>
    </row>
    <row r="61" spans="1:25">
      <c r="A61" t="s">
        <v>410</v>
      </c>
      <c r="B61" t="s">
        <v>411</v>
      </c>
      <c r="C61" t="s">
        <v>432</v>
      </c>
      <c r="D61" t="s">
        <v>433</v>
      </c>
      <c r="E61" t="s">
        <v>414</v>
      </c>
      <c r="F61" t="s">
        <v>415</v>
      </c>
      <c r="G61" t="s">
        <v>416</v>
      </c>
      <c r="H61" t="s">
        <v>506</v>
      </c>
      <c r="I61" t="s">
        <v>495</v>
      </c>
      <c r="J61" s="711">
        <v>44495</v>
      </c>
      <c r="K61" t="s">
        <v>2436</v>
      </c>
      <c r="L61" t="s">
        <v>2437</v>
      </c>
      <c r="M61" t="s">
        <v>421</v>
      </c>
      <c r="N61">
        <v>0</v>
      </c>
      <c r="O61">
        <v>0</v>
      </c>
      <c r="P61" t="s">
        <v>422</v>
      </c>
      <c r="Q61">
        <v>332</v>
      </c>
      <c r="R61">
        <v>285.89</v>
      </c>
      <c r="S61" t="s">
        <v>422</v>
      </c>
      <c r="T61" s="712">
        <v>332</v>
      </c>
      <c r="U61" t="s">
        <v>423</v>
      </c>
      <c r="V61" t="s">
        <v>424</v>
      </c>
      <c r="W61" t="s">
        <v>425</v>
      </c>
      <c r="X61" t="s">
        <v>619</v>
      </c>
      <c r="Y61" s="711">
        <v>44506.629664351902</v>
      </c>
    </row>
    <row r="62" spans="1:25">
      <c r="A62" t="s">
        <v>410</v>
      </c>
      <c r="B62" t="s">
        <v>411</v>
      </c>
      <c r="C62" t="s">
        <v>432</v>
      </c>
      <c r="D62" t="s">
        <v>433</v>
      </c>
      <c r="E62" t="s">
        <v>414</v>
      </c>
      <c r="F62" t="s">
        <v>415</v>
      </c>
      <c r="G62" t="s">
        <v>416</v>
      </c>
      <c r="H62" t="s">
        <v>506</v>
      </c>
      <c r="I62" t="s">
        <v>495</v>
      </c>
      <c r="J62" s="711">
        <v>44498</v>
      </c>
      <c r="K62" t="s">
        <v>2438</v>
      </c>
      <c r="L62" t="s">
        <v>2439</v>
      </c>
      <c r="M62" t="s">
        <v>421</v>
      </c>
      <c r="N62">
        <v>0</v>
      </c>
      <c r="O62">
        <v>0</v>
      </c>
      <c r="P62" t="s">
        <v>422</v>
      </c>
      <c r="Q62">
        <v>1943.92</v>
      </c>
      <c r="R62">
        <v>1673.92</v>
      </c>
      <c r="S62" t="s">
        <v>422</v>
      </c>
      <c r="T62" s="712">
        <v>1943.92</v>
      </c>
      <c r="U62" t="s">
        <v>423</v>
      </c>
      <c r="V62" t="s">
        <v>424</v>
      </c>
      <c r="W62" t="s">
        <v>425</v>
      </c>
      <c r="X62" t="s">
        <v>438</v>
      </c>
      <c r="Y62" s="711">
        <v>44507.352094907401</v>
      </c>
    </row>
    <row r="63" spans="1:25">
      <c r="A63" t="s">
        <v>410</v>
      </c>
      <c r="B63" t="s">
        <v>411</v>
      </c>
      <c r="C63" t="s">
        <v>432</v>
      </c>
      <c r="D63" t="s">
        <v>433</v>
      </c>
      <c r="E63" t="s">
        <v>414</v>
      </c>
      <c r="F63" t="s">
        <v>415</v>
      </c>
      <c r="G63" t="s">
        <v>416</v>
      </c>
      <c r="H63" t="s">
        <v>506</v>
      </c>
      <c r="I63" t="s">
        <v>495</v>
      </c>
      <c r="J63" s="711">
        <v>44500</v>
      </c>
      <c r="K63" t="s">
        <v>2408</v>
      </c>
      <c r="L63" t="s">
        <v>2431</v>
      </c>
      <c r="M63" t="s">
        <v>421</v>
      </c>
      <c r="N63">
        <v>0</v>
      </c>
      <c r="O63">
        <v>0</v>
      </c>
      <c r="P63" t="s">
        <v>422</v>
      </c>
      <c r="Q63">
        <v>5.15</v>
      </c>
      <c r="R63">
        <v>4.46</v>
      </c>
      <c r="S63" t="s">
        <v>422</v>
      </c>
      <c r="T63" s="712">
        <v>5.15</v>
      </c>
      <c r="U63" t="s">
        <v>423</v>
      </c>
      <c r="V63" t="s">
        <v>424</v>
      </c>
      <c r="W63" t="s">
        <v>425</v>
      </c>
      <c r="X63" t="s">
        <v>438</v>
      </c>
      <c r="Y63" s="711">
        <v>44510.537650462997</v>
      </c>
    </row>
    <row r="64" spans="1:25">
      <c r="A64" t="s">
        <v>410</v>
      </c>
      <c r="B64" t="s">
        <v>411</v>
      </c>
      <c r="C64" t="s">
        <v>432</v>
      </c>
      <c r="D64" t="s">
        <v>433</v>
      </c>
      <c r="E64" t="s">
        <v>414</v>
      </c>
      <c r="F64" t="s">
        <v>415</v>
      </c>
      <c r="G64" t="s">
        <v>416</v>
      </c>
      <c r="H64" t="s">
        <v>512</v>
      </c>
      <c r="I64" t="s">
        <v>495</v>
      </c>
      <c r="J64" s="711">
        <v>44498</v>
      </c>
      <c r="K64" t="s">
        <v>2440</v>
      </c>
      <c r="L64" t="s">
        <v>2441</v>
      </c>
      <c r="M64" t="s">
        <v>421</v>
      </c>
      <c r="N64">
        <v>0</v>
      </c>
      <c r="O64">
        <v>0</v>
      </c>
      <c r="P64" t="s">
        <v>422</v>
      </c>
      <c r="Q64">
        <v>242.99</v>
      </c>
      <c r="R64">
        <v>209.24</v>
      </c>
      <c r="S64" t="s">
        <v>422</v>
      </c>
      <c r="T64" s="712">
        <v>242.99</v>
      </c>
      <c r="U64" t="s">
        <v>423</v>
      </c>
      <c r="V64" t="s">
        <v>424</v>
      </c>
      <c r="W64" t="s">
        <v>425</v>
      </c>
      <c r="X64" t="s">
        <v>438</v>
      </c>
      <c r="Y64" s="711">
        <v>44507.352094907401</v>
      </c>
    </row>
    <row r="65" spans="1:25">
      <c r="A65" t="s">
        <v>410</v>
      </c>
      <c r="B65" t="s">
        <v>411</v>
      </c>
      <c r="C65" t="s">
        <v>432</v>
      </c>
      <c r="D65" t="s">
        <v>433</v>
      </c>
      <c r="E65" t="s">
        <v>414</v>
      </c>
      <c r="F65" t="s">
        <v>415</v>
      </c>
      <c r="G65" t="s">
        <v>416</v>
      </c>
      <c r="H65" t="s">
        <v>512</v>
      </c>
      <c r="I65" t="s">
        <v>495</v>
      </c>
      <c r="J65" s="711">
        <v>44500</v>
      </c>
      <c r="K65" t="s">
        <v>2408</v>
      </c>
      <c r="L65" t="s">
        <v>2431</v>
      </c>
      <c r="M65" t="s">
        <v>421</v>
      </c>
      <c r="N65">
        <v>0</v>
      </c>
      <c r="O65">
        <v>0</v>
      </c>
      <c r="P65" t="s">
        <v>422</v>
      </c>
      <c r="Q65">
        <v>0.64</v>
      </c>
      <c r="R65">
        <v>0.55000000000000004</v>
      </c>
      <c r="S65" t="s">
        <v>422</v>
      </c>
      <c r="T65" s="712">
        <v>0.64</v>
      </c>
      <c r="U65" t="s">
        <v>423</v>
      </c>
      <c r="V65" t="s">
        <v>424</v>
      </c>
      <c r="W65" t="s">
        <v>425</v>
      </c>
      <c r="X65" t="s">
        <v>438</v>
      </c>
      <c r="Y65" s="711">
        <v>44510.537650462997</v>
      </c>
    </row>
    <row r="66" spans="1:25">
      <c r="A66" t="s">
        <v>410</v>
      </c>
      <c r="B66" t="s">
        <v>411</v>
      </c>
      <c r="C66" t="s">
        <v>432</v>
      </c>
      <c r="D66" t="s">
        <v>433</v>
      </c>
      <c r="E66" t="s">
        <v>414</v>
      </c>
      <c r="F66" t="s">
        <v>415</v>
      </c>
      <c r="G66" t="s">
        <v>416</v>
      </c>
      <c r="H66" t="s">
        <v>518</v>
      </c>
      <c r="I66" t="s">
        <v>495</v>
      </c>
      <c r="J66" s="711">
        <v>44498</v>
      </c>
      <c r="K66" t="s">
        <v>2442</v>
      </c>
      <c r="L66" t="s">
        <v>2443</v>
      </c>
      <c r="M66" t="s">
        <v>421</v>
      </c>
      <c r="N66">
        <v>0</v>
      </c>
      <c r="O66">
        <v>0</v>
      </c>
      <c r="P66" t="s">
        <v>422</v>
      </c>
      <c r="Q66">
        <v>728.97</v>
      </c>
      <c r="R66">
        <v>627.72</v>
      </c>
      <c r="S66" t="s">
        <v>422</v>
      </c>
      <c r="T66" s="712">
        <v>728.97</v>
      </c>
      <c r="U66" t="s">
        <v>423</v>
      </c>
      <c r="V66" t="s">
        <v>424</v>
      </c>
      <c r="W66" t="s">
        <v>425</v>
      </c>
      <c r="X66" t="s">
        <v>438</v>
      </c>
      <c r="Y66" s="711">
        <v>44507.352094907401</v>
      </c>
    </row>
    <row r="67" spans="1:25">
      <c r="A67" t="s">
        <v>410</v>
      </c>
      <c r="B67" t="s">
        <v>411</v>
      </c>
      <c r="C67" t="s">
        <v>432</v>
      </c>
      <c r="D67" t="s">
        <v>433</v>
      </c>
      <c r="E67" t="s">
        <v>414</v>
      </c>
      <c r="F67" t="s">
        <v>415</v>
      </c>
      <c r="G67" t="s">
        <v>416</v>
      </c>
      <c r="H67" t="s">
        <v>518</v>
      </c>
      <c r="I67" t="s">
        <v>495</v>
      </c>
      <c r="J67" s="711">
        <v>44500</v>
      </c>
      <c r="K67" t="s">
        <v>2408</v>
      </c>
      <c r="L67" t="s">
        <v>2431</v>
      </c>
      <c r="M67" t="s">
        <v>421</v>
      </c>
      <c r="N67">
        <v>0</v>
      </c>
      <c r="O67">
        <v>0</v>
      </c>
      <c r="P67" t="s">
        <v>422</v>
      </c>
      <c r="Q67">
        <v>1.93</v>
      </c>
      <c r="R67">
        <v>1.67</v>
      </c>
      <c r="S67" t="s">
        <v>422</v>
      </c>
      <c r="T67" s="712">
        <v>1.93</v>
      </c>
      <c r="U67" t="s">
        <v>423</v>
      </c>
      <c r="V67" t="s">
        <v>424</v>
      </c>
      <c r="W67" t="s">
        <v>425</v>
      </c>
      <c r="X67" t="s">
        <v>438</v>
      </c>
      <c r="Y67" s="711">
        <v>44510.537650462997</v>
      </c>
    </row>
    <row r="68" spans="1:25">
      <c r="A68" t="s">
        <v>410</v>
      </c>
      <c r="B68" t="s">
        <v>411</v>
      </c>
      <c r="C68" t="s">
        <v>432</v>
      </c>
      <c r="D68" t="s">
        <v>433</v>
      </c>
      <c r="E68" t="s">
        <v>414</v>
      </c>
      <c r="F68" t="s">
        <v>415</v>
      </c>
      <c r="G68" t="s">
        <v>416</v>
      </c>
      <c r="H68" t="s">
        <v>524</v>
      </c>
      <c r="I68" t="s">
        <v>495</v>
      </c>
      <c r="J68" s="711">
        <v>44498</v>
      </c>
      <c r="K68" t="s">
        <v>2444</v>
      </c>
      <c r="L68" t="s">
        <v>2430</v>
      </c>
      <c r="M68" t="s">
        <v>421</v>
      </c>
      <c r="N68">
        <v>0</v>
      </c>
      <c r="O68">
        <v>0</v>
      </c>
      <c r="P68" t="s">
        <v>422</v>
      </c>
      <c r="Q68">
        <v>971.96</v>
      </c>
      <c r="R68">
        <v>836.96</v>
      </c>
      <c r="S68" t="s">
        <v>422</v>
      </c>
      <c r="T68" s="712">
        <v>971.96</v>
      </c>
      <c r="U68" t="s">
        <v>423</v>
      </c>
      <c r="V68" t="s">
        <v>424</v>
      </c>
      <c r="W68" t="s">
        <v>425</v>
      </c>
      <c r="X68" t="s">
        <v>438</v>
      </c>
      <c r="Y68" s="711">
        <v>44507.352094907401</v>
      </c>
    </row>
    <row r="69" spans="1:25">
      <c r="A69" t="s">
        <v>410</v>
      </c>
      <c r="B69" t="s">
        <v>411</v>
      </c>
      <c r="C69" t="s">
        <v>432</v>
      </c>
      <c r="D69" t="s">
        <v>433</v>
      </c>
      <c r="E69" t="s">
        <v>414</v>
      </c>
      <c r="F69" t="s">
        <v>415</v>
      </c>
      <c r="G69" t="s">
        <v>416</v>
      </c>
      <c r="H69" t="s">
        <v>524</v>
      </c>
      <c r="I69" t="s">
        <v>495</v>
      </c>
      <c r="J69" s="711">
        <v>44500</v>
      </c>
      <c r="K69" t="s">
        <v>2408</v>
      </c>
      <c r="L69" t="s">
        <v>2431</v>
      </c>
      <c r="M69" t="s">
        <v>421</v>
      </c>
      <c r="N69">
        <v>0</v>
      </c>
      <c r="O69">
        <v>0</v>
      </c>
      <c r="P69" t="s">
        <v>422</v>
      </c>
      <c r="Q69">
        <v>2.58</v>
      </c>
      <c r="R69">
        <v>2.2400000000000002</v>
      </c>
      <c r="S69" t="s">
        <v>422</v>
      </c>
      <c r="T69" s="712">
        <v>2.58</v>
      </c>
      <c r="U69" t="s">
        <v>423</v>
      </c>
      <c r="V69" t="s">
        <v>424</v>
      </c>
      <c r="W69" t="s">
        <v>425</v>
      </c>
      <c r="X69" t="s">
        <v>438</v>
      </c>
      <c r="Y69" s="711">
        <v>44510.537662037001</v>
      </c>
    </row>
    <row r="70" spans="1:25">
      <c r="A70" t="s">
        <v>410</v>
      </c>
      <c r="B70" t="s">
        <v>411</v>
      </c>
      <c r="C70" t="s">
        <v>970</v>
      </c>
      <c r="D70" t="s">
        <v>971</v>
      </c>
      <c r="E70" t="s">
        <v>414</v>
      </c>
      <c r="F70" t="s">
        <v>415</v>
      </c>
      <c r="G70" t="s">
        <v>416</v>
      </c>
      <c r="H70" t="s">
        <v>532</v>
      </c>
      <c r="I70" t="s">
        <v>533</v>
      </c>
      <c r="J70" s="711">
        <v>44473</v>
      </c>
      <c r="K70" t="s">
        <v>2445</v>
      </c>
      <c r="L70" t="s">
        <v>2446</v>
      </c>
      <c r="M70" t="s">
        <v>421</v>
      </c>
      <c r="N70">
        <v>0</v>
      </c>
      <c r="O70">
        <v>0</v>
      </c>
      <c r="P70" t="s">
        <v>422</v>
      </c>
      <c r="Q70">
        <v>39</v>
      </c>
      <c r="R70">
        <v>33.32</v>
      </c>
      <c r="S70" t="s">
        <v>422</v>
      </c>
      <c r="T70" s="712">
        <v>39</v>
      </c>
      <c r="U70" t="s">
        <v>423</v>
      </c>
      <c r="V70" t="s">
        <v>424</v>
      </c>
      <c r="W70" t="s">
        <v>425</v>
      </c>
      <c r="X70" t="s">
        <v>565</v>
      </c>
      <c r="Y70" s="711">
        <v>44503.6263078704</v>
      </c>
    </row>
    <row r="71" spans="1:25">
      <c r="A71" t="s">
        <v>410</v>
      </c>
      <c r="B71" t="s">
        <v>411</v>
      </c>
      <c r="C71" t="s">
        <v>970</v>
      </c>
      <c r="D71" t="s">
        <v>971</v>
      </c>
      <c r="E71" t="s">
        <v>414</v>
      </c>
      <c r="F71" t="s">
        <v>415</v>
      </c>
      <c r="G71" t="s">
        <v>416</v>
      </c>
      <c r="H71" t="s">
        <v>532</v>
      </c>
      <c r="I71" t="s">
        <v>533</v>
      </c>
      <c r="J71" s="711">
        <v>44499</v>
      </c>
      <c r="K71" t="s">
        <v>2447</v>
      </c>
      <c r="L71" t="s">
        <v>2448</v>
      </c>
      <c r="M71" t="s">
        <v>421</v>
      </c>
      <c r="N71">
        <v>0</v>
      </c>
      <c r="O71">
        <v>0</v>
      </c>
      <c r="P71" t="s">
        <v>422</v>
      </c>
      <c r="Q71">
        <v>269</v>
      </c>
      <c r="R71">
        <v>233.12</v>
      </c>
      <c r="S71" t="s">
        <v>422</v>
      </c>
      <c r="T71" s="712">
        <v>269</v>
      </c>
      <c r="U71" t="s">
        <v>423</v>
      </c>
      <c r="V71" t="s">
        <v>424</v>
      </c>
      <c r="W71" t="s">
        <v>425</v>
      </c>
      <c r="X71" t="s">
        <v>536</v>
      </c>
      <c r="Y71" s="711">
        <v>44512.604768518497</v>
      </c>
    </row>
    <row r="72" spans="1:25">
      <c r="A72" t="s">
        <v>410</v>
      </c>
      <c r="B72" t="s">
        <v>411</v>
      </c>
      <c r="C72" t="s">
        <v>970</v>
      </c>
      <c r="D72" t="s">
        <v>971</v>
      </c>
      <c r="E72" t="s">
        <v>414</v>
      </c>
      <c r="F72" t="s">
        <v>415</v>
      </c>
      <c r="G72" t="s">
        <v>416</v>
      </c>
      <c r="H72" t="s">
        <v>532</v>
      </c>
      <c r="I72" t="s">
        <v>533</v>
      </c>
      <c r="J72" s="711">
        <v>44499</v>
      </c>
      <c r="K72" t="s">
        <v>2449</v>
      </c>
      <c r="L72" t="s">
        <v>2450</v>
      </c>
      <c r="M72" t="s">
        <v>421</v>
      </c>
      <c r="N72">
        <v>0</v>
      </c>
      <c r="O72">
        <v>0</v>
      </c>
      <c r="P72" t="s">
        <v>422</v>
      </c>
      <c r="Q72">
        <v>264</v>
      </c>
      <c r="R72">
        <v>228.79</v>
      </c>
      <c r="S72" t="s">
        <v>422</v>
      </c>
      <c r="T72" s="712">
        <v>264</v>
      </c>
      <c r="U72" t="s">
        <v>423</v>
      </c>
      <c r="V72" t="s">
        <v>424</v>
      </c>
      <c r="W72" t="s">
        <v>425</v>
      </c>
      <c r="X72" t="s">
        <v>536</v>
      </c>
      <c r="Y72" s="711">
        <v>44512.604768518497</v>
      </c>
    </row>
    <row r="73" spans="1:25">
      <c r="A73" t="s">
        <v>410</v>
      </c>
      <c r="B73" t="s">
        <v>411</v>
      </c>
      <c r="C73" t="s">
        <v>970</v>
      </c>
      <c r="D73" t="s">
        <v>971</v>
      </c>
      <c r="E73" t="s">
        <v>414</v>
      </c>
      <c r="F73" t="s">
        <v>415</v>
      </c>
      <c r="G73" t="s">
        <v>416</v>
      </c>
      <c r="H73" t="s">
        <v>569</v>
      </c>
      <c r="I73" t="s">
        <v>570</v>
      </c>
      <c r="J73" s="711">
        <v>44473</v>
      </c>
      <c r="K73" t="s">
        <v>2451</v>
      </c>
      <c r="L73" t="s">
        <v>2452</v>
      </c>
      <c r="M73" t="s">
        <v>421</v>
      </c>
      <c r="N73">
        <v>0</v>
      </c>
      <c r="O73">
        <v>0</v>
      </c>
      <c r="P73" t="s">
        <v>422</v>
      </c>
      <c r="Q73">
        <v>322</v>
      </c>
      <c r="R73">
        <v>275.12</v>
      </c>
      <c r="S73" t="s">
        <v>422</v>
      </c>
      <c r="T73" s="712">
        <v>322</v>
      </c>
      <c r="U73" t="s">
        <v>423</v>
      </c>
      <c r="V73" t="s">
        <v>424</v>
      </c>
      <c r="W73" t="s">
        <v>425</v>
      </c>
      <c r="X73" t="s">
        <v>457</v>
      </c>
      <c r="Y73" s="711">
        <v>44503.6263078704</v>
      </c>
    </row>
    <row r="74" spans="1:25">
      <c r="A74" t="s">
        <v>410</v>
      </c>
      <c r="B74" t="s">
        <v>411</v>
      </c>
      <c r="C74" t="s">
        <v>970</v>
      </c>
      <c r="D74" t="s">
        <v>971</v>
      </c>
      <c r="E74" t="s">
        <v>414</v>
      </c>
      <c r="F74" t="s">
        <v>415</v>
      </c>
      <c r="G74" t="s">
        <v>416</v>
      </c>
      <c r="H74" t="s">
        <v>569</v>
      </c>
      <c r="I74" t="s">
        <v>570</v>
      </c>
      <c r="J74" s="711">
        <v>44476</v>
      </c>
      <c r="K74" t="s">
        <v>2453</v>
      </c>
      <c r="L74" t="s">
        <v>2454</v>
      </c>
      <c r="M74" t="s">
        <v>421</v>
      </c>
      <c r="N74">
        <v>0</v>
      </c>
      <c r="O74">
        <v>0</v>
      </c>
      <c r="P74" t="s">
        <v>422</v>
      </c>
      <c r="Q74">
        <v>15.64</v>
      </c>
      <c r="R74">
        <v>13.5</v>
      </c>
      <c r="S74" t="s">
        <v>422</v>
      </c>
      <c r="T74" s="712">
        <v>15.64</v>
      </c>
      <c r="U74" t="s">
        <v>423</v>
      </c>
      <c r="V74" t="s">
        <v>424</v>
      </c>
      <c r="W74" t="s">
        <v>425</v>
      </c>
      <c r="X74" t="s">
        <v>464</v>
      </c>
      <c r="Y74" s="711">
        <v>44503.6263078704</v>
      </c>
    </row>
    <row r="75" spans="1:25">
      <c r="A75" t="s">
        <v>410</v>
      </c>
      <c r="B75" t="s">
        <v>411</v>
      </c>
      <c r="C75" t="s">
        <v>970</v>
      </c>
      <c r="D75" t="s">
        <v>971</v>
      </c>
      <c r="E75" t="s">
        <v>414</v>
      </c>
      <c r="F75" t="s">
        <v>415</v>
      </c>
      <c r="G75" t="s">
        <v>416</v>
      </c>
      <c r="H75" t="s">
        <v>569</v>
      </c>
      <c r="I75" t="s">
        <v>570</v>
      </c>
      <c r="J75" s="711">
        <v>44476</v>
      </c>
      <c r="K75" t="s">
        <v>2455</v>
      </c>
      <c r="L75" t="s">
        <v>2456</v>
      </c>
      <c r="M75" t="s">
        <v>421</v>
      </c>
      <c r="N75">
        <v>0</v>
      </c>
      <c r="O75">
        <v>0</v>
      </c>
      <c r="P75" t="s">
        <v>422</v>
      </c>
      <c r="Q75">
        <v>169.5</v>
      </c>
      <c r="R75">
        <v>146.31</v>
      </c>
      <c r="S75" t="s">
        <v>422</v>
      </c>
      <c r="T75" s="712">
        <v>169.5</v>
      </c>
      <c r="U75" t="s">
        <v>423</v>
      </c>
      <c r="V75" t="s">
        <v>424</v>
      </c>
      <c r="W75" t="s">
        <v>425</v>
      </c>
      <c r="X75" t="s">
        <v>426</v>
      </c>
      <c r="Y75" s="711">
        <v>44503.6263078704</v>
      </c>
    </row>
    <row r="76" spans="1:25">
      <c r="A76" t="s">
        <v>410</v>
      </c>
      <c r="B76" t="s">
        <v>411</v>
      </c>
      <c r="C76" t="s">
        <v>970</v>
      </c>
      <c r="D76" t="s">
        <v>971</v>
      </c>
      <c r="E76" t="s">
        <v>414</v>
      </c>
      <c r="F76" t="s">
        <v>415</v>
      </c>
      <c r="G76" t="s">
        <v>416</v>
      </c>
      <c r="H76" t="s">
        <v>569</v>
      </c>
      <c r="I76" t="s">
        <v>570</v>
      </c>
      <c r="J76" s="711">
        <v>44477</v>
      </c>
      <c r="K76" t="s">
        <v>2457</v>
      </c>
      <c r="L76" t="s">
        <v>2458</v>
      </c>
      <c r="M76" t="s">
        <v>421</v>
      </c>
      <c r="N76">
        <v>0</v>
      </c>
      <c r="O76">
        <v>0</v>
      </c>
      <c r="P76" t="s">
        <v>422</v>
      </c>
      <c r="Q76">
        <v>197.2</v>
      </c>
      <c r="R76">
        <v>170.22</v>
      </c>
      <c r="S76" t="s">
        <v>422</v>
      </c>
      <c r="T76" s="712">
        <v>197.2</v>
      </c>
      <c r="U76" t="s">
        <v>423</v>
      </c>
      <c r="V76" t="s">
        <v>424</v>
      </c>
      <c r="W76" t="s">
        <v>425</v>
      </c>
      <c r="X76" t="s">
        <v>467</v>
      </c>
      <c r="Y76" s="711">
        <v>44503.626319444404</v>
      </c>
    </row>
    <row r="77" spans="1:25">
      <c r="A77" t="s">
        <v>410</v>
      </c>
      <c r="B77" t="s">
        <v>411</v>
      </c>
      <c r="C77" t="s">
        <v>970</v>
      </c>
      <c r="D77" t="s">
        <v>971</v>
      </c>
      <c r="E77" t="s">
        <v>414</v>
      </c>
      <c r="F77" t="s">
        <v>415</v>
      </c>
      <c r="G77" t="s">
        <v>416</v>
      </c>
      <c r="H77" t="s">
        <v>569</v>
      </c>
      <c r="I77" t="s">
        <v>570</v>
      </c>
      <c r="J77" s="711">
        <v>44488</v>
      </c>
      <c r="K77" t="s">
        <v>2459</v>
      </c>
      <c r="L77" t="s">
        <v>2460</v>
      </c>
      <c r="M77" t="s">
        <v>421</v>
      </c>
      <c r="N77">
        <v>0</v>
      </c>
      <c r="O77">
        <v>0</v>
      </c>
      <c r="P77" t="s">
        <v>422</v>
      </c>
      <c r="Q77">
        <v>50</v>
      </c>
      <c r="R77">
        <v>43.17</v>
      </c>
      <c r="S77" t="s">
        <v>422</v>
      </c>
      <c r="T77" s="712">
        <v>50</v>
      </c>
      <c r="U77" t="s">
        <v>423</v>
      </c>
      <c r="V77" t="s">
        <v>424</v>
      </c>
      <c r="W77" t="s">
        <v>425</v>
      </c>
      <c r="X77" t="s">
        <v>464</v>
      </c>
      <c r="Y77" s="711">
        <v>44503.626319444404</v>
      </c>
    </row>
    <row r="78" spans="1:25">
      <c r="A78" t="s">
        <v>410</v>
      </c>
      <c r="B78" t="s">
        <v>411</v>
      </c>
      <c r="C78" t="s">
        <v>970</v>
      </c>
      <c r="D78" t="s">
        <v>971</v>
      </c>
      <c r="E78" t="s">
        <v>414</v>
      </c>
      <c r="F78" t="s">
        <v>415</v>
      </c>
      <c r="G78" t="s">
        <v>416</v>
      </c>
      <c r="H78" t="s">
        <v>569</v>
      </c>
      <c r="I78" t="s">
        <v>570</v>
      </c>
      <c r="J78" s="711">
        <v>44498</v>
      </c>
      <c r="K78" t="s">
        <v>2461</v>
      </c>
      <c r="L78" t="s">
        <v>2462</v>
      </c>
      <c r="M78" t="s">
        <v>421</v>
      </c>
      <c r="N78">
        <v>0</v>
      </c>
      <c r="O78">
        <v>0</v>
      </c>
      <c r="P78" t="s">
        <v>422</v>
      </c>
      <c r="Q78">
        <v>5.78</v>
      </c>
      <c r="R78">
        <v>5.01</v>
      </c>
      <c r="S78" t="s">
        <v>422</v>
      </c>
      <c r="T78" s="712">
        <v>5.78</v>
      </c>
      <c r="U78" t="s">
        <v>423</v>
      </c>
      <c r="V78" t="s">
        <v>424</v>
      </c>
      <c r="W78" t="s">
        <v>425</v>
      </c>
      <c r="X78" t="s">
        <v>464</v>
      </c>
      <c r="Y78" s="711">
        <v>44503.626342592601</v>
      </c>
    </row>
    <row r="79" spans="1:25">
      <c r="A79" t="s">
        <v>410</v>
      </c>
      <c r="B79" t="s">
        <v>411</v>
      </c>
      <c r="C79" t="s">
        <v>432</v>
      </c>
      <c r="D79" t="s">
        <v>433</v>
      </c>
      <c r="E79" t="s">
        <v>414</v>
      </c>
      <c r="F79" t="s">
        <v>415</v>
      </c>
      <c r="G79" t="s">
        <v>416</v>
      </c>
      <c r="H79" t="s">
        <v>948</v>
      </c>
      <c r="I79" t="s">
        <v>597</v>
      </c>
      <c r="J79" s="711">
        <v>44498</v>
      </c>
      <c r="K79" t="s">
        <v>2463</v>
      </c>
      <c r="L79" t="s">
        <v>2464</v>
      </c>
      <c r="M79" t="s">
        <v>421</v>
      </c>
      <c r="N79">
        <v>0</v>
      </c>
      <c r="O79">
        <v>0</v>
      </c>
      <c r="P79" t="s">
        <v>422</v>
      </c>
      <c r="Q79">
        <v>63.36</v>
      </c>
      <c r="R79">
        <v>54.91</v>
      </c>
      <c r="S79" t="s">
        <v>422</v>
      </c>
      <c r="T79" s="712">
        <v>63.36</v>
      </c>
      <c r="U79" t="s">
        <v>423</v>
      </c>
      <c r="V79" t="s">
        <v>424</v>
      </c>
      <c r="W79" t="s">
        <v>425</v>
      </c>
      <c r="X79" t="s">
        <v>438</v>
      </c>
      <c r="Y79" s="711">
        <v>44507.3521064815</v>
      </c>
    </row>
    <row r="80" spans="1:25">
      <c r="A80" t="s">
        <v>410</v>
      </c>
      <c r="B80" t="s">
        <v>411</v>
      </c>
      <c r="C80" t="s">
        <v>432</v>
      </c>
      <c r="D80" t="s">
        <v>433</v>
      </c>
      <c r="E80" t="s">
        <v>414</v>
      </c>
      <c r="F80" t="s">
        <v>415</v>
      </c>
      <c r="G80" t="s">
        <v>416</v>
      </c>
      <c r="H80" t="s">
        <v>948</v>
      </c>
      <c r="I80" t="s">
        <v>597</v>
      </c>
      <c r="J80" s="711">
        <v>44498</v>
      </c>
      <c r="K80" t="s">
        <v>2465</v>
      </c>
      <c r="L80" t="s">
        <v>2466</v>
      </c>
      <c r="M80" t="s">
        <v>421</v>
      </c>
      <c r="N80">
        <v>0</v>
      </c>
      <c r="O80">
        <v>0</v>
      </c>
      <c r="P80" t="s">
        <v>422</v>
      </c>
      <c r="Q80">
        <v>190.08</v>
      </c>
      <c r="R80">
        <v>164.73</v>
      </c>
      <c r="S80" t="s">
        <v>422</v>
      </c>
      <c r="T80" s="712">
        <v>190.08</v>
      </c>
      <c r="U80" t="s">
        <v>423</v>
      </c>
      <c r="V80" t="s">
        <v>424</v>
      </c>
      <c r="W80" t="s">
        <v>425</v>
      </c>
      <c r="X80" t="s">
        <v>438</v>
      </c>
      <c r="Y80" s="711">
        <v>44507.3521064815</v>
      </c>
    </row>
    <row r="81" spans="1:25">
      <c r="A81" t="s">
        <v>410</v>
      </c>
      <c r="B81" t="s">
        <v>411</v>
      </c>
      <c r="C81" t="s">
        <v>432</v>
      </c>
      <c r="D81" t="s">
        <v>433</v>
      </c>
      <c r="E81" t="s">
        <v>414</v>
      </c>
      <c r="F81" t="s">
        <v>415</v>
      </c>
      <c r="G81" t="s">
        <v>416</v>
      </c>
      <c r="H81" t="s">
        <v>596</v>
      </c>
      <c r="I81" t="s">
        <v>597</v>
      </c>
      <c r="J81" s="711">
        <v>44498</v>
      </c>
      <c r="K81" t="s">
        <v>2467</v>
      </c>
      <c r="L81" t="s">
        <v>2466</v>
      </c>
      <c r="M81" t="s">
        <v>421</v>
      </c>
      <c r="N81">
        <v>0</v>
      </c>
      <c r="O81">
        <v>0</v>
      </c>
      <c r="P81" t="s">
        <v>422</v>
      </c>
      <c r="Q81">
        <v>190.08</v>
      </c>
      <c r="R81">
        <v>164.73</v>
      </c>
      <c r="S81" t="s">
        <v>422</v>
      </c>
      <c r="T81" s="712">
        <v>190.08</v>
      </c>
      <c r="U81" t="s">
        <v>423</v>
      </c>
      <c r="V81" t="s">
        <v>424</v>
      </c>
      <c r="W81" t="s">
        <v>425</v>
      </c>
      <c r="X81" t="s">
        <v>438</v>
      </c>
      <c r="Y81" s="711">
        <v>44507.3521064815</v>
      </c>
    </row>
    <row r="82" spans="1:25">
      <c r="A82" t="s">
        <v>410</v>
      </c>
      <c r="B82" t="s">
        <v>411</v>
      </c>
      <c r="C82" t="s">
        <v>432</v>
      </c>
      <c r="D82" t="s">
        <v>433</v>
      </c>
      <c r="E82" t="s">
        <v>414</v>
      </c>
      <c r="F82" t="s">
        <v>415</v>
      </c>
      <c r="G82" t="s">
        <v>416</v>
      </c>
      <c r="H82" t="s">
        <v>596</v>
      </c>
      <c r="I82" t="s">
        <v>597</v>
      </c>
      <c r="J82" s="711">
        <v>44500</v>
      </c>
      <c r="K82" t="s">
        <v>2408</v>
      </c>
      <c r="L82" t="s">
        <v>2468</v>
      </c>
      <c r="M82" t="s">
        <v>421</v>
      </c>
      <c r="N82">
        <v>0</v>
      </c>
      <c r="O82">
        <v>0</v>
      </c>
      <c r="P82" t="s">
        <v>422</v>
      </c>
      <c r="Q82">
        <v>0.47</v>
      </c>
      <c r="R82">
        <v>0.41</v>
      </c>
      <c r="S82" t="s">
        <v>422</v>
      </c>
      <c r="T82" s="712">
        <v>0.47</v>
      </c>
      <c r="U82" t="s">
        <v>423</v>
      </c>
      <c r="V82" t="s">
        <v>424</v>
      </c>
      <c r="W82" t="s">
        <v>425</v>
      </c>
      <c r="X82" t="s">
        <v>438</v>
      </c>
      <c r="Y82" s="711">
        <v>44510.537650462997</v>
      </c>
    </row>
    <row r="83" spans="1:25">
      <c r="A83" t="s">
        <v>410</v>
      </c>
      <c r="B83" t="s">
        <v>411</v>
      </c>
      <c r="C83" t="s">
        <v>432</v>
      </c>
      <c r="D83" t="s">
        <v>433</v>
      </c>
      <c r="E83" t="s">
        <v>414</v>
      </c>
      <c r="F83" t="s">
        <v>415</v>
      </c>
      <c r="G83" t="s">
        <v>416</v>
      </c>
      <c r="H83" t="s">
        <v>604</v>
      </c>
      <c r="I83" t="s">
        <v>597</v>
      </c>
      <c r="J83" s="711">
        <v>44498</v>
      </c>
      <c r="K83" t="s">
        <v>2469</v>
      </c>
      <c r="L83" t="s">
        <v>2466</v>
      </c>
      <c r="M83" t="s">
        <v>421</v>
      </c>
      <c r="N83">
        <v>0</v>
      </c>
      <c r="O83">
        <v>0</v>
      </c>
      <c r="P83" t="s">
        <v>422</v>
      </c>
      <c r="Q83">
        <v>190.08</v>
      </c>
      <c r="R83">
        <v>164.73</v>
      </c>
      <c r="S83" t="s">
        <v>422</v>
      </c>
      <c r="T83" s="712">
        <v>190.08</v>
      </c>
      <c r="U83" t="s">
        <v>423</v>
      </c>
      <c r="V83" t="s">
        <v>424</v>
      </c>
      <c r="W83" t="s">
        <v>425</v>
      </c>
      <c r="X83" t="s">
        <v>438</v>
      </c>
      <c r="Y83" s="711">
        <v>44507.3521064815</v>
      </c>
    </row>
    <row r="84" spans="1:25">
      <c r="A84" t="s">
        <v>410</v>
      </c>
      <c r="B84" t="s">
        <v>411</v>
      </c>
      <c r="C84" t="s">
        <v>432</v>
      </c>
      <c r="D84" t="s">
        <v>433</v>
      </c>
      <c r="E84" t="s">
        <v>414</v>
      </c>
      <c r="F84" t="s">
        <v>415</v>
      </c>
      <c r="G84" t="s">
        <v>416</v>
      </c>
      <c r="H84" t="s">
        <v>604</v>
      </c>
      <c r="I84" t="s">
        <v>597</v>
      </c>
      <c r="J84" s="711">
        <v>44500</v>
      </c>
      <c r="K84" t="s">
        <v>2408</v>
      </c>
      <c r="L84" t="s">
        <v>2468</v>
      </c>
      <c r="M84" t="s">
        <v>421</v>
      </c>
      <c r="N84">
        <v>0</v>
      </c>
      <c r="O84">
        <v>0</v>
      </c>
      <c r="P84" t="s">
        <v>422</v>
      </c>
      <c r="Q84">
        <v>0.47</v>
      </c>
      <c r="R84">
        <v>0.41</v>
      </c>
      <c r="S84" t="s">
        <v>422</v>
      </c>
      <c r="T84" s="712">
        <v>0.47</v>
      </c>
      <c r="U84" t="s">
        <v>423</v>
      </c>
      <c r="V84" t="s">
        <v>424</v>
      </c>
      <c r="W84" t="s">
        <v>425</v>
      </c>
      <c r="X84" t="s">
        <v>438</v>
      </c>
      <c r="Y84" s="711">
        <v>44510.537650462997</v>
      </c>
    </row>
    <row r="85" spans="1:25">
      <c r="A85" t="s">
        <v>410</v>
      </c>
      <c r="B85" t="s">
        <v>411</v>
      </c>
      <c r="C85" t="s">
        <v>432</v>
      </c>
      <c r="D85" t="s">
        <v>433</v>
      </c>
      <c r="E85" t="s">
        <v>414</v>
      </c>
      <c r="F85" t="s">
        <v>415</v>
      </c>
      <c r="G85" t="s">
        <v>416</v>
      </c>
      <c r="H85" t="s">
        <v>608</v>
      </c>
      <c r="I85" t="s">
        <v>597</v>
      </c>
      <c r="J85" s="711">
        <v>44500</v>
      </c>
      <c r="K85" t="s">
        <v>2408</v>
      </c>
      <c r="L85" t="s">
        <v>2468</v>
      </c>
      <c r="M85" t="s">
        <v>421</v>
      </c>
      <c r="N85">
        <v>0</v>
      </c>
      <c r="O85">
        <v>0</v>
      </c>
      <c r="P85" t="s">
        <v>422</v>
      </c>
      <c r="Q85">
        <v>0.16</v>
      </c>
      <c r="R85">
        <v>0.14000000000000001</v>
      </c>
      <c r="S85" t="s">
        <v>422</v>
      </c>
      <c r="T85" s="712">
        <v>0.16</v>
      </c>
      <c r="U85" t="s">
        <v>423</v>
      </c>
      <c r="V85" t="s">
        <v>424</v>
      </c>
      <c r="W85" t="s">
        <v>425</v>
      </c>
      <c r="X85" t="s">
        <v>438</v>
      </c>
      <c r="Y85" s="711">
        <v>44510.537650462997</v>
      </c>
    </row>
    <row r="86" spans="1:25">
      <c r="A86" t="s">
        <v>410</v>
      </c>
      <c r="B86" t="s">
        <v>411</v>
      </c>
      <c r="C86" t="s">
        <v>432</v>
      </c>
      <c r="D86" t="s">
        <v>433</v>
      </c>
      <c r="E86" t="s">
        <v>414</v>
      </c>
      <c r="F86" t="s">
        <v>415</v>
      </c>
      <c r="G86" t="s">
        <v>416</v>
      </c>
      <c r="H86" t="s">
        <v>612</v>
      </c>
      <c r="I86" t="s">
        <v>597</v>
      </c>
      <c r="J86" s="711">
        <v>44498</v>
      </c>
      <c r="K86" t="s">
        <v>2470</v>
      </c>
      <c r="L86" t="s">
        <v>2471</v>
      </c>
      <c r="M86" t="s">
        <v>421</v>
      </c>
      <c r="N86">
        <v>0</v>
      </c>
      <c r="O86">
        <v>0</v>
      </c>
      <c r="P86" t="s">
        <v>422</v>
      </c>
      <c r="Q86">
        <v>209</v>
      </c>
      <c r="R86">
        <v>179.97</v>
      </c>
      <c r="S86" t="s">
        <v>422</v>
      </c>
      <c r="T86" s="712">
        <v>209</v>
      </c>
      <c r="U86" t="s">
        <v>423</v>
      </c>
      <c r="V86" t="s">
        <v>424</v>
      </c>
      <c r="W86" t="s">
        <v>425</v>
      </c>
      <c r="X86" t="s">
        <v>619</v>
      </c>
      <c r="Y86" s="711">
        <v>44506.629641203697</v>
      </c>
    </row>
    <row r="87" spans="1:25">
      <c r="A87" t="s">
        <v>410</v>
      </c>
      <c r="B87" t="s">
        <v>411</v>
      </c>
      <c r="C87" t="s">
        <v>432</v>
      </c>
      <c r="D87" t="s">
        <v>433</v>
      </c>
      <c r="E87" t="s">
        <v>414</v>
      </c>
      <c r="F87" t="s">
        <v>415</v>
      </c>
      <c r="G87" t="s">
        <v>416</v>
      </c>
      <c r="H87" t="s">
        <v>612</v>
      </c>
      <c r="I87" t="s">
        <v>597</v>
      </c>
      <c r="J87" s="711">
        <v>44500</v>
      </c>
      <c r="K87" t="s">
        <v>2408</v>
      </c>
      <c r="L87" t="s">
        <v>2468</v>
      </c>
      <c r="M87" t="s">
        <v>421</v>
      </c>
      <c r="N87">
        <v>0</v>
      </c>
      <c r="O87">
        <v>0</v>
      </c>
      <c r="P87" t="s">
        <v>422</v>
      </c>
      <c r="Q87">
        <v>0.47</v>
      </c>
      <c r="R87">
        <v>0.41</v>
      </c>
      <c r="S87" t="s">
        <v>422</v>
      </c>
      <c r="T87" s="712">
        <v>0.47</v>
      </c>
      <c r="U87" t="s">
        <v>423</v>
      </c>
      <c r="V87" t="s">
        <v>424</v>
      </c>
      <c r="W87" t="s">
        <v>425</v>
      </c>
      <c r="X87" t="s">
        <v>438</v>
      </c>
      <c r="Y87" s="711">
        <v>44510.537650462997</v>
      </c>
    </row>
    <row r="88" spans="1:25">
      <c r="A88" t="s">
        <v>410</v>
      </c>
      <c r="B88" t="s">
        <v>411</v>
      </c>
      <c r="C88" t="s">
        <v>432</v>
      </c>
      <c r="D88" t="s">
        <v>433</v>
      </c>
      <c r="E88" t="s">
        <v>414</v>
      </c>
      <c r="F88" t="s">
        <v>415</v>
      </c>
      <c r="G88" t="s">
        <v>416</v>
      </c>
      <c r="H88" t="s">
        <v>616</v>
      </c>
      <c r="I88" t="s">
        <v>597</v>
      </c>
      <c r="J88" s="711">
        <v>44498</v>
      </c>
      <c r="K88" t="s">
        <v>2472</v>
      </c>
      <c r="L88" t="s">
        <v>2473</v>
      </c>
      <c r="M88" t="s">
        <v>421</v>
      </c>
      <c r="N88">
        <v>0</v>
      </c>
      <c r="O88">
        <v>0</v>
      </c>
      <c r="P88" t="s">
        <v>422</v>
      </c>
      <c r="Q88">
        <v>633.6</v>
      </c>
      <c r="R88">
        <v>549.09</v>
      </c>
      <c r="S88" t="s">
        <v>422</v>
      </c>
      <c r="T88" s="712">
        <v>633.6</v>
      </c>
      <c r="U88" t="s">
        <v>423</v>
      </c>
      <c r="V88" t="s">
        <v>424</v>
      </c>
      <c r="W88" t="s">
        <v>425</v>
      </c>
      <c r="X88" t="s">
        <v>438</v>
      </c>
      <c r="Y88" s="711">
        <v>44507.3521064815</v>
      </c>
    </row>
    <row r="89" spans="1:25">
      <c r="A89" t="s">
        <v>410</v>
      </c>
      <c r="B89" t="s">
        <v>411</v>
      </c>
      <c r="C89" t="s">
        <v>432</v>
      </c>
      <c r="D89" t="s">
        <v>433</v>
      </c>
      <c r="E89" t="s">
        <v>414</v>
      </c>
      <c r="F89" t="s">
        <v>415</v>
      </c>
      <c r="G89" t="s">
        <v>416</v>
      </c>
      <c r="H89" t="s">
        <v>616</v>
      </c>
      <c r="I89" t="s">
        <v>597</v>
      </c>
      <c r="J89" s="711">
        <v>44500</v>
      </c>
      <c r="K89" t="s">
        <v>2408</v>
      </c>
      <c r="L89" t="s">
        <v>2468</v>
      </c>
      <c r="M89" t="s">
        <v>421</v>
      </c>
      <c r="N89">
        <v>0</v>
      </c>
      <c r="O89">
        <v>0</v>
      </c>
      <c r="P89" t="s">
        <v>422</v>
      </c>
      <c r="Q89">
        <v>1.57</v>
      </c>
      <c r="R89">
        <v>1.36</v>
      </c>
      <c r="S89" t="s">
        <v>422</v>
      </c>
      <c r="T89" s="712">
        <v>1.57</v>
      </c>
      <c r="U89" t="s">
        <v>423</v>
      </c>
      <c r="V89" t="s">
        <v>424</v>
      </c>
      <c r="W89" t="s">
        <v>425</v>
      </c>
      <c r="X89" t="s">
        <v>438</v>
      </c>
      <c r="Y89" s="711">
        <v>44510.537662037001</v>
      </c>
    </row>
    <row r="90" spans="1:25">
      <c r="A90" t="s">
        <v>410</v>
      </c>
      <c r="B90" t="s">
        <v>411</v>
      </c>
      <c r="C90" t="s">
        <v>432</v>
      </c>
      <c r="D90" t="s">
        <v>433</v>
      </c>
      <c r="E90" t="s">
        <v>414</v>
      </c>
      <c r="F90" t="s">
        <v>415</v>
      </c>
      <c r="G90" t="s">
        <v>416</v>
      </c>
      <c r="H90" t="s">
        <v>623</v>
      </c>
      <c r="I90" t="s">
        <v>624</v>
      </c>
      <c r="J90" s="711">
        <v>44498</v>
      </c>
      <c r="K90" t="s">
        <v>2474</v>
      </c>
      <c r="L90" t="s">
        <v>2475</v>
      </c>
      <c r="M90" t="s">
        <v>421</v>
      </c>
      <c r="N90">
        <v>0</v>
      </c>
      <c r="O90">
        <v>0</v>
      </c>
      <c r="P90" t="s">
        <v>422</v>
      </c>
      <c r="Q90">
        <v>2524.77</v>
      </c>
      <c r="R90">
        <v>2188.0300000000002</v>
      </c>
      <c r="S90" t="s">
        <v>422</v>
      </c>
      <c r="T90" s="712">
        <v>2524.77</v>
      </c>
      <c r="U90" t="s">
        <v>423</v>
      </c>
      <c r="V90" t="s">
        <v>424</v>
      </c>
      <c r="W90" t="s">
        <v>425</v>
      </c>
      <c r="X90" t="s">
        <v>438</v>
      </c>
      <c r="Y90" s="711">
        <v>44507.352118055598</v>
      </c>
    </row>
    <row r="91" spans="1:25">
      <c r="A91" t="s">
        <v>410</v>
      </c>
      <c r="B91" t="s">
        <v>411</v>
      </c>
      <c r="C91" t="s">
        <v>432</v>
      </c>
      <c r="D91" t="s">
        <v>433</v>
      </c>
      <c r="E91" t="s">
        <v>414</v>
      </c>
      <c r="F91" t="s">
        <v>415</v>
      </c>
      <c r="G91" t="s">
        <v>416</v>
      </c>
      <c r="H91" t="s">
        <v>623</v>
      </c>
      <c r="I91" t="s">
        <v>624</v>
      </c>
      <c r="J91" s="711">
        <v>44500</v>
      </c>
      <c r="K91" t="s">
        <v>2408</v>
      </c>
      <c r="L91" t="s">
        <v>2476</v>
      </c>
      <c r="M91" t="s">
        <v>421</v>
      </c>
      <c r="N91">
        <v>0</v>
      </c>
      <c r="O91">
        <v>0</v>
      </c>
      <c r="P91" t="s">
        <v>422</v>
      </c>
      <c r="Q91">
        <v>6.27</v>
      </c>
      <c r="R91">
        <v>5.43</v>
      </c>
      <c r="S91" t="s">
        <v>422</v>
      </c>
      <c r="T91" s="712">
        <v>6.27</v>
      </c>
      <c r="U91" t="s">
        <v>423</v>
      </c>
      <c r="V91" t="s">
        <v>424</v>
      </c>
      <c r="W91" t="s">
        <v>425</v>
      </c>
      <c r="X91" t="s">
        <v>438</v>
      </c>
      <c r="Y91" s="711">
        <v>44510.537662037001</v>
      </c>
    </row>
    <row r="92" spans="1:25">
      <c r="A92" t="s">
        <v>410</v>
      </c>
      <c r="B92" t="s">
        <v>411</v>
      </c>
      <c r="C92" t="s">
        <v>412</v>
      </c>
      <c r="D92" t="s">
        <v>413</v>
      </c>
      <c r="E92" t="s">
        <v>414</v>
      </c>
      <c r="F92" t="s">
        <v>415</v>
      </c>
      <c r="G92" t="s">
        <v>416</v>
      </c>
      <c r="H92" t="s">
        <v>633</v>
      </c>
      <c r="I92" t="s">
        <v>634</v>
      </c>
      <c r="J92" s="711">
        <v>44473</v>
      </c>
      <c r="K92" t="s">
        <v>2477</v>
      </c>
      <c r="L92" t="s">
        <v>2478</v>
      </c>
      <c r="M92" t="s">
        <v>421</v>
      </c>
      <c r="N92">
        <v>0</v>
      </c>
      <c r="O92">
        <v>0</v>
      </c>
      <c r="P92" t="s">
        <v>422</v>
      </c>
      <c r="Q92">
        <v>70</v>
      </c>
      <c r="R92">
        <v>60.42</v>
      </c>
      <c r="S92" t="s">
        <v>422</v>
      </c>
      <c r="T92" s="712">
        <v>70</v>
      </c>
      <c r="U92" t="s">
        <v>423</v>
      </c>
      <c r="V92" t="s">
        <v>424</v>
      </c>
      <c r="W92" t="s">
        <v>425</v>
      </c>
      <c r="X92" t="s">
        <v>464</v>
      </c>
      <c r="Y92" s="711">
        <v>44505.631030092598</v>
      </c>
    </row>
    <row r="93" spans="1:25">
      <c r="A93" t="s">
        <v>410</v>
      </c>
      <c r="B93" t="s">
        <v>411</v>
      </c>
      <c r="C93" t="s">
        <v>412</v>
      </c>
      <c r="D93" t="s">
        <v>413</v>
      </c>
      <c r="E93" t="s">
        <v>414</v>
      </c>
      <c r="F93" t="s">
        <v>415</v>
      </c>
      <c r="G93" t="s">
        <v>416</v>
      </c>
      <c r="H93" t="s">
        <v>633</v>
      </c>
      <c r="I93" t="s">
        <v>634</v>
      </c>
      <c r="J93" s="711">
        <v>44480</v>
      </c>
      <c r="K93" t="s">
        <v>2479</v>
      </c>
      <c r="L93" t="s">
        <v>2480</v>
      </c>
      <c r="M93" t="s">
        <v>421</v>
      </c>
      <c r="N93">
        <v>0</v>
      </c>
      <c r="O93">
        <v>0</v>
      </c>
      <c r="P93" t="s">
        <v>422</v>
      </c>
      <c r="Q93">
        <v>80</v>
      </c>
      <c r="R93">
        <v>69.27</v>
      </c>
      <c r="S93" t="s">
        <v>422</v>
      </c>
      <c r="T93" s="712">
        <v>80</v>
      </c>
      <c r="U93" t="s">
        <v>423</v>
      </c>
      <c r="V93" t="s">
        <v>424</v>
      </c>
      <c r="W93" t="s">
        <v>425</v>
      </c>
      <c r="X93" t="s">
        <v>565</v>
      </c>
      <c r="Y93" s="711">
        <v>44505.631319444401</v>
      </c>
    </row>
    <row r="94" spans="1:25">
      <c r="A94" t="s">
        <v>410</v>
      </c>
      <c r="B94" t="s">
        <v>411</v>
      </c>
      <c r="C94" t="s">
        <v>970</v>
      </c>
      <c r="D94" t="s">
        <v>971</v>
      </c>
      <c r="E94" t="s">
        <v>414</v>
      </c>
      <c r="F94" t="s">
        <v>415</v>
      </c>
      <c r="G94" t="s">
        <v>416</v>
      </c>
      <c r="H94" t="s">
        <v>633</v>
      </c>
      <c r="I94" t="s">
        <v>634</v>
      </c>
      <c r="J94" s="711">
        <v>44491</v>
      </c>
      <c r="K94" t="s">
        <v>2481</v>
      </c>
      <c r="L94" t="s">
        <v>2482</v>
      </c>
      <c r="M94" t="s">
        <v>421</v>
      </c>
      <c r="N94">
        <v>0</v>
      </c>
      <c r="O94">
        <v>0</v>
      </c>
      <c r="P94" t="s">
        <v>422</v>
      </c>
      <c r="Q94">
        <v>50</v>
      </c>
      <c r="R94">
        <v>43.17</v>
      </c>
      <c r="S94" t="s">
        <v>422</v>
      </c>
      <c r="T94" s="712">
        <v>50</v>
      </c>
      <c r="U94" t="s">
        <v>423</v>
      </c>
      <c r="V94" t="s">
        <v>424</v>
      </c>
      <c r="W94" t="s">
        <v>425</v>
      </c>
      <c r="X94" t="s">
        <v>464</v>
      </c>
      <c r="Y94" s="711">
        <v>44503.626331018502</v>
      </c>
    </row>
    <row r="95" spans="1:25">
      <c r="A95" t="s">
        <v>410</v>
      </c>
      <c r="B95" t="s">
        <v>411</v>
      </c>
      <c r="C95" t="s">
        <v>970</v>
      </c>
      <c r="D95" t="s">
        <v>971</v>
      </c>
      <c r="E95" t="s">
        <v>414</v>
      </c>
      <c r="F95" t="s">
        <v>415</v>
      </c>
      <c r="G95" t="s">
        <v>416</v>
      </c>
      <c r="H95" t="s">
        <v>633</v>
      </c>
      <c r="I95" t="s">
        <v>634</v>
      </c>
      <c r="J95" s="711">
        <v>44494</v>
      </c>
      <c r="K95" t="s">
        <v>2483</v>
      </c>
      <c r="L95" t="s">
        <v>2484</v>
      </c>
      <c r="M95" t="s">
        <v>421</v>
      </c>
      <c r="N95">
        <v>0</v>
      </c>
      <c r="O95">
        <v>0</v>
      </c>
      <c r="P95" t="s">
        <v>422</v>
      </c>
      <c r="Q95">
        <v>70.72</v>
      </c>
      <c r="R95">
        <v>60.9</v>
      </c>
      <c r="S95" t="s">
        <v>422</v>
      </c>
      <c r="T95" s="712">
        <v>70.72</v>
      </c>
      <c r="U95" t="s">
        <v>423</v>
      </c>
      <c r="V95" t="s">
        <v>424</v>
      </c>
      <c r="W95" t="s">
        <v>425</v>
      </c>
      <c r="X95" t="s">
        <v>467</v>
      </c>
      <c r="Y95" s="711">
        <v>44503.626331018502</v>
      </c>
    </row>
    <row r="96" spans="1:25">
      <c r="A96" t="s">
        <v>410</v>
      </c>
      <c r="B96" t="s">
        <v>411</v>
      </c>
      <c r="C96" t="s">
        <v>970</v>
      </c>
      <c r="D96" t="s">
        <v>971</v>
      </c>
      <c r="E96" t="s">
        <v>414</v>
      </c>
      <c r="F96" t="s">
        <v>415</v>
      </c>
      <c r="G96" t="s">
        <v>416</v>
      </c>
      <c r="H96" t="s">
        <v>633</v>
      </c>
      <c r="I96" t="s">
        <v>634</v>
      </c>
      <c r="J96" s="711">
        <v>44494</v>
      </c>
      <c r="K96" t="s">
        <v>2485</v>
      </c>
      <c r="L96" t="s">
        <v>2486</v>
      </c>
      <c r="M96" t="s">
        <v>421</v>
      </c>
      <c r="N96">
        <v>0</v>
      </c>
      <c r="O96">
        <v>0</v>
      </c>
      <c r="P96" t="s">
        <v>422</v>
      </c>
      <c r="Q96">
        <v>48.25</v>
      </c>
      <c r="R96">
        <v>41.55</v>
      </c>
      <c r="S96" t="s">
        <v>422</v>
      </c>
      <c r="T96" s="712">
        <v>48.25</v>
      </c>
      <c r="U96" t="s">
        <v>423</v>
      </c>
      <c r="V96" t="s">
        <v>424</v>
      </c>
      <c r="W96" t="s">
        <v>425</v>
      </c>
      <c r="X96" t="s">
        <v>467</v>
      </c>
      <c r="Y96" s="711">
        <v>44503.626331018502</v>
      </c>
    </row>
    <row r="97" spans="1:25">
      <c r="A97" t="s">
        <v>410</v>
      </c>
      <c r="B97" t="s">
        <v>411</v>
      </c>
      <c r="C97" t="s">
        <v>970</v>
      </c>
      <c r="D97" t="s">
        <v>971</v>
      </c>
      <c r="E97" t="s">
        <v>414</v>
      </c>
      <c r="F97" t="s">
        <v>415</v>
      </c>
      <c r="G97" t="s">
        <v>416</v>
      </c>
      <c r="H97" t="s">
        <v>633</v>
      </c>
      <c r="I97" t="s">
        <v>634</v>
      </c>
      <c r="J97" s="711">
        <v>44499</v>
      </c>
      <c r="K97" t="s">
        <v>2487</v>
      </c>
      <c r="L97" t="s">
        <v>2488</v>
      </c>
      <c r="M97" t="s">
        <v>421</v>
      </c>
      <c r="N97">
        <v>0</v>
      </c>
      <c r="O97">
        <v>0</v>
      </c>
      <c r="P97" t="s">
        <v>422</v>
      </c>
      <c r="Q97">
        <v>145</v>
      </c>
      <c r="R97">
        <v>125.66</v>
      </c>
      <c r="S97" t="s">
        <v>422</v>
      </c>
      <c r="T97" s="712">
        <v>145</v>
      </c>
      <c r="U97" t="s">
        <v>423</v>
      </c>
      <c r="V97" t="s">
        <v>424</v>
      </c>
      <c r="W97" t="s">
        <v>425</v>
      </c>
      <c r="X97" t="s">
        <v>467</v>
      </c>
      <c r="Y97" s="711">
        <v>44503.626342592601</v>
      </c>
    </row>
    <row r="98" spans="1:25">
      <c r="A98" t="s">
        <v>410</v>
      </c>
      <c r="B98" t="s">
        <v>411</v>
      </c>
      <c r="C98" t="s">
        <v>458</v>
      </c>
      <c r="D98" t="s">
        <v>459</v>
      </c>
      <c r="E98" t="s">
        <v>414</v>
      </c>
      <c r="F98" t="s">
        <v>415</v>
      </c>
      <c r="G98" t="s">
        <v>416</v>
      </c>
      <c r="H98" t="s">
        <v>653</v>
      </c>
      <c r="I98" t="s">
        <v>654</v>
      </c>
      <c r="J98" s="711">
        <v>44499</v>
      </c>
      <c r="K98" t="s">
        <v>2489</v>
      </c>
      <c r="L98" t="s">
        <v>2490</v>
      </c>
      <c r="M98" t="s">
        <v>421</v>
      </c>
      <c r="N98">
        <v>0</v>
      </c>
      <c r="O98">
        <v>0</v>
      </c>
      <c r="P98" t="s">
        <v>422</v>
      </c>
      <c r="Q98">
        <v>3.32</v>
      </c>
      <c r="R98">
        <v>2.88</v>
      </c>
      <c r="S98" t="s">
        <v>422</v>
      </c>
      <c r="T98" s="712">
        <v>3.32</v>
      </c>
      <c r="U98" t="s">
        <v>423</v>
      </c>
      <c r="V98" t="s">
        <v>424</v>
      </c>
      <c r="W98" t="s">
        <v>425</v>
      </c>
      <c r="X98" t="s">
        <v>464</v>
      </c>
      <c r="Y98" s="711">
        <v>44504.405509259297</v>
      </c>
    </row>
    <row r="99" spans="1:25">
      <c r="A99" t="s">
        <v>410</v>
      </c>
      <c r="B99" t="s">
        <v>411</v>
      </c>
      <c r="C99" t="s">
        <v>432</v>
      </c>
      <c r="D99" t="s">
        <v>433</v>
      </c>
      <c r="E99" t="s">
        <v>414</v>
      </c>
      <c r="F99" t="s">
        <v>415</v>
      </c>
      <c r="G99" t="s">
        <v>416</v>
      </c>
      <c r="H99" t="s">
        <v>653</v>
      </c>
      <c r="I99" t="s">
        <v>654</v>
      </c>
      <c r="J99" s="711">
        <v>44500</v>
      </c>
      <c r="K99" t="s">
        <v>2491</v>
      </c>
      <c r="L99" t="s">
        <v>2492</v>
      </c>
      <c r="M99" t="s">
        <v>421</v>
      </c>
      <c r="N99">
        <v>0</v>
      </c>
      <c r="O99">
        <v>0</v>
      </c>
      <c r="P99" t="s">
        <v>422</v>
      </c>
      <c r="Q99">
        <v>259.95999999999998</v>
      </c>
      <c r="R99">
        <v>225.29</v>
      </c>
      <c r="S99" t="s">
        <v>422</v>
      </c>
      <c r="T99" s="712">
        <v>259.95999999999998</v>
      </c>
      <c r="U99" t="s">
        <v>423</v>
      </c>
      <c r="V99" t="s">
        <v>424</v>
      </c>
      <c r="W99" t="s">
        <v>425</v>
      </c>
      <c r="X99" t="s">
        <v>464</v>
      </c>
      <c r="Y99" s="711">
        <v>44506.649502314802</v>
      </c>
    </row>
    <row r="100" spans="1:25">
      <c r="A100" t="s">
        <v>410</v>
      </c>
      <c r="B100" t="s">
        <v>411</v>
      </c>
      <c r="C100" t="s">
        <v>432</v>
      </c>
      <c r="D100" t="s">
        <v>433</v>
      </c>
      <c r="E100" t="s">
        <v>414</v>
      </c>
      <c r="F100" t="s">
        <v>415</v>
      </c>
      <c r="G100" t="s">
        <v>416</v>
      </c>
      <c r="H100" t="s">
        <v>653</v>
      </c>
      <c r="I100" t="s">
        <v>654</v>
      </c>
      <c r="J100" s="711">
        <v>44500</v>
      </c>
      <c r="K100" t="s">
        <v>2493</v>
      </c>
      <c r="L100" t="s">
        <v>2494</v>
      </c>
      <c r="M100" t="s">
        <v>421</v>
      </c>
      <c r="N100">
        <v>0</v>
      </c>
      <c r="O100">
        <v>0</v>
      </c>
      <c r="P100" t="s">
        <v>422</v>
      </c>
      <c r="Q100">
        <v>16.2</v>
      </c>
      <c r="R100">
        <v>14.04</v>
      </c>
      <c r="S100" t="s">
        <v>422</v>
      </c>
      <c r="T100" s="712">
        <v>16.2</v>
      </c>
      <c r="U100" t="s">
        <v>423</v>
      </c>
      <c r="V100" t="s">
        <v>424</v>
      </c>
      <c r="W100" t="s">
        <v>425</v>
      </c>
      <c r="X100" t="s">
        <v>464</v>
      </c>
      <c r="Y100" s="711">
        <v>44504.505486111098</v>
      </c>
    </row>
    <row r="101" spans="1:25">
      <c r="A101" t="s">
        <v>410</v>
      </c>
      <c r="B101" t="s">
        <v>411</v>
      </c>
      <c r="C101" t="s">
        <v>458</v>
      </c>
      <c r="D101" t="s">
        <v>459</v>
      </c>
      <c r="E101" t="s">
        <v>414</v>
      </c>
      <c r="F101" t="s">
        <v>415</v>
      </c>
      <c r="G101" t="s">
        <v>416</v>
      </c>
      <c r="H101" t="s">
        <v>2043</v>
      </c>
      <c r="I101" t="s">
        <v>1833</v>
      </c>
      <c r="J101" s="711">
        <v>44483</v>
      </c>
      <c r="K101" t="s">
        <v>2495</v>
      </c>
      <c r="L101" t="s">
        <v>2496</v>
      </c>
      <c r="M101" t="s">
        <v>421</v>
      </c>
      <c r="N101">
        <v>0</v>
      </c>
      <c r="O101">
        <v>0</v>
      </c>
      <c r="P101" t="s">
        <v>422</v>
      </c>
      <c r="Q101">
        <v>208.5</v>
      </c>
      <c r="R101">
        <v>180.54</v>
      </c>
      <c r="S101" t="s">
        <v>422</v>
      </c>
      <c r="T101" s="712">
        <v>208.5</v>
      </c>
      <c r="U101" t="s">
        <v>423</v>
      </c>
      <c r="V101" t="s">
        <v>424</v>
      </c>
      <c r="W101" t="s">
        <v>425</v>
      </c>
      <c r="X101" t="s">
        <v>464</v>
      </c>
      <c r="Y101" s="711">
        <v>44495.530335648102</v>
      </c>
    </row>
    <row r="102" spans="1:25">
      <c r="A102" t="s">
        <v>410</v>
      </c>
      <c r="B102" t="s">
        <v>411</v>
      </c>
      <c r="C102" t="s">
        <v>432</v>
      </c>
      <c r="D102" t="s">
        <v>433</v>
      </c>
      <c r="E102" t="s">
        <v>414</v>
      </c>
      <c r="F102" t="s">
        <v>415</v>
      </c>
      <c r="G102" t="s">
        <v>416</v>
      </c>
      <c r="H102" t="s">
        <v>2043</v>
      </c>
      <c r="I102" t="s">
        <v>1833</v>
      </c>
      <c r="J102" s="711">
        <v>44491</v>
      </c>
      <c r="K102" t="s">
        <v>2497</v>
      </c>
      <c r="L102" t="s">
        <v>2498</v>
      </c>
      <c r="M102" t="s">
        <v>421</v>
      </c>
      <c r="N102">
        <v>0</v>
      </c>
      <c r="O102">
        <v>0</v>
      </c>
      <c r="P102" t="s">
        <v>422</v>
      </c>
      <c r="Q102">
        <v>1197</v>
      </c>
      <c r="R102">
        <v>1030.74</v>
      </c>
      <c r="S102" t="s">
        <v>422</v>
      </c>
      <c r="T102" s="712">
        <v>1197</v>
      </c>
      <c r="U102" t="s">
        <v>423</v>
      </c>
      <c r="V102" t="s">
        <v>424</v>
      </c>
      <c r="W102" t="s">
        <v>425</v>
      </c>
      <c r="X102" t="s">
        <v>536</v>
      </c>
      <c r="Y102" s="711">
        <v>44512.524259259299</v>
      </c>
    </row>
    <row r="103" spans="1:25">
      <c r="A103" t="s">
        <v>410</v>
      </c>
      <c r="B103" t="s">
        <v>411</v>
      </c>
      <c r="C103" t="s">
        <v>432</v>
      </c>
      <c r="D103" t="s">
        <v>433</v>
      </c>
      <c r="E103" t="s">
        <v>414</v>
      </c>
      <c r="F103" t="s">
        <v>415</v>
      </c>
      <c r="G103" t="s">
        <v>416</v>
      </c>
      <c r="H103" t="s">
        <v>2043</v>
      </c>
      <c r="I103" t="s">
        <v>1833</v>
      </c>
      <c r="J103" s="711">
        <v>44491</v>
      </c>
      <c r="K103" t="s">
        <v>2499</v>
      </c>
      <c r="L103" t="s">
        <v>2500</v>
      </c>
      <c r="M103" t="s">
        <v>421</v>
      </c>
      <c r="N103">
        <v>0</v>
      </c>
      <c r="O103">
        <v>0</v>
      </c>
      <c r="P103" t="s">
        <v>422</v>
      </c>
      <c r="Q103">
        <v>359</v>
      </c>
      <c r="R103">
        <v>309.14</v>
      </c>
      <c r="S103" t="s">
        <v>422</v>
      </c>
      <c r="T103" s="712">
        <v>359</v>
      </c>
      <c r="U103" t="s">
        <v>423</v>
      </c>
      <c r="V103" t="s">
        <v>424</v>
      </c>
      <c r="W103" t="s">
        <v>425</v>
      </c>
      <c r="X103" t="s">
        <v>536</v>
      </c>
      <c r="Y103" s="711">
        <v>44512.524259259299</v>
      </c>
    </row>
    <row r="104" spans="1:25">
      <c r="A104" t="s">
        <v>410</v>
      </c>
      <c r="B104" t="s">
        <v>411</v>
      </c>
      <c r="C104" t="s">
        <v>970</v>
      </c>
      <c r="D104" t="s">
        <v>971</v>
      </c>
      <c r="E104" t="s">
        <v>414</v>
      </c>
      <c r="F104" t="s">
        <v>415</v>
      </c>
      <c r="G104" t="s">
        <v>416</v>
      </c>
      <c r="H104" t="s">
        <v>2043</v>
      </c>
      <c r="I104" t="s">
        <v>1833</v>
      </c>
      <c r="J104" s="711">
        <v>44491</v>
      </c>
      <c r="K104" t="s">
        <v>2501</v>
      </c>
      <c r="L104" t="s">
        <v>2502</v>
      </c>
      <c r="M104" t="s">
        <v>421</v>
      </c>
      <c r="N104">
        <v>0</v>
      </c>
      <c r="O104">
        <v>0</v>
      </c>
      <c r="P104" t="s">
        <v>422</v>
      </c>
      <c r="Q104">
        <v>805</v>
      </c>
      <c r="R104">
        <v>694.98</v>
      </c>
      <c r="S104" t="s">
        <v>422</v>
      </c>
      <c r="T104" s="712">
        <v>805</v>
      </c>
      <c r="U104" t="s">
        <v>423</v>
      </c>
      <c r="V104" t="s">
        <v>424</v>
      </c>
      <c r="W104" t="s">
        <v>425</v>
      </c>
      <c r="X104" t="s">
        <v>536</v>
      </c>
      <c r="Y104" s="711">
        <v>44505.552361111098</v>
      </c>
    </row>
    <row r="105" spans="1:25">
      <c r="A105" t="s">
        <v>410</v>
      </c>
      <c r="B105" t="s">
        <v>411</v>
      </c>
      <c r="C105" t="s">
        <v>970</v>
      </c>
      <c r="D105" t="s">
        <v>971</v>
      </c>
      <c r="E105" t="s">
        <v>414</v>
      </c>
      <c r="F105" t="s">
        <v>415</v>
      </c>
      <c r="G105" t="s">
        <v>416</v>
      </c>
      <c r="H105" t="s">
        <v>2043</v>
      </c>
      <c r="I105" t="s">
        <v>1833</v>
      </c>
      <c r="J105" s="711">
        <v>44491</v>
      </c>
      <c r="K105" t="s">
        <v>2503</v>
      </c>
      <c r="L105" t="s">
        <v>2504</v>
      </c>
      <c r="M105" t="s">
        <v>421</v>
      </c>
      <c r="N105">
        <v>0</v>
      </c>
      <c r="O105">
        <v>0</v>
      </c>
      <c r="P105" t="s">
        <v>422</v>
      </c>
      <c r="Q105">
        <v>1180</v>
      </c>
      <c r="R105">
        <v>1018.73</v>
      </c>
      <c r="S105" t="s">
        <v>422</v>
      </c>
      <c r="T105" s="712">
        <v>1180</v>
      </c>
      <c r="U105" t="s">
        <v>423</v>
      </c>
      <c r="V105" t="s">
        <v>424</v>
      </c>
      <c r="W105" t="s">
        <v>425</v>
      </c>
      <c r="X105" t="s">
        <v>536</v>
      </c>
      <c r="Y105" s="711">
        <v>44505.552361111098</v>
      </c>
    </row>
    <row r="106" spans="1:25">
      <c r="A106" t="s">
        <v>410</v>
      </c>
      <c r="B106" t="s">
        <v>411</v>
      </c>
      <c r="C106" t="s">
        <v>432</v>
      </c>
      <c r="D106" t="s">
        <v>433</v>
      </c>
      <c r="E106" t="s">
        <v>414</v>
      </c>
      <c r="F106" t="s">
        <v>415</v>
      </c>
      <c r="G106" t="s">
        <v>416</v>
      </c>
      <c r="H106" t="s">
        <v>2043</v>
      </c>
      <c r="I106" t="s">
        <v>1833</v>
      </c>
      <c r="J106" s="711">
        <v>44496</v>
      </c>
      <c r="K106" t="s">
        <v>2505</v>
      </c>
      <c r="L106" t="s">
        <v>2506</v>
      </c>
      <c r="M106" t="s">
        <v>421</v>
      </c>
      <c r="N106">
        <v>0</v>
      </c>
      <c r="O106">
        <v>0</v>
      </c>
      <c r="P106" t="s">
        <v>422</v>
      </c>
      <c r="Q106">
        <v>40</v>
      </c>
      <c r="R106">
        <v>34.44</v>
      </c>
      <c r="S106" t="s">
        <v>422</v>
      </c>
      <c r="T106" s="712">
        <v>40</v>
      </c>
      <c r="U106" t="s">
        <v>423</v>
      </c>
      <c r="V106" t="s">
        <v>424</v>
      </c>
      <c r="W106" t="s">
        <v>425</v>
      </c>
      <c r="X106" t="s">
        <v>536</v>
      </c>
      <c r="Y106" s="711">
        <v>44512.524270833303</v>
      </c>
    </row>
    <row r="107" spans="1:25">
      <c r="A107" t="s">
        <v>410</v>
      </c>
      <c r="B107" t="s">
        <v>411</v>
      </c>
      <c r="C107" t="s">
        <v>432</v>
      </c>
      <c r="D107" t="s">
        <v>433</v>
      </c>
      <c r="E107" t="s">
        <v>414</v>
      </c>
      <c r="F107" t="s">
        <v>415</v>
      </c>
      <c r="G107" t="s">
        <v>416</v>
      </c>
      <c r="H107" t="s">
        <v>2043</v>
      </c>
      <c r="I107" t="s">
        <v>1833</v>
      </c>
      <c r="J107" s="711">
        <v>44500</v>
      </c>
      <c r="K107" t="s">
        <v>2507</v>
      </c>
      <c r="L107" t="s">
        <v>2508</v>
      </c>
      <c r="M107" t="s">
        <v>421</v>
      </c>
      <c r="N107">
        <v>0</v>
      </c>
      <c r="O107">
        <v>0</v>
      </c>
      <c r="P107" t="s">
        <v>422</v>
      </c>
      <c r="Q107">
        <v>646</v>
      </c>
      <c r="R107">
        <v>559.84</v>
      </c>
      <c r="S107" t="s">
        <v>422</v>
      </c>
      <c r="T107" s="712">
        <v>646</v>
      </c>
      <c r="U107" t="s">
        <v>423</v>
      </c>
      <c r="V107" t="s">
        <v>424</v>
      </c>
      <c r="W107" t="s">
        <v>425</v>
      </c>
      <c r="X107" t="s">
        <v>431</v>
      </c>
      <c r="Y107" s="711">
        <v>44512.652754629598</v>
      </c>
    </row>
    <row r="108" spans="1:25">
      <c r="A108" t="s">
        <v>410</v>
      </c>
      <c r="B108" t="s">
        <v>411</v>
      </c>
      <c r="C108" t="s">
        <v>432</v>
      </c>
      <c r="D108" t="s">
        <v>433</v>
      </c>
      <c r="E108" t="s">
        <v>414</v>
      </c>
      <c r="F108" t="s">
        <v>415</v>
      </c>
      <c r="G108" t="s">
        <v>416</v>
      </c>
      <c r="H108" t="s">
        <v>675</v>
      </c>
      <c r="I108" t="s">
        <v>676</v>
      </c>
      <c r="J108" s="711">
        <v>44498</v>
      </c>
      <c r="K108" t="s">
        <v>2509</v>
      </c>
      <c r="L108" t="s">
        <v>2510</v>
      </c>
      <c r="M108" t="s">
        <v>421</v>
      </c>
      <c r="N108">
        <v>0</v>
      </c>
      <c r="O108">
        <v>0</v>
      </c>
      <c r="P108" t="s">
        <v>422</v>
      </c>
      <c r="Q108">
        <v>733.55</v>
      </c>
      <c r="R108">
        <v>635.71</v>
      </c>
      <c r="S108" t="s">
        <v>422</v>
      </c>
      <c r="T108" s="712">
        <v>733.55</v>
      </c>
      <c r="U108" t="s">
        <v>423</v>
      </c>
      <c r="V108" t="s">
        <v>424</v>
      </c>
      <c r="W108" t="s">
        <v>425</v>
      </c>
      <c r="X108" t="s">
        <v>438</v>
      </c>
      <c r="Y108" s="711">
        <v>44507.352118055598</v>
      </c>
    </row>
    <row r="109" spans="1:25">
      <c r="A109" t="s">
        <v>410</v>
      </c>
      <c r="B109" t="s">
        <v>411</v>
      </c>
      <c r="C109" t="s">
        <v>432</v>
      </c>
      <c r="D109" t="s">
        <v>433</v>
      </c>
      <c r="E109" t="s">
        <v>414</v>
      </c>
      <c r="F109" t="s">
        <v>415</v>
      </c>
      <c r="G109" t="s">
        <v>416</v>
      </c>
      <c r="H109" t="s">
        <v>675</v>
      </c>
      <c r="I109" t="s">
        <v>676</v>
      </c>
      <c r="J109" s="711">
        <v>44500</v>
      </c>
      <c r="K109" t="s">
        <v>2408</v>
      </c>
      <c r="L109" t="s">
        <v>2511</v>
      </c>
      <c r="M109" t="s">
        <v>421</v>
      </c>
      <c r="N109">
        <v>0</v>
      </c>
      <c r="O109">
        <v>0</v>
      </c>
      <c r="P109" t="s">
        <v>422</v>
      </c>
      <c r="Q109">
        <v>1.8</v>
      </c>
      <c r="R109">
        <v>1.56</v>
      </c>
      <c r="S109" t="s">
        <v>422</v>
      </c>
      <c r="T109" s="712">
        <v>1.8</v>
      </c>
      <c r="U109" t="s">
        <v>423</v>
      </c>
      <c r="V109" t="s">
        <v>424</v>
      </c>
      <c r="W109" t="s">
        <v>425</v>
      </c>
      <c r="X109" t="s">
        <v>438</v>
      </c>
      <c r="Y109" s="711">
        <v>44510.537662037001</v>
      </c>
    </row>
    <row r="110" spans="1:25">
      <c r="A110" t="s">
        <v>410</v>
      </c>
      <c r="B110" t="s">
        <v>411</v>
      </c>
      <c r="C110" t="s">
        <v>970</v>
      </c>
      <c r="D110" t="s">
        <v>971</v>
      </c>
      <c r="E110" t="s">
        <v>414</v>
      </c>
      <c r="F110" t="s">
        <v>415</v>
      </c>
      <c r="G110" t="s">
        <v>416</v>
      </c>
      <c r="H110" t="s">
        <v>2512</v>
      </c>
      <c r="I110" t="s">
        <v>2513</v>
      </c>
      <c r="J110" s="711">
        <v>44499</v>
      </c>
      <c r="K110" t="s">
        <v>2514</v>
      </c>
      <c r="L110" t="s">
        <v>2515</v>
      </c>
      <c r="M110" t="s">
        <v>421</v>
      </c>
      <c r="N110">
        <v>0</v>
      </c>
      <c r="O110">
        <v>0</v>
      </c>
      <c r="P110" t="s">
        <v>422</v>
      </c>
      <c r="Q110">
        <v>1010</v>
      </c>
      <c r="R110">
        <v>875.29</v>
      </c>
      <c r="S110" t="s">
        <v>422</v>
      </c>
      <c r="T110" s="712">
        <v>1010</v>
      </c>
      <c r="U110" t="s">
        <v>423</v>
      </c>
      <c r="V110" t="s">
        <v>424</v>
      </c>
      <c r="W110" t="s">
        <v>425</v>
      </c>
      <c r="X110" t="s">
        <v>985</v>
      </c>
      <c r="Y110" s="711">
        <v>44505.336643518502</v>
      </c>
    </row>
    <row r="111" spans="1:25">
      <c r="A111" t="s">
        <v>410</v>
      </c>
      <c r="B111" t="s">
        <v>411</v>
      </c>
      <c r="C111" t="s">
        <v>970</v>
      </c>
      <c r="D111" t="s">
        <v>971</v>
      </c>
      <c r="E111" t="s">
        <v>414</v>
      </c>
      <c r="F111" t="s">
        <v>415</v>
      </c>
      <c r="G111" t="s">
        <v>416</v>
      </c>
      <c r="H111" t="s">
        <v>847</v>
      </c>
      <c r="I111" t="s">
        <v>1625</v>
      </c>
      <c r="J111" s="711">
        <v>44499</v>
      </c>
      <c r="K111" t="s">
        <v>2516</v>
      </c>
      <c r="L111" t="s">
        <v>2517</v>
      </c>
      <c r="M111" t="s">
        <v>421</v>
      </c>
      <c r="N111">
        <v>0</v>
      </c>
      <c r="O111">
        <v>0</v>
      </c>
      <c r="P111" t="s">
        <v>422</v>
      </c>
      <c r="Q111">
        <v>3977</v>
      </c>
      <c r="R111">
        <v>3446.57</v>
      </c>
      <c r="S111" t="s">
        <v>422</v>
      </c>
      <c r="T111" s="712">
        <v>3977</v>
      </c>
      <c r="U111" t="s">
        <v>423</v>
      </c>
      <c r="V111" t="s">
        <v>424</v>
      </c>
      <c r="W111" t="s">
        <v>425</v>
      </c>
      <c r="X111" t="s">
        <v>975</v>
      </c>
      <c r="Y111" s="711">
        <v>44505.336631944403</v>
      </c>
    </row>
    <row r="112" spans="1:25">
      <c r="A112" t="s">
        <v>410</v>
      </c>
      <c r="B112" t="s">
        <v>411</v>
      </c>
      <c r="C112" t="s">
        <v>970</v>
      </c>
      <c r="D112" t="s">
        <v>971</v>
      </c>
      <c r="E112" t="s">
        <v>414</v>
      </c>
      <c r="F112" t="s">
        <v>415</v>
      </c>
      <c r="G112" t="s">
        <v>416</v>
      </c>
      <c r="H112" t="s">
        <v>863</v>
      </c>
      <c r="I112" t="s">
        <v>1778</v>
      </c>
      <c r="J112" s="711">
        <v>44499</v>
      </c>
      <c r="K112" t="s">
        <v>2518</v>
      </c>
      <c r="L112" t="s">
        <v>2519</v>
      </c>
      <c r="M112" t="s">
        <v>421</v>
      </c>
      <c r="N112">
        <v>0</v>
      </c>
      <c r="O112">
        <v>0</v>
      </c>
      <c r="P112" t="s">
        <v>422</v>
      </c>
      <c r="Q112">
        <v>3957</v>
      </c>
      <c r="R112">
        <v>3429.24</v>
      </c>
      <c r="S112" t="s">
        <v>422</v>
      </c>
      <c r="T112" s="712">
        <v>3957</v>
      </c>
      <c r="U112" t="s">
        <v>423</v>
      </c>
      <c r="V112" t="s">
        <v>424</v>
      </c>
      <c r="W112" t="s">
        <v>425</v>
      </c>
      <c r="X112" t="s">
        <v>975</v>
      </c>
      <c r="Y112" s="711">
        <v>44505.336631944403</v>
      </c>
    </row>
    <row r="113" spans="1:25">
      <c r="A113" t="s">
        <v>410</v>
      </c>
      <c r="B113" t="s">
        <v>411</v>
      </c>
      <c r="C113" t="s">
        <v>970</v>
      </c>
      <c r="D113" t="s">
        <v>971</v>
      </c>
      <c r="E113" t="s">
        <v>414</v>
      </c>
      <c r="F113" t="s">
        <v>415</v>
      </c>
      <c r="G113" t="s">
        <v>416</v>
      </c>
      <c r="H113" t="s">
        <v>868</v>
      </c>
      <c r="I113" t="s">
        <v>2520</v>
      </c>
      <c r="J113" s="711">
        <v>44499</v>
      </c>
      <c r="K113" t="s">
        <v>2521</v>
      </c>
      <c r="L113" t="s">
        <v>2522</v>
      </c>
      <c r="M113" t="s">
        <v>421</v>
      </c>
      <c r="N113">
        <v>0</v>
      </c>
      <c r="O113">
        <v>0</v>
      </c>
      <c r="P113" t="s">
        <v>422</v>
      </c>
      <c r="Q113">
        <v>1980</v>
      </c>
      <c r="R113">
        <v>1715.92</v>
      </c>
      <c r="S113" t="s">
        <v>422</v>
      </c>
      <c r="T113" s="712">
        <v>1980</v>
      </c>
      <c r="U113" t="s">
        <v>423</v>
      </c>
      <c r="V113" t="s">
        <v>424</v>
      </c>
      <c r="W113" t="s">
        <v>425</v>
      </c>
      <c r="X113" t="s">
        <v>975</v>
      </c>
      <c r="Y113" s="711">
        <v>44505.336631944403</v>
      </c>
    </row>
    <row r="114" spans="1:25">
      <c r="A114" t="s">
        <v>410</v>
      </c>
      <c r="B114" t="s">
        <v>411</v>
      </c>
      <c r="C114" t="s">
        <v>970</v>
      </c>
      <c r="D114" t="s">
        <v>971</v>
      </c>
      <c r="E114" t="s">
        <v>414</v>
      </c>
      <c r="F114" t="s">
        <v>415</v>
      </c>
      <c r="G114" t="s">
        <v>416</v>
      </c>
      <c r="H114" t="s">
        <v>862</v>
      </c>
      <c r="I114" t="s">
        <v>1628</v>
      </c>
      <c r="J114" s="711">
        <v>44499</v>
      </c>
      <c r="K114" t="s">
        <v>2523</v>
      </c>
      <c r="L114" t="s">
        <v>2524</v>
      </c>
      <c r="M114" t="s">
        <v>421</v>
      </c>
      <c r="N114">
        <v>0</v>
      </c>
      <c r="O114">
        <v>0</v>
      </c>
      <c r="P114" t="s">
        <v>422</v>
      </c>
      <c r="Q114">
        <v>1200</v>
      </c>
      <c r="R114">
        <v>1039.95</v>
      </c>
      <c r="S114" t="s">
        <v>422</v>
      </c>
      <c r="T114" s="712">
        <v>1200</v>
      </c>
      <c r="U114" t="s">
        <v>423</v>
      </c>
      <c r="V114" t="s">
        <v>424</v>
      </c>
      <c r="W114" t="s">
        <v>425</v>
      </c>
      <c r="X114" t="s">
        <v>985</v>
      </c>
      <c r="Y114" s="711">
        <v>44505.336631944403</v>
      </c>
    </row>
    <row r="115" spans="1:25" s="713" customFormat="1">
      <c r="A115" t="s">
        <v>410</v>
      </c>
      <c r="B115" t="s">
        <v>411</v>
      </c>
      <c r="C115" t="s">
        <v>970</v>
      </c>
      <c r="D115" t="s">
        <v>971</v>
      </c>
      <c r="E115" t="s">
        <v>414</v>
      </c>
      <c r="F115" t="s">
        <v>415</v>
      </c>
      <c r="G115" t="s">
        <v>416</v>
      </c>
      <c r="H115" t="s">
        <v>933</v>
      </c>
      <c r="I115" t="s">
        <v>1631</v>
      </c>
      <c r="J115" s="711">
        <v>44499</v>
      </c>
      <c r="K115" t="s">
        <v>2525</v>
      </c>
      <c r="L115" t="s">
        <v>2526</v>
      </c>
      <c r="M115" t="s">
        <v>421</v>
      </c>
      <c r="N115">
        <v>0</v>
      </c>
      <c r="O115">
        <v>0</v>
      </c>
      <c r="P115" t="s">
        <v>422</v>
      </c>
      <c r="Q115">
        <v>900</v>
      </c>
      <c r="R115">
        <v>779.96</v>
      </c>
      <c r="S115" t="s">
        <v>422</v>
      </c>
      <c r="T115" s="712">
        <v>900</v>
      </c>
      <c r="U115" t="s">
        <v>423</v>
      </c>
      <c r="V115" t="s">
        <v>424</v>
      </c>
      <c r="W115" t="s">
        <v>425</v>
      </c>
      <c r="X115" t="s">
        <v>985</v>
      </c>
      <c r="Y115" s="711">
        <v>44505.336631944403</v>
      </c>
    </row>
    <row r="116" spans="1:25" s="713" customFormat="1">
      <c r="A116" t="s">
        <v>410</v>
      </c>
      <c r="B116" t="s">
        <v>411</v>
      </c>
      <c r="C116" t="s">
        <v>970</v>
      </c>
      <c r="D116" t="s">
        <v>971</v>
      </c>
      <c r="E116" t="s">
        <v>414</v>
      </c>
      <c r="F116" t="s">
        <v>415</v>
      </c>
      <c r="G116" t="s">
        <v>416</v>
      </c>
      <c r="H116" t="s">
        <v>936</v>
      </c>
      <c r="I116" t="s">
        <v>1634</v>
      </c>
      <c r="J116" s="711">
        <v>44499</v>
      </c>
      <c r="K116" t="s">
        <v>2527</v>
      </c>
      <c r="L116" t="s">
        <v>2528</v>
      </c>
      <c r="M116" t="s">
        <v>421</v>
      </c>
      <c r="N116">
        <v>0</v>
      </c>
      <c r="O116">
        <v>0</v>
      </c>
      <c r="P116" t="s">
        <v>422</v>
      </c>
      <c r="Q116">
        <v>450</v>
      </c>
      <c r="R116">
        <v>389.98</v>
      </c>
      <c r="S116" t="s">
        <v>422</v>
      </c>
      <c r="T116" s="712">
        <v>450</v>
      </c>
      <c r="U116" t="s">
        <v>423</v>
      </c>
      <c r="V116" t="s">
        <v>424</v>
      </c>
      <c r="W116" t="s">
        <v>425</v>
      </c>
      <c r="X116" t="s">
        <v>985</v>
      </c>
      <c r="Y116" s="711">
        <v>44505.336631944403</v>
      </c>
    </row>
    <row r="117" spans="1:25" s="713" customFormat="1">
      <c r="A117" t="s">
        <v>410</v>
      </c>
      <c r="B117" t="s">
        <v>411</v>
      </c>
      <c r="C117" t="s">
        <v>970</v>
      </c>
      <c r="D117" t="s">
        <v>971</v>
      </c>
      <c r="E117" t="s">
        <v>414</v>
      </c>
      <c r="F117" t="s">
        <v>415</v>
      </c>
      <c r="G117" t="s">
        <v>416</v>
      </c>
      <c r="H117" t="s">
        <v>934</v>
      </c>
      <c r="I117" t="s">
        <v>1261</v>
      </c>
      <c r="J117" s="711">
        <v>44499</v>
      </c>
      <c r="K117" t="s">
        <v>2529</v>
      </c>
      <c r="L117" t="s">
        <v>2530</v>
      </c>
      <c r="M117" t="s">
        <v>421</v>
      </c>
      <c r="N117">
        <v>0</v>
      </c>
      <c r="O117">
        <v>0</v>
      </c>
      <c r="P117" t="s">
        <v>422</v>
      </c>
      <c r="Q117">
        <v>980</v>
      </c>
      <c r="R117">
        <v>849.29</v>
      </c>
      <c r="S117" t="s">
        <v>422</v>
      </c>
      <c r="T117" s="712">
        <v>980</v>
      </c>
      <c r="U117" t="s">
        <v>423</v>
      </c>
      <c r="V117" t="s">
        <v>424</v>
      </c>
      <c r="W117" t="s">
        <v>425</v>
      </c>
      <c r="X117" t="s">
        <v>985</v>
      </c>
      <c r="Y117" s="711">
        <v>44505.336631944403</v>
      </c>
    </row>
    <row r="118" spans="1:25" s="713" customFormat="1">
      <c r="A118" t="s">
        <v>410</v>
      </c>
      <c r="B118" t="s">
        <v>411</v>
      </c>
      <c r="C118" t="s">
        <v>970</v>
      </c>
      <c r="D118" t="s">
        <v>971</v>
      </c>
      <c r="E118" t="s">
        <v>414</v>
      </c>
      <c r="F118" t="s">
        <v>415</v>
      </c>
      <c r="G118" t="s">
        <v>416</v>
      </c>
      <c r="H118" t="s">
        <v>937</v>
      </c>
      <c r="I118" t="s">
        <v>1639</v>
      </c>
      <c r="J118" s="711">
        <v>44499</v>
      </c>
      <c r="K118" t="s">
        <v>2531</v>
      </c>
      <c r="L118" t="s">
        <v>2532</v>
      </c>
      <c r="M118" t="s">
        <v>421</v>
      </c>
      <c r="N118">
        <v>0</v>
      </c>
      <c r="O118">
        <v>0</v>
      </c>
      <c r="P118" t="s">
        <v>422</v>
      </c>
      <c r="Q118">
        <v>300</v>
      </c>
      <c r="R118">
        <v>259.99</v>
      </c>
      <c r="S118" t="s">
        <v>422</v>
      </c>
      <c r="T118" s="712">
        <v>300</v>
      </c>
      <c r="U118" t="s">
        <v>423</v>
      </c>
      <c r="V118" t="s">
        <v>424</v>
      </c>
      <c r="W118" t="s">
        <v>425</v>
      </c>
      <c r="X118" t="s">
        <v>985</v>
      </c>
      <c r="Y118" s="711">
        <v>44505.336631944403</v>
      </c>
    </row>
    <row r="119" spans="1:25" s="713" customFormat="1">
      <c r="A119" t="s">
        <v>410</v>
      </c>
      <c r="B119" t="s">
        <v>411</v>
      </c>
      <c r="C119" t="s">
        <v>970</v>
      </c>
      <c r="D119" t="s">
        <v>971</v>
      </c>
      <c r="E119" t="s">
        <v>414</v>
      </c>
      <c r="F119" t="s">
        <v>415</v>
      </c>
      <c r="G119" t="s">
        <v>416</v>
      </c>
      <c r="H119" t="s">
        <v>938</v>
      </c>
      <c r="I119" t="s">
        <v>1642</v>
      </c>
      <c r="J119" s="711">
        <v>44499</v>
      </c>
      <c r="K119" t="s">
        <v>2533</v>
      </c>
      <c r="L119" t="s">
        <v>2534</v>
      </c>
      <c r="M119" t="s">
        <v>421</v>
      </c>
      <c r="N119">
        <v>0</v>
      </c>
      <c r="O119">
        <v>0</v>
      </c>
      <c r="P119" t="s">
        <v>422</v>
      </c>
      <c r="Q119">
        <v>1800</v>
      </c>
      <c r="R119">
        <v>1559.93</v>
      </c>
      <c r="S119" t="s">
        <v>422</v>
      </c>
      <c r="T119" s="712">
        <v>1800</v>
      </c>
      <c r="U119" t="s">
        <v>423</v>
      </c>
      <c r="V119" t="s">
        <v>424</v>
      </c>
      <c r="W119" t="s">
        <v>425</v>
      </c>
      <c r="X119" t="s">
        <v>985</v>
      </c>
      <c r="Y119" s="711">
        <v>44505.336631944403</v>
      </c>
    </row>
    <row r="120" spans="1:25">
      <c r="A120" t="s">
        <v>410</v>
      </c>
      <c r="B120" t="s">
        <v>411</v>
      </c>
      <c r="C120" t="s">
        <v>970</v>
      </c>
      <c r="D120" t="s">
        <v>971</v>
      </c>
      <c r="E120" t="s">
        <v>414</v>
      </c>
      <c r="F120" t="s">
        <v>415</v>
      </c>
      <c r="G120" t="s">
        <v>416</v>
      </c>
      <c r="H120" t="s">
        <v>935</v>
      </c>
      <c r="I120" t="s">
        <v>1645</v>
      </c>
      <c r="J120" s="711">
        <v>44499</v>
      </c>
      <c r="K120" t="s">
        <v>2535</v>
      </c>
      <c r="L120" t="s">
        <v>2536</v>
      </c>
      <c r="M120" t="s">
        <v>421</v>
      </c>
      <c r="N120">
        <v>0</v>
      </c>
      <c r="O120">
        <v>0</v>
      </c>
      <c r="P120" t="s">
        <v>422</v>
      </c>
      <c r="Q120">
        <v>450</v>
      </c>
      <c r="R120">
        <v>389.98</v>
      </c>
      <c r="S120" t="s">
        <v>422</v>
      </c>
      <c r="T120" s="712">
        <v>450</v>
      </c>
      <c r="U120" t="s">
        <v>423</v>
      </c>
      <c r="V120" t="s">
        <v>424</v>
      </c>
      <c r="W120" t="s">
        <v>425</v>
      </c>
      <c r="X120" t="s">
        <v>985</v>
      </c>
      <c r="Y120" s="711">
        <v>44505.336631944403</v>
      </c>
    </row>
    <row r="121" spans="1:25">
      <c r="A121" t="s">
        <v>410</v>
      </c>
      <c r="B121" t="s">
        <v>411</v>
      </c>
      <c r="C121" t="s">
        <v>970</v>
      </c>
      <c r="D121" t="s">
        <v>971</v>
      </c>
      <c r="E121" t="s">
        <v>414</v>
      </c>
      <c r="F121" t="s">
        <v>415</v>
      </c>
      <c r="G121" t="s">
        <v>416</v>
      </c>
      <c r="H121" t="s">
        <v>842</v>
      </c>
      <c r="I121" t="s">
        <v>1264</v>
      </c>
      <c r="J121" s="711">
        <v>44499</v>
      </c>
      <c r="K121" t="s">
        <v>2537</v>
      </c>
      <c r="L121" t="s">
        <v>2538</v>
      </c>
      <c r="M121" t="s">
        <v>421</v>
      </c>
      <c r="N121">
        <v>0</v>
      </c>
      <c r="O121">
        <v>0</v>
      </c>
      <c r="P121" t="s">
        <v>422</v>
      </c>
      <c r="Q121">
        <v>1200</v>
      </c>
      <c r="R121">
        <v>1039.95</v>
      </c>
      <c r="S121" t="s">
        <v>422</v>
      </c>
      <c r="T121" s="712">
        <v>1200</v>
      </c>
      <c r="U121" t="s">
        <v>423</v>
      </c>
      <c r="V121" t="s">
        <v>424</v>
      </c>
      <c r="W121" t="s">
        <v>425</v>
      </c>
      <c r="X121" t="s">
        <v>985</v>
      </c>
      <c r="Y121" s="711">
        <v>44505.336643518502</v>
      </c>
    </row>
    <row r="122" spans="1:25">
      <c r="A122" t="s">
        <v>410</v>
      </c>
      <c r="B122" t="s">
        <v>411</v>
      </c>
      <c r="C122" t="s">
        <v>970</v>
      </c>
      <c r="D122" t="s">
        <v>971</v>
      </c>
      <c r="E122" t="s">
        <v>414</v>
      </c>
      <c r="F122" t="s">
        <v>415</v>
      </c>
      <c r="G122" t="s">
        <v>416</v>
      </c>
      <c r="H122" t="s">
        <v>816</v>
      </c>
      <c r="I122" t="s">
        <v>1266</v>
      </c>
      <c r="J122" s="711">
        <v>44499</v>
      </c>
      <c r="K122" t="s">
        <v>2539</v>
      </c>
      <c r="L122" t="s">
        <v>2540</v>
      </c>
      <c r="M122" t="s">
        <v>421</v>
      </c>
      <c r="N122">
        <v>0</v>
      </c>
      <c r="O122">
        <v>0</v>
      </c>
      <c r="P122" t="s">
        <v>422</v>
      </c>
      <c r="Q122">
        <v>900</v>
      </c>
      <c r="R122">
        <v>779.96</v>
      </c>
      <c r="S122" t="s">
        <v>422</v>
      </c>
      <c r="T122" s="712">
        <v>900</v>
      </c>
      <c r="U122" t="s">
        <v>423</v>
      </c>
      <c r="V122" t="s">
        <v>424</v>
      </c>
      <c r="W122" t="s">
        <v>425</v>
      </c>
      <c r="X122" t="s">
        <v>985</v>
      </c>
      <c r="Y122" s="711">
        <v>44505.336631944403</v>
      </c>
    </row>
    <row r="123" spans="1:25">
      <c r="A123" t="s">
        <v>410</v>
      </c>
      <c r="B123" t="s">
        <v>411</v>
      </c>
      <c r="C123" t="s">
        <v>970</v>
      </c>
      <c r="D123" t="s">
        <v>971</v>
      </c>
      <c r="E123" t="s">
        <v>414</v>
      </c>
      <c r="F123" t="s">
        <v>415</v>
      </c>
      <c r="G123" t="s">
        <v>416</v>
      </c>
      <c r="H123" t="s">
        <v>943</v>
      </c>
      <c r="I123" t="s">
        <v>1268</v>
      </c>
      <c r="J123" s="711">
        <v>44499</v>
      </c>
      <c r="K123" t="s">
        <v>2541</v>
      </c>
      <c r="L123" t="s">
        <v>2542</v>
      </c>
      <c r="M123" t="s">
        <v>421</v>
      </c>
      <c r="N123">
        <v>0</v>
      </c>
      <c r="O123">
        <v>0</v>
      </c>
      <c r="P123" t="s">
        <v>422</v>
      </c>
      <c r="Q123">
        <v>392</v>
      </c>
      <c r="R123">
        <v>339.72</v>
      </c>
      <c r="S123" t="s">
        <v>422</v>
      </c>
      <c r="T123" s="712">
        <v>392</v>
      </c>
      <c r="U123" t="s">
        <v>423</v>
      </c>
      <c r="V123" t="s">
        <v>424</v>
      </c>
      <c r="W123" t="s">
        <v>425</v>
      </c>
      <c r="X123" t="s">
        <v>985</v>
      </c>
      <c r="Y123" s="711">
        <v>44505.336631944403</v>
      </c>
    </row>
    <row r="124" spans="1:25">
      <c r="A124" t="s">
        <v>410</v>
      </c>
      <c r="B124" t="s">
        <v>411</v>
      </c>
      <c r="C124" t="s">
        <v>970</v>
      </c>
      <c r="D124" t="s">
        <v>971</v>
      </c>
      <c r="E124" t="s">
        <v>414</v>
      </c>
      <c r="F124" t="s">
        <v>415</v>
      </c>
      <c r="G124" t="s">
        <v>416</v>
      </c>
      <c r="H124" t="s">
        <v>841</v>
      </c>
      <c r="I124" t="s">
        <v>1271</v>
      </c>
      <c r="J124" s="711">
        <v>44499</v>
      </c>
      <c r="K124" t="s">
        <v>2543</v>
      </c>
      <c r="L124" t="s">
        <v>2544</v>
      </c>
      <c r="M124" t="s">
        <v>421</v>
      </c>
      <c r="N124">
        <v>0</v>
      </c>
      <c r="O124">
        <v>0</v>
      </c>
      <c r="P124" t="s">
        <v>422</v>
      </c>
      <c r="Q124">
        <v>640</v>
      </c>
      <c r="R124">
        <v>554.64</v>
      </c>
      <c r="S124" t="s">
        <v>422</v>
      </c>
      <c r="T124" s="712">
        <v>640</v>
      </c>
      <c r="U124" t="s">
        <v>423</v>
      </c>
      <c r="V124" t="s">
        <v>424</v>
      </c>
      <c r="W124" t="s">
        <v>425</v>
      </c>
      <c r="X124" t="s">
        <v>985</v>
      </c>
      <c r="Y124" s="711">
        <v>44505.336643518502</v>
      </c>
    </row>
    <row r="125" spans="1:25">
      <c r="A125" t="s">
        <v>410</v>
      </c>
      <c r="B125" t="s">
        <v>411</v>
      </c>
      <c r="C125" t="s">
        <v>970</v>
      </c>
      <c r="D125" t="s">
        <v>971</v>
      </c>
      <c r="E125" t="s">
        <v>414</v>
      </c>
      <c r="F125" t="s">
        <v>415</v>
      </c>
      <c r="G125" t="s">
        <v>416</v>
      </c>
      <c r="H125" t="s">
        <v>939</v>
      </c>
      <c r="I125" t="s">
        <v>1654</v>
      </c>
      <c r="J125" s="711">
        <v>44499</v>
      </c>
      <c r="K125" t="s">
        <v>2545</v>
      </c>
      <c r="L125" t="s">
        <v>2546</v>
      </c>
      <c r="M125" t="s">
        <v>421</v>
      </c>
      <c r="N125">
        <v>0</v>
      </c>
      <c r="O125">
        <v>0</v>
      </c>
      <c r="P125" t="s">
        <v>422</v>
      </c>
      <c r="Q125">
        <v>150</v>
      </c>
      <c r="R125">
        <v>129.99</v>
      </c>
      <c r="S125" t="s">
        <v>422</v>
      </c>
      <c r="T125" s="712">
        <v>150</v>
      </c>
      <c r="U125" t="s">
        <v>423</v>
      </c>
      <c r="V125" t="s">
        <v>424</v>
      </c>
      <c r="W125" t="s">
        <v>425</v>
      </c>
      <c r="X125" t="s">
        <v>985</v>
      </c>
      <c r="Y125" s="711">
        <v>44505.336631944403</v>
      </c>
    </row>
    <row r="126" spans="1:25">
      <c r="A126" t="s">
        <v>410</v>
      </c>
      <c r="B126" t="s">
        <v>411</v>
      </c>
      <c r="C126" t="s">
        <v>970</v>
      </c>
      <c r="D126" t="s">
        <v>971</v>
      </c>
      <c r="E126" t="s">
        <v>414</v>
      </c>
      <c r="F126" t="s">
        <v>415</v>
      </c>
      <c r="G126" t="s">
        <v>416</v>
      </c>
      <c r="H126" t="s">
        <v>817</v>
      </c>
      <c r="I126" t="s">
        <v>1274</v>
      </c>
      <c r="J126" s="711">
        <v>44499</v>
      </c>
      <c r="K126" t="s">
        <v>2547</v>
      </c>
      <c r="L126" t="s">
        <v>2548</v>
      </c>
      <c r="M126" t="s">
        <v>421</v>
      </c>
      <c r="N126">
        <v>0</v>
      </c>
      <c r="O126">
        <v>0</v>
      </c>
      <c r="P126" t="s">
        <v>422</v>
      </c>
      <c r="Q126">
        <v>900</v>
      </c>
      <c r="R126">
        <v>779.96</v>
      </c>
      <c r="S126" t="s">
        <v>422</v>
      </c>
      <c r="T126" s="712">
        <v>900</v>
      </c>
      <c r="U126" t="s">
        <v>423</v>
      </c>
      <c r="V126" t="s">
        <v>424</v>
      </c>
      <c r="W126" t="s">
        <v>425</v>
      </c>
      <c r="X126" t="s">
        <v>985</v>
      </c>
      <c r="Y126" s="711">
        <v>44505.336631944403</v>
      </c>
    </row>
    <row r="127" spans="1:25">
      <c r="A127" t="s">
        <v>410</v>
      </c>
      <c r="B127" t="s">
        <v>411</v>
      </c>
      <c r="C127" t="s">
        <v>970</v>
      </c>
      <c r="D127" t="s">
        <v>971</v>
      </c>
      <c r="E127" t="s">
        <v>414</v>
      </c>
      <c r="F127" t="s">
        <v>415</v>
      </c>
      <c r="G127" t="s">
        <v>416</v>
      </c>
      <c r="H127" t="s">
        <v>848</v>
      </c>
      <c r="I127" t="s">
        <v>1276</v>
      </c>
      <c r="J127" s="711">
        <v>44499</v>
      </c>
      <c r="K127" t="s">
        <v>2549</v>
      </c>
      <c r="L127" t="s">
        <v>2550</v>
      </c>
      <c r="M127" t="s">
        <v>421</v>
      </c>
      <c r="N127">
        <v>0</v>
      </c>
      <c r="O127">
        <v>0</v>
      </c>
      <c r="P127" t="s">
        <v>422</v>
      </c>
      <c r="Q127">
        <v>1750</v>
      </c>
      <c r="R127">
        <v>1516.6</v>
      </c>
      <c r="S127" t="s">
        <v>422</v>
      </c>
      <c r="T127" s="712">
        <v>1750</v>
      </c>
      <c r="U127" t="s">
        <v>423</v>
      </c>
      <c r="V127" t="s">
        <v>424</v>
      </c>
      <c r="W127" t="s">
        <v>425</v>
      </c>
      <c r="X127" t="s">
        <v>975</v>
      </c>
      <c r="Y127" s="711">
        <v>44512.534629629597</v>
      </c>
    </row>
    <row r="128" spans="1:25">
      <c r="A128" t="s">
        <v>410</v>
      </c>
      <c r="B128" t="s">
        <v>411</v>
      </c>
      <c r="C128" t="s">
        <v>970</v>
      </c>
      <c r="D128" t="s">
        <v>971</v>
      </c>
      <c r="E128" t="s">
        <v>414</v>
      </c>
      <c r="F128" t="s">
        <v>415</v>
      </c>
      <c r="G128" t="s">
        <v>416</v>
      </c>
      <c r="H128" t="s">
        <v>848</v>
      </c>
      <c r="I128" t="s">
        <v>1276</v>
      </c>
      <c r="J128" s="711">
        <v>44499</v>
      </c>
      <c r="K128" t="s">
        <v>2551</v>
      </c>
      <c r="L128" t="s">
        <v>2552</v>
      </c>
      <c r="M128" t="s">
        <v>421</v>
      </c>
      <c r="N128">
        <v>0</v>
      </c>
      <c r="O128">
        <v>0</v>
      </c>
      <c r="P128" t="s">
        <v>422</v>
      </c>
      <c r="Q128">
        <v>-1749.5</v>
      </c>
      <c r="R128">
        <v>-1516.16</v>
      </c>
      <c r="S128" t="s">
        <v>422</v>
      </c>
      <c r="T128" s="712">
        <v>-1749.5</v>
      </c>
      <c r="U128" t="s">
        <v>423</v>
      </c>
      <c r="V128" t="s">
        <v>424</v>
      </c>
      <c r="W128" t="s">
        <v>425</v>
      </c>
      <c r="X128" t="s">
        <v>975</v>
      </c>
      <c r="Y128" s="711">
        <v>44512.534629629597</v>
      </c>
    </row>
    <row r="129" spans="1:25">
      <c r="A129" t="s">
        <v>410</v>
      </c>
      <c r="B129" t="s">
        <v>411</v>
      </c>
      <c r="C129" t="s">
        <v>970</v>
      </c>
      <c r="D129" t="s">
        <v>971</v>
      </c>
      <c r="E129" t="s">
        <v>414</v>
      </c>
      <c r="F129" t="s">
        <v>415</v>
      </c>
      <c r="G129" t="s">
        <v>416</v>
      </c>
      <c r="H129" t="s">
        <v>887</v>
      </c>
      <c r="I129" t="s">
        <v>1281</v>
      </c>
      <c r="J129" s="711">
        <v>44499</v>
      </c>
      <c r="K129" t="s">
        <v>2553</v>
      </c>
      <c r="L129" t="s">
        <v>2554</v>
      </c>
      <c r="M129" t="s">
        <v>421</v>
      </c>
      <c r="N129">
        <v>0</v>
      </c>
      <c r="O129">
        <v>0</v>
      </c>
      <c r="P129" t="s">
        <v>422</v>
      </c>
      <c r="Q129">
        <v>2375</v>
      </c>
      <c r="R129">
        <v>2058.2399999999998</v>
      </c>
      <c r="S129" t="s">
        <v>422</v>
      </c>
      <c r="T129" s="712">
        <v>2375</v>
      </c>
      <c r="U129" t="s">
        <v>423</v>
      </c>
      <c r="V129" t="s">
        <v>424</v>
      </c>
      <c r="W129" t="s">
        <v>425</v>
      </c>
      <c r="X129" t="s">
        <v>975</v>
      </c>
      <c r="Y129" s="711">
        <v>44512.534629629597</v>
      </c>
    </row>
    <row r="130" spans="1:25">
      <c r="A130" t="s">
        <v>410</v>
      </c>
      <c r="B130" t="s">
        <v>411</v>
      </c>
      <c r="C130" t="s">
        <v>970</v>
      </c>
      <c r="D130" t="s">
        <v>971</v>
      </c>
      <c r="E130" t="s">
        <v>414</v>
      </c>
      <c r="F130" t="s">
        <v>415</v>
      </c>
      <c r="G130" t="s">
        <v>416</v>
      </c>
      <c r="H130" t="s">
        <v>887</v>
      </c>
      <c r="I130" t="s">
        <v>1281</v>
      </c>
      <c r="J130" s="711">
        <v>44499</v>
      </c>
      <c r="K130" t="s">
        <v>2555</v>
      </c>
      <c r="L130" t="s">
        <v>2556</v>
      </c>
      <c r="M130" t="s">
        <v>421</v>
      </c>
      <c r="N130">
        <v>0</v>
      </c>
      <c r="O130">
        <v>0</v>
      </c>
      <c r="P130" t="s">
        <v>422</v>
      </c>
      <c r="Q130">
        <v>-2375</v>
      </c>
      <c r="R130">
        <v>-2058.2399999999998</v>
      </c>
      <c r="S130" t="s">
        <v>422</v>
      </c>
      <c r="T130" s="712">
        <v>-2375</v>
      </c>
      <c r="U130" t="s">
        <v>423</v>
      </c>
      <c r="V130" t="s">
        <v>424</v>
      </c>
      <c r="W130" t="s">
        <v>425</v>
      </c>
      <c r="X130" t="s">
        <v>975</v>
      </c>
      <c r="Y130" s="711">
        <v>44512.534629629597</v>
      </c>
    </row>
    <row r="131" spans="1:25">
      <c r="A131" t="s">
        <v>410</v>
      </c>
      <c r="B131" t="s">
        <v>411</v>
      </c>
      <c r="C131" t="s">
        <v>970</v>
      </c>
      <c r="D131" t="s">
        <v>971</v>
      </c>
      <c r="E131" t="s">
        <v>414</v>
      </c>
      <c r="F131" t="s">
        <v>415</v>
      </c>
      <c r="G131" t="s">
        <v>416</v>
      </c>
      <c r="H131" t="s">
        <v>889</v>
      </c>
      <c r="I131" t="s">
        <v>1285</v>
      </c>
      <c r="J131" s="711">
        <v>44499</v>
      </c>
      <c r="K131" t="s">
        <v>2557</v>
      </c>
      <c r="L131" t="s">
        <v>2558</v>
      </c>
      <c r="M131" t="s">
        <v>421</v>
      </c>
      <c r="N131">
        <v>0</v>
      </c>
      <c r="O131">
        <v>0</v>
      </c>
      <c r="P131" t="s">
        <v>422</v>
      </c>
      <c r="Q131">
        <v>1875</v>
      </c>
      <c r="R131">
        <v>1624.92</v>
      </c>
      <c r="S131" t="s">
        <v>422</v>
      </c>
      <c r="T131" s="712">
        <v>1875</v>
      </c>
      <c r="U131" t="s">
        <v>423</v>
      </c>
      <c r="V131" t="s">
        <v>424</v>
      </c>
      <c r="W131" t="s">
        <v>425</v>
      </c>
      <c r="X131" t="s">
        <v>975</v>
      </c>
      <c r="Y131" s="711">
        <v>44512.534629629597</v>
      </c>
    </row>
    <row r="132" spans="1:25">
      <c r="A132" t="s">
        <v>410</v>
      </c>
      <c r="B132" t="s">
        <v>411</v>
      </c>
      <c r="C132" t="s">
        <v>970</v>
      </c>
      <c r="D132" t="s">
        <v>971</v>
      </c>
      <c r="E132" t="s">
        <v>414</v>
      </c>
      <c r="F132" t="s">
        <v>415</v>
      </c>
      <c r="G132" t="s">
        <v>416</v>
      </c>
      <c r="H132" t="s">
        <v>895</v>
      </c>
      <c r="I132" t="s">
        <v>1295</v>
      </c>
      <c r="J132" s="711">
        <v>44499</v>
      </c>
      <c r="K132" t="s">
        <v>2559</v>
      </c>
      <c r="L132" t="s">
        <v>2560</v>
      </c>
      <c r="M132" t="s">
        <v>421</v>
      </c>
      <c r="N132">
        <v>0</v>
      </c>
      <c r="O132">
        <v>0</v>
      </c>
      <c r="P132" t="s">
        <v>422</v>
      </c>
      <c r="Q132">
        <v>4000</v>
      </c>
      <c r="R132">
        <v>3466.5</v>
      </c>
      <c r="S132" t="s">
        <v>422</v>
      </c>
      <c r="T132" s="712">
        <v>4000</v>
      </c>
      <c r="U132" t="s">
        <v>423</v>
      </c>
      <c r="V132" t="s">
        <v>424</v>
      </c>
      <c r="W132" t="s">
        <v>425</v>
      </c>
      <c r="X132" t="s">
        <v>975</v>
      </c>
      <c r="Y132" s="711">
        <v>44512.534629629597</v>
      </c>
    </row>
    <row r="133" spans="1:25">
      <c r="A133" t="s">
        <v>410</v>
      </c>
      <c r="B133" t="s">
        <v>411</v>
      </c>
      <c r="C133" t="s">
        <v>970</v>
      </c>
      <c r="D133" t="s">
        <v>971</v>
      </c>
      <c r="E133" t="s">
        <v>414</v>
      </c>
      <c r="F133" t="s">
        <v>415</v>
      </c>
      <c r="G133" t="s">
        <v>416</v>
      </c>
      <c r="H133" t="s">
        <v>897</v>
      </c>
      <c r="I133" t="s">
        <v>1299</v>
      </c>
      <c r="J133" s="711">
        <v>44499</v>
      </c>
      <c r="K133" t="s">
        <v>2561</v>
      </c>
      <c r="L133" t="s">
        <v>2562</v>
      </c>
      <c r="M133" t="s">
        <v>421</v>
      </c>
      <c r="N133">
        <v>0</v>
      </c>
      <c r="O133">
        <v>0</v>
      </c>
      <c r="P133" t="s">
        <v>422</v>
      </c>
      <c r="Q133">
        <v>4000</v>
      </c>
      <c r="R133">
        <v>3466.5</v>
      </c>
      <c r="S133" t="s">
        <v>422</v>
      </c>
      <c r="T133" s="712">
        <v>4000</v>
      </c>
      <c r="U133" t="s">
        <v>423</v>
      </c>
      <c r="V133" t="s">
        <v>424</v>
      </c>
      <c r="W133" t="s">
        <v>425</v>
      </c>
      <c r="X133" t="s">
        <v>975</v>
      </c>
      <c r="Y133" s="711">
        <v>44512.534641203703</v>
      </c>
    </row>
    <row r="134" spans="1:25">
      <c r="A134" t="s">
        <v>410</v>
      </c>
      <c r="B134" t="s">
        <v>411</v>
      </c>
      <c r="C134" t="s">
        <v>970</v>
      </c>
      <c r="D134" t="s">
        <v>971</v>
      </c>
      <c r="E134" t="s">
        <v>414</v>
      </c>
      <c r="F134" t="s">
        <v>415</v>
      </c>
      <c r="G134" t="s">
        <v>416</v>
      </c>
      <c r="H134" t="s">
        <v>902</v>
      </c>
      <c r="I134" t="s">
        <v>1301</v>
      </c>
      <c r="J134" s="711">
        <v>44499</v>
      </c>
      <c r="K134" t="s">
        <v>2563</v>
      </c>
      <c r="L134" t="s">
        <v>2564</v>
      </c>
      <c r="M134" t="s">
        <v>421</v>
      </c>
      <c r="N134">
        <v>0</v>
      </c>
      <c r="O134">
        <v>0</v>
      </c>
      <c r="P134" t="s">
        <v>422</v>
      </c>
      <c r="Q134">
        <v>1800</v>
      </c>
      <c r="R134">
        <v>1559.93</v>
      </c>
      <c r="S134" t="s">
        <v>422</v>
      </c>
      <c r="T134" s="712">
        <v>1800</v>
      </c>
      <c r="U134" t="s">
        <v>423</v>
      </c>
      <c r="V134" t="s">
        <v>424</v>
      </c>
      <c r="W134" t="s">
        <v>425</v>
      </c>
      <c r="X134" t="s">
        <v>985</v>
      </c>
      <c r="Y134" s="711">
        <v>44512.534641203703</v>
      </c>
    </row>
    <row r="135" spans="1:25">
      <c r="A135" t="s">
        <v>410</v>
      </c>
      <c r="B135" t="s">
        <v>411</v>
      </c>
      <c r="C135" t="s">
        <v>970</v>
      </c>
      <c r="D135" t="s">
        <v>971</v>
      </c>
      <c r="E135" t="s">
        <v>414</v>
      </c>
      <c r="F135" t="s">
        <v>415</v>
      </c>
      <c r="G135" t="s">
        <v>416</v>
      </c>
      <c r="H135" t="s">
        <v>818</v>
      </c>
      <c r="I135" t="s">
        <v>1303</v>
      </c>
      <c r="J135" s="711">
        <v>44499</v>
      </c>
      <c r="K135" t="s">
        <v>2565</v>
      </c>
      <c r="L135" t="s">
        <v>2566</v>
      </c>
      <c r="M135" t="s">
        <v>421</v>
      </c>
      <c r="N135">
        <v>0</v>
      </c>
      <c r="O135">
        <v>0</v>
      </c>
      <c r="P135" t="s">
        <v>422</v>
      </c>
      <c r="Q135">
        <v>2100</v>
      </c>
      <c r="R135">
        <v>1819.92</v>
      </c>
      <c r="S135" t="s">
        <v>422</v>
      </c>
      <c r="T135" s="712">
        <v>2100</v>
      </c>
      <c r="U135" t="s">
        <v>423</v>
      </c>
      <c r="V135" t="s">
        <v>424</v>
      </c>
      <c r="W135" t="s">
        <v>425</v>
      </c>
      <c r="X135" t="s">
        <v>985</v>
      </c>
      <c r="Y135" s="711">
        <v>44512.534641203703</v>
      </c>
    </row>
    <row r="136" spans="1:25">
      <c r="A136" t="s">
        <v>410</v>
      </c>
      <c r="B136" t="s">
        <v>411</v>
      </c>
      <c r="C136" t="s">
        <v>970</v>
      </c>
      <c r="D136" t="s">
        <v>971</v>
      </c>
      <c r="E136" t="s">
        <v>414</v>
      </c>
      <c r="F136" t="s">
        <v>415</v>
      </c>
      <c r="G136" t="s">
        <v>416</v>
      </c>
      <c r="H136" t="s">
        <v>932</v>
      </c>
      <c r="I136" t="s">
        <v>1307</v>
      </c>
      <c r="J136" s="711">
        <v>44499</v>
      </c>
      <c r="K136" t="s">
        <v>2567</v>
      </c>
      <c r="L136" t="s">
        <v>2568</v>
      </c>
      <c r="M136" t="s">
        <v>421</v>
      </c>
      <c r="N136">
        <v>0</v>
      </c>
      <c r="O136">
        <v>0</v>
      </c>
      <c r="P136" t="s">
        <v>422</v>
      </c>
      <c r="Q136">
        <v>1800</v>
      </c>
      <c r="R136">
        <v>1559.93</v>
      </c>
      <c r="S136" t="s">
        <v>422</v>
      </c>
      <c r="T136" s="712">
        <v>1800</v>
      </c>
      <c r="U136" t="s">
        <v>423</v>
      </c>
      <c r="V136" t="s">
        <v>424</v>
      </c>
      <c r="W136" t="s">
        <v>425</v>
      </c>
      <c r="X136" t="s">
        <v>985</v>
      </c>
      <c r="Y136" s="711">
        <v>44512.534641203703</v>
      </c>
    </row>
    <row r="137" spans="1:25">
      <c r="A137" t="s">
        <v>410</v>
      </c>
      <c r="B137" t="s">
        <v>411</v>
      </c>
      <c r="C137" t="s">
        <v>970</v>
      </c>
      <c r="D137" t="s">
        <v>971</v>
      </c>
      <c r="E137" t="s">
        <v>414</v>
      </c>
      <c r="F137" t="s">
        <v>415</v>
      </c>
      <c r="G137" t="s">
        <v>416</v>
      </c>
      <c r="H137" t="s">
        <v>845</v>
      </c>
      <c r="I137" t="s">
        <v>1309</v>
      </c>
      <c r="J137" s="711">
        <v>44499</v>
      </c>
      <c r="K137" t="s">
        <v>2569</v>
      </c>
      <c r="L137" t="s">
        <v>2570</v>
      </c>
      <c r="M137" t="s">
        <v>421</v>
      </c>
      <c r="N137">
        <v>0</v>
      </c>
      <c r="O137">
        <v>0</v>
      </c>
      <c r="P137" t="s">
        <v>422</v>
      </c>
      <c r="Q137">
        <v>900</v>
      </c>
      <c r="R137">
        <v>779.96</v>
      </c>
      <c r="S137" t="s">
        <v>422</v>
      </c>
      <c r="T137" s="712">
        <v>900</v>
      </c>
      <c r="U137" t="s">
        <v>423</v>
      </c>
      <c r="V137" t="s">
        <v>424</v>
      </c>
      <c r="W137" t="s">
        <v>425</v>
      </c>
      <c r="X137" t="s">
        <v>985</v>
      </c>
      <c r="Y137" s="711">
        <v>44512.534641203703</v>
      </c>
    </row>
    <row r="138" spans="1:25">
      <c r="A138" t="s">
        <v>410</v>
      </c>
      <c r="B138" t="s">
        <v>411</v>
      </c>
      <c r="C138" t="s">
        <v>970</v>
      </c>
      <c r="D138" t="s">
        <v>971</v>
      </c>
      <c r="E138" t="s">
        <v>414</v>
      </c>
      <c r="F138" t="s">
        <v>415</v>
      </c>
      <c r="G138" t="s">
        <v>416</v>
      </c>
      <c r="H138" t="s">
        <v>942</v>
      </c>
      <c r="I138" t="s">
        <v>1315</v>
      </c>
      <c r="J138" s="711">
        <v>44499</v>
      </c>
      <c r="K138" t="s">
        <v>2571</v>
      </c>
      <c r="L138" t="s">
        <v>2572</v>
      </c>
      <c r="M138" t="s">
        <v>421</v>
      </c>
      <c r="N138">
        <v>0</v>
      </c>
      <c r="O138">
        <v>0</v>
      </c>
      <c r="P138" t="s">
        <v>422</v>
      </c>
      <c r="Q138">
        <v>460</v>
      </c>
      <c r="R138">
        <v>398.65</v>
      </c>
      <c r="S138" t="s">
        <v>422</v>
      </c>
      <c r="T138" s="712">
        <v>460</v>
      </c>
      <c r="U138" t="s">
        <v>423</v>
      </c>
      <c r="V138" t="s">
        <v>424</v>
      </c>
      <c r="W138" t="s">
        <v>425</v>
      </c>
      <c r="X138" t="s">
        <v>985</v>
      </c>
      <c r="Y138" s="711">
        <v>44512.534641203703</v>
      </c>
    </row>
    <row r="139" spans="1:25">
      <c r="A139" t="s">
        <v>410</v>
      </c>
      <c r="B139" t="s">
        <v>411</v>
      </c>
      <c r="C139" t="s">
        <v>970</v>
      </c>
      <c r="D139" t="s">
        <v>971</v>
      </c>
      <c r="E139" t="s">
        <v>414</v>
      </c>
      <c r="F139" t="s">
        <v>415</v>
      </c>
      <c r="G139" t="s">
        <v>416</v>
      </c>
      <c r="H139" t="s">
        <v>844</v>
      </c>
      <c r="I139" t="s">
        <v>1317</v>
      </c>
      <c r="J139" s="711">
        <v>44499</v>
      </c>
      <c r="K139" t="s">
        <v>2573</v>
      </c>
      <c r="L139" t="s">
        <v>2574</v>
      </c>
      <c r="M139" t="s">
        <v>421</v>
      </c>
      <c r="N139">
        <v>0</v>
      </c>
      <c r="O139">
        <v>0</v>
      </c>
      <c r="P139" t="s">
        <v>422</v>
      </c>
      <c r="Q139">
        <v>1275</v>
      </c>
      <c r="R139">
        <v>1104.95</v>
      </c>
      <c r="S139" t="s">
        <v>422</v>
      </c>
      <c r="T139" s="712">
        <v>1275</v>
      </c>
      <c r="U139" t="s">
        <v>423</v>
      </c>
      <c r="V139" t="s">
        <v>424</v>
      </c>
      <c r="W139" t="s">
        <v>425</v>
      </c>
      <c r="X139" t="s">
        <v>985</v>
      </c>
      <c r="Y139" s="711">
        <v>44512.534641203703</v>
      </c>
    </row>
    <row r="140" spans="1:25">
      <c r="A140" t="s">
        <v>410</v>
      </c>
      <c r="B140" t="s">
        <v>411</v>
      </c>
      <c r="C140" t="s">
        <v>970</v>
      </c>
      <c r="D140" t="s">
        <v>971</v>
      </c>
      <c r="E140" t="s">
        <v>414</v>
      </c>
      <c r="F140" t="s">
        <v>415</v>
      </c>
      <c r="G140" t="s">
        <v>416</v>
      </c>
      <c r="H140" t="s">
        <v>901</v>
      </c>
      <c r="I140" t="s">
        <v>1323</v>
      </c>
      <c r="J140" s="711">
        <v>44499</v>
      </c>
      <c r="K140" t="s">
        <v>2575</v>
      </c>
      <c r="L140" t="s">
        <v>2576</v>
      </c>
      <c r="M140" t="s">
        <v>421</v>
      </c>
      <c r="N140">
        <v>0</v>
      </c>
      <c r="O140">
        <v>0</v>
      </c>
      <c r="P140" t="s">
        <v>422</v>
      </c>
      <c r="Q140">
        <v>1500</v>
      </c>
      <c r="R140">
        <v>1299.94</v>
      </c>
      <c r="S140" t="s">
        <v>422</v>
      </c>
      <c r="T140" s="712">
        <v>1500</v>
      </c>
      <c r="U140" t="s">
        <v>423</v>
      </c>
      <c r="V140" t="s">
        <v>424</v>
      </c>
      <c r="W140" t="s">
        <v>425</v>
      </c>
      <c r="X140" t="s">
        <v>985</v>
      </c>
      <c r="Y140" s="711">
        <v>44512.534641203703</v>
      </c>
    </row>
    <row r="141" spans="1:25">
      <c r="A141" t="s">
        <v>410</v>
      </c>
      <c r="B141" t="s">
        <v>411</v>
      </c>
      <c r="C141" t="s">
        <v>970</v>
      </c>
      <c r="D141" t="s">
        <v>971</v>
      </c>
      <c r="E141" t="s">
        <v>414</v>
      </c>
      <c r="F141" t="s">
        <v>415</v>
      </c>
      <c r="G141" t="s">
        <v>416</v>
      </c>
      <c r="H141" t="s">
        <v>1325</v>
      </c>
      <c r="I141" t="s">
        <v>1326</v>
      </c>
      <c r="J141" s="711">
        <v>44499</v>
      </c>
      <c r="K141" t="s">
        <v>2577</v>
      </c>
      <c r="L141" t="s">
        <v>2578</v>
      </c>
      <c r="M141" t="s">
        <v>421</v>
      </c>
      <c r="N141">
        <v>0</v>
      </c>
      <c r="O141">
        <v>0</v>
      </c>
      <c r="P141" t="s">
        <v>422</v>
      </c>
      <c r="Q141">
        <v>1923</v>
      </c>
      <c r="R141">
        <v>1666.52</v>
      </c>
      <c r="S141" t="s">
        <v>422</v>
      </c>
      <c r="T141" s="712">
        <v>1923</v>
      </c>
      <c r="U141" t="s">
        <v>423</v>
      </c>
      <c r="V141" t="s">
        <v>424</v>
      </c>
      <c r="W141" t="s">
        <v>425</v>
      </c>
      <c r="X141" t="s">
        <v>985</v>
      </c>
      <c r="Y141" s="711">
        <v>44512.534641203703</v>
      </c>
    </row>
    <row r="142" spans="1:25">
      <c r="A142" t="s">
        <v>410</v>
      </c>
      <c r="B142" t="s">
        <v>411</v>
      </c>
      <c r="C142" t="s">
        <v>970</v>
      </c>
      <c r="D142" t="s">
        <v>971</v>
      </c>
      <c r="E142" t="s">
        <v>414</v>
      </c>
      <c r="F142" t="s">
        <v>415</v>
      </c>
      <c r="G142" t="s">
        <v>416</v>
      </c>
      <c r="H142" t="s">
        <v>865</v>
      </c>
      <c r="I142" t="s">
        <v>1336</v>
      </c>
      <c r="J142" s="711">
        <v>44499</v>
      </c>
      <c r="K142" t="s">
        <v>2579</v>
      </c>
      <c r="L142" t="s">
        <v>2580</v>
      </c>
      <c r="M142" t="s">
        <v>421</v>
      </c>
      <c r="N142">
        <v>0</v>
      </c>
      <c r="O142">
        <v>0</v>
      </c>
      <c r="P142" t="s">
        <v>422</v>
      </c>
      <c r="Q142">
        <v>11566</v>
      </c>
      <c r="R142">
        <v>10023.4</v>
      </c>
      <c r="S142" t="s">
        <v>422</v>
      </c>
      <c r="T142" s="712">
        <v>11566</v>
      </c>
      <c r="U142" t="s">
        <v>423</v>
      </c>
      <c r="V142" t="s">
        <v>424</v>
      </c>
      <c r="W142" t="s">
        <v>425</v>
      </c>
      <c r="X142" t="s">
        <v>975</v>
      </c>
      <c r="Y142" s="711">
        <v>44504.469305555598</v>
      </c>
    </row>
    <row r="143" spans="1:25">
      <c r="A143" t="s">
        <v>410</v>
      </c>
      <c r="B143" t="s">
        <v>411</v>
      </c>
      <c r="C143" t="s">
        <v>970</v>
      </c>
      <c r="D143" t="s">
        <v>971</v>
      </c>
      <c r="E143" t="s">
        <v>414</v>
      </c>
      <c r="F143" t="s">
        <v>415</v>
      </c>
      <c r="G143" t="s">
        <v>416</v>
      </c>
      <c r="H143" t="s">
        <v>866</v>
      </c>
      <c r="I143" t="s">
        <v>2581</v>
      </c>
      <c r="J143" s="711">
        <v>44499</v>
      </c>
      <c r="K143" t="s">
        <v>2582</v>
      </c>
      <c r="L143" t="s">
        <v>2583</v>
      </c>
      <c r="M143" t="s">
        <v>421</v>
      </c>
      <c r="N143">
        <v>0</v>
      </c>
      <c r="O143">
        <v>0</v>
      </c>
      <c r="P143" t="s">
        <v>422</v>
      </c>
      <c r="Q143">
        <v>1200</v>
      </c>
      <c r="R143">
        <v>1039.95</v>
      </c>
      <c r="S143" t="s">
        <v>422</v>
      </c>
      <c r="T143" s="712">
        <v>1200</v>
      </c>
      <c r="U143" t="s">
        <v>423</v>
      </c>
      <c r="V143" t="s">
        <v>424</v>
      </c>
      <c r="W143" t="s">
        <v>425</v>
      </c>
      <c r="X143" t="s">
        <v>975</v>
      </c>
      <c r="Y143" s="711">
        <v>44504.469317129602</v>
      </c>
    </row>
    <row r="144" spans="1:25">
      <c r="A144" t="s">
        <v>410</v>
      </c>
      <c r="B144" t="s">
        <v>411</v>
      </c>
      <c r="C144" t="s">
        <v>970</v>
      </c>
      <c r="D144" t="s">
        <v>971</v>
      </c>
      <c r="E144" t="s">
        <v>414</v>
      </c>
      <c r="F144" t="s">
        <v>415</v>
      </c>
      <c r="G144" t="s">
        <v>416</v>
      </c>
      <c r="H144" t="s">
        <v>869</v>
      </c>
      <c r="I144" t="s">
        <v>2289</v>
      </c>
      <c r="J144" s="711">
        <v>44499</v>
      </c>
      <c r="K144" t="s">
        <v>2582</v>
      </c>
      <c r="L144" t="s">
        <v>2584</v>
      </c>
      <c r="M144" t="s">
        <v>421</v>
      </c>
      <c r="N144">
        <v>0</v>
      </c>
      <c r="O144">
        <v>0</v>
      </c>
      <c r="P144" t="s">
        <v>422</v>
      </c>
      <c r="Q144">
        <v>27121</v>
      </c>
      <c r="R144">
        <v>23503.77</v>
      </c>
      <c r="S144" t="s">
        <v>422</v>
      </c>
      <c r="T144" s="712">
        <v>27121</v>
      </c>
      <c r="U144" t="s">
        <v>423</v>
      </c>
      <c r="V144" t="s">
        <v>424</v>
      </c>
      <c r="W144" t="s">
        <v>425</v>
      </c>
      <c r="X144" t="s">
        <v>975</v>
      </c>
      <c r="Y144" s="711">
        <v>44504.469317129602</v>
      </c>
    </row>
    <row r="145" spans="1:25">
      <c r="A145" t="s">
        <v>410</v>
      </c>
      <c r="B145" t="s">
        <v>411</v>
      </c>
      <c r="C145" t="s">
        <v>970</v>
      </c>
      <c r="D145" t="s">
        <v>971</v>
      </c>
      <c r="E145" t="s">
        <v>414</v>
      </c>
      <c r="F145" t="s">
        <v>415</v>
      </c>
      <c r="G145" t="s">
        <v>416</v>
      </c>
      <c r="H145" t="s">
        <v>881</v>
      </c>
      <c r="I145" t="s">
        <v>2295</v>
      </c>
      <c r="J145" s="711">
        <v>44499</v>
      </c>
      <c r="K145" t="s">
        <v>2585</v>
      </c>
      <c r="L145" t="s">
        <v>2586</v>
      </c>
      <c r="M145" t="s">
        <v>421</v>
      </c>
      <c r="N145">
        <v>0</v>
      </c>
      <c r="O145">
        <v>0</v>
      </c>
      <c r="P145" t="s">
        <v>422</v>
      </c>
      <c r="Q145">
        <v>18453</v>
      </c>
      <c r="R145">
        <v>15991.85</v>
      </c>
      <c r="S145" t="s">
        <v>422</v>
      </c>
      <c r="T145" s="712">
        <v>18453</v>
      </c>
      <c r="U145" t="s">
        <v>423</v>
      </c>
      <c r="V145" t="s">
        <v>424</v>
      </c>
      <c r="W145" t="s">
        <v>425</v>
      </c>
      <c r="X145" t="s">
        <v>975</v>
      </c>
      <c r="Y145" s="711">
        <v>44504.469317129602</v>
      </c>
    </row>
    <row r="146" spans="1:25">
      <c r="A146" t="s">
        <v>410</v>
      </c>
      <c r="B146" t="s">
        <v>411</v>
      </c>
      <c r="C146" t="s">
        <v>970</v>
      </c>
      <c r="D146" t="s">
        <v>971</v>
      </c>
      <c r="E146" t="s">
        <v>414</v>
      </c>
      <c r="F146" t="s">
        <v>415</v>
      </c>
      <c r="G146" t="s">
        <v>416</v>
      </c>
      <c r="H146" t="s">
        <v>892</v>
      </c>
      <c r="I146" t="s">
        <v>2587</v>
      </c>
      <c r="J146" s="711">
        <v>44499</v>
      </c>
      <c r="K146" t="s">
        <v>2588</v>
      </c>
      <c r="L146" t="s">
        <v>2589</v>
      </c>
      <c r="M146" t="s">
        <v>421</v>
      </c>
      <c r="N146">
        <v>0</v>
      </c>
      <c r="O146">
        <v>0</v>
      </c>
      <c r="P146" t="s">
        <v>422</v>
      </c>
      <c r="Q146">
        <v>4278</v>
      </c>
      <c r="R146">
        <v>3707.43</v>
      </c>
      <c r="S146" t="s">
        <v>422</v>
      </c>
      <c r="T146" s="712">
        <v>4278</v>
      </c>
      <c r="U146" t="s">
        <v>423</v>
      </c>
      <c r="V146" t="s">
        <v>424</v>
      </c>
      <c r="W146" t="s">
        <v>425</v>
      </c>
      <c r="X146" t="s">
        <v>975</v>
      </c>
      <c r="Y146" s="711">
        <v>44504.469317129602</v>
      </c>
    </row>
    <row r="147" spans="1:25">
      <c r="A147" t="s">
        <v>410</v>
      </c>
      <c r="B147" t="s">
        <v>411</v>
      </c>
      <c r="C147" t="s">
        <v>970</v>
      </c>
      <c r="D147" t="s">
        <v>971</v>
      </c>
      <c r="E147" t="s">
        <v>414</v>
      </c>
      <c r="F147" t="s">
        <v>415</v>
      </c>
      <c r="G147" t="s">
        <v>416</v>
      </c>
      <c r="H147" t="s">
        <v>914</v>
      </c>
      <c r="I147" t="s">
        <v>2298</v>
      </c>
      <c r="J147" s="711">
        <v>44499</v>
      </c>
      <c r="K147" t="s">
        <v>2590</v>
      </c>
      <c r="L147" t="s">
        <v>2591</v>
      </c>
      <c r="M147" t="s">
        <v>421</v>
      </c>
      <c r="N147">
        <v>0</v>
      </c>
      <c r="O147">
        <v>0</v>
      </c>
      <c r="P147" t="s">
        <v>422</v>
      </c>
      <c r="Q147">
        <v>639</v>
      </c>
      <c r="R147">
        <v>553.77</v>
      </c>
      <c r="S147" t="s">
        <v>422</v>
      </c>
      <c r="T147" s="712">
        <v>639</v>
      </c>
      <c r="U147" t="s">
        <v>423</v>
      </c>
      <c r="V147" t="s">
        <v>424</v>
      </c>
      <c r="W147" t="s">
        <v>425</v>
      </c>
      <c r="X147" t="s">
        <v>975</v>
      </c>
      <c r="Y147" s="711">
        <v>44504.469317129602</v>
      </c>
    </row>
    <row r="148" spans="1:25">
      <c r="A148" t="s">
        <v>410</v>
      </c>
      <c r="B148" t="s">
        <v>411</v>
      </c>
      <c r="C148" t="s">
        <v>970</v>
      </c>
      <c r="D148" t="s">
        <v>971</v>
      </c>
      <c r="E148" t="s">
        <v>414</v>
      </c>
      <c r="F148" t="s">
        <v>415</v>
      </c>
      <c r="G148" t="s">
        <v>416</v>
      </c>
      <c r="H148" t="s">
        <v>900</v>
      </c>
      <c r="I148" t="s">
        <v>1343</v>
      </c>
      <c r="J148" s="711">
        <v>44499</v>
      </c>
      <c r="K148" t="s">
        <v>2592</v>
      </c>
      <c r="L148" t="s">
        <v>2593</v>
      </c>
      <c r="M148" t="s">
        <v>421</v>
      </c>
      <c r="N148">
        <v>0</v>
      </c>
      <c r="O148">
        <v>0</v>
      </c>
      <c r="P148" t="s">
        <v>422</v>
      </c>
      <c r="Q148">
        <v>3396</v>
      </c>
      <c r="R148">
        <v>2943.06</v>
      </c>
      <c r="S148" t="s">
        <v>422</v>
      </c>
      <c r="T148" s="712">
        <v>3396</v>
      </c>
      <c r="U148" t="s">
        <v>423</v>
      </c>
      <c r="V148" t="s">
        <v>424</v>
      </c>
      <c r="W148" t="s">
        <v>425</v>
      </c>
      <c r="X148" t="s">
        <v>985</v>
      </c>
      <c r="Y148" s="711">
        <v>44504.469317129602</v>
      </c>
    </row>
    <row r="149" spans="1:25">
      <c r="A149" t="s">
        <v>410</v>
      </c>
      <c r="B149" t="s">
        <v>411</v>
      </c>
      <c r="C149" t="s">
        <v>970</v>
      </c>
      <c r="D149" t="s">
        <v>971</v>
      </c>
      <c r="E149" t="s">
        <v>414</v>
      </c>
      <c r="F149" t="s">
        <v>415</v>
      </c>
      <c r="G149" t="s">
        <v>416</v>
      </c>
      <c r="H149" t="s">
        <v>885</v>
      </c>
      <c r="I149" t="s">
        <v>2594</v>
      </c>
      <c r="J149" s="711">
        <v>44499</v>
      </c>
      <c r="K149" t="s">
        <v>2595</v>
      </c>
      <c r="L149" t="s">
        <v>2596</v>
      </c>
      <c r="M149" t="s">
        <v>421</v>
      </c>
      <c r="N149">
        <v>0</v>
      </c>
      <c r="O149">
        <v>0</v>
      </c>
      <c r="P149" t="s">
        <v>422</v>
      </c>
      <c r="Q149">
        <v>4391</v>
      </c>
      <c r="R149">
        <v>3805.36</v>
      </c>
      <c r="S149" t="s">
        <v>422</v>
      </c>
      <c r="T149" s="712">
        <v>4391</v>
      </c>
      <c r="U149" t="s">
        <v>423</v>
      </c>
      <c r="V149" t="s">
        <v>424</v>
      </c>
      <c r="W149" t="s">
        <v>425</v>
      </c>
      <c r="X149" t="s">
        <v>985</v>
      </c>
      <c r="Y149" s="711">
        <v>44504.469317129602</v>
      </c>
    </row>
    <row r="150" spans="1:25">
      <c r="A150" t="s">
        <v>410</v>
      </c>
      <c r="B150" t="s">
        <v>411</v>
      </c>
      <c r="C150" t="s">
        <v>970</v>
      </c>
      <c r="D150" t="s">
        <v>971</v>
      </c>
      <c r="E150" t="s">
        <v>414</v>
      </c>
      <c r="F150" t="s">
        <v>415</v>
      </c>
      <c r="G150" t="s">
        <v>416</v>
      </c>
      <c r="H150" t="s">
        <v>898</v>
      </c>
      <c r="I150" t="s">
        <v>1348</v>
      </c>
      <c r="J150" s="711">
        <v>44499</v>
      </c>
      <c r="K150" t="s">
        <v>2597</v>
      </c>
      <c r="L150" t="s">
        <v>2598</v>
      </c>
      <c r="M150" t="s">
        <v>421</v>
      </c>
      <c r="N150">
        <v>0</v>
      </c>
      <c r="O150">
        <v>0</v>
      </c>
      <c r="P150" t="s">
        <v>422</v>
      </c>
      <c r="Q150">
        <v>2453</v>
      </c>
      <c r="R150">
        <v>2125.83</v>
      </c>
      <c r="S150" t="s">
        <v>422</v>
      </c>
      <c r="T150" s="712">
        <v>2453</v>
      </c>
      <c r="U150" t="s">
        <v>423</v>
      </c>
      <c r="V150" t="s">
        <v>424</v>
      </c>
      <c r="W150" t="s">
        <v>425</v>
      </c>
      <c r="X150" t="s">
        <v>985</v>
      </c>
      <c r="Y150" s="711">
        <v>44504.469317129602</v>
      </c>
    </row>
    <row r="151" spans="1:25">
      <c r="A151" t="s">
        <v>410</v>
      </c>
      <c r="B151" t="s">
        <v>411</v>
      </c>
      <c r="C151" t="s">
        <v>970</v>
      </c>
      <c r="D151" t="s">
        <v>971</v>
      </c>
      <c r="E151" t="s">
        <v>414</v>
      </c>
      <c r="F151" t="s">
        <v>415</v>
      </c>
      <c r="G151" t="s">
        <v>416</v>
      </c>
      <c r="H151" t="s">
        <v>923</v>
      </c>
      <c r="I151" t="s">
        <v>1348</v>
      </c>
      <c r="J151" s="711">
        <v>44499</v>
      </c>
      <c r="K151" t="s">
        <v>2599</v>
      </c>
      <c r="L151" t="s">
        <v>2598</v>
      </c>
      <c r="M151" t="s">
        <v>421</v>
      </c>
      <c r="N151">
        <v>0</v>
      </c>
      <c r="O151">
        <v>0</v>
      </c>
      <c r="P151" t="s">
        <v>422</v>
      </c>
      <c r="Q151">
        <v>4793</v>
      </c>
      <c r="R151">
        <v>4153.74</v>
      </c>
      <c r="S151" t="s">
        <v>422</v>
      </c>
      <c r="T151" s="712">
        <v>4793</v>
      </c>
      <c r="U151" t="s">
        <v>423</v>
      </c>
      <c r="V151" t="s">
        <v>424</v>
      </c>
      <c r="W151" t="s">
        <v>425</v>
      </c>
      <c r="X151" t="s">
        <v>985</v>
      </c>
      <c r="Y151" s="711">
        <v>44504.469317129602</v>
      </c>
    </row>
    <row r="152" spans="1:25">
      <c r="A152" t="s">
        <v>410</v>
      </c>
      <c r="B152" t="s">
        <v>411</v>
      </c>
      <c r="C152" t="s">
        <v>970</v>
      </c>
      <c r="D152" t="s">
        <v>971</v>
      </c>
      <c r="E152" t="s">
        <v>414</v>
      </c>
      <c r="F152" t="s">
        <v>415</v>
      </c>
      <c r="G152" t="s">
        <v>416</v>
      </c>
      <c r="H152" t="s">
        <v>822</v>
      </c>
      <c r="I152" t="s">
        <v>1352</v>
      </c>
      <c r="J152" s="711">
        <v>44499</v>
      </c>
      <c r="K152" t="s">
        <v>2600</v>
      </c>
      <c r="L152" t="s">
        <v>2601</v>
      </c>
      <c r="M152" t="s">
        <v>421</v>
      </c>
      <c r="N152">
        <v>0</v>
      </c>
      <c r="O152">
        <v>0</v>
      </c>
      <c r="P152" t="s">
        <v>422</v>
      </c>
      <c r="Q152">
        <v>7211</v>
      </c>
      <c r="R152">
        <v>6249.24</v>
      </c>
      <c r="S152" t="s">
        <v>422</v>
      </c>
      <c r="T152" s="712">
        <v>7211</v>
      </c>
      <c r="U152" t="s">
        <v>423</v>
      </c>
      <c r="V152" t="s">
        <v>424</v>
      </c>
      <c r="W152" t="s">
        <v>425</v>
      </c>
      <c r="X152" t="s">
        <v>985</v>
      </c>
      <c r="Y152" s="711">
        <v>44504.469317129602</v>
      </c>
    </row>
    <row r="153" spans="1:25">
      <c r="A153" t="s">
        <v>410</v>
      </c>
      <c r="B153" t="s">
        <v>411</v>
      </c>
      <c r="C153" t="s">
        <v>970</v>
      </c>
      <c r="D153" t="s">
        <v>971</v>
      </c>
      <c r="E153" t="s">
        <v>414</v>
      </c>
      <c r="F153" t="s">
        <v>415</v>
      </c>
      <c r="G153" t="s">
        <v>416</v>
      </c>
      <c r="H153" t="s">
        <v>839</v>
      </c>
      <c r="I153" t="s">
        <v>1355</v>
      </c>
      <c r="J153" s="711">
        <v>44499</v>
      </c>
      <c r="K153" t="s">
        <v>2602</v>
      </c>
      <c r="L153" t="s">
        <v>2603</v>
      </c>
      <c r="M153" t="s">
        <v>421</v>
      </c>
      <c r="N153">
        <v>0</v>
      </c>
      <c r="O153">
        <v>0</v>
      </c>
      <c r="P153" t="s">
        <v>422</v>
      </c>
      <c r="Q153">
        <v>1003</v>
      </c>
      <c r="R153">
        <v>869.23</v>
      </c>
      <c r="S153" t="s">
        <v>422</v>
      </c>
      <c r="T153" s="712">
        <v>1003</v>
      </c>
      <c r="U153" t="s">
        <v>423</v>
      </c>
      <c r="V153" t="s">
        <v>424</v>
      </c>
      <c r="W153" t="s">
        <v>425</v>
      </c>
      <c r="X153" t="s">
        <v>985</v>
      </c>
      <c r="Y153" s="711">
        <v>44504.469328703701</v>
      </c>
    </row>
    <row r="154" spans="1:25">
      <c r="A154" t="s">
        <v>410</v>
      </c>
      <c r="B154" t="s">
        <v>411</v>
      </c>
      <c r="C154" t="s">
        <v>970</v>
      </c>
      <c r="D154" t="s">
        <v>971</v>
      </c>
      <c r="E154" t="s">
        <v>414</v>
      </c>
      <c r="F154" t="s">
        <v>415</v>
      </c>
      <c r="G154" t="s">
        <v>416</v>
      </c>
      <c r="H154" t="s">
        <v>838</v>
      </c>
      <c r="I154" t="s">
        <v>1358</v>
      </c>
      <c r="J154" s="711">
        <v>44499</v>
      </c>
      <c r="K154" t="s">
        <v>2604</v>
      </c>
      <c r="L154" t="s">
        <v>2605</v>
      </c>
      <c r="M154" t="s">
        <v>421</v>
      </c>
      <c r="N154">
        <v>0</v>
      </c>
      <c r="O154">
        <v>0</v>
      </c>
      <c r="P154" t="s">
        <v>422</v>
      </c>
      <c r="Q154">
        <v>668</v>
      </c>
      <c r="R154">
        <v>578.91</v>
      </c>
      <c r="S154" t="s">
        <v>422</v>
      </c>
      <c r="T154" s="712">
        <v>668</v>
      </c>
      <c r="U154" t="s">
        <v>423</v>
      </c>
      <c r="V154" t="s">
        <v>424</v>
      </c>
      <c r="W154" t="s">
        <v>425</v>
      </c>
      <c r="X154" t="s">
        <v>985</v>
      </c>
      <c r="Y154" s="711">
        <v>44504.469328703701</v>
      </c>
    </row>
    <row r="155" spans="1:25">
      <c r="A155" t="s">
        <v>410</v>
      </c>
      <c r="B155" t="s">
        <v>411</v>
      </c>
      <c r="C155" t="s">
        <v>970</v>
      </c>
      <c r="D155" t="s">
        <v>971</v>
      </c>
      <c r="E155" t="s">
        <v>414</v>
      </c>
      <c r="F155" t="s">
        <v>415</v>
      </c>
      <c r="G155" t="s">
        <v>416</v>
      </c>
      <c r="H155" t="s">
        <v>831</v>
      </c>
      <c r="I155" t="s">
        <v>832</v>
      </c>
      <c r="J155" s="711">
        <v>44499</v>
      </c>
      <c r="K155" t="s">
        <v>2606</v>
      </c>
      <c r="L155" t="s">
        <v>2607</v>
      </c>
      <c r="M155" t="s">
        <v>421</v>
      </c>
      <c r="N155">
        <v>0</v>
      </c>
      <c r="O155">
        <v>0</v>
      </c>
      <c r="P155" t="s">
        <v>422</v>
      </c>
      <c r="Q155">
        <v>300</v>
      </c>
      <c r="R155">
        <v>259.99</v>
      </c>
      <c r="S155" t="s">
        <v>422</v>
      </c>
      <c r="T155" s="712">
        <v>300</v>
      </c>
      <c r="U155" t="s">
        <v>423</v>
      </c>
      <c r="V155" t="s">
        <v>424</v>
      </c>
      <c r="W155" t="s">
        <v>425</v>
      </c>
      <c r="X155" t="s">
        <v>985</v>
      </c>
      <c r="Y155" s="711">
        <v>44504.469328703701</v>
      </c>
    </row>
    <row r="156" spans="1:25">
      <c r="A156" t="s">
        <v>410</v>
      </c>
      <c r="B156" t="s">
        <v>411</v>
      </c>
      <c r="C156" t="s">
        <v>970</v>
      </c>
      <c r="D156" t="s">
        <v>971</v>
      </c>
      <c r="E156" t="s">
        <v>414</v>
      </c>
      <c r="F156" t="s">
        <v>415</v>
      </c>
      <c r="G156" t="s">
        <v>416</v>
      </c>
      <c r="H156" t="s">
        <v>2326</v>
      </c>
      <c r="I156" t="s">
        <v>2315</v>
      </c>
      <c r="J156" s="711">
        <v>44499</v>
      </c>
      <c r="K156" t="s">
        <v>2608</v>
      </c>
      <c r="L156" t="s">
        <v>2609</v>
      </c>
      <c r="M156" t="s">
        <v>421</v>
      </c>
      <c r="N156">
        <v>0</v>
      </c>
      <c r="O156">
        <v>0</v>
      </c>
      <c r="P156" t="s">
        <v>422</v>
      </c>
      <c r="Q156">
        <v>4641</v>
      </c>
      <c r="R156">
        <v>4022.01</v>
      </c>
      <c r="S156" t="s">
        <v>422</v>
      </c>
      <c r="T156" s="712">
        <v>4641</v>
      </c>
      <c r="U156" t="s">
        <v>423</v>
      </c>
      <c r="V156" t="s">
        <v>424</v>
      </c>
      <c r="W156" t="s">
        <v>425</v>
      </c>
      <c r="X156" t="s">
        <v>985</v>
      </c>
      <c r="Y156" s="711">
        <v>44505.336620370399</v>
      </c>
    </row>
    <row r="157" spans="1:25">
      <c r="A157" t="s">
        <v>410</v>
      </c>
      <c r="B157" t="s">
        <v>411</v>
      </c>
      <c r="C157" t="s">
        <v>970</v>
      </c>
      <c r="D157" t="s">
        <v>971</v>
      </c>
      <c r="E157" t="s">
        <v>414</v>
      </c>
      <c r="F157" t="s">
        <v>415</v>
      </c>
      <c r="G157" t="s">
        <v>416</v>
      </c>
      <c r="H157" t="s">
        <v>840</v>
      </c>
      <c r="I157" t="s">
        <v>1361</v>
      </c>
      <c r="J157" s="711">
        <v>44499</v>
      </c>
      <c r="K157" t="s">
        <v>2610</v>
      </c>
      <c r="L157" t="s">
        <v>2611</v>
      </c>
      <c r="M157" t="s">
        <v>421</v>
      </c>
      <c r="N157">
        <v>0</v>
      </c>
      <c r="O157">
        <v>0</v>
      </c>
      <c r="P157" t="s">
        <v>422</v>
      </c>
      <c r="Q157">
        <v>345</v>
      </c>
      <c r="R157">
        <v>298.99</v>
      </c>
      <c r="S157" t="s">
        <v>422</v>
      </c>
      <c r="T157" s="712">
        <v>345</v>
      </c>
      <c r="U157" t="s">
        <v>423</v>
      </c>
      <c r="V157" t="s">
        <v>424</v>
      </c>
      <c r="W157" t="s">
        <v>425</v>
      </c>
      <c r="X157" t="s">
        <v>985</v>
      </c>
      <c r="Y157" s="711">
        <v>44504.469328703701</v>
      </c>
    </row>
    <row r="158" spans="1:25">
      <c r="A158" t="s">
        <v>410</v>
      </c>
      <c r="B158" t="s">
        <v>411</v>
      </c>
      <c r="C158" t="s">
        <v>970</v>
      </c>
      <c r="D158" t="s">
        <v>971</v>
      </c>
      <c r="E158" t="s">
        <v>414</v>
      </c>
      <c r="F158" t="s">
        <v>415</v>
      </c>
      <c r="G158" t="s">
        <v>416</v>
      </c>
      <c r="H158" t="s">
        <v>824</v>
      </c>
      <c r="I158" t="s">
        <v>1364</v>
      </c>
      <c r="J158" s="711">
        <v>44499</v>
      </c>
      <c r="K158" t="s">
        <v>2612</v>
      </c>
      <c r="L158" t="s">
        <v>2613</v>
      </c>
      <c r="M158" t="s">
        <v>421</v>
      </c>
      <c r="N158">
        <v>0</v>
      </c>
      <c r="O158">
        <v>0</v>
      </c>
      <c r="P158" t="s">
        <v>422</v>
      </c>
      <c r="Q158">
        <v>2700</v>
      </c>
      <c r="R158">
        <v>2339.89</v>
      </c>
      <c r="S158" t="s">
        <v>422</v>
      </c>
      <c r="T158" s="712">
        <v>2700</v>
      </c>
      <c r="U158" t="s">
        <v>423</v>
      </c>
      <c r="V158" t="s">
        <v>424</v>
      </c>
      <c r="W158" t="s">
        <v>425</v>
      </c>
      <c r="X158" t="s">
        <v>985</v>
      </c>
      <c r="Y158" s="711">
        <v>44504.469328703701</v>
      </c>
    </row>
    <row r="159" spans="1:25">
      <c r="A159" t="s">
        <v>410</v>
      </c>
      <c r="B159" t="s">
        <v>411</v>
      </c>
      <c r="C159" t="s">
        <v>970</v>
      </c>
      <c r="D159" t="s">
        <v>971</v>
      </c>
      <c r="E159" t="s">
        <v>414</v>
      </c>
      <c r="F159" t="s">
        <v>415</v>
      </c>
      <c r="G159" t="s">
        <v>416</v>
      </c>
      <c r="H159" t="s">
        <v>823</v>
      </c>
      <c r="I159" t="s">
        <v>1367</v>
      </c>
      <c r="J159" s="711">
        <v>44499</v>
      </c>
      <c r="K159" t="s">
        <v>2614</v>
      </c>
      <c r="L159" t="s">
        <v>2615</v>
      </c>
      <c r="M159" t="s">
        <v>421</v>
      </c>
      <c r="N159">
        <v>0</v>
      </c>
      <c r="O159">
        <v>0</v>
      </c>
      <c r="P159" t="s">
        <v>422</v>
      </c>
      <c r="Q159">
        <v>2613</v>
      </c>
      <c r="R159">
        <v>2264.4899999999998</v>
      </c>
      <c r="S159" t="s">
        <v>422</v>
      </c>
      <c r="T159" s="712">
        <v>2613</v>
      </c>
      <c r="U159" t="s">
        <v>423</v>
      </c>
      <c r="V159" t="s">
        <v>424</v>
      </c>
      <c r="W159" t="s">
        <v>425</v>
      </c>
      <c r="X159" t="s">
        <v>985</v>
      </c>
      <c r="Y159" s="711">
        <v>44504.469317129602</v>
      </c>
    </row>
    <row r="160" spans="1:25">
      <c r="T160" s="712">
        <f>SUM(T4:T159)</f>
        <v>204196.51</v>
      </c>
    </row>
    <row r="165" spans="7:21">
      <c r="G165" t="s">
        <v>416</v>
      </c>
      <c r="H165" t="s">
        <v>2355</v>
      </c>
      <c r="I165" t="s">
        <v>2356</v>
      </c>
      <c r="J165" s="711">
        <v>44499</v>
      </c>
      <c r="K165" t="s">
        <v>2357</v>
      </c>
      <c r="L165" t="s">
        <v>2358</v>
      </c>
      <c r="S165" t="s">
        <v>422</v>
      </c>
      <c r="T165">
        <v>1413</v>
      </c>
    </row>
    <row r="166" spans="7:21">
      <c r="G166" t="s">
        <v>416</v>
      </c>
      <c r="H166" t="s">
        <v>2512</v>
      </c>
      <c r="I166" t="s">
        <v>2513</v>
      </c>
      <c r="J166" s="711">
        <v>44499</v>
      </c>
      <c r="K166" t="s">
        <v>2514</v>
      </c>
      <c r="L166" t="s">
        <v>2515</v>
      </c>
      <c r="S166" t="s">
        <v>422</v>
      </c>
      <c r="T166">
        <v>1010</v>
      </c>
    </row>
    <row r="167" spans="7:21">
      <c r="G167" t="s">
        <v>416</v>
      </c>
      <c r="H167" t="s">
        <v>1325</v>
      </c>
      <c r="I167" t="s">
        <v>1326</v>
      </c>
      <c r="J167" s="711">
        <v>44499</v>
      </c>
      <c r="K167" t="s">
        <v>2577</v>
      </c>
      <c r="L167" t="s">
        <v>2578</v>
      </c>
      <c r="S167" t="s">
        <v>422</v>
      </c>
      <c r="T167">
        <v>1923</v>
      </c>
    </row>
    <row r="168" spans="7:21">
      <c r="G168" t="s">
        <v>416</v>
      </c>
      <c r="H168" t="s">
        <v>2326</v>
      </c>
      <c r="I168" t="s">
        <v>2315</v>
      </c>
      <c r="J168" s="711">
        <v>44499</v>
      </c>
      <c r="K168" t="s">
        <v>2608</v>
      </c>
      <c r="L168" t="s">
        <v>2609</v>
      </c>
      <c r="S168" t="s">
        <v>422</v>
      </c>
      <c r="T168">
        <v>4641</v>
      </c>
    </row>
    <row r="170" spans="7:21">
      <c r="T170" s="712">
        <f>T160-T165-T166-T167-T168</f>
        <v>195209.51</v>
      </c>
      <c r="U170" s="906">
        <f>T170-'Rapport Financier 1'!N254</f>
        <v>0</v>
      </c>
    </row>
    <row r="171" spans="7:21">
      <c r="T171" s="712">
        <f>T170*1.07</f>
        <v>208874.17570000002</v>
      </c>
      <c r="U171" s="906">
        <f>T171-'Rapport Financier 1'!N256</f>
        <v>0</v>
      </c>
    </row>
  </sheetData>
  <autoFilter ref="A3:Y159" xr:uid="{9D7AFFC6-57CD-485F-B35F-3382EBE89C1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BE39-AC03-4195-8FB1-867D22B47C27}">
  <sheetPr>
    <tabColor rgb="FF92D050"/>
  </sheetPr>
  <dimension ref="A1:U662"/>
  <sheetViews>
    <sheetView zoomScale="80" zoomScaleNormal="80" workbookViewId="0">
      <selection activeCell="C16" sqref="C16"/>
    </sheetView>
  </sheetViews>
  <sheetFormatPr defaultColWidth="10.625" defaultRowHeight="15"/>
  <cols>
    <col min="1" max="1" width="20.125" style="655" customWidth="1"/>
    <col min="2" max="2" width="13.125" style="655" customWidth="1"/>
    <col min="3" max="3" width="9.125" style="655" customWidth="1"/>
    <col min="4" max="17" width="11.625" style="655" customWidth="1"/>
    <col min="18" max="18" width="9.875" style="655" customWidth="1"/>
    <col min="19" max="16384" width="10.625" style="655"/>
  </cols>
  <sheetData>
    <row r="1" spans="1:18">
      <c r="A1" s="610" t="s">
        <v>1400</v>
      </c>
      <c r="B1" s="611"/>
    </row>
    <row r="2" spans="1:18" ht="15.75">
      <c r="A2" s="655" t="s">
        <v>1418</v>
      </c>
      <c r="B2" s="767" t="s">
        <v>1419</v>
      </c>
    </row>
    <row r="3" spans="1:18" ht="15.75">
      <c r="A3" s="655" t="s">
        <v>1420</v>
      </c>
      <c r="B3" s="767" t="s">
        <v>411</v>
      </c>
    </row>
    <row r="4" spans="1:18" ht="15.75">
      <c r="A4" s="655" t="s">
        <v>1421</v>
      </c>
      <c r="B4" s="768">
        <v>200823</v>
      </c>
    </row>
    <row r="5" spans="1:18" ht="15.75">
      <c r="A5" s="655" t="s">
        <v>1422</v>
      </c>
      <c r="B5" s="767" t="s">
        <v>1394</v>
      </c>
      <c r="D5" s="616"/>
    </row>
    <row r="6" spans="1:18">
      <c r="A6" s="655" t="s">
        <v>1374</v>
      </c>
      <c r="B6" s="766" t="s">
        <v>2617</v>
      </c>
      <c r="D6" s="615"/>
    </row>
    <row r="7" spans="1:18">
      <c r="A7" s="655" t="s">
        <v>1423</v>
      </c>
      <c r="B7" s="765" t="s">
        <v>2618</v>
      </c>
      <c r="D7" s="615"/>
    </row>
    <row r="8" spans="1:18">
      <c r="A8" s="655" t="s">
        <v>1376</v>
      </c>
      <c r="B8" s="657" t="s">
        <v>422</v>
      </c>
      <c r="D8" s="615"/>
    </row>
    <row r="9" spans="1:18">
      <c r="A9" s="610"/>
      <c r="B9" s="611"/>
    </row>
    <row r="10" spans="1:18" ht="15.75" thickBot="1">
      <c r="A10" s="614"/>
      <c r="B10" s="615"/>
      <c r="E10" s="1340" t="s">
        <v>422</v>
      </c>
      <c r="F10" s="1340"/>
      <c r="G10" s="1340"/>
      <c r="H10" s="1340"/>
      <c r="I10" s="1340"/>
      <c r="J10" s="1340"/>
      <c r="K10" s="1340"/>
      <c r="L10" s="1340"/>
      <c r="M10" s="1340"/>
      <c r="N10" s="1340"/>
      <c r="O10" s="1340"/>
      <c r="P10" s="1340"/>
      <c r="Q10" s="1340"/>
      <c r="R10" s="1340"/>
    </row>
    <row r="11" spans="1:18" ht="14.85" customHeight="1" thickTop="1">
      <c r="A11" s="1334" t="s">
        <v>1401</v>
      </c>
      <c r="B11" s="1341" t="s">
        <v>1402</v>
      </c>
      <c r="C11" s="1341"/>
      <c r="D11" s="1341"/>
      <c r="E11" s="1110" t="s">
        <v>1424</v>
      </c>
      <c r="F11" s="1111"/>
      <c r="G11" s="1111"/>
      <c r="H11" s="1111"/>
      <c r="I11" s="1111"/>
      <c r="J11" s="1111"/>
      <c r="K11" s="1111"/>
      <c r="L11" s="1111"/>
      <c r="M11" s="1111"/>
      <c r="N11" s="1111"/>
      <c r="O11" s="1111"/>
      <c r="P11" s="1107" t="s">
        <v>1425</v>
      </c>
      <c r="Q11" s="1342" t="s">
        <v>221</v>
      </c>
    </row>
    <row r="12" spans="1:18" ht="21">
      <c r="A12" s="1336"/>
      <c r="B12" s="658" t="s">
        <v>1402</v>
      </c>
      <c r="C12" s="658" t="s">
        <v>1426</v>
      </c>
      <c r="D12" s="658" t="s">
        <v>108</v>
      </c>
      <c r="E12" s="659" t="s">
        <v>1427</v>
      </c>
      <c r="F12" s="659" t="s">
        <v>1428</v>
      </c>
      <c r="G12" s="659" t="s">
        <v>2619</v>
      </c>
      <c r="H12" s="659" t="s">
        <v>2620</v>
      </c>
      <c r="I12" s="659" t="s">
        <v>2621</v>
      </c>
      <c r="J12" s="659" t="s">
        <v>5420</v>
      </c>
      <c r="K12" s="659" t="s">
        <v>5421</v>
      </c>
      <c r="L12" s="659" t="s">
        <v>5422</v>
      </c>
      <c r="M12" s="659" t="s">
        <v>5423</v>
      </c>
      <c r="N12" s="659" t="s">
        <v>5424</v>
      </c>
      <c r="O12" s="659" t="s">
        <v>108</v>
      </c>
      <c r="P12" s="1108"/>
      <c r="Q12" s="1343"/>
    </row>
    <row r="13" spans="1:18" ht="14.85" customHeight="1">
      <c r="A13" s="660" t="s">
        <v>294</v>
      </c>
      <c r="B13" s="661">
        <v>303000</v>
      </c>
      <c r="C13" s="662"/>
      <c r="D13" s="663">
        <f>SUM(B13:C13)</f>
        <v>303000</v>
      </c>
      <c r="E13" s="664">
        <v>3905.5</v>
      </c>
      <c r="F13" s="664">
        <v>39927.050000000003</v>
      </c>
      <c r="G13" s="664">
        <v>45277.05</v>
      </c>
      <c r="H13" s="664">
        <v>32972.050000000003</v>
      </c>
      <c r="I13" s="664">
        <v>36717.050000000003</v>
      </c>
      <c r="J13" s="664">
        <v>36478.44</v>
      </c>
      <c r="K13" s="664">
        <v>41828.44</v>
      </c>
      <c r="L13" s="664">
        <v>29523.439999999999</v>
      </c>
      <c r="M13" s="664">
        <v>33268.44</v>
      </c>
      <c r="N13" s="664"/>
      <c r="O13" s="664">
        <f>SUM(E13:N13)</f>
        <v>299897.46000000002</v>
      </c>
      <c r="P13" s="665">
        <f>D13-O13</f>
        <v>3102.539999999979</v>
      </c>
      <c r="Q13" s="666">
        <f>O13/D13</f>
        <v>0.98976059405940597</v>
      </c>
    </row>
    <row r="14" spans="1:18">
      <c r="A14" s="660" t="s">
        <v>284</v>
      </c>
      <c r="B14" s="661">
        <v>217157</v>
      </c>
      <c r="C14" s="662"/>
      <c r="D14" s="661">
        <f>SUM(B14:C14)</f>
        <v>217157</v>
      </c>
      <c r="E14" s="664">
        <v>3477.5</v>
      </c>
      <c r="F14" s="664">
        <v>49808.5</v>
      </c>
      <c r="G14" s="664">
        <v>21132.5</v>
      </c>
      <c r="H14" s="664">
        <v>25412.5</v>
      </c>
      <c r="I14" s="664">
        <v>16852.5</v>
      </c>
      <c r="J14" s="664">
        <v>51895</v>
      </c>
      <c r="K14" s="664">
        <v>16585</v>
      </c>
      <c r="L14" s="664">
        <v>18939</v>
      </c>
      <c r="M14" s="664">
        <v>10379</v>
      </c>
      <c r="N14" s="664"/>
      <c r="O14" s="664">
        <f>SUM(E14:N14)</f>
        <v>214481.5</v>
      </c>
      <c r="P14" s="665">
        <f>D14-O14</f>
        <v>2675.5</v>
      </c>
      <c r="Q14" s="666">
        <f>O14/D14</f>
        <v>0.9876794208798243</v>
      </c>
    </row>
    <row r="15" spans="1:18">
      <c r="A15" s="660" t="s">
        <v>272</v>
      </c>
      <c r="B15" s="661">
        <v>150303</v>
      </c>
      <c r="C15" s="662"/>
      <c r="D15" s="661">
        <f>SUM(B15:C15)</f>
        <v>150303</v>
      </c>
      <c r="E15" s="664">
        <v>4654.5</v>
      </c>
      <c r="F15" s="664">
        <v>24438.799999999999</v>
      </c>
      <c r="G15" s="664">
        <v>15878.8</v>
      </c>
      <c r="H15" s="664">
        <v>20158.8</v>
      </c>
      <c r="I15" s="664">
        <v>14808.8</v>
      </c>
      <c r="J15" s="664">
        <v>18500.3</v>
      </c>
      <c r="K15" s="664">
        <v>16360.3</v>
      </c>
      <c r="L15" s="664">
        <v>16360.3</v>
      </c>
      <c r="M15" s="664">
        <v>15290.3</v>
      </c>
      <c r="N15" s="664">
        <v>3852</v>
      </c>
      <c r="O15" s="664">
        <f>SUM(E15:N15)</f>
        <v>150302.9</v>
      </c>
      <c r="P15" s="665">
        <f>D15-O15</f>
        <v>0.10000000000582077</v>
      </c>
      <c r="Q15" s="666">
        <f>O15/D15</f>
        <v>0.99999933467728519</v>
      </c>
    </row>
    <row r="16" spans="1:18" ht="15.75" thickBot="1">
      <c r="A16" s="667" t="s">
        <v>287</v>
      </c>
      <c r="B16" s="661">
        <v>805273</v>
      </c>
      <c r="C16" s="668">
        <v>-16946</v>
      </c>
      <c r="D16" s="661">
        <f>SUM(B16:C16)</f>
        <v>788327</v>
      </c>
      <c r="E16" s="669">
        <v>19752.2</v>
      </c>
      <c r="F16" s="669">
        <v>123127.04000000001</v>
      </c>
      <c r="G16" s="669">
        <v>107791.8</v>
      </c>
      <c r="H16" s="669">
        <v>110466.8</v>
      </c>
      <c r="I16" s="669">
        <v>70662.8</v>
      </c>
      <c r="J16" s="669"/>
      <c r="K16" s="669"/>
      <c r="L16" s="669"/>
      <c r="M16" s="669"/>
      <c r="N16" s="669"/>
      <c r="O16" s="664">
        <f>SUM(E16:N16)</f>
        <v>431800.64</v>
      </c>
      <c r="P16" s="665">
        <f>D16-O16</f>
        <v>356526.36</v>
      </c>
      <c r="Q16" s="666">
        <f>O16/D16</f>
        <v>0.54774305586387373</v>
      </c>
    </row>
    <row r="17" spans="1:21" ht="16.5" thickTop="1" thickBot="1">
      <c r="A17" s="670" t="s">
        <v>108</v>
      </c>
      <c r="B17" s="671">
        <f>SUM(B13:B16)</f>
        <v>1475733</v>
      </c>
      <c r="C17" s="671">
        <f t="shared" ref="C17:E17" si="0">SUM(C13:C16)</f>
        <v>-16946</v>
      </c>
      <c r="D17" s="671">
        <f t="shared" si="0"/>
        <v>1458787</v>
      </c>
      <c r="E17" s="672">
        <f t="shared" si="0"/>
        <v>31789.7</v>
      </c>
      <c r="F17" s="672">
        <f>SUM(F13:F16)</f>
        <v>237301.39</v>
      </c>
      <c r="G17" s="672">
        <f>SUM(G13:G16)</f>
        <v>190080.15000000002</v>
      </c>
      <c r="H17" s="672">
        <f t="shared" ref="H17:M17" si="1">SUM(H13:H16)</f>
        <v>189010.15000000002</v>
      </c>
      <c r="I17" s="672">
        <f t="shared" si="1"/>
        <v>139041.15000000002</v>
      </c>
      <c r="J17" s="672">
        <f t="shared" si="1"/>
        <v>106873.74</v>
      </c>
      <c r="K17" s="672">
        <f t="shared" si="1"/>
        <v>74773.740000000005</v>
      </c>
      <c r="L17" s="672">
        <f t="shared" si="1"/>
        <v>64822.740000000005</v>
      </c>
      <c r="M17" s="672">
        <f t="shared" si="1"/>
        <v>58937.740000000005</v>
      </c>
      <c r="N17" s="672">
        <f>SUM(N13:N16)</f>
        <v>3852</v>
      </c>
      <c r="O17" s="672">
        <f>SUM(O13:O16)</f>
        <v>1096482.5</v>
      </c>
      <c r="P17" s="672">
        <f>SUM(P13:P16)</f>
        <v>362304.5</v>
      </c>
      <c r="Q17" s="673">
        <f>O17/D17</f>
        <v>0.75163988985369357</v>
      </c>
      <c r="T17" s="674"/>
      <c r="U17" s="674"/>
    </row>
    <row r="18" spans="1:21" ht="16.5" thickTop="1">
      <c r="B18" s="675"/>
      <c r="C18" s="675"/>
      <c r="D18" s="676"/>
      <c r="U18" s="656"/>
    </row>
    <row r="19" spans="1:21" ht="21" customHeight="1" thickBot="1">
      <c r="A19" s="1351" t="s">
        <v>1429</v>
      </c>
      <c r="B19" s="1351"/>
      <c r="C19" s="1351"/>
      <c r="D19" s="1055"/>
      <c r="E19" s="1055"/>
      <c r="F19" s="677"/>
      <c r="G19" s="677"/>
      <c r="H19" s="677"/>
      <c r="I19" s="677"/>
      <c r="J19" s="677"/>
      <c r="K19" s="677"/>
      <c r="L19" s="677"/>
      <c r="M19" s="677"/>
      <c r="N19" s="677"/>
      <c r="O19" s="677"/>
      <c r="U19" s="674"/>
    </row>
    <row r="20" spans="1:21" ht="16.5" customHeight="1" thickTop="1">
      <c r="A20" s="1334" t="s">
        <v>1401</v>
      </c>
      <c r="B20" s="1335"/>
      <c r="C20" s="1338" t="s">
        <v>1430</v>
      </c>
      <c r="D20" s="1344" t="s">
        <v>1415</v>
      </c>
      <c r="E20" s="1345"/>
      <c r="F20" s="1345"/>
      <c r="G20" s="1345"/>
      <c r="H20" s="1345"/>
      <c r="I20" s="1345"/>
      <c r="J20" s="1345"/>
      <c r="K20" s="1345"/>
      <c r="L20" s="1345"/>
      <c r="M20" s="1345"/>
      <c r="N20" s="1345"/>
      <c r="O20" s="1346"/>
      <c r="P20" s="1347" t="s">
        <v>5620</v>
      </c>
      <c r="Q20" s="1349" t="s">
        <v>1425</v>
      </c>
    </row>
    <row r="21" spans="1:21" ht="18" customHeight="1">
      <c r="A21" s="1336"/>
      <c r="B21" s="1337"/>
      <c r="C21" s="1339"/>
      <c r="D21" s="659" t="s">
        <v>965</v>
      </c>
      <c r="E21" s="659" t="s">
        <v>966</v>
      </c>
      <c r="F21" s="659" t="s">
        <v>967</v>
      </c>
      <c r="G21" s="659" t="s">
        <v>1431</v>
      </c>
      <c r="H21" s="659" t="s">
        <v>2622</v>
      </c>
      <c r="I21" s="659" t="s">
        <v>2650</v>
      </c>
      <c r="J21" s="659" t="s">
        <v>2651</v>
      </c>
      <c r="K21" s="659" t="s">
        <v>2652</v>
      </c>
      <c r="L21" s="659" t="s">
        <v>2653</v>
      </c>
      <c r="M21" s="659" t="s">
        <v>2655</v>
      </c>
      <c r="N21" s="659" t="s">
        <v>5963</v>
      </c>
      <c r="O21" s="659" t="s">
        <v>108</v>
      </c>
      <c r="P21" s="1348"/>
      <c r="Q21" s="1350"/>
    </row>
    <row r="22" spans="1:21">
      <c r="A22" s="684" t="str">
        <f>A13</f>
        <v>CDJP</v>
      </c>
      <c r="B22" s="685"/>
      <c r="C22" s="678">
        <f>O13</f>
        <v>299897.46000000002</v>
      </c>
      <c r="D22" s="679">
        <f>SUMIF('Rapport Financier 1'!C:C,'Follow up patners'!A22,'Rapport Financier 1'!J:J)</f>
        <v>0</v>
      </c>
      <c r="E22" s="679">
        <f>SUMIF('Rapport Financier 1'!C:C,'Follow up patners'!A22,'Rapport Financier 1'!K:K)</f>
        <v>18760.54</v>
      </c>
      <c r="F22" s="679">
        <f>SUMIF('Rapport Financier 1'!C:C,'Follow up patners'!A22,'Rapport Financier 1'!L:L)</f>
        <v>20657.810000000001</v>
      </c>
      <c r="G22" s="679">
        <f>SUMIF('Rapport Financier 1'!C:C,'Follow up patners'!A22,'Rapport Financier 1'!M:M)</f>
        <v>0</v>
      </c>
      <c r="H22" s="679">
        <f>SUMIF('Rapport Financier 1'!C:C,'Follow up patners'!A22,'Rapport Financier 1'!P:P)</f>
        <v>61252</v>
      </c>
      <c r="I22" s="679">
        <f>SUMIF('Rapport Financier 1'!C:C,'Follow up patners'!A22,'Rapport Financier 1'!U:U)</f>
        <v>0</v>
      </c>
      <c r="J22" s="679">
        <f>SUMIF('Rapport Financier 1'!C:C,'Follow up patners'!A22,'Rapport Financier 1'!X:X)</f>
        <v>52632</v>
      </c>
      <c r="K22" s="679">
        <f>SUMIF('Rapport Financier 1'!C:C,'Follow up patners'!A22,'Rapport Financier 1'!Y:Y)</f>
        <v>0</v>
      </c>
      <c r="L22" s="679">
        <f>SUMIF('Rapport Financier 1'!C:C,'Follow up patners'!A22,'Rapport Financier 1'!AB:AB)</f>
        <v>64942</v>
      </c>
      <c r="M22" s="679">
        <f>SUMIF('Rapport Financier 1'!C:C,'Follow up patners'!A22,'Rapport Financier 1'!AC:AC)</f>
        <v>0</v>
      </c>
      <c r="N22" s="679">
        <f>SUMIF('Rapport Financier 1'!C:C,'Follow up patners'!A22,'Rapport Financier 1'!AD:AD)+SUMIF('Rapport Financier 1'!C:C,'Follow up patners'!A22,'Rapport Financier 1'!AE:AE)</f>
        <v>50067</v>
      </c>
      <c r="O22" s="679">
        <f>SUM(D22:N22)</f>
        <v>268311.34999999998</v>
      </c>
      <c r="P22" s="680">
        <f>SUM(D22:N22)*7%</f>
        <v>18781.7945</v>
      </c>
      <c r="Q22" s="680">
        <f>C22-(O22+P22)</f>
        <v>12804.315500000026</v>
      </c>
    </row>
    <row r="23" spans="1:21">
      <c r="A23" s="684" t="str">
        <f>A14</f>
        <v>SOFIBEF</v>
      </c>
      <c r="B23" s="685"/>
      <c r="C23" s="678">
        <f>O14</f>
        <v>214481.5</v>
      </c>
      <c r="D23" s="679">
        <f>SUMIF('Rapport Financier 1'!C:C,'Follow up patners'!A23,'Rapport Financier 1'!J:J)</f>
        <v>0</v>
      </c>
      <c r="E23" s="679">
        <f>SUMIF('Rapport Financier 1'!C:C,'Follow up patners'!A23,'Rapport Financier 1'!K:K)</f>
        <v>47167.93</v>
      </c>
      <c r="F23" s="679">
        <f>SUMIF('Rapport Financier 1'!C:C,'Follow up patners'!A23,'Rapport Financier 1'!L:L)</f>
        <v>27467</v>
      </c>
      <c r="G23" s="679">
        <f>SUMIF('Rapport Financier 1'!C:C,'Follow up patners'!A23,'Rapport Financier 1'!M:M)</f>
        <v>0</v>
      </c>
      <c r="H23" s="679">
        <f>SUMIF('Rapport Financier 1'!C:C,'Follow up patners'!A23,'Rapport Financier 1'!P:P)</f>
        <v>21262.5</v>
      </c>
      <c r="I23" s="679">
        <f>SUMIF('Rapport Financier 1'!C:C,'Follow up patners'!A23,'Rapport Financier 1'!U:U)</f>
        <v>0</v>
      </c>
      <c r="J23" s="679">
        <f>SUMIF('Rapport Financier 1'!C:C,'Follow up patners'!A23,'Rapport Financier 1'!X:X)</f>
        <v>21077</v>
      </c>
      <c r="K23" s="679">
        <f>SUMIF('Rapport Financier 1'!C:C,'Follow up patners'!A23,'Rapport Financier 1'!Y:Y)</f>
        <v>14848</v>
      </c>
      <c r="L23" s="679">
        <f>SUMIF('Rapport Financier 1'!C:C,'Follow up patners'!A23,'Rapport Financier 1'!AB:AB)</f>
        <v>32554</v>
      </c>
      <c r="M23" s="679">
        <f>SUMIF('Rapport Financier 1'!C:C,'Follow up patners'!A23,'Rapport Financier 1'!AC:AC)</f>
        <v>0</v>
      </c>
      <c r="N23" s="679">
        <f>SUMIF('Rapport Financier 1'!C:C,'Follow up patners'!A23,'Rapport Financier 1'!AD:AD)+SUMIF('Rapport Financier 1'!C:C,'Follow up patners'!A23,'Rapport Financier 1'!AE:AE)</f>
        <v>34912</v>
      </c>
      <c r="O23" s="679">
        <f t="shared" ref="O23:O25" si="2">SUM(D23:N23)</f>
        <v>199288.43</v>
      </c>
      <c r="P23" s="680">
        <f t="shared" ref="P23:P25" si="3">SUM(D23:N23)*7%</f>
        <v>13950.190100000002</v>
      </c>
      <c r="Q23" s="680">
        <f t="shared" ref="Q23:Q25" si="4">C23-(O23+P23)</f>
        <v>1242.8798999999999</v>
      </c>
    </row>
    <row r="24" spans="1:21">
      <c r="A24" s="684" t="str">
        <f>A15</f>
        <v>GASAP</v>
      </c>
      <c r="B24" s="685"/>
      <c r="C24" s="678">
        <f>O15</f>
        <v>150302.9</v>
      </c>
      <c r="D24" s="679">
        <f>SUMIF('Rapport Financier 1'!C:C,'Follow up patners'!A24,'Rapport Financier 1'!J:J)</f>
        <v>0</v>
      </c>
      <c r="E24" s="679">
        <f>SUMIF('Rapport Financier 1'!C:C,'Follow up patners'!A24,'Rapport Financier 1'!K:K)</f>
        <v>2386.0700000000002</v>
      </c>
      <c r="F24" s="679">
        <f>SUMIF('Rapport Financier 1'!C:C,'Follow up patners'!A24,'Rapport Financier 1'!L:L)</f>
        <v>31342</v>
      </c>
      <c r="G24" s="679">
        <f>SUMIF('Rapport Financier 1'!C:C,'Follow up patners'!A24,'Rapport Financier 1'!M:M)</f>
        <v>400</v>
      </c>
      <c r="H24" s="679">
        <f>SUMIF('Rapport Financier 1'!C:C,'Follow up patners'!A24,'Rapport Financier 1'!P:P)</f>
        <v>36871</v>
      </c>
      <c r="I24" s="679">
        <f>SUMIF('Rapport Financier 1'!C:C,'Follow up patners'!A24,'Rapport Financier 1'!U:U)</f>
        <v>0</v>
      </c>
      <c r="J24" s="679">
        <f>SUMIF('Rapport Financier 1'!C:C,'Follow up patners'!A24,'Rapport Financier 1'!X:X)</f>
        <v>20410</v>
      </c>
      <c r="K24" s="679">
        <f>SUMIF('Rapport Financier 1'!C:C,'Follow up patners'!A24,'Rapport Financier 1'!Y:Y)</f>
        <v>14018</v>
      </c>
      <c r="L24" s="679">
        <f>SUMIF('Rapport Financier 1'!C:C,'Follow up patners'!A24,'Rapport Financier 1'!AB:AB)</f>
        <v>29519</v>
      </c>
      <c r="M24" s="679">
        <f>SUMIF('Rapport Financier 1'!C:C,'Follow up patners'!A24,'Rapport Financier 1'!AC:AC)</f>
        <v>0</v>
      </c>
      <c r="N24" s="679">
        <f>SUMIF('Rapport Financier 1'!C:C,'Follow up patners'!A24,'Rapport Financier 1'!AD:AD)+SUMIF('Rapport Financier 1'!C:C,'Follow up patners'!A24,'Rapport Financier 1'!AE:AE)</f>
        <v>5177</v>
      </c>
      <c r="O24" s="679">
        <f t="shared" si="2"/>
        <v>140123.07</v>
      </c>
      <c r="P24" s="680">
        <f t="shared" si="3"/>
        <v>9808.6149000000023</v>
      </c>
      <c r="Q24" s="680">
        <f>C24-(O24+P24)</f>
        <v>371.21509999997215</v>
      </c>
      <c r="S24" s="674"/>
    </row>
    <row r="25" spans="1:21" ht="15.75" thickBot="1">
      <c r="A25" s="684" t="s">
        <v>694</v>
      </c>
      <c r="B25" s="685"/>
      <c r="C25" s="678">
        <f>O16</f>
        <v>431800.64</v>
      </c>
      <c r="D25" s="679">
        <f>SUMIF('Rapport Financier 1'!C:C,'Follow up patners'!A25,'Rapport Financier 1'!J:J)</f>
        <v>0</v>
      </c>
      <c r="E25" s="679">
        <f>SUMIF('Rapport Financier 1'!C:C,'Follow up patners'!A25,'Rapport Financier 1'!K:K)</f>
        <v>51457.710000000006</v>
      </c>
      <c r="F25" s="679">
        <f>SUMIF('Rapport Financier 1'!C:C,'Follow up patners'!A25,'Rapport Financier 1'!L:L)</f>
        <v>66299.790000000008</v>
      </c>
      <c r="G25" s="679">
        <f>SUMIF('Rapport Financier 1'!C:C,'Follow up patners'!A25,'Rapport Financier 1'!M:M)</f>
        <v>0</v>
      </c>
      <c r="H25" s="679">
        <f>SUMIF('Rapport Financier 1'!C:C,'Follow up patners'!A25,'Rapport Financier 1'!P:P)</f>
        <v>153262.56999999998</v>
      </c>
      <c r="I25" s="679">
        <f>SUMIF('Rapport Financier 1'!C:C,'Follow up patners'!A25,'Rapport Financier 1'!U:U)</f>
        <v>0</v>
      </c>
      <c r="J25" s="679">
        <f>SUMIF('Rapport Financier 1'!C:C,'Follow up patners'!A25,'Rapport Financier 1'!X:X)</f>
        <v>162568</v>
      </c>
      <c r="K25" s="679">
        <f>SUMIF('Rapport Financier 1'!C:C,'Follow up patners'!A25,'Rapport Financier 1'!Y:Y)</f>
        <v>0</v>
      </c>
      <c r="L25" s="679">
        <f>SUMIF('Rapport Financier 1'!C:C,'Follow up patners'!A25,'Rapport Financier 1'!AB:AB)</f>
        <v>93621</v>
      </c>
      <c r="M25" s="679">
        <f>SUMIF('Rapport Financier 1'!C:C,'Follow up patners'!A25,'Rapport Financier 1'!AC:AC)</f>
        <v>83155</v>
      </c>
      <c r="N25" s="679">
        <f>SUMIF('Rapport Financier 1'!C:C,'Follow up patners'!A25,'Rapport Financier 1'!AD:AD)+SUMIF('Rapport Financier 1'!C:C,'Follow up patners'!A25,'Rapport Financier 1'!AE:AE)</f>
        <v>126389.83</v>
      </c>
      <c r="O25" s="679">
        <f t="shared" si="2"/>
        <v>736753.9</v>
      </c>
      <c r="P25" s="680">
        <f t="shared" si="3"/>
        <v>51572.773000000008</v>
      </c>
      <c r="Q25" s="680">
        <f t="shared" si="4"/>
        <v>-356526.03300000005</v>
      </c>
    </row>
    <row r="26" spans="1:21" ht="16.5" thickTop="1" thickBot="1">
      <c r="A26" s="1332" t="s">
        <v>108</v>
      </c>
      <c r="B26" s="1333"/>
      <c r="C26" s="681">
        <f t="shared" ref="C26:O26" si="5">SUM(C22:C25)</f>
        <v>1096482.5</v>
      </c>
      <c r="D26" s="682">
        <f t="shared" si="5"/>
        <v>0</v>
      </c>
      <c r="E26" s="682">
        <f t="shared" si="5"/>
        <v>119772.25000000001</v>
      </c>
      <c r="F26" s="682">
        <f t="shared" si="5"/>
        <v>145766.6</v>
      </c>
      <c r="G26" s="682">
        <f t="shared" si="5"/>
        <v>400</v>
      </c>
      <c r="H26" s="682">
        <f t="shared" si="5"/>
        <v>272648.06999999995</v>
      </c>
      <c r="I26" s="682">
        <f t="shared" si="5"/>
        <v>0</v>
      </c>
      <c r="J26" s="682">
        <f t="shared" si="5"/>
        <v>256687</v>
      </c>
      <c r="K26" s="682">
        <f t="shared" si="5"/>
        <v>28866</v>
      </c>
      <c r="L26" s="682">
        <f t="shared" si="5"/>
        <v>220636</v>
      </c>
      <c r="M26" s="682">
        <f t="shared" si="5"/>
        <v>83155</v>
      </c>
      <c r="N26" s="682">
        <f t="shared" si="5"/>
        <v>216545.83000000002</v>
      </c>
      <c r="O26" s="682">
        <f t="shared" si="5"/>
        <v>1344476.75</v>
      </c>
      <c r="P26" s="683">
        <f>SUM(P22:P25)</f>
        <v>94113.372500000012</v>
      </c>
      <c r="Q26" s="683">
        <f>SUM(Q22:Q25)</f>
        <v>-342107.62250000006</v>
      </c>
    </row>
    <row r="27" spans="1:21" ht="15.75" thickTop="1">
      <c r="D27" s="676"/>
    </row>
    <row r="28" spans="1:21">
      <c r="D28" s="676"/>
    </row>
    <row r="29" spans="1:21">
      <c r="D29" s="676"/>
    </row>
    <row r="30" spans="1:21">
      <c r="D30" s="676"/>
    </row>
    <row r="31" spans="1:21">
      <c r="D31" s="676"/>
    </row>
    <row r="32" spans="1:21">
      <c r="D32" s="676"/>
    </row>
    <row r="33" spans="4:4">
      <c r="D33" s="676"/>
    </row>
    <row r="34" spans="4:4">
      <c r="D34" s="676"/>
    </row>
    <row r="35" spans="4:4">
      <c r="D35" s="676"/>
    </row>
    <row r="36" spans="4:4">
      <c r="D36" s="676"/>
    </row>
    <row r="37" spans="4:4">
      <c r="D37" s="676"/>
    </row>
    <row r="38" spans="4:4">
      <c r="D38" s="676"/>
    </row>
    <row r="39" spans="4:4">
      <c r="D39" s="676"/>
    </row>
    <row r="40" spans="4:4">
      <c r="D40" s="676"/>
    </row>
    <row r="41" spans="4:4">
      <c r="D41" s="676"/>
    </row>
    <row r="42" spans="4:4">
      <c r="D42" s="676"/>
    </row>
    <row r="43" spans="4:4">
      <c r="D43" s="676"/>
    </row>
    <row r="44" spans="4:4">
      <c r="D44" s="676"/>
    </row>
    <row r="45" spans="4:4">
      <c r="D45" s="676"/>
    </row>
    <row r="46" spans="4:4">
      <c r="D46" s="676"/>
    </row>
    <row r="47" spans="4:4">
      <c r="D47" s="676"/>
    </row>
    <row r="48" spans="4:4">
      <c r="D48" s="676"/>
    </row>
    <row r="49" spans="4:4">
      <c r="D49" s="676"/>
    </row>
    <row r="50" spans="4:4">
      <c r="D50" s="676"/>
    </row>
    <row r="51" spans="4:4">
      <c r="D51" s="676"/>
    </row>
    <row r="52" spans="4:4">
      <c r="D52" s="676"/>
    </row>
    <row r="53" spans="4:4">
      <c r="D53" s="676"/>
    </row>
    <row r="54" spans="4:4">
      <c r="D54" s="676"/>
    </row>
    <row r="55" spans="4:4">
      <c r="D55" s="676"/>
    </row>
    <row r="56" spans="4:4">
      <c r="D56" s="676"/>
    </row>
    <row r="57" spans="4:4">
      <c r="D57" s="676"/>
    </row>
    <row r="58" spans="4:4">
      <c r="D58" s="676"/>
    </row>
    <row r="59" spans="4:4">
      <c r="D59" s="676"/>
    </row>
    <row r="60" spans="4:4">
      <c r="D60" s="676"/>
    </row>
    <row r="61" spans="4:4">
      <c r="D61" s="676"/>
    </row>
    <row r="62" spans="4:4">
      <c r="D62" s="676"/>
    </row>
    <row r="63" spans="4:4">
      <c r="D63" s="676"/>
    </row>
    <row r="64" spans="4:4">
      <c r="D64" s="676"/>
    </row>
    <row r="65" spans="4:4">
      <c r="D65" s="676"/>
    </row>
    <row r="66" spans="4:4">
      <c r="D66" s="676"/>
    </row>
    <row r="67" spans="4:4">
      <c r="D67" s="676"/>
    </row>
    <row r="68" spans="4:4">
      <c r="D68" s="676"/>
    </row>
    <row r="69" spans="4:4">
      <c r="D69" s="676"/>
    </row>
    <row r="70" spans="4:4">
      <c r="D70" s="676"/>
    </row>
    <row r="71" spans="4:4">
      <c r="D71" s="676"/>
    </row>
    <row r="72" spans="4:4">
      <c r="D72" s="676"/>
    </row>
    <row r="73" spans="4:4">
      <c r="D73" s="676"/>
    </row>
    <row r="74" spans="4:4">
      <c r="D74" s="676"/>
    </row>
    <row r="75" spans="4:4">
      <c r="D75" s="676"/>
    </row>
    <row r="76" spans="4:4">
      <c r="D76" s="676"/>
    </row>
    <row r="77" spans="4:4">
      <c r="D77" s="676"/>
    </row>
    <row r="78" spans="4:4">
      <c r="D78" s="676"/>
    </row>
    <row r="79" spans="4:4">
      <c r="D79" s="676"/>
    </row>
    <row r="80" spans="4:4">
      <c r="D80" s="676"/>
    </row>
    <row r="81" spans="4:4">
      <c r="D81" s="676"/>
    </row>
    <row r="82" spans="4:4">
      <c r="D82" s="676"/>
    </row>
    <row r="83" spans="4:4">
      <c r="D83" s="676"/>
    </row>
    <row r="84" spans="4:4">
      <c r="D84" s="676"/>
    </row>
    <row r="85" spans="4:4">
      <c r="D85" s="676"/>
    </row>
    <row r="86" spans="4:4">
      <c r="D86" s="676"/>
    </row>
    <row r="87" spans="4:4">
      <c r="D87" s="676"/>
    </row>
    <row r="88" spans="4:4">
      <c r="D88" s="676"/>
    </row>
    <row r="89" spans="4:4">
      <c r="D89" s="676"/>
    </row>
    <row r="90" spans="4:4">
      <c r="D90" s="676"/>
    </row>
    <row r="91" spans="4:4">
      <c r="D91" s="676"/>
    </row>
    <row r="92" spans="4:4">
      <c r="D92" s="676"/>
    </row>
    <row r="93" spans="4:4">
      <c r="D93" s="676"/>
    </row>
    <row r="94" spans="4:4">
      <c r="D94" s="676"/>
    </row>
    <row r="95" spans="4:4">
      <c r="D95" s="676"/>
    </row>
    <row r="96" spans="4:4">
      <c r="D96" s="676"/>
    </row>
    <row r="97" spans="4:4">
      <c r="D97" s="676"/>
    </row>
    <row r="98" spans="4:4">
      <c r="D98" s="676"/>
    </row>
    <row r="99" spans="4:4">
      <c r="D99" s="676"/>
    </row>
    <row r="100" spans="4:4">
      <c r="D100" s="676"/>
    </row>
    <row r="101" spans="4:4">
      <c r="D101" s="676"/>
    </row>
    <row r="102" spans="4:4">
      <c r="D102" s="676"/>
    </row>
    <row r="103" spans="4:4">
      <c r="D103" s="676"/>
    </row>
    <row r="104" spans="4:4">
      <c r="D104" s="676"/>
    </row>
    <row r="105" spans="4:4">
      <c r="D105" s="676"/>
    </row>
    <row r="106" spans="4:4">
      <c r="D106" s="676"/>
    </row>
    <row r="107" spans="4:4">
      <c r="D107" s="676"/>
    </row>
    <row r="108" spans="4:4">
      <c r="D108" s="676"/>
    </row>
    <row r="109" spans="4:4">
      <c r="D109" s="676"/>
    </row>
    <row r="110" spans="4:4">
      <c r="D110" s="676"/>
    </row>
    <row r="111" spans="4:4">
      <c r="D111" s="676"/>
    </row>
    <row r="112" spans="4:4">
      <c r="D112" s="676"/>
    </row>
    <row r="113" spans="4:4">
      <c r="D113" s="676"/>
    </row>
    <row r="114" spans="4:4">
      <c r="D114" s="676"/>
    </row>
    <row r="115" spans="4:4">
      <c r="D115" s="676"/>
    </row>
    <row r="116" spans="4:4">
      <c r="D116" s="676"/>
    </row>
    <row r="117" spans="4:4">
      <c r="D117" s="676"/>
    </row>
    <row r="118" spans="4:4">
      <c r="D118" s="676"/>
    </row>
    <row r="119" spans="4:4">
      <c r="D119" s="676"/>
    </row>
    <row r="120" spans="4:4">
      <c r="D120" s="676"/>
    </row>
    <row r="121" spans="4:4">
      <c r="D121" s="676"/>
    </row>
    <row r="122" spans="4:4">
      <c r="D122" s="676"/>
    </row>
    <row r="123" spans="4:4">
      <c r="D123" s="676"/>
    </row>
    <row r="124" spans="4:4">
      <c r="D124" s="676"/>
    </row>
    <row r="125" spans="4:4">
      <c r="D125" s="676"/>
    </row>
    <row r="126" spans="4:4">
      <c r="D126" s="676"/>
    </row>
    <row r="127" spans="4:4">
      <c r="D127" s="676"/>
    </row>
    <row r="128" spans="4:4">
      <c r="D128" s="676"/>
    </row>
    <row r="129" spans="4:4">
      <c r="D129" s="676"/>
    </row>
    <row r="130" spans="4:4">
      <c r="D130" s="676"/>
    </row>
    <row r="131" spans="4:4">
      <c r="D131" s="676"/>
    </row>
    <row r="132" spans="4:4">
      <c r="D132" s="676"/>
    </row>
    <row r="133" spans="4:4">
      <c r="D133" s="676"/>
    </row>
    <row r="134" spans="4:4">
      <c r="D134" s="676"/>
    </row>
    <row r="135" spans="4:4">
      <c r="D135" s="676"/>
    </row>
    <row r="136" spans="4:4">
      <c r="D136" s="676"/>
    </row>
    <row r="137" spans="4:4">
      <c r="D137" s="676"/>
    </row>
    <row r="138" spans="4:4">
      <c r="D138" s="676"/>
    </row>
    <row r="139" spans="4:4">
      <c r="D139" s="676"/>
    </row>
    <row r="140" spans="4:4">
      <c r="D140" s="676"/>
    </row>
    <row r="141" spans="4:4">
      <c r="D141" s="676"/>
    </row>
    <row r="142" spans="4:4">
      <c r="D142" s="676"/>
    </row>
    <row r="143" spans="4:4">
      <c r="D143" s="676"/>
    </row>
    <row r="144" spans="4:4">
      <c r="D144" s="676"/>
    </row>
    <row r="145" spans="4:4">
      <c r="D145" s="676"/>
    </row>
    <row r="146" spans="4:4">
      <c r="D146" s="676"/>
    </row>
    <row r="147" spans="4:4">
      <c r="D147" s="676"/>
    </row>
    <row r="148" spans="4:4">
      <c r="D148" s="676"/>
    </row>
    <row r="149" spans="4:4">
      <c r="D149" s="676"/>
    </row>
    <row r="150" spans="4:4">
      <c r="D150" s="676"/>
    </row>
    <row r="151" spans="4:4">
      <c r="D151" s="676"/>
    </row>
    <row r="152" spans="4:4">
      <c r="D152" s="676"/>
    </row>
    <row r="153" spans="4:4">
      <c r="D153" s="676"/>
    </row>
    <row r="154" spans="4:4">
      <c r="D154" s="676"/>
    </row>
    <row r="155" spans="4:4">
      <c r="D155" s="676"/>
    </row>
    <row r="156" spans="4:4">
      <c r="D156" s="676"/>
    </row>
    <row r="157" spans="4:4">
      <c r="D157" s="676"/>
    </row>
    <row r="158" spans="4:4">
      <c r="D158" s="676"/>
    </row>
    <row r="159" spans="4:4">
      <c r="D159" s="676"/>
    </row>
    <row r="160" spans="4:4">
      <c r="D160" s="676"/>
    </row>
    <row r="161" spans="4:4">
      <c r="D161" s="676"/>
    </row>
    <row r="162" spans="4:4">
      <c r="D162" s="676"/>
    </row>
    <row r="163" spans="4:4">
      <c r="D163" s="676"/>
    </row>
    <row r="164" spans="4:4">
      <c r="D164" s="676"/>
    </row>
    <row r="165" spans="4:4">
      <c r="D165" s="676"/>
    </row>
    <row r="166" spans="4:4">
      <c r="D166" s="676"/>
    </row>
    <row r="167" spans="4:4">
      <c r="D167" s="676"/>
    </row>
    <row r="168" spans="4:4">
      <c r="D168" s="676"/>
    </row>
    <row r="169" spans="4:4">
      <c r="D169" s="676"/>
    </row>
    <row r="170" spans="4:4">
      <c r="D170" s="676"/>
    </row>
    <row r="171" spans="4:4">
      <c r="D171" s="676"/>
    </row>
    <row r="172" spans="4:4">
      <c r="D172" s="676"/>
    </row>
    <row r="173" spans="4:4">
      <c r="D173" s="676"/>
    </row>
    <row r="174" spans="4:4">
      <c r="D174" s="676"/>
    </row>
    <row r="175" spans="4:4">
      <c r="D175" s="676"/>
    </row>
    <row r="176" spans="4:4">
      <c r="D176" s="676"/>
    </row>
    <row r="177" spans="4:4">
      <c r="D177" s="676"/>
    </row>
    <row r="178" spans="4:4">
      <c r="D178" s="676"/>
    </row>
    <row r="179" spans="4:4">
      <c r="D179" s="676"/>
    </row>
    <row r="180" spans="4:4">
      <c r="D180" s="676"/>
    </row>
    <row r="181" spans="4:4">
      <c r="D181" s="676"/>
    </row>
    <row r="182" spans="4:4">
      <c r="D182" s="676"/>
    </row>
    <row r="183" spans="4:4">
      <c r="D183" s="676"/>
    </row>
    <row r="184" spans="4:4">
      <c r="D184" s="676"/>
    </row>
    <row r="185" spans="4:4">
      <c r="D185" s="676"/>
    </row>
    <row r="186" spans="4:4">
      <c r="D186" s="676"/>
    </row>
    <row r="187" spans="4:4">
      <c r="D187" s="676"/>
    </row>
    <row r="188" spans="4:4">
      <c r="D188" s="676"/>
    </row>
    <row r="189" spans="4:4">
      <c r="D189" s="676"/>
    </row>
    <row r="190" spans="4:4">
      <c r="D190" s="676"/>
    </row>
    <row r="191" spans="4:4">
      <c r="D191" s="676"/>
    </row>
    <row r="192" spans="4:4">
      <c r="D192" s="676"/>
    </row>
    <row r="193" spans="4:4">
      <c r="D193" s="676"/>
    </row>
    <row r="194" spans="4:4">
      <c r="D194" s="676"/>
    </row>
    <row r="195" spans="4:4">
      <c r="D195" s="676"/>
    </row>
    <row r="196" spans="4:4">
      <c r="D196" s="676"/>
    </row>
    <row r="197" spans="4:4">
      <c r="D197" s="676"/>
    </row>
    <row r="198" spans="4:4">
      <c r="D198" s="676"/>
    </row>
    <row r="199" spans="4:4">
      <c r="D199" s="676"/>
    </row>
    <row r="200" spans="4:4">
      <c r="D200" s="676"/>
    </row>
    <row r="201" spans="4:4">
      <c r="D201" s="676"/>
    </row>
    <row r="202" spans="4:4">
      <c r="D202" s="676"/>
    </row>
    <row r="203" spans="4:4">
      <c r="D203" s="676"/>
    </row>
    <row r="204" spans="4:4">
      <c r="D204" s="676"/>
    </row>
    <row r="205" spans="4:4">
      <c r="D205" s="676"/>
    </row>
    <row r="206" spans="4:4">
      <c r="D206" s="676"/>
    </row>
    <row r="207" spans="4:4">
      <c r="D207" s="676"/>
    </row>
    <row r="208" spans="4:4">
      <c r="D208" s="676"/>
    </row>
    <row r="209" spans="4:4">
      <c r="D209" s="676"/>
    </row>
    <row r="210" spans="4:4">
      <c r="D210" s="676"/>
    </row>
    <row r="211" spans="4:4">
      <c r="D211" s="676"/>
    </row>
    <row r="212" spans="4:4">
      <c r="D212" s="676"/>
    </row>
    <row r="213" spans="4:4">
      <c r="D213" s="676"/>
    </row>
    <row r="214" spans="4:4">
      <c r="D214" s="676"/>
    </row>
    <row r="215" spans="4:4">
      <c r="D215" s="676"/>
    </row>
    <row r="216" spans="4:4">
      <c r="D216" s="676"/>
    </row>
    <row r="217" spans="4:4">
      <c r="D217" s="676"/>
    </row>
    <row r="218" spans="4:4">
      <c r="D218" s="676"/>
    </row>
    <row r="219" spans="4:4">
      <c r="D219" s="676"/>
    </row>
    <row r="220" spans="4:4">
      <c r="D220" s="676"/>
    </row>
    <row r="221" spans="4:4">
      <c r="D221" s="676"/>
    </row>
    <row r="222" spans="4:4">
      <c r="D222" s="676"/>
    </row>
    <row r="223" spans="4:4">
      <c r="D223" s="676"/>
    </row>
    <row r="224" spans="4:4">
      <c r="D224" s="676"/>
    </row>
    <row r="225" spans="4:4">
      <c r="D225" s="676"/>
    </row>
    <row r="226" spans="4:4">
      <c r="D226" s="676"/>
    </row>
    <row r="227" spans="4:4">
      <c r="D227" s="676"/>
    </row>
    <row r="228" spans="4:4">
      <c r="D228" s="676"/>
    </row>
    <row r="229" spans="4:4">
      <c r="D229" s="676"/>
    </row>
    <row r="230" spans="4:4">
      <c r="D230" s="676"/>
    </row>
    <row r="231" spans="4:4">
      <c r="D231" s="676"/>
    </row>
    <row r="232" spans="4:4">
      <c r="D232" s="676"/>
    </row>
    <row r="233" spans="4:4">
      <c r="D233" s="676"/>
    </row>
    <row r="234" spans="4:4">
      <c r="D234" s="676"/>
    </row>
    <row r="235" spans="4:4">
      <c r="D235" s="676"/>
    </row>
    <row r="236" spans="4:4">
      <c r="D236" s="676"/>
    </row>
    <row r="237" spans="4:4">
      <c r="D237" s="676"/>
    </row>
    <row r="238" spans="4:4">
      <c r="D238" s="676"/>
    </row>
    <row r="239" spans="4:4">
      <c r="D239" s="676"/>
    </row>
    <row r="240" spans="4:4">
      <c r="D240" s="676"/>
    </row>
    <row r="241" spans="4:4">
      <c r="D241" s="676"/>
    </row>
    <row r="242" spans="4:4">
      <c r="D242" s="676"/>
    </row>
    <row r="243" spans="4:4">
      <c r="D243" s="676"/>
    </row>
    <row r="244" spans="4:4">
      <c r="D244" s="676"/>
    </row>
    <row r="245" spans="4:4">
      <c r="D245" s="676"/>
    </row>
    <row r="246" spans="4:4">
      <c r="D246" s="676"/>
    </row>
    <row r="247" spans="4:4">
      <c r="D247" s="676"/>
    </row>
    <row r="248" spans="4:4">
      <c r="D248" s="676"/>
    </row>
    <row r="249" spans="4:4">
      <c r="D249" s="676"/>
    </row>
    <row r="250" spans="4:4">
      <c r="D250" s="676"/>
    </row>
    <row r="251" spans="4:4">
      <c r="D251" s="676"/>
    </row>
    <row r="252" spans="4:4">
      <c r="D252" s="676"/>
    </row>
    <row r="253" spans="4:4">
      <c r="D253" s="676"/>
    </row>
    <row r="254" spans="4:4">
      <c r="D254" s="676"/>
    </row>
    <row r="255" spans="4:4">
      <c r="D255" s="676"/>
    </row>
    <row r="256" spans="4:4">
      <c r="D256" s="676"/>
    </row>
    <row r="257" spans="4:4">
      <c r="D257" s="676"/>
    </row>
    <row r="258" spans="4:4">
      <c r="D258" s="676"/>
    </row>
    <row r="259" spans="4:4">
      <c r="D259" s="676"/>
    </row>
    <row r="260" spans="4:4">
      <c r="D260" s="676"/>
    </row>
    <row r="261" spans="4:4">
      <c r="D261" s="676"/>
    </row>
    <row r="262" spans="4:4">
      <c r="D262" s="676"/>
    </row>
    <row r="263" spans="4:4">
      <c r="D263" s="676"/>
    </row>
    <row r="264" spans="4:4">
      <c r="D264" s="676"/>
    </row>
    <row r="265" spans="4:4">
      <c r="D265" s="676"/>
    </row>
    <row r="266" spans="4:4">
      <c r="D266" s="676"/>
    </row>
    <row r="267" spans="4:4">
      <c r="D267" s="676"/>
    </row>
    <row r="268" spans="4:4">
      <c r="D268" s="676"/>
    </row>
    <row r="269" spans="4:4">
      <c r="D269" s="676"/>
    </row>
    <row r="270" spans="4:4">
      <c r="D270" s="676"/>
    </row>
    <row r="271" spans="4:4">
      <c r="D271" s="676"/>
    </row>
    <row r="272" spans="4:4">
      <c r="D272" s="676"/>
    </row>
    <row r="273" spans="4:4">
      <c r="D273" s="676"/>
    </row>
    <row r="274" spans="4:4">
      <c r="D274" s="676"/>
    </row>
    <row r="275" spans="4:4">
      <c r="D275" s="676"/>
    </row>
    <row r="276" spans="4:4">
      <c r="D276" s="676"/>
    </row>
    <row r="277" spans="4:4">
      <c r="D277" s="676"/>
    </row>
    <row r="278" spans="4:4">
      <c r="D278" s="676"/>
    </row>
    <row r="279" spans="4:4">
      <c r="D279" s="676"/>
    </row>
    <row r="280" spans="4:4">
      <c r="D280" s="676"/>
    </row>
    <row r="281" spans="4:4">
      <c r="D281" s="676"/>
    </row>
    <row r="282" spans="4:4">
      <c r="D282" s="676"/>
    </row>
    <row r="283" spans="4:4">
      <c r="D283" s="676"/>
    </row>
    <row r="284" spans="4:4">
      <c r="D284" s="676"/>
    </row>
    <row r="285" spans="4:4">
      <c r="D285" s="676"/>
    </row>
    <row r="286" spans="4:4">
      <c r="D286" s="676"/>
    </row>
    <row r="287" spans="4:4">
      <c r="D287" s="676"/>
    </row>
    <row r="288" spans="4:4">
      <c r="D288" s="676"/>
    </row>
    <row r="289" spans="4:4">
      <c r="D289" s="676"/>
    </row>
    <row r="290" spans="4:4">
      <c r="D290" s="676"/>
    </row>
    <row r="291" spans="4:4">
      <c r="D291" s="676"/>
    </row>
    <row r="292" spans="4:4">
      <c r="D292" s="676"/>
    </row>
    <row r="293" spans="4:4">
      <c r="D293" s="676"/>
    </row>
    <row r="294" spans="4:4">
      <c r="D294" s="676"/>
    </row>
    <row r="295" spans="4:4">
      <c r="D295" s="676"/>
    </row>
    <row r="296" spans="4:4">
      <c r="D296" s="676"/>
    </row>
    <row r="297" spans="4:4">
      <c r="D297" s="676"/>
    </row>
    <row r="298" spans="4:4">
      <c r="D298" s="676"/>
    </row>
    <row r="299" spans="4:4">
      <c r="D299" s="676"/>
    </row>
    <row r="300" spans="4:4">
      <c r="D300" s="676"/>
    </row>
    <row r="301" spans="4:4">
      <c r="D301" s="676"/>
    </row>
    <row r="302" spans="4:4">
      <c r="D302" s="676"/>
    </row>
    <row r="303" spans="4:4">
      <c r="D303" s="676"/>
    </row>
    <row r="304" spans="4:4">
      <c r="D304" s="676"/>
    </row>
    <row r="305" spans="4:4">
      <c r="D305" s="676"/>
    </row>
    <row r="306" spans="4:4">
      <c r="D306" s="676"/>
    </row>
    <row r="307" spans="4:4">
      <c r="D307" s="676"/>
    </row>
    <row r="308" spans="4:4">
      <c r="D308" s="676"/>
    </row>
    <row r="309" spans="4:4">
      <c r="D309" s="676"/>
    </row>
    <row r="310" spans="4:4">
      <c r="D310" s="676"/>
    </row>
    <row r="311" spans="4:4">
      <c r="D311" s="676"/>
    </row>
    <row r="312" spans="4:4">
      <c r="D312" s="676"/>
    </row>
    <row r="313" spans="4:4">
      <c r="D313" s="676"/>
    </row>
    <row r="314" spans="4:4">
      <c r="D314" s="676"/>
    </row>
    <row r="315" spans="4:4">
      <c r="D315" s="676"/>
    </row>
    <row r="316" spans="4:4">
      <c r="D316" s="676"/>
    </row>
    <row r="317" spans="4:4">
      <c r="D317" s="676"/>
    </row>
    <row r="318" spans="4:4">
      <c r="D318" s="676"/>
    </row>
    <row r="319" spans="4:4">
      <c r="D319" s="676"/>
    </row>
    <row r="320" spans="4:4">
      <c r="D320" s="676"/>
    </row>
    <row r="321" spans="4:4">
      <c r="D321" s="676"/>
    </row>
    <row r="322" spans="4:4">
      <c r="D322" s="676"/>
    </row>
    <row r="323" spans="4:4">
      <c r="D323" s="676"/>
    </row>
    <row r="324" spans="4:4">
      <c r="D324" s="676"/>
    </row>
    <row r="325" spans="4:4">
      <c r="D325" s="676"/>
    </row>
    <row r="326" spans="4:4">
      <c r="D326" s="676"/>
    </row>
    <row r="327" spans="4:4">
      <c r="D327" s="676"/>
    </row>
    <row r="328" spans="4:4">
      <c r="D328" s="676"/>
    </row>
    <row r="329" spans="4:4">
      <c r="D329" s="676"/>
    </row>
    <row r="330" spans="4:4">
      <c r="D330" s="676"/>
    </row>
    <row r="331" spans="4:4">
      <c r="D331" s="676"/>
    </row>
    <row r="332" spans="4:4">
      <c r="D332" s="676"/>
    </row>
    <row r="333" spans="4:4">
      <c r="D333" s="676"/>
    </row>
    <row r="334" spans="4:4">
      <c r="D334" s="676"/>
    </row>
    <row r="335" spans="4:4">
      <c r="D335" s="676"/>
    </row>
    <row r="336" spans="4:4">
      <c r="D336" s="676"/>
    </row>
    <row r="337" spans="4:4">
      <c r="D337" s="676"/>
    </row>
    <row r="338" spans="4:4">
      <c r="D338" s="676"/>
    </row>
    <row r="339" spans="4:4">
      <c r="D339" s="676"/>
    </row>
    <row r="340" spans="4:4">
      <c r="D340" s="676"/>
    </row>
    <row r="341" spans="4:4">
      <c r="D341" s="676"/>
    </row>
    <row r="342" spans="4:4">
      <c r="D342" s="676"/>
    </row>
    <row r="343" spans="4:4">
      <c r="D343" s="676"/>
    </row>
    <row r="344" spans="4:4">
      <c r="D344" s="676"/>
    </row>
    <row r="345" spans="4:4">
      <c r="D345" s="676"/>
    </row>
    <row r="346" spans="4:4">
      <c r="D346" s="676"/>
    </row>
    <row r="347" spans="4:4">
      <c r="D347" s="676"/>
    </row>
    <row r="348" spans="4:4">
      <c r="D348" s="676"/>
    </row>
    <row r="349" spans="4:4">
      <c r="D349" s="676"/>
    </row>
    <row r="350" spans="4:4">
      <c r="D350" s="676"/>
    </row>
    <row r="351" spans="4:4">
      <c r="D351" s="676"/>
    </row>
    <row r="352" spans="4:4">
      <c r="D352" s="676"/>
    </row>
    <row r="353" spans="4:4">
      <c r="D353" s="676"/>
    </row>
    <row r="354" spans="4:4">
      <c r="D354" s="676"/>
    </row>
    <row r="355" spans="4:4">
      <c r="D355" s="676"/>
    </row>
    <row r="356" spans="4:4">
      <c r="D356" s="676"/>
    </row>
    <row r="357" spans="4:4">
      <c r="D357" s="676"/>
    </row>
    <row r="358" spans="4:4">
      <c r="D358" s="676"/>
    </row>
    <row r="359" spans="4:4">
      <c r="D359" s="676"/>
    </row>
    <row r="360" spans="4:4">
      <c r="D360" s="676"/>
    </row>
    <row r="361" spans="4:4">
      <c r="D361" s="676"/>
    </row>
    <row r="362" spans="4:4">
      <c r="D362" s="676"/>
    </row>
    <row r="363" spans="4:4">
      <c r="D363" s="676"/>
    </row>
    <row r="364" spans="4:4">
      <c r="D364" s="676"/>
    </row>
    <row r="365" spans="4:4">
      <c r="D365" s="676"/>
    </row>
    <row r="366" spans="4:4">
      <c r="D366" s="676"/>
    </row>
    <row r="367" spans="4:4">
      <c r="D367" s="676"/>
    </row>
    <row r="368" spans="4:4">
      <c r="D368" s="676"/>
    </row>
    <row r="369" spans="4:4">
      <c r="D369" s="676"/>
    </row>
    <row r="370" spans="4:4">
      <c r="D370" s="676"/>
    </row>
    <row r="371" spans="4:4">
      <c r="D371" s="676"/>
    </row>
    <row r="372" spans="4:4">
      <c r="D372" s="676"/>
    </row>
    <row r="373" spans="4:4">
      <c r="D373" s="676"/>
    </row>
    <row r="374" spans="4:4">
      <c r="D374" s="676"/>
    </row>
    <row r="375" spans="4:4">
      <c r="D375" s="676"/>
    </row>
    <row r="376" spans="4:4">
      <c r="D376" s="676"/>
    </row>
    <row r="377" spans="4:4">
      <c r="D377" s="676"/>
    </row>
    <row r="378" spans="4:4">
      <c r="D378" s="676"/>
    </row>
    <row r="379" spans="4:4">
      <c r="D379" s="676"/>
    </row>
    <row r="380" spans="4:4">
      <c r="D380" s="676"/>
    </row>
    <row r="381" spans="4:4">
      <c r="D381" s="676"/>
    </row>
    <row r="382" spans="4:4">
      <c r="D382" s="676"/>
    </row>
    <row r="383" spans="4:4">
      <c r="D383" s="676"/>
    </row>
    <row r="384" spans="4:4">
      <c r="D384" s="676"/>
    </row>
    <row r="385" spans="4:4">
      <c r="D385" s="676"/>
    </row>
    <row r="386" spans="4:4">
      <c r="D386" s="676"/>
    </row>
    <row r="387" spans="4:4">
      <c r="D387" s="676"/>
    </row>
    <row r="388" spans="4:4">
      <c r="D388" s="676"/>
    </row>
    <row r="389" spans="4:4">
      <c r="D389" s="676"/>
    </row>
    <row r="390" spans="4:4">
      <c r="D390" s="676"/>
    </row>
    <row r="391" spans="4:4">
      <c r="D391" s="676"/>
    </row>
    <row r="392" spans="4:4">
      <c r="D392" s="676"/>
    </row>
    <row r="393" spans="4:4">
      <c r="D393" s="676"/>
    </row>
    <row r="394" spans="4:4">
      <c r="D394" s="676"/>
    </row>
    <row r="395" spans="4:4">
      <c r="D395" s="676"/>
    </row>
    <row r="396" spans="4:4">
      <c r="D396" s="676"/>
    </row>
    <row r="397" spans="4:4">
      <c r="D397" s="676"/>
    </row>
    <row r="398" spans="4:4">
      <c r="D398" s="676"/>
    </row>
    <row r="399" spans="4:4">
      <c r="D399" s="676"/>
    </row>
    <row r="400" spans="4:4">
      <c r="D400" s="676"/>
    </row>
    <row r="401" spans="4:4">
      <c r="D401" s="676"/>
    </row>
    <row r="402" spans="4:4">
      <c r="D402" s="676"/>
    </row>
    <row r="403" spans="4:4">
      <c r="D403" s="676"/>
    </row>
    <row r="404" spans="4:4">
      <c r="D404" s="676"/>
    </row>
    <row r="405" spans="4:4">
      <c r="D405" s="676"/>
    </row>
    <row r="406" spans="4:4">
      <c r="D406" s="676"/>
    </row>
    <row r="407" spans="4:4">
      <c r="D407" s="676"/>
    </row>
    <row r="408" spans="4:4">
      <c r="D408" s="676"/>
    </row>
    <row r="409" spans="4:4">
      <c r="D409" s="676"/>
    </row>
    <row r="410" spans="4:4">
      <c r="D410" s="676"/>
    </row>
    <row r="411" spans="4:4">
      <c r="D411" s="676"/>
    </row>
    <row r="412" spans="4:4">
      <c r="D412" s="676"/>
    </row>
    <row r="413" spans="4:4">
      <c r="D413" s="676"/>
    </row>
    <row r="414" spans="4:4">
      <c r="D414" s="676"/>
    </row>
    <row r="415" spans="4:4">
      <c r="D415" s="676"/>
    </row>
    <row r="416" spans="4:4">
      <c r="D416" s="676"/>
    </row>
    <row r="417" spans="4:4">
      <c r="D417" s="676"/>
    </row>
    <row r="418" spans="4:4">
      <c r="D418" s="676"/>
    </row>
    <row r="419" spans="4:4">
      <c r="D419" s="676"/>
    </row>
    <row r="420" spans="4:4">
      <c r="D420" s="676"/>
    </row>
    <row r="421" spans="4:4">
      <c r="D421" s="676"/>
    </row>
    <row r="422" spans="4:4">
      <c r="D422" s="676"/>
    </row>
    <row r="423" spans="4:4">
      <c r="D423" s="676"/>
    </row>
    <row r="424" spans="4:4">
      <c r="D424" s="676"/>
    </row>
    <row r="425" spans="4:4">
      <c r="D425" s="676"/>
    </row>
    <row r="426" spans="4:4">
      <c r="D426" s="676"/>
    </row>
    <row r="427" spans="4:4">
      <c r="D427" s="676"/>
    </row>
    <row r="428" spans="4:4">
      <c r="D428" s="676"/>
    </row>
    <row r="429" spans="4:4">
      <c r="D429" s="676"/>
    </row>
    <row r="430" spans="4:4">
      <c r="D430" s="676"/>
    </row>
    <row r="431" spans="4:4">
      <c r="D431" s="676"/>
    </row>
    <row r="432" spans="4:4">
      <c r="D432" s="676"/>
    </row>
    <row r="433" spans="4:4">
      <c r="D433" s="676"/>
    </row>
    <row r="434" spans="4:4">
      <c r="D434" s="676"/>
    </row>
    <row r="435" spans="4:4">
      <c r="D435" s="676"/>
    </row>
    <row r="436" spans="4:4">
      <c r="D436" s="676"/>
    </row>
    <row r="437" spans="4:4">
      <c r="D437" s="676"/>
    </row>
    <row r="438" spans="4:4">
      <c r="D438" s="676"/>
    </row>
    <row r="439" spans="4:4">
      <c r="D439" s="676"/>
    </row>
    <row r="440" spans="4:4">
      <c r="D440" s="676"/>
    </row>
    <row r="441" spans="4:4">
      <c r="D441" s="676"/>
    </row>
    <row r="442" spans="4:4">
      <c r="D442" s="676"/>
    </row>
    <row r="443" spans="4:4">
      <c r="D443" s="676"/>
    </row>
    <row r="444" spans="4:4">
      <c r="D444" s="676"/>
    </row>
    <row r="445" spans="4:4">
      <c r="D445" s="676"/>
    </row>
    <row r="446" spans="4:4">
      <c r="D446" s="676"/>
    </row>
    <row r="447" spans="4:4">
      <c r="D447" s="676"/>
    </row>
    <row r="448" spans="4:4">
      <c r="D448" s="676"/>
    </row>
    <row r="449" spans="4:4">
      <c r="D449" s="676"/>
    </row>
    <row r="450" spans="4:4">
      <c r="D450" s="676"/>
    </row>
    <row r="451" spans="4:4">
      <c r="D451" s="676"/>
    </row>
    <row r="452" spans="4:4">
      <c r="D452" s="676"/>
    </row>
    <row r="453" spans="4:4">
      <c r="D453" s="676"/>
    </row>
    <row r="454" spans="4:4">
      <c r="D454" s="676"/>
    </row>
    <row r="455" spans="4:4">
      <c r="D455" s="676"/>
    </row>
    <row r="456" spans="4:4">
      <c r="D456" s="676"/>
    </row>
    <row r="457" spans="4:4">
      <c r="D457" s="676"/>
    </row>
    <row r="458" spans="4:4">
      <c r="D458" s="676"/>
    </row>
    <row r="459" spans="4:4">
      <c r="D459" s="676"/>
    </row>
    <row r="460" spans="4:4">
      <c r="D460" s="676"/>
    </row>
    <row r="461" spans="4:4">
      <c r="D461" s="676"/>
    </row>
    <row r="462" spans="4:4">
      <c r="D462" s="676"/>
    </row>
    <row r="463" spans="4:4">
      <c r="D463" s="676"/>
    </row>
    <row r="464" spans="4:4">
      <c r="D464" s="676"/>
    </row>
    <row r="465" spans="4:4">
      <c r="D465" s="676"/>
    </row>
    <row r="466" spans="4:4">
      <c r="D466" s="676"/>
    </row>
    <row r="467" spans="4:4">
      <c r="D467" s="676"/>
    </row>
    <row r="468" spans="4:4">
      <c r="D468" s="676"/>
    </row>
    <row r="469" spans="4:4">
      <c r="D469" s="676"/>
    </row>
    <row r="470" spans="4:4">
      <c r="D470" s="676"/>
    </row>
    <row r="471" spans="4:4">
      <c r="D471" s="676"/>
    </row>
    <row r="472" spans="4:4">
      <c r="D472" s="676"/>
    </row>
    <row r="473" spans="4:4">
      <c r="D473" s="676"/>
    </row>
    <row r="474" spans="4:4">
      <c r="D474" s="676"/>
    </row>
    <row r="475" spans="4:4">
      <c r="D475" s="676"/>
    </row>
    <row r="476" spans="4:4">
      <c r="D476" s="676"/>
    </row>
    <row r="477" spans="4:4">
      <c r="D477" s="676"/>
    </row>
    <row r="478" spans="4:4">
      <c r="D478" s="676"/>
    </row>
    <row r="479" spans="4:4">
      <c r="D479" s="676"/>
    </row>
    <row r="480" spans="4:4">
      <c r="D480" s="676"/>
    </row>
    <row r="481" spans="4:4">
      <c r="D481" s="676"/>
    </row>
    <row r="482" spans="4:4">
      <c r="D482" s="676"/>
    </row>
    <row r="483" spans="4:4">
      <c r="D483" s="676"/>
    </row>
    <row r="484" spans="4:4">
      <c r="D484" s="676"/>
    </row>
    <row r="485" spans="4:4">
      <c r="D485" s="676"/>
    </row>
    <row r="486" spans="4:4">
      <c r="D486" s="676"/>
    </row>
    <row r="487" spans="4:4">
      <c r="D487" s="676"/>
    </row>
    <row r="488" spans="4:4">
      <c r="D488" s="676"/>
    </row>
    <row r="489" spans="4:4">
      <c r="D489" s="676"/>
    </row>
    <row r="490" spans="4:4">
      <c r="D490" s="676"/>
    </row>
    <row r="491" spans="4:4">
      <c r="D491" s="676"/>
    </row>
    <row r="492" spans="4:4">
      <c r="D492" s="676"/>
    </row>
    <row r="493" spans="4:4">
      <c r="D493" s="676"/>
    </row>
    <row r="494" spans="4:4">
      <c r="D494" s="676"/>
    </row>
    <row r="495" spans="4:4">
      <c r="D495" s="676"/>
    </row>
    <row r="496" spans="4:4">
      <c r="D496" s="676"/>
    </row>
    <row r="497" spans="4:4">
      <c r="D497" s="676"/>
    </row>
    <row r="498" spans="4:4">
      <c r="D498" s="676"/>
    </row>
    <row r="499" spans="4:4">
      <c r="D499" s="676"/>
    </row>
    <row r="500" spans="4:4">
      <c r="D500" s="676"/>
    </row>
    <row r="501" spans="4:4">
      <c r="D501" s="676"/>
    </row>
    <row r="502" spans="4:4">
      <c r="D502" s="676"/>
    </row>
    <row r="503" spans="4:4">
      <c r="D503" s="676"/>
    </row>
    <row r="504" spans="4:4">
      <c r="D504" s="676"/>
    </row>
    <row r="505" spans="4:4">
      <c r="D505" s="676"/>
    </row>
    <row r="506" spans="4:4">
      <c r="D506" s="676"/>
    </row>
    <row r="507" spans="4:4">
      <c r="D507" s="676"/>
    </row>
    <row r="508" spans="4:4">
      <c r="D508" s="676"/>
    </row>
    <row r="509" spans="4:4">
      <c r="D509" s="676"/>
    </row>
    <row r="510" spans="4:4">
      <c r="D510" s="676"/>
    </row>
    <row r="511" spans="4:4">
      <c r="D511" s="676"/>
    </row>
    <row r="512" spans="4:4">
      <c r="D512" s="676"/>
    </row>
    <row r="513" spans="4:4">
      <c r="D513" s="676"/>
    </row>
    <row r="514" spans="4:4">
      <c r="D514" s="676"/>
    </row>
    <row r="515" spans="4:4">
      <c r="D515" s="676"/>
    </row>
    <row r="516" spans="4:4">
      <c r="D516" s="676"/>
    </row>
    <row r="517" spans="4:4">
      <c r="D517" s="676"/>
    </row>
    <row r="518" spans="4:4">
      <c r="D518" s="676"/>
    </row>
    <row r="519" spans="4:4">
      <c r="D519" s="676"/>
    </row>
    <row r="520" spans="4:4">
      <c r="D520" s="676"/>
    </row>
    <row r="521" spans="4:4">
      <c r="D521" s="676"/>
    </row>
    <row r="522" spans="4:4">
      <c r="D522" s="676"/>
    </row>
    <row r="523" spans="4:4">
      <c r="D523" s="676"/>
    </row>
    <row r="524" spans="4:4">
      <c r="D524" s="676"/>
    </row>
    <row r="525" spans="4:4">
      <c r="D525" s="676"/>
    </row>
    <row r="526" spans="4:4">
      <c r="D526" s="676"/>
    </row>
    <row r="527" spans="4:4">
      <c r="D527" s="676"/>
    </row>
    <row r="528" spans="4:4">
      <c r="D528" s="676"/>
    </row>
    <row r="529" spans="4:4">
      <c r="D529" s="676"/>
    </row>
    <row r="530" spans="4:4">
      <c r="D530" s="676"/>
    </row>
    <row r="531" spans="4:4">
      <c r="D531" s="676"/>
    </row>
    <row r="532" spans="4:4">
      <c r="D532" s="676"/>
    </row>
    <row r="533" spans="4:4">
      <c r="D533" s="676"/>
    </row>
    <row r="534" spans="4:4">
      <c r="D534" s="676"/>
    </row>
    <row r="535" spans="4:4">
      <c r="D535" s="676"/>
    </row>
    <row r="536" spans="4:4">
      <c r="D536" s="676"/>
    </row>
    <row r="537" spans="4:4">
      <c r="D537" s="676"/>
    </row>
    <row r="538" spans="4:4">
      <c r="D538" s="676"/>
    </row>
    <row r="539" spans="4:4">
      <c r="D539" s="676"/>
    </row>
    <row r="540" spans="4:4">
      <c r="D540" s="676"/>
    </row>
    <row r="541" spans="4:4">
      <c r="D541" s="676"/>
    </row>
    <row r="542" spans="4:4">
      <c r="D542" s="676"/>
    </row>
    <row r="543" spans="4:4">
      <c r="D543" s="676"/>
    </row>
    <row r="544" spans="4:4">
      <c r="D544" s="676"/>
    </row>
    <row r="545" spans="4:4">
      <c r="D545" s="676"/>
    </row>
    <row r="546" spans="4:4">
      <c r="D546" s="676"/>
    </row>
    <row r="547" spans="4:4">
      <c r="D547" s="676"/>
    </row>
    <row r="548" spans="4:4">
      <c r="D548" s="676"/>
    </row>
    <row r="549" spans="4:4">
      <c r="D549" s="676"/>
    </row>
    <row r="550" spans="4:4">
      <c r="D550" s="676"/>
    </row>
    <row r="551" spans="4:4">
      <c r="D551" s="676"/>
    </row>
    <row r="552" spans="4:4">
      <c r="D552" s="676"/>
    </row>
    <row r="553" spans="4:4">
      <c r="D553" s="676"/>
    </row>
    <row r="554" spans="4:4">
      <c r="D554" s="676"/>
    </row>
    <row r="555" spans="4:4">
      <c r="D555" s="676"/>
    </row>
    <row r="556" spans="4:4">
      <c r="D556" s="676"/>
    </row>
    <row r="557" spans="4:4">
      <c r="D557" s="676"/>
    </row>
    <row r="558" spans="4:4">
      <c r="D558" s="676"/>
    </row>
    <row r="559" spans="4:4">
      <c r="D559" s="676"/>
    </row>
    <row r="560" spans="4:4">
      <c r="D560" s="676"/>
    </row>
    <row r="561" spans="4:4">
      <c r="D561" s="676"/>
    </row>
    <row r="562" spans="4:4">
      <c r="D562" s="676"/>
    </row>
    <row r="563" spans="4:4">
      <c r="D563" s="676"/>
    </row>
    <row r="564" spans="4:4">
      <c r="D564" s="676"/>
    </row>
    <row r="565" spans="4:4">
      <c r="D565" s="676"/>
    </row>
    <row r="566" spans="4:4">
      <c r="D566" s="676"/>
    </row>
    <row r="567" spans="4:4">
      <c r="D567" s="676"/>
    </row>
    <row r="568" spans="4:4">
      <c r="D568" s="676"/>
    </row>
    <row r="569" spans="4:4">
      <c r="D569" s="676"/>
    </row>
    <row r="570" spans="4:4">
      <c r="D570" s="676"/>
    </row>
    <row r="571" spans="4:4">
      <c r="D571" s="676"/>
    </row>
    <row r="572" spans="4:4">
      <c r="D572" s="676"/>
    </row>
    <row r="573" spans="4:4">
      <c r="D573" s="676"/>
    </row>
    <row r="574" spans="4:4">
      <c r="D574" s="676"/>
    </row>
    <row r="575" spans="4:4">
      <c r="D575" s="676"/>
    </row>
    <row r="576" spans="4:4">
      <c r="D576" s="676"/>
    </row>
    <row r="577" spans="4:4">
      <c r="D577" s="676"/>
    </row>
    <row r="578" spans="4:4">
      <c r="D578" s="676"/>
    </row>
    <row r="579" spans="4:4">
      <c r="D579" s="676"/>
    </row>
    <row r="580" spans="4:4">
      <c r="D580" s="676"/>
    </row>
    <row r="581" spans="4:4">
      <c r="D581" s="676"/>
    </row>
    <row r="582" spans="4:4">
      <c r="D582" s="676"/>
    </row>
    <row r="583" spans="4:4">
      <c r="D583" s="676"/>
    </row>
    <row r="584" spans="4:4">
      <c r="D584" s="676"/>
    </row>
    <row r="585" spans="4:4">
      <c r="D585" s="676"/>
    </row>
    <row r="586" spans="4:4">
      <c r="D586" s="676"/>
    </row>
    <row r="587" spans="4:4">
      <c r="D587" s="676"/>
    </row>
    <row r="588" spans="4:4">
      <c r="D588" s="676"/>
    </row>
    <row r="589" spans="4:4">
      <c r="D589" s="676"/>
    </row>
    <row r="590" spans="4:4">
      <c r="D590" s="676"/>
    </row>
    <row r="591" spans="4:4">
      <c r="D591" s="676"/>
    </row>
    <row r="592" spans="4:4">
      <c r="D592" s="676"/>
    </row>
    <row r="593" spans="4:4">
      <c r="D593" s="676"/>
    </row>
    <row r="594" spans="4:4">
      <c r="D594" s="676"/>
    </row>
    <row r="595" spans="4:4">
      <c r="D595" s="676"/>
    </row>
    <row r="596" spans="4:4">
      <c r="D596" s="676"/>
    </row>
    <row r="597" spans="4:4">
      <c r="D597" s="676"/>
    </row>
    <row r="598" spans="4:4">
      <c r="D598" s="676"/>
    </row>
    <row r="599" spans="4:4">
      <c r="D599" s="676"/>
    </row>
    <row r="600" spans="4:4">
      <c r="D600" s="676"/>
    </row>
    <row r="601" spans="4:4">
      <c r="D601" s="676"/>
    </row>
    <row r="602" spans="4:4">
      <c r="D602" s="676"/>
    </row>
    <row r="603" spans="4:4">
      <c r="D603" s="676"/>
    </row>
    <row r="604" spans="4:4">
      <c r="D604" s="676"/>
    </row>
    <row r="605" spans="4:4">
      <c r="D605" s="676"/>
    </row>
    <row r="606" spans="4:4">
      <c r="D606" s="676"/>
    </row>
    <row r="607" spans="4:4">
      <c r="D607" s="676"/>
    </row>
    <row r="608" spans="4:4">
      <c r="D608" s="676"/>
    </row>
    <row r="609" spans="4:4">
      <c r="D609" s="676"/>
    </row>
    <row r="610" spans="4:4">
      <c r="D610" s="676"/>
    </row>
    <row r="611" spans="4:4">
      <c r="D611" s="676"/>
    </row>
    <row r="612" spans="4:4">
      <c r="D612" s="676"/>
    </row>
    <row r="613" spans="4:4">
      <c r="D613" s="676"/>
    </row>
    <row r="614" spans="4:4">
      <c r="D614" s="676"/>
    </row>
    <row r="615" spans="4:4">
      <c r="D615" s="676"/>
    </row>
    <row r="616" spans="4:4">
      <c r="D616" s="676"/>
    </row>
    <row r="617" spans="4:4">
      <c r="D617" s="676"/>
    </row>
    <row r="618" spans="4:4">
      <c r="D618" s="676"/>
    </row>
    <row r="619" spans="4:4">
      <c r="D619" s="676"/>
    </row>
    <row r="620" spans="4:4">
      <c r="D620" s="676"/>
    </row>
    <row r="621" spans="4:4">
      <c r="D621" s="676"/>
    </row>
    <row r="622" spans="4:4">
      <c r="D622" s="676"/>
    </row>
    <row r="623" spans="4:4">
      <c r="D623" s="676"/>
    </row>
    <row r="624" spans="4:4">
      <c r="D624" s="676"/>
    </row>
    <row r="625" spans="4:4">
      <c r="D625" s="676"/>
    </row>
    <row r="626" spans="4:4">
      <c r="D626" s="676"/>
    </row>
    <row r="627" spans="4:4">
      <c r="D627" s="676"/>
    </row>
    <row r="628" spans="4:4">
      <c r="D628" s="676"/>
    </row>
    <row r="629" spans="4:4">
      <c r="D629" s="676"/>
    </row>
    <row r="630" spans="4:4">
      <c r="D630" s="676"/>
    </row>
    <row r="631" spans="4:4">
      <c r="D631" s="676"/>
    </row>
    <row r="632" spans="4:4">
      <c r="D632" s="676"/>
    </row>
    <row r="633" spans="4:4">
      <c r="D633" s="676"/>
    </row>
    <row r="634" spans="4:4">
      <c r="D634" s="676"/>
    </row>
    <row r="635" spans="4:4">
      <c r="D635" s="676"/>
    </row>
    <row r="636" spans="4:4">
      <c r="D636" s="676"/>
    </row>
    <row r="637" spans="4:4">
      <c r="D637" s="676"/>
    </row>
    <row r="638" spans="4:4">
      <c r="D638" s="676"/>
    </row>
    <row r="639" spans="4:4">
      <c r="D639" s="676"/>
    </row>
    <row r="640" spans="4:4">
      <c r="D640" s="676"/>
    </row>
    <row r="641" spans="4:4">
      <c r="D641" s="676"/>
    </row>
    <row r="642" spans="4:4">
      <c r="D642" s="676"/>
    </row>
    <row r="643" spans="4:4">
      <c r="D643" s="676"/>
    </row>
    <row r="644" spans="4:4">
      <c r="D644" s="676"/>
    </row>
    <row r="645" spans="4:4">
      <c r="D645" s="676"/>
    </row>
    <row r="646" spans="4:4">
      <c r="D646" s="676"/>
    </row>
    <row r="647" spans="4:4">
      <c r="D647" s="676"/>
    </row>
    <row r="648" spans="4:4">
      <c r="D648" s="676"/>
    </row>
    <row r="649" spans="4:4">
      <c r="D649" s="676"/>
    </row>
    <row r="650" spans="4:4">
      <c r="D650" s="676"/>
    </row>
    <row r="651" spans="4:4">
      <c r="D651" s="676"/>
    </row>
    <row r="652" spans="4:4">
      <c r="D652" s="676"/>
    </row>
    <row r="653" spans="4:4">
      <c r="D653" s="676"/>
    </row>
    <row r="654" spans="4:4">
      <c r="D654" s="676"/>
    </row>
    <row r="655" spans="4:4">
      <c r="D655" s="676"/>
    </row>
    <row r="656" spans="4:4">
      <c r="D656" s="676"/>
    </row>
    <row r="657" spans="4:4">
      <c r="D657" s="676"/>
    </row>
    <row r="658" spans="4:4">
      <c r="D658" s="676"/>
    </row>
    <row r="659" spans="4:4">
      <c r="D659" s="676"/>
    </row>
    <row r="660" spans="4:4">
      <c r="D660" s="676"/>
    </row>
    <row r="661" spans="4:4">
      <c r="D661" s="676"/>
    </row>
    <row r="662" spans="4:4">
      <c r="D662" s="676"/>
    </row>
  </sheetData>
  <mergeCells count="11">
    <mergeCell ref="A26:B26"/>
    <mergeCell ref="A20:B21"/>
    <mergeCell ref="C20:C21"/>
    <mergeCell ref="E10:R10"/>
    <mergeCell ref="A11:A12"/>
    <mergeCell ref="B11:D11"/>
    <mergeCell ref="Q11:Q12"/>
    <mergeCell ref="D20:O20"/>
    <mergeCell ref="P20:P21"/>
    <mergeCell ref="Q20:Q21"/>
    <mergeCell ref="A19:C19"/>
  </mergeCells>
  <phoneticPr fontId="86" type="noConversion"/>
  <pageMargins left="0.7" right="0.7" top="0.75" bottom="0.75" header="0.3" footer="0.3"/>
  <ignoredErrors>
    <ignoredError sqref="H22:H2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50C8-DB87-4BB4-9AF3-FE344C0E4C63}">
  <dimension ref="A3:Y200"/>
  <sheetViews>
    <sheetView topLeftCell="L169" zoomScale="70" zoomScaleNormal="70" workbookViewId="0">
      <selection activeCell="T195" sqref="T195:T197"/>
    </sheetView>
  </sheetViews>
  <sheetFormatPr defaultColWidth="11.125" defaultRowHeight="15.75"/>
  <cols>
    <col min="1" max="1" width="30.125" customWidth="1"/>
    <col min="2" max="2" width="7.125" customWidth="1"/>
    <col min="3" max="3" width="12.125" customWidth="1"/>
    <col min="4" max="4" width="20.625" customWidth="1"/>
    <col min="5" max="5" width="8.625" customWidth="1"/>
    <col min="6" max="6" width="47.875" customWidth="1"/>
    <col min="7" max="7" width="10.625" customWidth="1"/>
    <col min="8" max="8" width="15.125" bestFit="1" customWidth="1"/>
    <col min="9" max="9" width="53" bestFit="1" customWidth="1"/>
    <col min="10" max="10" width="12.125" style="711" bestFit="1" customWidth="1"/>
    <col min="11" max="11" width="18.125" bestFit="1" customWidth="1"/>
    <col min="12" max="12" width="61.125" bestFit="1" customWidth="1"/>
    <col min="13" max="13" width="13.625" hidden="1" customWidth="1"/>
    <col min="14" max="14" width="7.875" hidden="1" customWidth="1"/>
    <col min="15" max="15" width="8.625" hidden="1" customWidth="1"/>
    <col min="16" max="16" width="18.125" hidden="1" customWidth="1"/>
    <col min="17" max="17" width="25.125" hidden="1" customWidth="1"/>
    <col min="18" max="18" width="24.875" hidden="1" customWidth="1"/>
    <col min="19" max="19" width="16.5" bestFit="1" customWidth="1"/>
    <col min="20" max="20" width="23.625" style="712" bestFit="1"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733" t="s">
        <v>404</v>
      </c>
      <c r="U3" s="717" t="s">
        <v>405</v>
      </c>
      <c r="V3" s="717" t="s">
        <v>406</v>
      </c>
      <c r="W3" s="717" t="s">
        <v>407</v>
      </c>
      <c r="X3" s="717" t="s">
        <v>408</v>
      </c>
      <c r="Y3" s="718" t="s">
        <v>409</v>
      </c>
    </row>
    <row r="4" spans="1:25">
      <c r="A4" t="s">
        <v>410</v>
      </c>
      <c r="B4" t="s">
        <v>411</v>
      </c>
      <c r="C4" t="s">
        <v>970</v>
      </c>
      <c r="D4" t="s">
        <v>971</v>
      </c>
      <c r="E4" t="s">
        <v>414</v>
      </c>
      <c r="F4" t="s">
        <v>415</v>
      </c>
      <c r="G4" t="s">
        <v>416</v>
      </c>
      <c r="H4" s="719" t="s">
        <v>874</v>
      </c>
      <c r="I4" t="s">
        <v>2953</v>
      </c>
      <c r="J4" s="711">
        <v>44561</v>
      </c>
      <c r="K4" t="s">
        <v>2954</v>
      </c>
      <c r="L4" t="s">
        <v>2955</v>
      </c>
      <c r="M4" t="s">
        <v>421</v>
      </c>
      <c r="N4">
        <v>0</v>
      </c>
      <c r="O4">
        <v>0</v>
      </c>
      <c r="P4" t="s">
        <v>422</v>
      </c>
      <c r="Q4">
        <v>2547</v>
      </c>
      <c r="R4">
        <v>2253.58</v>
      </c>
      <c r="S4" t="s">
        <v>422</v>
      </c>
      <c r="T4" s="712">
        <v>2547</v>
      </c>
      <c r="U4" t="s">
        <v>423</v>
      </c>
      <c r="V4" t="s">
        <v>424</v>
      </c>
      <c r="W4" t="s">
        <v>425</v>
      </c>
      <c r="X4" t="s">
        <v>975</v>
      </c>
      <c r="Y4" s="711">
        <v>44575.683437500003</v>
      </c>
    </row>
    <row r="5" spans="1:25">
      <c r="A5" t="s">
        <v>410</v>
      </c>
      <c r="B5" t="s">
        <v>411</v>
      </c>
      <c r="C5" t="s">
        <v>970</v>
      </c>
      <c r="D5" t="s">
        <v>971</v>
      </c>
      <c r="E5" t="s">
        <v>414</v>
      </c>
      <c r="F5" t="s">
        <v>415</v>
      </c>
      <c r="G5" t="s">
        <v>416</v>
      </c>
      <c r="H5" t="s">
        <v>909</v>
      </c>
      <c r="I5" t="s">
        <v>2330</v>
      </c>
      <c r="J5" s="711">
        <v>44561</v>
      </c>
      <c r="K5" t="s">
        <v>2956</v>
      </c>
      <c r="L5" t="s">
        <v>2957</v>
      </c>
      <c r="M5" t="s">
        <v>421</v>
      </c>
      <c r="N5">
        <v>0</v>
      </c>
      <c r="O5">
        <v>0</v>
      </c>
      <c r="P5" t="s">
        <v>422</v>
      </c>
      <c r="Q5">
        <v>2547</v>
      </c>
      <c r="R5">
        <v>2253.58</v>
      </c>
      <c r="S5" t="s">
        <v>422</v>
      </c>
      <c r="T5" s="712">
        <v>2547</v>
      </c>
      <c r="U5" t="s">
        <v>423</v>
      </c>
      <c r="V5" t="s">
        <v>424</v>
      </c>
      <c r="W5" t="s">
        <v>425</v>
      </c>
      <c r="X5" t="s">
        <v>975</v>
      </c>
      <c r="Y5" s="711">
        <v>44575.683437500003</v>
      </c>
    </row>
    <row r="6" spans="1:25">
      <c r="A6" t="s">
        <v>410</v>
      </c>
      <c r="B6" t="s">
        <v>411</v>
      </c>
      <c r="C6" t="s">
        <v>970</v>
      </c>
      <c r="D6" t="s">
        <v>971</v>
      </c>
      <c r="E6" t="s">
        <v>414</v>
      </c>
      <c r="F6" t="s">
        <v>415</v>
      </c>
      <c r="G6" t="s">
        <v>416</v>
      </c>
      <c r="H6" t="s">
        <v>917</v>
      </c>
      <c r="I6" t="s">
        <v>972</v>
      </c>
      <c r="J6" s="711">
        <v>44561</v>
      </c>
      <c r="K6" t="s">
        <v>2958</v>
      </c>
      <c r="L6" t="s">
        <v>2959</v>
      </c>
      <c r="M6" t="s">
        <v>421</v>
      </c>
      <c r="N6">
        <v>0</v>
      </c>
      <c r="O6">
        <v>0</v>
      </c>
      <c r="P6" t="s">
        <v>422</v>
      </c>
      <c r="Q6">
        <v>2590</v>
      </c>
      <c r="R6">
        <v>2291.63</v>
      </c>
      <c r="S6" t="s">
        <v>422</v>
      </c>
      <c r="T6" s="712">
        <v>2590</v>
      </c>
      <c r="U6" t="s">
        <v>423</v>
      </c>
      <c r="V6" t="s">
        <v>424</v>
      </c>
      <c r="W6" t="s">
        <v>425</v>
      </c>
      <c r="X6" t="s">
        <v>975</v>
      </c>
      <c r="Y6" s="711">
        <v>44575.683437500003</v>
      </c>
    </row>
    <row r="7" spans="1:25">
      <c r="A7" t="s">
        <v>410</v>
      </c>
      <c r="B7" t="s">
        <v>411</v>
      </c>
      <c r="C7" t="s">
        <v>412</v>
      </c>
      <c r="D7" t="s">
        <v>413</v>
      </c>
      <c r="E7" t="s">
        <v>414</v>
      </c>
      <c r="F7" t="s">
        <v>415</v>
      </c>
      <c r="G7" t="s">
        <v>416</v>
      </c>
      <c r="H7" s="719" t="s">
        <v>569</v>
      </c>
      <c r="I7" s="719" t="s">
        <v>2681</v>
      </c>
      <c r="J7" s="711">
        <v>44543</v>
      </c>
      <c r="K7" t="s">
        <v>2682</v>
      </c>
      <c r="L7" s="719" t="s">
        <v>2683</v>
      </c>
      <c r="M7" t="s">
        <v>421</v>
      </c>
      <c r="N7">
        <v>0</v>
      </c>
      <c r="O7">
        <v>0</v>
      </c>
      <c r="P7" t="s">
        <v>422</v>
      </c>
      <c r="Q7">
        <v>20</v>
      </c>
      <c r="R7">
        <v>17.329999999999998</v>
      </c>
      <c r="S7" t="s">
        <v>422</v>
      </c>
      <c r="T7" s="712">
        <v>20</v>
      </c>
      <c r="U7" t="s">
        <v>423</v>
      </c>
      <c r="V7" t="s">
        <v>424</v>
      </c>
      <c r="W7" t="s">
        <v>425</v>
      </c>
      <c r="X7" t="s">
        <v>464</v>
      </c>
      <c r="Y7" s="711">
        <v>44568.568252314799</v>
      </c>
    </row>
    <row r="8" spans="1:25">
      <c r="A8" t="s">
        <v>410</v>
      </c>
      <c r="B8" t="s">
        <v>411</v>
      </c>
      <c r="C8" t="s">
        <v>970</v>
      </c>
      <c r="D8" t="s">
        <v>971</v>
      </c>
      <c r="E8" t="s">
        <v>414</v>
      </c>
      <c r="F8" t="s">
        <v>415</v>
      </c>
      <c r="G8" t="s">
        <v>416</v>
      </c>
      <c r="H8" t="s">
        <v>926</v>
      </c>
      <c r="I8" t="s">
        <v>976</v>
      </c>
      <c r="J8" s="711">
        <v>44561</v>
      </c>
      <c r="K8" t="s">
        <v>2960</v>
      </c>
      <c r="L8" t="s">
        <v>2961</v>
      </c>
      <c r="M8" t="s">
        <v>421</v>
      </c>
      <c r="N8">
        <v>0</v>
      </c>
      <c r="O8">
        <v>0</v>
      </c>
      <c r="P8" t="s">
        <v>422</v>
      </c>
      <c r="Q8">
        <v>1800</v>
      </c>
      <c r="R8">
        <v>1592.64</v>
      </c>
      <c r="S8" t="s">
        <v>422</v>
      </c>
      <c r="T8" s="712">
        <v>1800</v>
      </c>
      <c r="U8" t="s">
        <v>423</v>
      </c>
      <c r="V8" t="s">
        <v>424</v>
      </c>
      <c r="W8" t="s">
        <v>425</v>
      </c>
      <c r="X8" t="s">
        <v>985</v>
      </c>
      <c r="Y8" s="711">
        <v>44575.683449074102</v>
      </c>
    </row>
    <row r="9" spans="1:25">
      <c r="A9" t="s">
        <v>410</v>
      </c>
      <c r="B9" t="s">
        <v>411</v>
      </c>
      <c r="C9" t="s">
        <v>970</v>
      </c>
      <c r="D9" t="s">
        <v>971</v>
      </c>
      <c r="E9" t="s">
        <v>414</v>
      </c>
      <c r="F9" t="s">
        <v>415</v>
      </c>
      <c r="G9" t="s">
        <v>416</v>
      </c>
      <c r="H9" t="s">
        <v>930</v>
      </c>
      <c r="I9" t="s">
        <v>978</v>
      </c>
      <c r="J9" s="711">
        <v>44561</v>
      </c>
      <c r="K9" t="s">
        <v>2962</v>
      </c>
      <c r="L9" t="s">
        <v>2963</v>
      </c>
      <c r="M9" t="s">
        <v>421</v>
      </c>
      <c r="N9">
        <v>0</v>
      </c>
      <c r="O9">
        <v>0</v>
      </c>
      <c r="P9" t="s">
        <v>422</v>
      </c>
      <c r="Q9">
        <v>900</v>
      </c>
      <c r="R9">
        <v>796.32</v>
      </c>
      <c r="S9" t="s">
        <v>422</v>
      </c>
      <c r="T9" s="712">
        <v>900</v>
      </c>
      <c r="U9" t="s">
        <v>423</v>
      </c>
      <c r="V9" t="s">
        <v>424</v>
      </c>
      <c r="W9" t="s">
        <v>425</v>
      </c>
      <c r="X9" t="s">
        <v>985</v>
      </c>
      <c r="Y9" s="711">
        <v>44575.683449074102</v>
      </c>
    </row>
    <row r="10" spans="1:25">
      <c r="A10" t="s">
        <v>410</v>
      </c>
      <c r="B10" t="s">
        <v>411</v>
      </c>
      <c r="C10" t="s">
        <v>970</v>
      </c>
      <c r="D10" t="s">
        <v>971</v>
      </c>
      <c r="E10" t="s">
        <v>414</v>
      </c>
      <c r="F10" t="s">
        <v>415</v>
      </c>
      <c r="G10" t="s">
        <v>416</v>
      </c>
      <c r="H10" t="s">
        <v>928</v>
      </c>
      <c r="I10" t="s">
        <v>980</v>
      </c>
      <c r="J10" s="711">
        <v>44561</v>
      </c>
      <c r="K10" t="s">
        <v>2964</v>
      </c>
      <c r="L10" t="s">
        <v>2965</v>
      </c>
      <c r="M10" t="s">
        <v>421</v>
      </c>
      <c r="N10">
        <v>0</v>
      </c>
      <c r="O10">
        <v>0</v>
      </c>
      <c r="P10" t="s">
        <v>422</v>
      </c>
      <c r="Q10">
        <v>2550</v>
      </c>
      <c r="R10">
        <v>2256.2399999999998</v>
      </c>
      <c r="S10" t="s">
        <v>422</v>
      </c>
      <c r="T10" s="712">
        <v>2550</v>
      </c>
      <c r="U10" t="s">
        <v>423</v>
      </c>
      <c r="V10" t="s">
        <v>424</v>
      </c>
      <c r="W10" t="s">
        <v>425</v>
      </c>
      <c r="X10" t="s">
        <v>985</v>
      </c>
      <c r="Y10" s="711">
        <v>44575.683449074102</v>
      </c>
    </row>
    <row r="11" spans="1:25">
      <c r="A11" t="s">
        <v>410</v>
      </c>
      <c r="B11" t="s">
        <v>411</v>
      </c>
      <c r="C11" t="s">
        <v>970</v>
      </c>
      <c r="D11" t="s">
        <v>971</v>
      </c>
      <c r="E11" t="s">
        <v>414</v>
      </c>
      <c r="F11" t="s">
        <v>415</v>
      </c>
      <c r="G11" t="s">
        <v>416</v>
      </c>
      <c r="H11" t="s">
        <v>820</v>
      </c>
      <c r="I11" t="s">
        <v>982</v>
      </c>
      <c r="J11" s="711">
        <v>44561</v>
      </c>
      <c r="K11" t="s">
        <v>2966</v>
      </c>
      <c r="L11" t="s">
        <v>2967</v>
      </c>
      <c r="M11" t="s">
        <v>421</v>
      </c>
      <c r="N11">
        <v>0</v>
      </c>
      <c r="O11">
        <v>0</v>
      </c>
      <c r="P11" t="s">
        <v>422</v>
      </c>
      <c r="Q11">
        <v>1950</v>
      </c>
      <c r="R11">
        <v>1725.36</v>
      </c>
      <c r="S11" t="s">
        <v>422</v>
      </c>
      <c r="T11" s="712">
        <v>1950</v>
      </c>
      <c r="U11" t="s">
        <v>423</v>
      </c>
      <c r="V11" t="s">
        <v>424</v>
      </c>
      <c r="W11" t="s">
        <v>425</v>
      </c>
      <c r="X11" t="s">
        <v>985</v>
      </c>
      <c r="Y11" s="711">
        <v>44575.683449074102</v>
      </c>
    </row>
    <row r="12" spans="1:25">
      <c r="A12" t="s">
        <v>410</v>
      </c>
      <c r="B12" t="s">
        <v>411</v>
      </c>
      <c r="C12" t="s">
        <v>970</v>
      </c>
      <c r="D12" t="s">
        <v>971</v>
      </c>
      <c r="E12" t="s">
        <v>414</v>
      </c>
      <c r="F12" t="s">
        <v>415</v>
      </c>
      <c r="G12" t="s">
        <v>416</v>
      </c>
      <c r="H12" t="s">
        <v>931</v>
      </c>
      <c r="I12" t="s">
        <v>987</v>
      </c>
      <c r="J12" s="711">
        <v>44561</v>
      </c>
      <c r="K12" t="s">
        <v>2968</v>
      </c>
      <c r="L12" t="s">
        <v>2969</v>
      </c>
      <c r="M12" t="s">
        <v>421</v>
      </c>
      <c r="N12">
        <v>0</v>
      </c>
      <c r="O12">
        <v>0</v>
      </c>
      <c r="P12" t="s">
        <v>422</v>
      </c>
      <c r="Q12">
        <v>900</v>
      </c>
      <c r="R12">
        <v>796.32</v>
      </c>
      <c r="S12" t="s">
        <v>422</v>
      </c>
      <c r="T12" s="712">
        <v>900</v>
      </c>
      <c r="U12" t="s">
        <v>423</v>
      </c>
      <c r="V12" t="s">
        <v>424</v>
      </c>
      <c r="W12" t="s">
        <v>425</v>
      </c>
      <c r="X12" t="s">
        <v>985</v>
      </c>
      <c r="Y12" s="711">
        <v>44575.683449074102</v>
      </c>
    </row>
    <row r="13" spans="1:25">
      <c r="A13" t="s">
        <v>410</v>
      </c>
      <c r="B13" t="s">
        <v>411</v>
      </c>
      <c r="C13" t="s">
        <v>970</v>
      </c>
      <c r="D13" t="s">
        <v>971</v>
      </c>
      <c r="E13" t="s">
        <v>414</v>
      </c>
      <c r="F13" t="s">
        <v>415</v>
      </c>
      <c r="G13" t="s">
        <v>416</v>
      </c>
      <c r="H13" t="s">
        <v>929</v>
      </c>
      <c r="I13" t="s">
        <v>989</v>
      </c>
      <c r="J13" s="711">
        <v>44561</v>
      </c>
      <c r="K13" t="s">
        <v>2970</v>
      </c>
      <c r="L13" t="s">
        <v>2971</v>
      </c>
      <c r="M13" t="s">
        <v>421</v>
      </c>
      <c r="N13">
        <v>0</v>
      </c>
      <c r="O13">
        <v>0</v>
      </c>
      <c r="P13" t="s">
        <v>422</v>
      </c>
      <c r="Q13">
        <v>1200</v>
      </c>
      <c r="R13">
        <v>1061.76</v>
      </c>
      <c r="S13" t="s">
        <v>422</v>
      </c>
      <c r="T13" s="712">
        <v>1200</v>
      </c>
      <c r="U13" t="s">
        <v>423</v>
      </c>
      <c r="V13" t="s">
        <v>424</v>
      </c>
      <c r="W13" t="s">
        <v>425</v>
      </c>
      <c r="X13" t="s">
        <v>985</v>
      </c>
      <c r="Y13" s="711">
        <v>44575.683449074102</v>
      </c>
    </row>
    <row r="14" spans="1:25">
      <c r="A14" t="s">
        <v>410</v>
      </c>
      <c r="B14" t="s">
        <v>411</v>
      </c>
      <c r="C14" t="s">
        <v>970</v>
      </c>
      <c r="D14" t="s">
        <v>971</v>
      </c>
      <c r="E14" t="s">
        <v>414</v>
      </c>
      <c r="F14" t="s">
        <v>415</v>
      </c>
      <c r="G14" t="s">
        <v>416</v>
      </c>
      <c r="H14" t="s">
        <v>819</v>
      </c>
      <c r="I14" t="s">
        <v>991</v>
      </c>
      <c r="J14" s="711">
        <v>44561</v>
      </c>
      <c r="K14" t="s">
        <v>2958</v>
      </c>
      <c r="L14" t="s">
        <v>2972</v>
      </c>
      <c r="M14" t="s">
        <v>421</v>
      </c>
      <c r="N14">
        <v>0</v>
      </c>
      <c r="O14">
        <v>0</v>
      </c>
      <c r="P14" t="s">
        <v>422</v>
      </c>
      <c r="Q14">
        <v>2100</v>
      </c>
      <c r="R14">
        <v>1858.08</v>
      </c>
      <c r="S14" t="s">
        <v>422</v>
      </c>
      <c r="T14" s="712">
        <v>2100</v>
      </c>
      <c r="U14" t="s">
        <v>423</v>
      </c>
      <c r="V14" t="s">
        <v>424</v>
      </c>
      <c r="W14" t="s">
        <v>425</v>
      </c>
      <c r="X14" t="s">
        <v>985</v>
      </c>
      <c r="Y14" s="711">
        <v>44575.683449074102</v>
      </c>
    </row>
    <row r="15" spans="1:25">
      <c r="A15" t="s">
        <v>410</v>
      </c>
      <c r="B15" t="s">
        <v>411</v>
      </c>
      <c r="C15" t="s">
        <v>970</v>
      </c>
      <c r="D15" t="s">
        <v>971</v>
      </c>
      <c r="E15" t="s">
        <v>414</v>
      </c>
      <c r="F15" t="s">
        <v>415</v>
      </c>
      <c r="G15" t="s">
        <v>416</v>
      </c>
      <c r="H15" t="s">
        <v>843</v>
      </c>
      <c r="I15" t="s">
        <v>995</v>
      </c>
      <c r="J15" s="711">
        <v>44561</v>
      </c>
      <c r="K15" t="s">
        <v>2973</v>
      </c>
      <c r="L15" t="s">
        <v>2974</v>
      </c>
      <c r="M15" t="s">
        <v>421</v>
      </c>
      <c r="N15">
        <v>0</v>
      </c>
      <c r="O15">
        <v>0</v>
      </c>
      <c r="P15" t="s">
        <v>422</v>
      </c>
      <c r="Q15">
        <v>1517</v>
      </c>
      <c r="R15">
        <v>1342.24</v>
      </c>
      <c r="S15" t="s">
        <v>422</v>
      </c>
      <c r="T15" s="712">
        <v>1517</v>
      </c>
      <c r="U15" t="s">
        <v>423</v>
      </c>
      <c r="V15" t="s">
        <v>424</v>
      </c>
      <c r="W15" t="s">
        <v>425</v>
      </c>
      <c r="X15" t="s">
        <v>985</v>
      </c>
      <c r="Y15" s="711">
        <v>44575.683449074102</v>
      </c>
    </row>
    <row r="16" spans="1:25">
      <c r="A16" t="s">
        <v>410</v>
      </c>
      <c r="B16" t="s">
        <v>411</v>
      </c>
      <c r="C16" t="s">
        <v>970</v>
      </c>
      <c r="D16" t="s">
        <v>971</v>
      </c>
      <c r="E16" t="s">
        <v>414</v>
      </c>
      <c r="F16" t="s">
        <v>415</v>
      </c>
      <c r="G16" t="s">
        <v>416</v>
      </c>
      <c r="H16" t="s">
        <v>941</v>
      </c>
      <c r="I16" t="s">
        <v>1003</v>
      </c>
      <c r="J16" s="711">
        <v>44561</v>
      </c>
      <c r="K16" t="s">
        <v>2973</v>
      </c>
      <c r="L16" t="s">
        <v>2975</v>
      </c>
      <c r="M16" t="s">
        <v>421</v>
      </c>
      <c r="N16">
        <v>0</v>
      </c>
      <c r="O16">
        <v>0</v>
      </c>
      <c r="P16" t="s">
        <v>422</v>
      </c>
      <c r="Q16">
        <v>7090</v>
      </c>
      <c r="R16">
        <v>6273.23</v>
      </c>
      <c r="S16" t="s">
        <v>422</v>
      </c>
      <c r="T16" s="712">
        <v>7090</v>
      </c>
      <c r="U16" t="s">
        <v>423</v>
      </c>
      <c r="V16" t="s">
        <v>424</v>
      </c>
      <c r="W16" t="s">
        <v>425</v>
      </c>
      <c r="X16" t="s">
        <v>985</v>
      </c>
      <c r="Y16" s="711">
        <v>44575.683449074102</v>
      </c>
    </row>
    <row r="17" spans="1:25">
      <c r="A17" t="s">
        <v>410</v>
      </c>
      <c r="B17" t="s">
        <v>411</v>
      </c>
      <c r="C17" t="s">
        <v>970</v>
      </c>
      <c r="D17" t="s">
        <v>971</v>
      </c>
      <c r="E17" t="s">
        <v>414</v>
      </c>
      <c r="F17" t="s">
        <v>415</v>
      </c>
      <c r="G17" t="s">
        <v>416</v>
      </c>
      <c r="H17" t="s">
        <v>940</v>
      </c>
      <c r="I17" t="s">
        <v>1007</v>
      </c>
      <c r="J17" s="711">
        <v>44561</v>
      </c>
      <c r="K17" t="s">
        <v>2976</v>
      </c>
      <c r="L17" t="s">
        <v>2977</v>
      </c>
      <c r="M17" t="s">
        <v>421</v>
      </c>
      <c r="N17">
        <v>0</v>
      </c>
      <c r="O17">
        <v>0</v>
      </c>
      <c r="P17" t="s">
        <v>422</v>
      </c>
      <c r="Q17">
        <v>450</v>
      </c>
      <c r="R17">
        <v>398.16</v>
      </c>
      <c r="S17" t="s">
        <v>422</v>
      </c>
      <c r="T17" s="712">
        <v>450</v>
      </c>
      <c r="U17" t="s">
        <v>423</v>
      </c>
      <c r="V17" t="s">
        <v>424</v>
      </c>
      <c r="W17" t="s">
        <v>425</v>
      </c>
      <c r="X17" t="s">
        <v>985</v>
      </c>
      <c r="Y17" s="711">
        <v>44575.683449074102</v>
      </c>
    </row>
    <row r="18" spans="1:25">
      <c r="A18" t="s">
        <v>410</v>
      </c>
      <c r="B18" t="s">
        <v>411</v>
      </c>
      <c r="C18" t="s">
        <v>970</v>
      </c>
      <c r="D18" t="s">
        <v>971</v>
      </c>
      <c r="E18" t="s">
        <v>414</v>
      </c>
      <c r="F18" t="s">
        <v>415</v>
      </c>
      <c r="G18" t="s">
        <v>416</v>
      </c>
      <c r="H18" t="s">
        <v>2355</v>
      </c>
      <c r="I18" t="s">
        <v>2356</v>
      </c>
      <c r="J18" s="711">
        <v>44561</v>
      </c>
      <c r="K18" t="s">
        <v>2973</v>
      </c>
      <c r="L18" t="s">
        <v>2978</v>
      </c>
      <c r="M18" t="s">
        <v>421</v>
      </c>
      <c r="N18">
        <v>0</v>
      </c>
      <c r="O18">
        <v>0</v>
      </c>
      <c r="P18" t="s">
        <v>422</v>
      </c>
      <c r="Q18">
        <v>1433</v>
      </c>
      <c r="R18">
        <v>1267.92</v>
      </c>
      <c r="S18" t="s">
        <v>422</v>
      </c>
      <c r="T18" s="712">
        <v>1433</v>
      </c>
      <c r="U18" t="s">
        <v>423</v>
      </c>
      <c r="V18" t="s">
        <v>424</v>
      </c>
      <c r="W18" t="s">
        <v>425</v>
      </c>
      <c r="X18" t="s">
        <v>985</v>
      </c>
      <c r="Y18" s="711">
        <v>44575.683449074102</v>
      </c>
    </row>
    <row r="19" spans="1:25">
      <c r="A19" t="s">
        <v>410</v>
      </c>
      <c r="B19" t="s">
        <v>411</v>
      </c>
      <c r="C19" t="s">
        <v>970</v>
      </c>
      <c r="D19" t="s">
        <v>971</v>
      </c>
      <c r="E19" t="s">
        <v>414</v>
      </c>
      <c r="F19" t="s">
        <v>415</v>
      </c>
      <c r="G19" t="s">
        <v>416</v>
      </c>
      <c r="H19" t="s">
        <v>812</v>
      </c>
      <c r="I19" t="s">
        <v>2063</v>
      </c>
      <c r="J19" s="711">
        <v>44505</v>
      </c>
      <c r="K19" t="s">
        <v>2684</v>
      </c>
      <c r="L19" t="s">
        <v>2685</v>
      </c>
      <c r="M19" t="s">
        <v>421</v>
      </c>
      <c r="N19">
        <v>0</v>
      </c>
      <c r="O19">
        <v>0</v>
      </c>
      <c r="P19" t="s">
        <v>422</v>
      </c>
      <c r="Q19">
        <v>69.5</v>
      </c>
      <c r="R19">
        <v>60.23</v>
      </c>
      <c r="S19" t="s">
        <v>422</v>
      </c>
      <c r="T19" s="712">
        <v>69.5</v>
      </c>
      <c r="U19" t="s">
        <v>423</v>
      </c>
      <c r="V19" t="s">
        <v>424</v>
      </c>
      <c r="W19" t="s">
        <v>425</v>
      </c>
      <c r="X19" t="s">
        <v>565</v>
      </c>
      <c r="Y19" s="711">
        <v>44505.538425925901</v>
      </c>
    </row>
    <row r="20" spans="1:25">
      <c r="A20" t="s">
        <v>410</v>
      </c>
      <c r="B20" t="s">
        <v>411</v>
      </c>
      <c r="C20" t="s">
        <v>412</v>
      </c>
      <c r="D20" t="s">
        <v>413</v>
      </c>
      <c r="E20" t="s">
        <v>414</v>
      </c>
      <c r="F20" t="s">
        <v>415</v>
      </c>
      <c r="G20" t="s">
        <v>416</v>
      </c>
      <c r="H20" t="s">
        <v>812</v>
      </c>
      <c r="I20" t="s">
        <v>2063</v>
      </c>
      <c r="J20" s="711">
        <v>44508</v>
      </c>
      <c r="K20" t="s">
        <v>2686</v>
      </c>
      <c r="L20" t="s">
        <v>2687</v>
      </c>
      <c r="M20" t="s">
        <v>421</v>
      </c>
      <c r="N20">
        <v>0</v>
      </c>
      <c r="O20">
        <v>0</v>
      </c>
      <c r="P20" t="s">
        <v>422</v>
      </c>
      <c r="Q20">
        <v>20</v>
      </c>
      <c r="R20">
        <v>17.329999999999998</v>
      </c>
      <c r="S20" t="s">
        <v>422</v>
      </c>
      <c r="T20" s="712">
        <v>20</v>
      </c>
      <c r="U20" t="s">
        <v>423</v>
      </c>
      <c r="V20" t="s">
        <v>424</v>
      </c>
      <c r="W20" t="s">
        <v>425</v>
      </c>
      <c r="X20" t="s">
        <v>467</v>
      </c>
      <c r="Y20" s="711">
        <v>44539.6926157407</v>
      </c>
    </row>
    <row r="21" spans="1:25">
      <c r="A21" t="s">
        <v>410</v>
      </c>
      <c r="B21" t="s">
        <v>411</v>
      </c>
      <c r="C21" t="s">
        <v>970</v>
      </c>
      <c r="D21" t="s">
        <v>971</v>
      </c>
      <c r="E21" t="s">
        <v>414</v>
      </c>
      <c r="F21" t="s">
        <v>415</v>
      </c>
      <c r="G21" t="s">
        <v>416</v>
      </c>
      <c r="H21" t="s">
        <v>812</v>
      </c>
      <c r="I21" t="s">
        <v>2063</v>
      </c>
      <c r="J21" s="711">
        <v>44516</v>
      </c>
      <c r="K21" t="s">
        <v>2688</v>
      </c>
      <c r="L21" t="s">
        <v>2689</v>
      </c>
      <c r="M21" t="s">
        <v>421</v>
      </c>
      <c r="N21">
        <v>0</v>
      </c>
      <c r="O21">
        <v>0</v>
      </c>
      <c r="P21" t="s">
        <v>422</v>
      </c>
      <c r="Q21">
        <v>25</v>
      </c>
      <c r="R21">
        <v>21.66</v>
      </c>
      <c r="S21" t="s">
        <v>422</v>
      </c>
      <c r="T21" s="712">
        <v>25</v>
      </c>
      <c r="U21" t="s">
        <v>423</v>
      </c>
      <c r="V21" t="s">
        <v>424</v>
      </c>
      <c r="W21" t="s">
        <v>425</v>
      </c>
      <c r="X21" t="s">
        <v>565</v>
      </c>
      <c r="Y21" s="711">
        <v>44518.597685185203</v>
      </c>
    </row>
    <row r="22" spans="1:25">
      <c r="A22" t="s">
        <v>410</v>
      </c>
      <c r="B22" t="s">
        <v>411</v>
      </c>
      <c r="C22" t="s">
        <v>970</v>
      </c>
      <c r="D22" t="s">
        <v>971</v>
      </c>
      <c r="E22" t="s">
        <v>414</v>
      </c>
      <c r="F22" t="s">
        <v>415</v>
      </c>
      <c r="G22" t="s">
        <v>416</v>
      </c>
      <c r="H22" t="s">
        <v>812</v>
      </c>
      <c r="I22" t="s">
        <v>2063</v>
      </c>
      <c r="J22" s="711">
        <v>44516</v>
      </c>
      <c r="K22" t="s">
        <v>2690</v>
      </c>
      <c r="L22" t="s">
        <v>2691</v>
      </c>
      <c r="M22" t="s">
        <v>421</v>
      </c>
      <c r="N22">
        <v>0</v>
      </c>
      <c r="O22">
        <v>0</v>
      </c>
      <c r="P22" t="s">
        <v>422</v>
      </c>
      <c r="Q22">
        <v>100</v>
      </c>
      <c r="R22">
        <v>86.63</v>
      </c>
      <c r="S22" t="s">
        <v>422</v>
      </c>
      <c r="T22" s="712">
        <v>100</v>
      </c>
      <c r="U22" t="s">
        <v>423</v>
      </c>
      <c r="V22" t="s">
        <v>424</v>
      </c>
      <c r="W22" t="s">
        <v>425</v>
      </c>
      <c r="X22" t="s">
        <v>467</v>
      </c>
      <c r="Y22" s="711">
        <v>44518.597731481503</v>
      </c>
    </row>
    <row r="23" spans="1:25">
      <c r="A23" t="s">
        <v>410</v>
      </c>
      <c r="B23" t="s">
        <v>411</v>
      </c>
      <c r="C23" t="s">
        <v>970</v>
      </c>
      <c r="D23" t="s">
        <v>971</v>
      </c>
      <c r="E23" t="s">
        <v>414</v>
      </c>
      <c r="F23" t="s">
        <v>415</v>
      </c>
      <c r="G23" t="s">
        <v>416</v>
      </c>
      <c r="H23" t="s">
        <v>812</v>
      </c>
      <c r="I23" t="s">
        <v>2063</v>
      </c>
      <c r="J23" s="711">
        <v>44517</v>
      </c>
      <c r="K23" t="s">
        <v>2692</v>
      </c>
      <c r="L23" t="s">
        <v>2693</v>
      </c>
      <c r="M23" t="s">
        <v>421</v>
      </c>
      <c r="N23">
        <v>0</v>
      </c>
      <c r="O23">
        <v>0</v>
      </c>
      <c r="P23" t="s">
        <v>422</v>
      </c>
      <c r="Q23">
        <v>670</v>
      </c>
      <c r="R23">
        <v>580.39</v>
      </c>
      <c r="S23" t="s">
        <v>422</v>
      </c>
      <c r="T23" s="712">
        <v>670</v>
      </c>
      <c r="U23" t="s">
        <v>423</v>
      </c>
      <c r="V23" t="s">
        <v>424</v>
      </c>
      <c r="W23" t="s">
        <v>425</v>
      </c>
      <c r="X23" t="s">
        <v>565</v>
      </c>
      <c r="Y23" s="711">
        <v>44517.527222222197</v>
      </c>
    </row>
    <row r="24" spans="1:25">
      <c r="A24" t="s">
        <v>410</v>
      </c>
      <c r="B24" t="s">
        <v>411</v>
      </c>
      <c r="C24" t="s">
        <v>970</v>
      </c>
      <c r="D24" t="s">
        <v>971</v>
      </c>
      <c r="E24" t="s">
        <v>414</v>
      </c>
      <c r="F24" t="s">
        <v>415</v>
      </c>
      <c r="G24" t="s">
        <v>416</v>
      </c>
      <c r="H24" t="s">
        <v>812</v>
      </c>
      <c r="I24" t="s">
        <v>2063</v>
      </c>
      <c r="J24" s="711">
        <v>44525</v>
      </c>
      <c r="K24" t="s">
        <v>2694</v>
      </c>
      <c r="L24" t="s">
        <v>2695</v>
      </c>
      <c r="M24" t="s">
        <v>421</v>
      </c>
      <c r="N24">
        <v>0</v>
      </c>
      <c r="O24">
        <v>0</v>
      </c>
      <c r="P24" t="s">
        <v>422</v>
      </c>
      <c r="Q24">
        <v>1510</v>
      </c>
      <c r="R24">
        <v>1308.04</v>
      </c>
      <c r="S24" t="s">
        <v>422</v>
      </c>
      <c r="T24" s="712">
        <v>1510</v>
      </c>
      <c r="U24" t="s">
        <v>423</v>
      </c>
      <c r="V24" t="s">
        <v>424</v>
      </c>
      <c r="W24" t="s">
        <v>425</v>
      </c>
      <c r="X24" t="s">
        <v>565</v>
      </c>
      <c r="Y24" s="711">
        <v>44537.299456018503</v>
      </c>
    </row>
    <row r="25" spans="1:25">
      <c r="A25" t="s">
        <v>410</v>
      </c>
      <c r="B25" t="s">
        <v>411</v>
      </c>
      <c r="C25" t="s">
        <v>432</v>
      </c>
      <c r="D25" t="s">
        <v>433</v>
      </c>
      <c r="E25" t="s">
        <v>414</v>
      </c>
      <c r="F25" t="s">
        <v>415</v>
      </c>
      <c r="G25" t="s">
        <v>416</v>
      </c>
      <c r="H25" t="s">
        <v>812</v>
      </c>
      <c r="I25" t="s">
        <v>2063</v>
      </c>
      <c r="J25" s="711">
        <v>44530</v>
      </c>
      <c r="K25" t="s">
        <v>2696</v>
      </c>
      <c r="L25" t="s">
        <v>2697</v>
      </c>
      <c r="M25" t="s">
        <v>421</v>
      </c>
      <c r="N25">
        <v>0</v>
      </c>
      <c r="O25">
        <v>0</v>
      </c>
      <c r="P25" t="s">
        <v>422</v>
      </c>
      <c r="Q25">
        <v>951</v>
      </c>
      <c r="R25">
        <v>823.8</v>
      </c>
      <c r="S25" t="s">
        <v>422</v>
      </c>
      <c r="T25" s="712">
        <v>951</v>
      </c>
      <c r="U25" t="s">
        <v>423</v>
      </c>
      <c r="V25" t="s">
        <v>424</v>
      </c>
      <c r="W25" t="s">
        <v>425</v>
      </c>
      <c r="X25" t="s">
        <v>536</v>
      </c>
      <c r="Y25" s="711">
        <v>44544.672002314801</v>
      </c>
    </row>
    <row r="26" spans="1:25">
      <c r="A26" t="s">
        <v>410</v>
      </c>
      <c r="B26" t="s">
        <v>411</v>
      </c>
      <c r="C26" t="s">
        <v>432</v>
      </c>
      <c r="D26" t="s">
        <v>433</v>
      </c>
      <c r="E26" t="s">
        <v>414</v>
      </c>
      <c r="F26" t="s">
        <v>415</v>
      </c>
      <c r="G26" t="s">
        <v>416</v>
      </c>
      <c r="H26" t="s">
        <v>812</v>
      </c>
      <c r="I26" t="s">
        <v>2063</v>
      </c>
      <c r="J26" s="711">
        <v>44531</v>
      </c>
      <c r="K26" t="s">
        <v>2698</v>
      </c>
      <c r="L26" t="s">
        <v>2699</v>
      </c>
      <c r="M26" t="s">
        <v>421</v>
      </c>
      <c r="N26">
        <v>0</v>
      </c>
      <c r="O26">
        <v>0</v>
      </c>
      <c r="P26" t="s">
        <v>422</v>
      </c>
      <c r="Q26">
        <v>880</v>
      </c>
      <c r="R26">
        <v>762.3</v>
      </c>
      <c r="S26" t="s">
        <v>422</v>
      </c>
      <c r="T26" s="712">
        <v>880</v>
      </c>
      <c r="U26" t="s">
        <v>423</v>
      </c>
      <c r="V26" t="s">
        <v>424</v>
      </c>
      <c r="W26" t="s">
        <v>425</v>
      </c>
      <c r="X26" t="s">
        <v>536</v>
      </c>
      <c r="Y26" s="711">
        <v>44544.755092592597</v>
      </c>
    </row>
    <row r="27" spans="1:25">
      <c r="A27" t="s">
        <v>410</v>
      </c>
      <c r="B27" t="s">
        <v>411</v>
      </c>
      <c r="C27" t="s">
        <v>412</v>
      </c>
      <c r="D27" t="s">
        <v>413</v>
      </c>
      <c r="E27" t="s">
        <v>414</v>
      </c>
      <c r="F27" t="s">
        <v>415</v>
      </c>
      <c r="G27" t="s">
        <v>416</v>
      </c>
      <c r="H27" t="s">
        <v>813</v>
      </c>
      <c r="I27" t="s">
        <v>1025</v>
      </c>
      <c r="J27" s="711">
        <v>44501</v>
      </c>
      <c r="K27" t="s">
        <v>2700</v>
      </c>
      <c r="L27" t="s">
        <v>2701</v>
      </c>
      <c r="M27" t="s">
        <v>421</v>
      </c>
      <c r="N27">
        <v>0</v>
      </c>
      <c r="O27">
        <v>0</v>
      </c>
      <c r="P27" t="s">
        <v>422</v>
      </c>
      <c r="Q27">
        <v>20</v>
      </c>
      <c r="R27">
        <v>17.329999999999998</v>
      </c>
      <c r="S27" t="s">
        <v>422</v>
      </c>
      <c r="T27" s="712">
        <v>20</v>
      </c>
      <c r="U27" t="s">
        <v>423</v>
      </c>
      <c r="V27" t="s">
        <v>424</v>
      </c>
      <c r="W27" t="s">
        <v>425</v>
      </c>
      <c r="X27" t="s">
        <v>536</v>
      </c>
      <c r="Y27" s="711">
        <v>44539.693472222199</v>
      </c>
    </row>
    <row r="28" spans="1:25">
      <c r="A28" t="s">
        <v>410</v>
      </c>
      <c r="B28" t="s">
        <v>411</v>
      </c>
      <c r="C28" t="s">
        <v>412</v>
      </c>
      <c r="D28" t="s">
        <v>413</v>
      </c>
      <c r="E28" t="s">
        <v>414</v>
      </c>
      <c r="F28" t="s">
        <v>415</v>
      </c>
      <c r="G28" t="s">
        <v>416</v>
      </c>
      <c r="H28" t="s">
        <v>944</v>
      </c>
      <c r="I28" t="s">
        <v>2702</v>
      </c>
      <c r="J28" s="711">
        <v>44524</v>
      </c>
      <c r="K28" t="s">
        <v>2703</v>
      </c>
      <c r="L28" t="s">
        <v>2704</v>
      </c>
      <c r="M28" t="s">
        <v>421</v>
      </c>
      <c r="N28">
        <v>0</v>
      </c>
      <c r="O28">
        <v>0</v>
      </c>
      <c r="P28" t="s">
        <v>422</v>
      </c>
      <c r="Q28">
        <v>20</v>
      </c>
      <c r="R28">
        <v>17.329999999999998</v>
      </c>
      <c r="S28" t="s">
        <v>422</v>
      </c>
      <c r="T28" s="712">
        <v>20</v>
      </c>
      <c r="U28" t="s">
        <v>423</v>
      </c>
      <c r="V28" t="s">
        <v>424</v>
      </c>
      <c r="W28" t="s">
        <v>425</v>
      </c>
      <c r="X28" t="s">
        <v>464</v>
      </c>
      <c r="Y28" s="711">
        <v>44539.691481481503</v>
      </c>
    </row>
    <row r="29" spans="1:25">
      <c r="A29" t="s">
        <v>410</v>
      </c>
      <c r="B29" t="s">
        <v>411</v>
      </c>
      <c r="C29" t="s">
        <v>432</v>
      </c>
      <c r="D29" t="s">
        <v>433</v>
      </c>
      <c r="E29" t="s">
        <v>414</v>
      </c>
      <c r="F29" t="s">
        <v>415</v>
      </c>
      <c r="G29" t="s">
        <v>416</v>
      </c>
      <c r="H29" t="s">
        <v>944</v>
      </c>
      <c r="I29" t="s">
        <v>2702</v>
      </c>
      <c r="J29" s="711">
        <v>44530</v>
      </c>
      <c r="K29" t="s">
        <v>2705</v>
      </c>
      <c r="L29" t="s">
        <v>2706</v>
      </c>
      <c r="M29" t="s">
        <v>421</v>
      </c>
      <c r="N29">
        <v>0</v>
      </c>
      <c r="O29">
        <v>0</v>
      </c>
      <c r="P29" t="s">
        <v>422</v>
      </c>
      <c r="Q29">
        <v>769</v>
      </c>
      <c r="R29">
        <v>666.15</v>
      </c>
      <c r="S29" t="s">
        <v>422</v>
      </c>
      <c r="T29" s="712">
        <v>769</v>
      </c>
      <c r="U29" t="s">
        <v>423</v>
      </c>
      <c r="V29" t="s">
        <v>424</v>
      </c>
      <c r="W29" t="s">
        <v>425</v>
      </c>
      <c r="X29" t="s">
        <v>536</v>
      </c>
      <c r="Y29" s="711">
        <v>44544.671990740702</v>
      </c>
    </row>
    <row r="30" spans="1:25">
      <c r="A30" t="s">
        <v>410</v>
      </c>
      <c r="B30" t="s">
        <v>411</v>
      </c>
      <c r="C30" t="s">
        <v>970</v>
      </c>
      <c r="D30" t="s">
        <v>971</v>
      </c>
      <c r="E30" t="s">
        <v>414</v>
      </c>
      <c r="F30" t="s">
        <v>415</v>
      </c>
      <c r="G30" t="s">
        <v>416</v>
      </c>
      <c r="H30" t="s">
        <v>944</v>
      </c>
      <c r="I30" t="s">
        <v>2702</v>
      </c>
      <c r="J30" s="711">
        <v>44530</v>
      </c>
      <c r="K30" t="s">
        <v>2707</v>
      </c>
      <c r="L30" t="s">
        <v>2708</v>
      </c>
      <c r="M30" t="s">
        <v>421</v>
      </c>
      <c r="N30">
        <v>0</v>
      </c>
      <c r="O30">
        <v>0</v>
      </c>
      <c r="P30" t="s">
        <v>422</v>
      </c>
      <c r="Q30">
        <v>4030</v>
      </c>
      <c r="R30">
        <v>3490.99</v>
      </c>
      <c r="S30" t="s">
        <v>422</v>
      </c>
      <c r="T30" s="712">
        <v>4030</v>
      </c>
      <c r="U30" t="s">
        <v>423</v>
      </c>
      <c r="V30" t="s">
        <v>424</v>
      </c>
      <c r="W30" t="s">
        <v>425</v>
      </c>
      <c r="X30" t="s">
        <v>565</v>
      </c>
      <c r="Y30" s="711">
        <v>44544.6792361111</v>
      </c>
    </row>
    <row r="31" spans="1:25">
      <c r="A31" t="s">
        <v>410</v>
      </c>
      <c r="B31" t="s">
        <v>411</v>
      </c>
      <c r="C31" t="s">
        <v>412</v>
      </c>
      <c r="D31" t="s">
        <v>413</v>
      </c>
      <c r="E31" t="s">
        <v>414</v>
      </c>
      <c r="F31" t="s">
        <v>415</v>
      </c>
      <c r="G31" t="s">
        <v>416</v>
      </c>
      <c r="H31" t="s">
        <v>873</v>
      </c>
      <c r="I31" t="s">
        <v>1452</v>
      </c>
      <c r="J31" s="711">
        <v>44540</v>
      </c>
      <c r="K31" t="s">
        <v>2709</v>
      </c>
      <c r="L31" t="s">
        <v>2710</v>
      </c>
      <c r="M31" t="s">
        <v>421</v>
      </c>
      <c r="N31">
        <v>0</v>
      </c>
      <c r="O31">
        <v>0</v>
      </c>
      <c r="P31" t="s">
        <v>422</v>
      </c>
      <c r="Q31">
        <v>20</v>
      </c>
      <c r="R31">
        <v>17.329999999999998</v>
      </c>
      <c r="S31" t="s">
        <v>422</v>
      </c>
      <c r="T31" s="712">
        <v>20</v>
      </c>
      <c r="U31" t="s">
        <v>423</v>
      </c>
      <c r="V31" t="s">
        <v>424</v>
      </c>
      <c r="W31" t="s">
        <v>425</v>
      </c>
      <c r="X31" t="s">
        <v>464</v>
      </c>
      <c r="Y31" s="711">
        <v>44568.568032407398</v>
      </c>
    </row>
    <row r="32" spans="1:25">
      <c r="A32" t="s">
        <v>410</v>
      </c>
      <c r="B32" t="s">
        <v>411</v>
      </c>
      <c r="C32" t="s">
        <v>970</v>
      </c>
      <c r="D32" t="s">
        <v>971</v>
      </c>
      <c r="E32" t="s">
        <v>414</v>
      </c>
      <c r="F32" t="s">
        <v>415</v>
      </c>
      <c r="G32" t="s">
        <v>416</v>
      </c>
      <c r="H32" t="s">
        <v>875</v>
      </c>
      <c r="I32" t="s">
        <v>1065</v>
      </c>
      <c r="J32" s="711">
        <v>44510</v>
      </c>
      <c r="K32" t="s">
        <v>2711</v>
      </c>
      <c r="L32" t="s">
        <v>2712</v>
      </c>
      <c r="M32" t="s">
        <v>421</v>
      </c>
      <c r="N32">
        <v>0</v>
      </c>
      <c r="O32">
        <v>0</v>
      </c>
      <c r="P32" t="s">
        <v>422</v>
      </c>
      <c r="Q32">
        <v>1375</v>
      </c>
      <c r="R32">
        <v>1191.0899999999999</v>
      </c>
      <c r="S32" t="s">
        <v>422</v>
      </c>
      <c r="T32" s="712">
        <v>1375</v>
      </c>
      <c r="U32" t="s">
        <v>423</v>
      </c>
      <c r="V32" t="s">
        <v>424</v>
      </c>
      <c r="W32" t="s">
        <v>425</v>
      </c>
      <c r="X32" t="s">
        <v>457</v>
      </c>
      <c r="Y32" s="711">
        <v>44537.299444444398</v>
      </c>
    </row>
    <row r="33" spans="1:25">
      <c r="A33" t="s">
        <v>410</v>
      </c>
      <c r="B33" t="s">
        <v>411</v>
      </c>
      <c r="C33" t="s">
        <v>970</v>
      </c>
      <c r="D33" t="s">
        <v>971</v>
      </c>
      <c r="E33" t="s">
        <v>414</v>
      </c>
      <c r="F33" t="s">
        <v>415</v>
      </c>
      <c r="G33" t="s">
        <v>416</v>
      </c>
      <c r="H33" t="s">
        <v>875</v>
      </c>
      <c r="I33" t="s">
        <v>1065</v>
      </c>
      <c r="J33" s="711">
        <v>44511</v>
      </c>
      <c r="K33" t="s">
        <v>2713</v>
      </c>
      <c r="L33" t="s">
        <v>2714</v>
      </c>
      <c r="M33" t="s">
        <v>421</v>
      </c>
      <c r="N33">
        <v>0</v>
      </c>
      <c r="O33">
        <v>0</v>
      </c>
      <c r="P33" t="s">
        <v>422</v>
      </c>
      <c r="Q33">
        <v>938</v>
      </c>
      <c r="R33">
        <v>812.54</v>
      </c>
      <c r="S33" t="s">
        <v>422</v>
      </c>
      <c r="T33" s="712">
        <v>938</v>
      </c>
      <c r="U33" t="s">
        <v>423</v>
      </c>
      <c r="V33" t="s">
        <v>424</v>
      </c>
      <c r="W33" t="s">
        <v>425</v>
      </c>
      <c r="X33" t="s">
        <v>1068</v>
      </c>
      <c r="Y33" s="711">
        <v>44537.299444444398</v>
      </c>
    </row>
    <row r="34" spans="1:25">
      <c r="A34" t="s">
        <v>410</v>
      </c>
      <c r="B34" t="s">
        <v>411</v>
      </c>
      <c r="C34" t="s">
        <v>432</v>
      </c>
      <c r="D34" t="s">
        <v>433</v>
      </c>
      <c r="E34" t="s">
        <v>414</v>
      </c>
      <c r="F34" t="s">
        <v>415</v>
      </c>
      <c r="G34" t="s">
        <v>416</v>
      </c>
      <c r="H34" t="s">
        <v>875</v>
      </c>
      <c r="I34" t="s">
        <v>1065</v>
      </c>
      <c r="J34" s="711">
        <v>44551</v>
      </c>
      <c r="K34" t="s">
        <v>2715</v>
      </c>
      <c r="L34" t="s">
        <v>2716</v>
      </c>
      <c r="M34" t="s">
        <v>421</v>
      </c>
      <c r="N34">
        <v>0</v>
      </c>
      <c r="O34">
        <v>0</v>
      </c>
      <c r="P34" t="s">
        <v>422</v>
      </c>
      <c r="Q34">
        <v>1311</v>
      </c>
      <c r="R34">
        <v>1159.97</v>
      </c>
      <c r="S34" t="s">
        <v>422</v>
      </c>
      <c r="T34" s="712">
        <v>1311</v>
      </c>
      <c r="U34" t="s">
        <v>423</v>
      </c>
      <c r="V34" t="s">
        <v>424</v>
      </c>
      <c r="W34" t="s">
        <v>425</v>
      </c>
      <c r="X34" t="s">
        <v>1068</v>
      </c>
      <c r="Y34" s="711">
        <v>44566.622951388897</v>
      </c>
    </row>
    <row r="35" spans="1:25">
      <c r="A35" t="s">
        <v>410</v>
      </c>
      <c r="B35" t="s">
        <v>411</v>
      </c>
      <c r="C35" t="s">
        <v>432</v>
      </c>
      <c r="D35" t="s">
        <v>433</v>
      </c>
      <c r="E35" t="s">
        <v>414</v>
      </c>
      <c r="F35" t="s">
        <v>415</v>
      </c>
      <c r="G35" t="s">
        <v>416</v>
      </c>
      <c r="H35" t="s">
        <v>875</v>
      </c>
      <c r="I35" t="s">
        <v>1065</v>
      </c>
      <c r="J35" s="711">
        <v>44551</v>
      </c>
      <c r="K35" t="s">
        <v>2717</v>
      </c>
      <c r="L35" t="s">
        <v>2718</v>
      </c>
      <c r="M35" t="s">
        <v>421</v>
      </c>
      <c r="N35">
        <v>0</v>
      </c>
      <c r="O35">
        <v>0</v>
      </c>
      <c r="P35" t="s">
        <v>422</v>
      </c>
      <c r="Q35">
        <v>1292.57</v>
      </c>
      <c r="R35">
        <v>1143.6600000000001</v>
      </c>
      <c r="S35" t="s">
        <v>422</v>
      </c>
      <c r="T35" s="712">
        <v>1292.57</v>
      </c>
      <c r="U35" t="s">
        <v>423</v>
      </c>
      <c r="V35" t="s">
        <v>424</v>
      </c>
      <c r="W35" t="s">
        <v>425</v>
      </c>
      <c r="X35" t="s">
        <v>1068</v>
      </c>
      <c r="Y35" s="711">
        <v>44566.622962963003</v>
      </c>
    </row>
    <row r="36" spans="1:25">
      <c r="A36" t="s">
        <v>410</v>
      </c>
      <c r="B36" t="s">
        <v>411</v>
      </c>
      <c r="C36" t="s">
        <v>432</v>
      </c>
      <c r="D36" t="s">
        <v>433</v>
      </c>
      <c r="E36" t="s">
        <v>414</v>
      </c>
      <c r="F36" t="s">
        <v>415</v>
      </c>
      <c r="G36" t="s">
        <v>416</v>
      </c>
      <c r="H36" t="s">
        <v>875</v>
      </c>
      <c r="I36" t="s">
        <v>1065</v>
      </c>
      <c r="J36" s="711">
        <v>44551</v>
      </c>
      <c r="K36" t="s">
        <v>2719</v>
      </c>
      <c r="L36" t="s">
        <v>2720</v>
      </c>
      <c r="M36" t="s">
        <v>421</v>
      </c>
      <c r="N36">
        <v>0</v>
      </c>
      <c r="O36">
        <v>0</v>
      </c>
      <c r="P36" t="s">
        <v>422</v>
      </c>
      <c r="Q36">
        <v>811.3</v>
      </c>
      <c r="R36">
        <v>717.84</v>
      </c>
      <c r="S36" t="s">
        <v>422</v>
      </c>
      <c r="T36" s="712">
        <v>811.3</v>
      </c>
      <c r="U36" t="s">
        <v>423</v>
      </c>
      <c r="V36" t="s">
        <v>424</v>
      </c>
      <c r="W36" t="s">
        <v>425</v>
      </c>
      <c r="X36" t="s">
        <v>1068</v>
      </c>
      <c r="Y36" s="711">
        <v>44566.622962963003</v>
      </c>
    </row>
    <row r="37" spans="1:25">
      <c r="A37" t="s">
        <v>410</v>
      </c>
      <c r="B37" t="s">
        <v>411</v>
      </c>
      <c r="C37" t="s">
        <v>432</v>
      </c>
      <c r="D37" t="s">
        <v>433</v>
      </c>
      <c r="E37" t="s">
        <v>414</v>
      </c>
      <c r="F37" t="s">
        <v>415</v>
      </c>
      <c r="G37" t="s">
        <v>416</v>
      </c>
      <c r="H37" t="s">
        <v>875</v>
      </c>
      <c r="I37" t="s">
        <v>1065</v>
      </c>
      <c r="J37" s="711">
        <v>44551</v>
      </c>
      <c r="K37" t="s">
        <v>2721</v>
      </c>
      <c r="L37" t="s">
        <v>2722</v>
      </c>
      <c r="M37" t="s">
        <v>421</v>
      </c>
      <c r="N37">
        <v>0</v>
      </c>
      <c r="O37">
        <v>0</v>
      </c>
      <c r="P37" t="s">
        <v>422</v>
      </c>
      <c r="Q37">
        <v>1077</v>
      </c>
      <c r="R37">
        <v>952.93</v>
      </c>
      <c r="S37" t="s">
        <v>422</v>
      </c>
      <c r="T37" s="712">
        <v>1077</v>
      </c>
      <c r="U37" t="s">
        <v>423</v>
      </c>
      <c r="V37" t="s">
        <v>424</v>
      </c>
      <c r="W37" t="s">
        <v>425</v>
      </c>
      <c r="X37" t="s">
        <v>1068</v>
      </c>
      <c r="Y37" s="711">
        <v>44566.622962963003</v>
      </c>
    </row>
    <row r="38" spans="1:25">
      <c r="A38" t="s">
        <v>410</v>
      </c>
      <c r="B38" t="s">
        <v>411</v>
      </c>
      <c r="C38" t="s">
        <v>412</v>
      </c>
      <c r="D38" t="s">
        <v>413</v>
      </c>
      <c r="E38" t="s">
        <v>414</v>
      </c>
      <c r="F38" t="s">
        <v>415</v>
      </c>
      <c r="G38" t="s">
        <v>416</v>
      </c>
      <c r="H38" t="s">
        <v>875</v>
      </c>
      <c r="I38" t="s">
        <v>1065</v>
      </c>
      <c r="J38" s="711">
        <v>44552</v>
      </c>
      <c r="K38" t="s">
        <v>2723</v>
      </c>
      <c r="L38" t="s">
        <v>2724</v>
      </c>
      <c r="M38" t="s">
        <v>421</v>
      </c>
      <c r="N38">
        <v>0</v>
      </c>
      <c r="O38">
        <v>0</v>
      </c>
      <c r="P38" t="s">
        <v>422</v>
      </c>
      <c r="Q38">
        <v>1113.3699999999999</v>
      </c>
      <c r="R38">
        <v>985.11</v>
      </c>
      <c r="S38" t="s">
        <v>422</v>
      </c>
      <c r="T38" s="712">
        <v>1113.3699999999999</v>
      </c>
      <c r="U38" t="s">
        <v>423</v>
      </c>
      <c r="V38" t="s">
        <v>424</v>
      </c>
      <c r="W38" t="s">
        <v>425</v>
      </c>
      <c r="X38" t="s">
        <v>1068</v>
      </c>
      <c r="Y38" s="711">
        <v>44569.601793981499</v>
      </c>
    </row>
    <row r="39" spans="1:25">
      <c r="A39" t="s">
        <v>410</v>
      </c>
      <c r="B39" t="s">
        <v>411</v>
      </c>
      <c r="C39" t="s">
        <v>412</v>
      </c>
      <c r="D39" t="s">
        <v>413</v>
      </c>
      <c r="E39" t="s">
        <v>414</v>
      </c>
      <c r="F39" t="s">
        <v>415</v>
      </c>
      <c r="G39" t="s">
        <v>416</v>
      </c>
      <c r="H39" t="s">
        <v>875</v>
      </c>
      <c r="I39" t="s">
        <v>1065</v>
      </c>
      <c r="J39" s="711">
        <v>44552</v>
      </c>
      <c r="K39" t="s">
        <v>2725</v>
      </c>
      <c r="L39" t="s">
        <v>2726</v>
      </c>
      <c r="M39" t="s">
        <v>421</v>
      </c>
      <c r="N39">
        <v>0</v>
      </c>
      <c r="O39">
        <v>0</v>
      </c>
      <c r="P39" t="s">
        <v>422</v>
      </c>
      <c r="Q39">
        <v>1066.9000000000001</v>
      </c>
      <c r="R39">
        <v>943.99</v>
      </c>
      <c r="S39" t="s">
        <v>422</v>
      </c>
      <c r="T39" s="712">
        <v>1066.9000000000001</v>
      </c>
      <c r="U39" t="s">
        <v>423</v>
      </c>
      <c r="V39" t="s">
        <v>424</v>
      </c>
      <c r="W39" t="s">
        <v>425</v>
      </c>
      <c r="X39" t="s">
        <v>1068</v>
      </c>
      <c r="Y39" s="711">
        <v>44569.601793981499</v>
      </c>
    </row>
    <row r="40" spans="1:25">
      <c r="A40" t="s">
        <v>410</v>
      </c>
      <c r="B40" t="s">
        <v>411</v>
      </c>
      <c r="C40" t="s">
        <v>970</v>
      </c>
      <c r="D40" t="s">
        <v>971</v>
      </c>
      <c r="E40" t="s">
        <v>414</v>
      </c>
      <c r="F40" t="s">
        <v>415</v>
      </c>
      <c r="G40" t="s">
        <v>416</v>
      </c>
      <c r="H40" t="s">
        <v>879</v>
      </c>
      <c r="I40" t="s">
        <v>1073</v>
      </c>
      <c r="J40" s="711">
        <v>44545</v>
      </c>
      <c r="K40" t="s">
        <v>2727</v>
      </c>
      <c r="L40" t="s">
        <v>2728</v>
      </c>
      <c r="M40" t="s">
        <v>421</v>
      </c>
      <c r="N40">
        <v>0</v>
      </c>
      <c r="O40">
        <v>0</v>
      </c>
      <c r="P40" t="s">
        <v>422</v>
      </c>
      <c r="Q40">
        <v>-25</v>
      </c>
      <c r="R40">
        <v>-21.66</v>
      </c>
      <c r="S40" t="s">
        <v>422</v>
      </c>
      <c r="T40" s="712">
        <v>-25</v>
      </c>
      <c r="U40" t="s">
        <v>423</v>
      </c>
      <c r="V40" t="s">
        <v>424</v>
      </c>
      <c r="W40" t="s">
        <v>425</v>
      </c>
      <c r="X40" t="s">
        <v>565</v>
      </c>
      <c r="Y40" s="711">
        <v>44568.347708333298</v>
      </c>
    </row>
    <row r="41" spans="1:25">
      <c r="A41" t="s">
        <v>410</v>
      </c>
      <c r="B41" t="s">
        <v>411</v>
      </c>
      <c r="C41" t="s">
        <v>970</v>
      </c>
      <c r="D41" t="s">
        <v>971</v>
      </c>
      <c r="E41" t="s">
        <v>414</v>
      </c>
      <c r="F41" t="s">
        <v>415</v>
      </c>
      <c r="G41" t="s">
        <v>416</v>
      </c>
      <c r="H41" t="s">
        <v>879</v>
      </c>
      <c r="I41" t="s">
        <v>1073</v>
      </c>
      <c r="J41" s="711">
        <v>44545</v>
      </c>
      <c r="K41" t="s">
        <v>2729</v>
      </c>
      <c r="L41" t="s">
        <v>2728</v>
      </c>
      <c r="M41" t="s">
        <v>421</v>
      </c>
      <c r="N41">
        <v>0</v>
      </c>
      <c r="O41">
        <v>0</v>
      </c>
      <c r="P41" t="s">
        <v>422</v>
      </c>
      <c r="Q41">
        <v>-260</v>
      </c>
      <c r="R41">
        <v>-225.23</v>
      </c>
      <c r="S41" t="s">
        <v>422</v>
      </c>
      <c r="T41" s="712">
        <v>-260</v>
      </c>
      <c r="U41" t="s">
        <v>423</v>
      </c>
      <c r="V41" t="s">
        <v>424</v>
      </c>
      <c r="W41" t="s">
        <v>425</v>
      </c>
      <c r="X41" t="s">
        <v>565</v>
      </c>
      <c r="Y41" s="711">
        <v>44568.347708333298</v>
      </c>
    </row>
    <row r="42" spans="1:25">
      <c r="A42" t="s">
        <v>410</v>
      </c>
      <c r="B42" t="s">
        <v>411</v>
      </c>
      <c r="C42" t="s">
        <v>970</v>
      </c>
      <c r="D42" t="s">
        <v>971</v>
      </c>
      <c r="E42" t="s">
        <v>414</v>
      </c>
      <c r="F42" t="s">
        <v>415</v>
      </c>
      <c r="G42" t="s">
        <v>416</v>
      </c>
      <c r="H42" t="s">
        <v>882</v>
      </c>
      <c r="I42" t="s">
        <v>1960</v>
      </c>
      <c r="J42" s="711">
        <v>44530</v>
      </c>
      <c r="K42" t="s">
        <v>2730</v>
      </c>
      <c r="L42" t="s">
        <v>2731</v>
      </c>
      <c r="M42" t="s">
        <v>421</v>
      </c>
      <c r="N42">
        <v>0</v>
      </c>
      <c r="O42">
        <v>0</v>
      </c>
      <c r="P42" t="s">
        <v>422</v>
      </c>
      <c r="Q42">
        <v>288</v>
      </c>
      <c r="R42">
        <v>249.48</v>
      </c>
      <c r="S42" t="s">
        <v>422</v>
      </c>
      <c r="T42" s="712">
        <v>288</v>
      </c>
      <c r="U42" t="s">
        <v>423</v>
      </c>
      <c r="V42" t="s">
        <v>424</v>
      </c>
      <c r="W42" t="s">
        <v>425</v>
      </c>
      <c r="X42" t="s">
        <v>536</v>
      </c>
      <c r="Y42" s="711">
        <v>44544.679224537002</v>
      </c>
    </row>
    <row r="43" spans="1:25">
      <c r="A43" t="s">
        <v>410</v>
      </c>
      <c r="B43" t="s">
        <v>411</v>
      </c>
      <c r="C43" t="s">
        <v>970</v>
      </c>
      <c r="D43" t="s">
        <v>971</v>
      </c>
      <c r="E43" t="s">
        <v>414</v>
      </c>
      <c r="F43" t="s">
        <v>415</v>
      </c>
      <c r="G43" t="s">
        <v>416</v>
      </c>
      <c r="H43" t="s">
        <v>882</v>
      </c>
      <c r="I43" t="s">
        <v>1960</v>
      </c>
      <c r="J43" s="711">
        <v>44530</v>
      </c>
      <c r="K43" t="s">
        <v>2732</v>
      </c>
      <c r="L43" t="s">
        <v>2733</v>
      </c>
      <c r="M43" t="s">
        <v>421</v>
      </c>
      <c r="N43">
        <v>0</v>
      </c>
      <c r="O43">
        <v>0</v>
      </c>
      <c r="P43" t="s">
        <v>422</v>
      </c>
      <c r="Q43">
        <v>6694</v>
      </c>
      <c r="R43">
        <v>5798.68</v>
      </c>
      <c r="S43" t="s">
        <v>422</v>
      </c>
      <c r="T43" s="712">
        <v>6694</v>
      </c>
      <c r="U43" t="s">
        <v>423</v>
      </c>
      <c r="V43" t="s">
        <v>424</v>
      </c>
      <c r="W43" t="s">
        <v>425</v>
      </c>
      <c r="X43" t="s">
        <v>565</v>
      </c>
      <c r="Y43" s="711">
        <v>44544.6792361111</v>
      </c>
    </row>
    <row r="44" spans="1:25">
      <c r="A44" t="s">
        <v>410</v>
      </c>
      <c r="B44" t="s">
        <v>411</v>
      </c>
      <c r="C44" t="s">
        <v>412</v>
      </c>
      <c r="D44" t="s">
        <v>413</v>
      </c>
      <c r="E44" t="s">
        <v>414</v>
      </c>
      <c r="F44" t="s">
        <v>415</v>
      </c>
      <c r="G44" t="s">
        <v>416</v>
      </c>
      <c r="H44" t="s">
        <v>882</v>
      </c>
      <c r="I44" t="s">
        <v>1960</v>
      </c>
      <c r="J44" s="711">
        <v>44544</v>
      </c>
      <c r="K44" t="s">
        <v>2734</v>
      </c>
      <c r="L44" t="s">
        <v>2735</v>
      </c>
      <c r="M44" t="s">
        <v>421</v>
      </c>
      <c r="N44">
        <v>0</v>
      </c>
      <c r="O44">
        <v>0</v>
      </c>
      <c r="P44" t="s">
        <v>422</v>
      </c>
      <c r="Q44">
        <v>750</v>
      </c>
      <c r="R44">
        <v>649.69000000000005</v>
      </c>
      <c r="S44" t="s">
        <v>422</v>
      </c>
      <c r="T44" s="712">
        <v>750</v>
      </c>
      <c r="U44" t="s">
        <v>423</v>
      </c>
      <c r="V44" t="s">
        <v>424</v>
      </c>
      <c r="W44" t="s">
        <v>425</v>
      </c>
      <c r="X44" t="s">
        <v>536</v>
      </c>
      <c r="Y44" s="711">
        <v>44569.526898148099</v>
      </c>
    </row>
    <row r="45" spans="1:25">
      <c r="A45" t="s">
        <v>410</v>
      </c>
      <c r="B45" t="s">
        <v>411</v>
      </c>
      <c r="C45" t="s">
        <v>970</v>
      </c>
      <c r="D45" t="s">
        <v>971</v>
      </c>
      <c r="E45" t="s">
        <v>414</v>
      </c>
      <c r="F45" t="s">
        <v>415</v>
      </c>
      <c r="G45" t="s">
        <v>416</v>
      </c>
      <c r="H45" t="s">
        <v>882</v>
      </c>
      <c r="I45" t="s">
        <v>1960</v>
      </c>
      <c r="J45" s="711">
        <v>44545</v>
      </c>
      <c r="K45" t="s">
        <v>2736</v>
      </c>
      <c r="L45" t="s">
        <v>2737</v>
      </c>
      <c r="M45" t="s">
        <v>421</v>
      </c>
      <c r="N45">
        <v>0</v>
      </c>
      <c r="O45">
        <v>0</v>
      </c>
      <c r="P45" t="s">
        <v>422</v>
      </c>
      <c r="Q45">
        <v>60</v>
      </c>
      <c r="R45">
        <v>51.98</v>
      </c>
      <c r="S45" t="s">
        <v>422</v>
      </c>
      <c r="T45" s="712">
        <v>60</v>
      </c>
      <c r="U45" t="s">
        <v>423</v>
      </c>
      <c r="V45" t="s">
        <v>424</v>
      </c>
      <c r="W45" t="s">
        <v>425</v>
      </c>
      <c r="X45" t="s">
        <v>536</v>
      </c>
      <c r="Y45" s="711">
        <v>44568.425902777803</v>
      </c>
    </row>
    <row r="46" spans="1:25">
      <c r="A46" t="s">
        <v>410</v>
      </c>
      <c r="B46" t="s">
        <v>411</v>
      </c>
      <c r="C46" t="s">
        <v>970</v>
      </c>
      <c r="D46" t="s">
        <v>971</v>
      </c>
      <c r="E46" t="s">
        <v>414</v>
      </c>
      <c r="F46" t="s">
        <v>415</v>
      </c>
      <c r="G46" t="s">
        <v>416</v>
      </c>
      <c r="H46" t="s">
        <v>882</v>
      </c>
      <c r="I46" t="s">
        <v>1960</v>
      </c>
      <c r="J46" s="711">
        <v>44545</v>
      </c>
      <c r="K46" t="s">
        <v>2738</v>
      </c>
      <c r="L46" t="s">
        <v>2739</v>
      </c>
      <c r="M46" t="s">
        <v>421</v>
      </c>
      <c r="N46">
        <v>0</v>
      </c>
      <c r="O46">
        <v>0</v>
      </c>
      <c r="P46" t="s">
        <v>422</v>
      </c>
      <c r="Q46">
        <v>89</v>
      </c>
      <c r="R46">
        <v>77.099999999999994</v>
      </c>
      <c r="S46" t="s">
        <v>422</v>
      </c>
      <c r="T46" s="712">
        <v>89</v>
      </c>
      <c r="U46" t="s">
        <v>423</v>
      </c>
      <c r="V46" t="s">
        <v>424</v>
      </c>
      <c r="W46" t="s">
        <v>425</v>
      </c>
      <c r="X46" t="s">
        <v>536</v>
      </c>
      <c r="Y46" s="711">
        <v>44568.347708333298</v>
      </c>
    </row>
    <row r="47" spans="1:25">
      <c r="A47" t="s">
        <v>410</v>
      </c>
      <c r="B47" t="s">
        <v>411</v>
      </c>
      <c r="C47" t="s">
        <v>970</v>
      </c>
      <c r="D47" t="s">
        <v>971</v>
      </c>
      <c r="E47" t="s">
        <v>414</v>
      </c>
      <c r="F47" t="s">
        <v>415</v>
      </c>
      <c r="G47" t="s">
        <v>416</v>
      </c>
      <c r="H47" t="s">
        <v>882</v>
      </c>
      <c r="I47" t="s">
        <v>1960</v>
      </c>
      <c r="J47" s="711">
        <v>44545</v>
      </c>
      <c r="K47" t="s">
        <v>2740</v>
      </c>
      <c r="L47" t="s">
        <v>2741</v>
      </c>
      <c r="M47" t="s">
        <v>421</v>
      </c>
      <c r="N47">
        <v>0</v>
      </c>
      <c r="O47">
        <v>0</v>
      </c>
      <c r="P47" t="s">
        <v>422</v>
      </c>
      <c r="Q47">
        <v>-60</v>
      </c>
      <c r="R47">
        <v>-51.98</v>
      </c>
      <c r="S47" t="s">
        <v>422</v>
      </c>
      <c r="T47" s="712">
        <v>-60</v>
      </c>
      <c r="U47" t="s">
        <v>423</v>
      </c>
      <c r="V47" t="s">
        <v>424</v>
      </c>
      <c r="W47" t="s">
        <v>425</v>
      </c>
      <c r="X47" t="s">
        <v>536</v>
      </c>
      <c r="Y47" s="711">
        <v>44568.347708333298</v>
      </c>
    </row>
    <row r="48" spans="1:25">
      <c r="A48" t="s">
        <v>410</v>
      </c>
      <c r="B48" t="s">
        <v>411</v>
      </c>
      <c r="C48" t="s">
        <v>970</v>
      </c>
      <c r="D48" t="s">
        <v>971</v>
      </c>
      <c r="E48" t="s">
        <v>414</v>
      </c>
      <c r="F48" t="s">
        <v>415</v>
      </c>
      <c r="G48" t="s">
        <v>416</v>
      </c>
      <c r="H48" t="s">
        <v>882</v>
      </c>
      <c r="I48" t="s">
        <v>1960</v>
      </c>
      <c r="J48" s="711">
        <v>44545</v>
      </c>
      <c r="K48" t="s">
        <v>2742</v>
      </c>
      <c r="L48" t="s">
        <v>2741</v>
      </c>
      <c r="M48" t="s">
        <v>421</v>
      </c>
      <c r="N48">
        <v>0</v>
      </c>
      <c r="O48">
        <v>0</v>
      </c>
      <c r="P48" t="s">
        <v>422</v>
      </c>
      <c r="Q48">
        <v>60</v>
      </c>
      <c r="R48">
        <v>51.98</v>
      </c>
      <c r="S48" t="s">
        <v>422</v>
      </c>
      <c r="T48" s="712">
        <v>60</v>
      </c>
      <c r="U48" t="s">
        <v>423</v>
      </c>
      <c r="V48" t="s">
        <v>424</v>
      </c>
      <c r="W48" t="s">
        <v>425</v>
      </c>
      <c r="X48" t="s">
        <v>536</v>
      </c>
      <c r="Y48" s="711">
        <v>44568.425902777803</v>
      </c>
    </row>
    <row r="49" spans="1:25">
      <c r="A49" t="s">
        <v>410</v>
      </c>
      <c r="B49" t="s">
        <v>411</v>
      </c>
      <c r="C49" t="s">
        <v>970</v>
      </c>
      <c r="D49" t="s">
        <v>971</v>
      </c>
      <c r="E49" t="s">
        <v>414</v>
      </c>
      <c r="F49" t="s">
        <v>415</v>
      </c>
      <c r="G49" t="s">
        <v>416</v>
      </c>
      <c r="H49" t="s">
        <v>882</v>
      </c>
      <c r="I49" t="s">
        <v>1960</v>
      </c>
      <c r="J49" s="711">
        <v>44545</v>
      </c>
      <c r="K49" t="s">
        <v>2743</v>
      </c>
      <c r="L49" t="s">
        <v>2744</v>
      </c>
      <c r="M49" t="s">
        <v>421</v>
      </c>
      <c r="N49">
        <v>0</v>
      </c>
      <c r="O49">
        <v>0</v>
      </c>
      <c r="P49" t="s">
        <v>422</v>
      </c>
      <c r="Q49">
        <v>5352.5</v>
      </c>
      <c r="R49">
        <v>4636.6099999999997</v>
      </c>
      <c r="S49" t="s">
        <v>422</v>
      </c>
      <c r="T49" s="712">
        <v>5352.5</v>
      </c>
      <c r="U49" t="s">
        <v>423</v>
      </c>
      <c r="V49" t="s">
        <v>424</v>
      </c>
      <c r="W49" t="s">
        <v>425</v>
      </c>
      <c r="X49" t="s">
        <v>565</v>
      </c>
      <c r="Y49" s="711">
        <v>44573.4633217593</v>
      </c>
    </row>
    <row r="50" spans="1:25">
      <c r="A50" t="s">
        <v>410</v>
      </c>
      <c r="B50" t="s">
        <v>411</v>
      </c>
      <c r="C50" t="s">
        <v>970</v>
      </c>
      <c r="D50" t="s">
        <v>971</v>
      </c>
      <c r="E50" t="s">
        <v>414</v>
      </c>
      <c r="F50" t="s">
        <v>415</v>
      </c>
      <c r="G50" t="s">
        <v>416</v>
      </c>
      <c r="H50" t="s">
        <v>945</v>
      </c>
      <c r="I50" t="s">
        <v>2745</v>
      </c>
      <c r="J50" s="711">
        <v>44530</v>
      </c>
      <c r="K50" t="s">
        <v>2746</v>
      </c>
      <c r="L50" t="s">
        <v>2708</v>
      </c>
      <c r="M50" t="s">
        <v>421</v>
      </c>
      <c r="N50">
        <v>0</v>
      </c>
      <c r="O50">
        <v>0</v>
      </c>
      <c r="P50" t="s">
        <v>422</v>
      </c>
      <c r="Q50">
        <v>4203</v>
      </c>
      <c r="R50">
        <v>3640.85</v>
      </c>
      <c r="S50" t="s">
        <v>422</v>
      </c>
      <c r="T50" s="712">
        <v>4203</v>
      </c>
      <c r="U50" t="s">
        <v>423</v>
      </c>
      <c r="V50" t="s">
        <v>424</v>
      </c>
      <c r="W50" t="s">
        <v>425</v>
      </c>
      <c r="X50" t="s">
        <v>565</v>
      </c>
      <c r="Y50" s="711">
        <v>44544.6792361111</v>
      </c>
    </row>
    <row r="51" spans="1:25">
      <c r="A51" t="s">
        <v>410</v>
      </c>
      <c r="B51" t="s">
        <v>411</v>
      </c>
      <c r="C51" t="s">
        <v>970</v>
      </c>
      <c r="D51" t="s">
        <v>971</v>
      </c>
      <c r="E51" t="s">
        <v>414</v>
      </c>
      <c r="F51" t="s">
        <v>415</v>
      </c>
      <c r="G51" t="s">
        <v>416</v>
      </c>
      <c r="H51" t="s">
        <v>908</v>
      </c>
      <c r="I51" t="s">
        <v>1697</v>
      </c>
      <c r="J51" s="711">
        <v>44529</v>
      </c>
      <c r="K51" t="s">
        <v>2747</v>
      </c>
      <c r="L51" t="s">
        <v>2748</v>
      </c>
      <c r="M51" t="s">
        <v>421</v>
      </c>
      <c r="N51">
        <v>0</v>
      </c>
      <c r="O51">
        <v>0</v>
      </c>
      <c r="P51" t="s">
        <v>422</v>
      </c>
      <c r="Q51">
        <v>188</v>
      </c>
      <c r="R51">
        <v>162.86000000000001</v>
      </c>
      <c r="S51" t="s">
        <v>422</v>
      </c>
      <c r="T51" s="712">
        <v>188</v>
      </c>
      <c r="U51" t="s">
        <v>423</v>
      </c>
      <c r="V51" t="s">
        <v>424</v>
      </c>
      <c r="W51" t="s">
        <v>425</v>
      </c>
      <c r="X51" t="s">
        <v>565</v>
      </c>
      <c r="Y51" s="711">
        <v>44544.679224537002</v>
      </c>
    </row>
    <row r="52" spans="1:25">
      <c r="A52" t="s">
        <v>410</v>
      </c>
      <c r="B52" t="s">
        <v>411</v>
      </c>
      <c r="C52" t="s">
        <v>970</v>
      </c>
      <c r="D52" t="s">
        <v>971</v>
      </c>
      <c r="E52" t="s">
        <v>414</v>
      </c>
      <c r="F52" t="s">
        <v>415</v>
      </c>
      <c r="G52" t="s">
        <v>416</v>
      </c>
      <c r="H52" t="s">
        <v>908</v>
      </c>
      <c r="I52" t="s">
        <v>1697</v>
      </c>
      <c r="J52" s="711">
        <v>44545</v>
      </c>
      <c r="K52" t="s">
        <v>2749</v>
      </c>
      <c r="L52" t="s">
        <v>2750</v>
      </c>
      <c r="M52" t="s">
        <v>421</v>
      </c>
      <c r="N52">
        <v>0</v>
      </c>
      <c r="O52">
        <v>0</v>
      </c>
      <c r="P52" t="s">
        <v>422</v>
      </c>
      <c r="Q52">
        <v>84</v>
      </c>
      <c r="R52">
        <v>72.77</v>
      </c>
      <c r="S52" t="s">
        <v>422</v>
      </c>
      <c r="T52" s="712">
        <v>84</v>
      </c>
      <c r="U52" t="s">
        <v>423</v>
      </c>
      <c r="V52" t="s">
        <v>424</v>
      </c>
      <c r="W52" t="s">
        <v>425</v>
      </c>
      <c r="X52" t="s">
        <v>536</v>
      </c>
      <c r="Y52" s="711">
        <v>44573.463310185201</v>
      </c>
    </row>
    <row r="53" spans="1:25">
      <c r="A53" t="s">
        <v>410</v>
      </c>
      <c r="B53" t="s">
        <v>411</v>
      </c>
      <c r="C53" t="s">
        <v>412</v>
      </c>
      <c r="D53" t="s">
        <v>413</v>
      </c>
      <c r="E53" t="s">
        <v>414</v>
      </c>
      <c r="F53" t="s">
        <v>415</v>
      </c>
      <c r="G53" t="s">
        <v>416</v>
      </c>
      <c r="H53" t="s">
        <v>908</v>
      </c>
      <c r="I53" t="s">
        <v>1697</v>
      </c>
      <c r="J53" s="711">
        <v>44561</v>
      </c>
      <c r="K53" t="s">
        <v>2979</v>
      </c>
      <c r="L53" t="s">
        <v>2980</v>
      </c>
      <c r="M53" t="s">
        <v>421</v>
      </c>
      <c r="N53">
        <v>0</v>
      </c>
      <c r="O53">
        <v>0</v>
      </c>
      <c r="P53" t="s">
        <v>422</v>
      </c>
      <c r="Q53">
        <v>634</v>
      </c>
      <c r="R53">
        <v>560.96</v>
      </c>
      <c r="S53" t="s">
        <v>422</v>
      </c>
      <c r="T53" s="712">
        <v>634</v>
      </c>
      <c r="U53" t="s">
        <v>423</v>
      </c>
      <c r="V53" t="s">
        <v>424</v>
      </c>
      <c r="W53" t="s">
        <v>425</v>
      </c>
      <c r="X53" t="s">
        <v>464</v>
      </c>
      <c r="Y53" s="711">
        <v>44575.598761574103</v>
      </c>
    </row>
    <row r="54" spans="1:25">
      <c r="A54" t="s">
        <v>410</v>
      </c>
      <c r="B54" t="s">
        <v>411</v>
      </c>
      <c r="C54" t="s">
        <v>432</v>
      </c>
      <c r="D54" t="s">
        <v>433</v>
      </c>
      <c r="E54" t="s">
        <v>414</v>
      </c>
      <c r="F54" t="s">
        <v>415</v>
      </c>
      <c r="G54" t="s">
        <v>416</v>
      </c>
      <c r="H54" t="s">
        <v>910</v>
      </c>
      <c r="I54" t="s">
        <v>2159</v>
      </c>
      <c r="J54" s="711">
        <v>44551</v>
      </c>
      <c r="K54" t="s">
        <v>2751</v>
      </c>
      <c r="L54" t="s">
        <v>2752</v>
      </c>
      <c r="M54" t="s">
        <v>421</v>
      </c>
      <c r="N54">
        <v>0</v>
      </c>
      <c r="O54">
        <v>0</v>
      </c>
      <c r="P54" t="s">
        <v>422</v>
      </c>
      <c r="Q54">
        <v>1009</v>
      </c>
      <c r="R54">
        <v>892.76</v>
      </c>
      <c r="S54" t="s">
        <v>422</v>
      </c>
      <c r="T54" s="712">
        <v>1009</v>
      </c>
      <c r="U54" t="s">
        <v>423</v>
      </c>
      <c r="V54" t="s">
        <v>424</v>
      </c>
      <c r="W54" t="s">
        <v>425</v>
      </c>
      <c r="X54" t="s">
        <v>1068</v>
      </c>
      <c r="Y54" s="711">
        <v>44566.622962963003</v>
      </c>
    </row>
    <row r="55" spans="1:25">
      <c r="A55" t="s">
        <v>410</v>
      </c>
      <c r="B55" t="s">
        <v>411</v>
      </c>
      <c r="C55" t="s">
        <v>432</v>
      </c>
      <c r="D55" t="s">
        <v>433</v>
      </c>
      <c r="E55" t="s">
        <v>414</v>
      </c>
      <c r="F55" t="s">
        <v>415</v>
      </c>
      <c r="G55" t="s">
        <v>416</v>
      </c>
      <c r="H55" t="s">
        <v>910</v>
      </c>
      <c r="I55" t="s">
        <v>2159</v>
      </c>
      <c r="J55" s="711">
        <v>44553</v>
      </c>
      <c r="K55" t="s">
        <v>2753</v>
      </c>
      <c r="L55" t="s">
        <v>2754</v>
      </c>
      <c r="M55" t="s">
        <v>421</v>
      </c>
      <c r="N55">
        <v>0</v>
      </c>
      <c r="O55">
        <v>0</v>
      </c>
      <c r="P55" t="s">
        <v>422</v>
      </c>
      <c r="Q55">
        <v>185</v>
      </c>
      <c r="R55">
        <v>163.69</v>
      </c>
      <c r="S55" t="s">
        <v>422</v>
      </c>
      <c r="T55" s="712">
        <v>185</v>
      </c>
      <c r="U55" t="s">
        <v>423</v>
      </c>
      <c r="V55" t="s">
        <v>424</v>
      </c>
      <c r="W55" t="s">
        <v>425</v>
      </c>
      <c r="X55" t="s">
        <v>1068</v>
      </c>
      <c r="Y55" s="711">
        <v>44568.655763888899</v>
      </c>
    </row>
    <row r="56" spans="1:25">
      <c r="A56" t="s">
        <v>410</v>
      </c>
      <c r="B56" t="s">
        <v>411</v>
      </c>
      <c r="C56" t="s">
        <v>432</v>
      </c>
      <c r="D56" t="s">
        <v>433</v>
      </c>
      <c r="E56" t="s">
        <v>414</v>
      </c>
      <c r="F56" t="s">
        <v>415</v>
      </c>
      <c r="G56" t="s">
        <v>416</v>
      </c>
      <c r="H56" t="s">
        <v>910</v>
      </c>
      <c r="I56" t="s">
        <v>2159</v>
      </c>
      <c r="J56" s="711">
        <v>44553</v>
      </c>
      <c r="K56" t="s">
        <v>2755</v>
      </c>
      <c r="L56" t="s">
        <v>2756</v>
      </c>
      <c r="M56" t="s">
        <v>421</v>
      </c>
      <c r="N56">
        <v>0</v>
      </c>
      <c r="O56">
        <v>0</v>
      </c>
      <c r="P56" t="s">
        <v>422</v>
      </c>
      <c r="Q56">
        <v>441</v>
      </c>
      <c r="R56">
        <v>390.2</v>
      </c>
      <c r="S56" t="s">
        <v>422</v>
      </c>
      <c r="T56" s="712">
        <v>441</v>
      </c>
      <c r="U56" t="s">
        <v>423</v>
      </c>
      <c r="V56" t="s">
        <v>424</v>
      </c>
      <c r="W56" t="s">
        <v>425</v>
      </c>
      <c r="X56" t="s">
        <v>1068</v>
      </c>
      <c r="Y56" s="711">
        <v>44568.655763888899</v>
      </c>
    </row>
    <row r="57" spans="1:25">
      <c r="A57" t="s">
        <v>410</v>
      </c>
      <c r="B57" t="s">
        <v>411</v>
      </c>
      <c r="C57" t="s">
        <v>432</v>
      </c>
      <c r="D57" t="s">
        <v>433</v>
      </c>
      <c r="E57" t="s">
        <v>414</v>
      </c>
      <c r="F57" t="s">
        <v>415</v>
      </c>
      <c r="G57" t="s">
        <v>416</v>
      </c>
      <c r="H57" t="s">
        <v>434</v>
      </c>
      <c r="I57" t="s">
        <v>435</v>
      </c>
      <c r="J57" s="711">
        <v>44525</v>
      </c>
      <c r="K57" t="s">
        <v>2757</v>
      </c>
      <c r="L57" t="s">
        <v>2758</v>
      </c>
      <c r="M57" t="s">
        <v>421</v>
      </c>
      <c r="N57">
        <v>0</v>
      </c>
      <c r="O57">
        <v>0</v>
      </c>
      <c r="P57" t="s">
        <v>422</v>
      </c>
      <c r="Q57">
        <v>908.77</v>
      </c>
      <c r="R57">
        <v>787.22</v>
      </c>
      <c r="S57" t="s">
        <v>422</v>
      </c>
      <c r="T57" s="712">
        <v>908.77</v>
      </c>
      <c r="U57" t="s">
        <v>423</v>
      </c>
      <c r="V57" t="s">
        <v>424</v>
      </c>
      <c r="W57" t="s">
        <v>425</v>
      </c>
      <c r="X57" t="s">
        <v>438</v>
      </c>
      <c r="Y57" s="711">
        <v>44544.324768518498</v>
      </c>
    </row>
    <row r="58" spans="1:25">
      <c r="A58" t="s">
        <v>410</v>
      </c>
      <c r="B58" t="s">
        <v>411</v>
      </c>
      <c r="C58" t="s">
        <v>432</v>
      </c>
      <c r="D58" t="s">
        <v>433</v>
      </c>
      <c r="E58" t="s">
        <v>414</v>
      </c>
      <c r="F58" t="s">
        <v>415</v>
      </c>
      <c r="G58" t="s">
        <v>416</v>
      </c>
      <c r="H58" t="s">
        <v>434</v>
      </c>
      <c r="I58" t="s">
        <v>435</v>
      </c>
      <c r="J58" s="711">
        <v>44549</v>
      </c>
      <c r="K58" t="s">
        <v>2759</v>
      </c>
      <c r="L58" t="s">
        <v>2760</v>
      </c>
      <c r="M58" t="s">
        <v>421</v>
      </c>
      <c r="N58">
        <v>0</v>
      </c>
      <c r="O58">
        <v>0</v>
      </c>
      <c r="P58" t="s">
        <v>422</v>
      </c>
      <c r="Q58">
        <v>1680.42</v>
      </c>
      <c r="R58">
        <v>1455.67</v>
      </c>
      <c r="S58" t="s">
        <v>422</v>
      </c>
      <c r="T58" s="712">
        <v>1680.42</v>
      </c>
      <c r="U58" t="s">
        <v>423</v>
      </c>
      <c r="V58" t="s">
        <v>424</v>
      </c>
      <c r="W58" t="s">
        <v>425</v>
      </c>
      <c r="X58" t="s">
        <v>438</v>
      </c>
      <c r="Y58" s="711">
        <v>44568.356909722199</v>
      </c>
    </row>
    <row r="59" spans="1:25">
      <c r="A59" t="s">
        <v>410</v>
      </c>
      <c r="B59" t="s">
        <v>411</v>
      </c>
      <c r="C59" t="s">
        <v>432</v>
      </c>
      <c r="D59" t="s">
        <v>433</v>
      </c>
      <c r="E59" t="s">
        <v>414</v>
      </c>
      <c r="F59" t="s">
        <v>415</v>
      </c>
      <c r="G59" t="s">
        <v>416</v>
      </c>
      <c r="H59" t="s">
        <v>441</v>
      </c>
      <c r="I59" t="s">
        <v>442</v>
      </c>
      <c r="J59" s="711">
        <v>44515</v>
      </c>
      <c r="K59" t="s">
        <v>2761</v>
      </c>
      <c r="L59" t="s">
        <v>2762</v>
      </c>
      <c r="M59" t="s">
        <v>421</v>
      </c>
      <c r="N59">
        <v>0</v>
      </c>
      <c r="O59">
        <v>0</v>
      </c>
      <c r="P59" t="s">
        <v>422</v>
      </c>
      <c r="Q59">
        <v>47.91</v>
      </c>
      <c r="R59">
        <v>41.5</v>
      </c>
      <c r="S59" t="s">
        <v>422</v>
      </c>
      <c r="T59" s="712">
        <v>47.91</v>
      </c>
      <c r="U59" t="s">
        <v>423</v>
      </c>
      <c r="V59" t="s">
        <v>424</v>
      </c>
      <c r="W59" t="s">
        <v>425</v>
      </c>
      <c r="X59" t="s">
        <v>467</v>
      </c>
      <c r="Y59" s="711">
        <v>44544.450162036999</v>
      </c>
    </row>
    <row r="60" spans="1:25">
      <c r="A60" t="s">
        <v>410</v>
      </c>
      <c r="B60" t="s">
        <v>411</v>
      </c>
      <c r="C60" t="s">
        <v>458</v>
      </c>
      <c r="D60" t="s">
        <v>459</v>
      </c>
      <c r="E60" t="s">
        <v>414</v>
      </c>
      <c r="F60" t="s">
        <v>415</v>
      </c>
      <c r="G60" t="s">
        <v>416</v>
      </c>
      <c r="H60" t="s">
        <v>441</v>
      </c>
      <c r="I60" t="s">
        <v>442</v>
      </c>
      <c r="J60" s="711">
        <v>44516</v>
      </c>
      <c r="K60" t="s">
        <v>2763</v>
      </c>
      <c r="L60" t="s">
        <v>2764</v>
      </c>
      <c r="M60" t="s">
        <v>421</v>
      </c>
      <c r="N60">
        <v>0</v>
      </c>
      <c r="O60">
        <v>0</v>
      </c>
      <c r="P60" t="s">
        <v>422</v>
      </c>
      <c r="Q60">
        <v>306</v>
      </c>
      <c r="R60">
        <v>265.07</v>
      </c>
      <c r="S60" t="s">
        <v>422</v>
      </c>
      <c r="T60" s="712">
        <v>306</v>
      </c>
      <c r="U60" t="s">
        <v>423</v>
      </c>
      <c r="V60" t="s">
        <v>424</v>
      </c>
      <c r="W60" t="s">
        <v>425</v>
      </c>
      <c r="X60" t="s">
        <v>448</v>
      </c>
      <c r="Y60" s="711">
        <v>44537.299456018503</v>
      </c>
    </row>
    <row r="61" spans="1:25">
      <c r="A61" t="s">
        <v>410</v>
      </c>
      <c r="B61" t="s">
        <v>411</v>
      </c>
      <c r="C61" t="s">
        <v>970</v>
      </c>
      <c r="D61" t="s">
        <v>971</v>
      </c>
      <c r="E61" t="s">
        <v>414</v>
      </c>
      <c r="F61" t="s">
        <v>415</v>
      </c>
      <c r="G61" t="s">
        <v>416</v>
      </c>
      <c r="H61" t="s">
        <v>441</v>
      </c>
      <c r="I61" t="s">
        <v>442</v>
      </c>
      <c r="J61" s="711">
        <v>44552</v>
      </c>
      <c r="K61" t="s">
        <v>2765</v>
      </c>
      <c r="L61" t="s">
        <v>2766</v>
      </c>
      <c r="M61" t="s">
        <v>421</v>
      </c>
      <c r="N61">
        <v>0</v>
      </c>
      <c r="O61">
        <v>0</v>
      </c>
      <c r="P61" t="s">
        <v>422</v>
      </c>
      <c r="Q61">
        <v>306</v>
      </c>
      <c r="R61">
        <v>270.75</v>
      </c>
      <c r="S61" t="s">
        <v>422</v>
      </c>
      <c r="T61" s="712">
        <v>306</v>
      </c>
      <c r="U61" t="s">
        <v>423</v>
      </c>
      <c r="V61" t="s">
        <v>424</v>
      </c>
      <c r="W61" t="s">
        <v>425</v>
      </c>
      <c r="X61" t="s">
        <v>448</v>
      </c>
      <c r="Y61" s="711">
        <v>44568.292511574102</v>
      </c>
    </row>
    <row r="62" spans="1:25">
      <c r="A62" t="s">
        <v>410</v>
      </c>
      <c r="B62" t="s">
        <v>411</v>
      </c>
      <c r="C62" t="s">
        <v>970</v>
      </c>
      <c r="D62" t="s">
        <v>971</v>
      </c>
      <c r="E62" t="s">
        <v>414</v>
      </c>
      <c r="F62" t="s">
        <v>415</v>
      </c>
      <c r="G62" t="s">
        <v>416</v>
      </c>
      <c r="H62" t="s">
        <v>453</v>
      </c>
      <c r="I62" t="s">
        <v>454</v>
      </c>
      <c r="J62" s="711">
        <v>44524</v>
      </c>
      <c r="K62" t="s">
        <v>2767</v>
      </c>
      <c r="L62" t="s">
        <v>2768</v>
      </c>
      <c r="M62" t="s">
        <v>421</v>
      </c>
      <c r="N62">
        <v>0</v>
      </c>
      <c r="O62">
        <v>0</v>
      </c>
      <c r="P62" t="s">
        <v>422</v>
      </c>
      <c r="Q62">
        <v>286</v>
      </c>
      <c r="R62">
        <v>247.75</v>
      </c>
      <c r="S62" t="s">
        <v>422</v>
      </c>
      <c r="T62" s="712">
        <v>286</v>
      </c>
      <c r="U62" t="s">
        <v>423</v>
      </c>
      <c r="V62" t="s">
        <v>424</v>
      </c>
      <c r="W62" t="s">
        <v>425</v>
      </c>
      <c r="X62" t="s">
        <v>619</v>
      </c>
      <c r="Y62" s="711">
        <v>44537.299456018503</v>
      </c>
    </row>
    <row r="63" spans="1:25">
      <c r="A63" t="s">
        <v>410</v>
      </c>
      <c r="B63" t="s">
        <v>411</v>
      </c>
      <c r="C63" t="s">
        <v>432</v>
      </c>
      <c r="D63" t="s">
        <v>433</v>
      </c>
      <c r="E63" t="s">
        <v>414</v>
      </c>
      <c r="F63" t="s">
        <v>415</v>
      </c>
      <c r="G63" t="s">
        <v>416</v>
      </c>
      <c r="H63" t="s">
        <v>453</v>
      </c>
      <c r="I63" t="s">
        <v>454</v>
      </c>
      <c r="J63" s="711">
        <v>44525</v>
      </c>
      <c r="K63" t="s">
        <v>2769</v>
      </c>
      <c r="L63" t="s">
        <v>2770</v>
      </c>
      <c r="M63" t="s">
        <v>421</v>
      </c>
      <c r="N63">
        <v>0</v>
      </c>
      <c r="O63">
        <v>0</v>
      </c>
      <c r="P63" t="s">
        <v>422</v>
      </c>
      <c r="Q63">
        <v>3054.55</v>
      </c>
      <c r="R63">
        <v>2646.01</v>
      </c>
      <c r="S63" t="s">
        <v>422</v>
      </c>
      <c r="T63" s="712">
        <v>3054.55</v>
      </c>
      <c r="U63" t="s">
        <v>423</v>
      </c>
      <c r="V63" t="s">
        <v>424</v>
      </c>
      <c r="W63" t="s">
        <v>425</v>
      </c>
      <c r="X63" t="s">
        <v>438</v>
      </c>
      <c r="Y63" s="711">
        <v>44544.324768518498</v>
      </c>
    </row>
    <row r="64" spans="1:25">
      <c r="A64" t="s">
        <v>410</v>
      </c>
      <c r="B64" t="s">
        <v>411</v>
      </c>
      <c r="C64" t="s">
        <v>970</v>
      </c>
      <c r="D64" t="s">
        <v>971</v>
      </c>
      <c r="E64" t="s">
        <v>414</v>
      </c>
      <c r="F64" t="s">
        <v>415</v>
      </c>
      <c r="G64" t="s">
        <v>416</v>
      </c>
      <c r="H64" t="s">
        <v>453</v>
      </c>
      <c r="I64" t="s">
        <v>454</v>
      </c>
      <c r="J64" s="711">
        <v>44539</v>
      </c>
      <c r="K64" t="s">
        <v>2771</v>
      </c>
      <c r="L64" t="s">
        <v>2772</v>
      </c>
      <c r="M64" t="s">
        <v>421</v>
      </c>
      <c r="N64">
        <v>0</v>
      </c>
      <c r="O64">
        <v>0</v>
      </c>
      <c r="P64" t="s">
        <v>422</v>
      </c>
      <c r="Q64">
        <v>227</v>
      </c>
      <c r="R64">
        <v>196.64</v>
      </c>
      <c r="S64" t="s">
        <v>422</v>
      </c>
      <c r="T64" s="712">
        <v>227</v>
      </c>
      <c r="U64" t="s">
        <v>423</v>
      </c>
      <c r="V64" t="s">
        <v>424</v>
      </c>
      <c r="W64" t="s">
        <v>425</v>
      </c>
      <c r="X64" t="s">
        <v>619</v>
      </c>
      <c r="Y64" s="711">
        <v>44568.314328703702</v>
      </c>
    </row>
    <row r="65" spans="1:25">
      <c r="A65" t="s">
        <v>410</v>
      </c>
      <c r="B65" t="s">
        <v>411</v>
      </c>
      <c r="C65" t="s">
        <v>432</v>
      </c>
      <c r="D65" t="s">
        <v>433</v>
      </c>
      <c r="E65" t="s">
        <v>414</v>
      </c>
      <c r="F65" t="s">
        <v>415</v>
      </c>
      <c r="G65" t="s">
        <v>416</v>
      </c>
      <c r="H65" t="s">
        <v>453</v>
      </c>
      <c r="I65" t="s">
        <v>454</v>
      </c>
      <c r="J65" s="711">
        <v>44549</v>
      </c>
      <c r="K65" t="s">
        <v>2773</v>
      </c>
      <c r="L65" t="s">
        <v>2774</v>
      </c>
      <c r="M65" t="s">
        <v>421</v>
      </c>
      <c r="N65">
        <v>0</v>
      </c>
      <c r="O65">
        <v>0</v>
      </c>
      <c r="P65" t="s">
        <v>422</v>
      </c>
      <c r="Q65">
        <v>2623.51</v>
      </c>
      <c r="R65">
        <v>2272.62</v>
      </c>
      <c r="S65" t="s">
        <v>422</v>
      </c>
      <c r="T65" s="712">
        <v>2623.51</v>
      </c>
      <c r="U65" t="s">
        <v>423</v>
      </c>
      <c r="V65" t="s">
        <v>424</v>
      </c>
      <c r="W65" t="s">
        <v>425</v>
      </c>
      <c r="X65" t="s">
        <v>438</v>
      </c>
      <c r="Y65" s="711">
        <v>44568.356909722199</v>
      </c>
    </row>
    <row r="66" spans="1:25">
      <c r="A66" t="s">
        <v>410</v>
      </c>
      <c r="B66" t="s">
        <v>411</v>
      </c>
      <c r="C66" t="s">
        <v>432</v>
      </c>
      <c r="D66" t="s">
        <v>433</v>
      </c>
      <c r="E66" t="s">
        <v>414</v>
      </c>
      <c r="F66" t="s">
        <v>415</v>
      </c>
      <c r="G66" t="s">
        <v>416</v>
      </c>
      <c r="H66" t="s">
        <v>460</v>
      </c>
      <c r="I66" t="s">
        <v>461</v>
      </c>
      <c r="J66" s="711">
        <v>44504</v>
      </c>
      <c r="K66" t="s">
        <v>2775</v>
      </c>
      <c r="L66" t="s">
        <v>2776</v>
      </c>
      <c r="M66" t="s">
        <v>421</v>
      </c>
      <c r="N66">
        <v>0</v>
      </c>
      <c r="O66">
        <v>0</v>
      </c>
      <c r="P66" t="s">
        <v>422</v>
      </c>
      <c r="Q66">
        <v>190.74</v>
      </c>
      <c r="R66">
        <v>165.3</v>
      </c>
      <c r="S66" t="s">
        <v>422</v>
      </c>
      <c r="T66" s="712">
        <v>190.74</v>
      </c>
      <c r="U66" t="s">
        <v>423</v>
      </c>
      <c r="V66" t="s">
        <v>424</v>
      </c>
      <c r="W66" t="s">
        <v>425</v>
      </c>
      <c r="X66" t="s">
        <v>1113</v>
      </c>
      <c r="Y66" s="711">
        <v>44531.659386574102</v>
      </c>
    </row>
    <row r="67" spans="1:25">
      <c r="A67" t="s">
        <v>410</v>
      </c>
      <c r="B67" t="s">
        <v>411</v>
      </c>
      <c r="C67" t="s">
        <v>970</v>
      </c>
      <c r="D67" t="s">
        <v>971</v>
      </c>
      <c r="E67" t="s">
        <v>414</v>
      </c>
      <c r="F67" t="s">
        <v>415</v>
      </c>
      <c r="G67" t="s">
        <v>416</v>
      </c>
      <c r="H67" t="s">
        <v>460</v>
      </c>
      <c r="I67" t="s">
        <v>461</v>
      </c>
      <c r="J67" s="711">
        <v>44509</v>
      </c>
      <c r="K67" t="s">
        <v>2777</v>
      </c>
      <c r="L67" t="s">
        <v>2778</v>
      </c>
      <c r="M67" t="s">
        <v>421</v>
      </c>
      <c r="N67">
        <v>0</v>
      </c>
      <c r="O67">
        <v>0</v>
      </c>
      <c r="P67" t="s">
        <v>422</v>
      </c>
      <c r="Q67">
        <v>50</v>
      </c>
      <c r="R67">
        <v>43.31</v>
      </c>
      <c r="S67" t="s">
        <v>422</v>
      </c>
      <c r="T67" s="712">
        <v>50</v>
      </c>
      <c r="U67" t="s">
        <v>423</v>
      </c>
      <c r="V67" t="s">
        <v>424</v>
      </c>
      <c r="W67" t="s">
        <v>425</v>
      </c>
      <c r="X67" t="s">
        <v>472</v>
      </c>
      <c r="Y67" s="711">
        <v>44517.424699074101</v>
      </c>
    </row>
    <row r="68" spans="1:25">
      <c r="A68" t="s">
        <v>410</v>
      </c>
      <c r="B68" t="s">
        <v>411</v>
      </c>
      <c r="C68" t="s">
        <v>970</v>
      </c>
      <c r="D68" t="s">
        <v>971</v>
      </c>
      <c r="E68" t="s">
        <v>414</v>
      </c>
      <c r="F68" t="s">
        <v>415</v>
      </c>
      <c r="G68" t="s">
        <v>416</v>
      </c>
      <c r="H68" t="s">
        <v>460</v>
      </c>
      <c r="I68" t="s">
        <v>461</v>
      </c>
      <c r="J68" s="711">
        <v>44517</v>
      </c>
      <c r="K68" t="s">
        <v>2779</v>
      </c>
      <c r="L68" t="s">
        <v>2780</v>
      </c>
      <c r="M68" t="s">
        <v>421</v>
      </c>
      <c r="N68">
        <v>0</v>
      </c>
      <c r="O68">
        <v>0</v>
      </c>
      <c r="P68" t="s">
        <v>422</v>
      </c>
      <c r="Q68">
        <v>125</v>
      </c>
      <c r="R68">
        <v>108.28</v>
      </c>
      <c r="S68" t="s">
        <v>422</v>
      </c>
      <c r="T68" s="712">
        <v>125</v>
      </c>
      <c r="U68" t="s">
        <v>423</v>
      </c>
      <c r="V68" t="s">
        <v>424</v>
      </c>
      <c r="W68" t="s">
        <v>425</v>
      </c>
      <c r="X68" t="s">
        <v>1113</v>
      </c>
      <c r="Y68" s="711">
        <v>44518.597835648201</v>
      </c>
    </row>
    <row r="69" spans="1:25">
      <c r="A69" t="s">
        <v>410</v>
      </c>
      <c r="B69" t="s">
        <v>411</v>
      </c>
      <c r="C69" t="s">
        <v>970</v>
      </c>
      <c r="D69" t="s">
        <v>971</v>
      </c>
      <c r="E69" t="s">
        <v>414</v>
      </c>
      <c r="F69" t="s">
        <v>415</v>
      </c>
      <c r="G69" t="s">
        <v>416</v>
      </c>
      <c r="H69" t="s">
        <v>460</v>
      </c>
      <c r="I69" t="s">
        <v>461</v>
      </c>
      <c r="J69" s="711">
        <v>44517</v>
      </c>
      <c r="K69" t="s">
        <v>2781</v>
      </c>
      <c r="L69" t="s">
        <v>2782</v>
      </c>
      <c r="M69" t="s">
        <v>421</v>
      </c>
      <c r="N69">
        <v>0</v>
      </c>
      <c r="O69">
        <v>0</v>
      </c>
      <c r="P69" t="s">
        <v>422</v>
      </c>
      <c r="Q69">
        <v>23.75</v>
      </c>
      <c r="R69">
        <v>20.57</v>
      </c>
      <c r="S69" t="s">
        <v>422</v>
      </c>
      <c r="T69" s="712">
        <v>23.75</v>
      </c>
      <c r="U69" t="s">
        <v>423</v>
      </c>
      <c r="V69" t="s">
        <v>424</v>
      </c>
      <c r="W69" t="s">
        <v>425</v>
      </c>
      <c r="X69" t="s">
        <v>1767</v>
      </c>
      <c r="Y69" s="711">
        <v>44517.527222222197</v>
      </c>
    </row>
    <row r="70" spans="1:25">
      <c r="A70" t="s">
        <v>410</v>
      </c>
      <c r="B70" t="s">
        <v>411</v>
      </c>
      <c r="C70" t="s">
        <v>970</v>
      </c>
      <c r="D70" t="s">
        <v>971</v>
      </c>
      <c r="E70" t="s">
        <v>414</v>
      </c>
      <c r="F70" t="s">
        <v>415</v>
      </c>
      <c r="G70" t="s">
        <v>416</v>
      </c>
      <c r="H70" t="s">
        <v>460</v>
      </c>
      <c r="I70" t="s">
        <v>461</v>
      </c>
      <c r="J70" s="711">
        <v>44529</v>
      </c>
      <c r="K70" t="s">
        <v>2783</v>
      </c>
      <c r="L70" t="s">
        <v>2784</v>
      </c>
      <c r="M70" t="s">
        <v>421</v>
      </c>
      <c r="N70">
        <v>0</v>
      </c>
      <c r="O70">
        <v>0</v>
      </c>
      <c r="P70" t="s">
        <v>422</v>
      </c>
      <c r="Q70">
        <v>420</v>
      </c>
      <c r="R70">
        <v>363.83</v>
      </c>
      <c r="S70" t="s">
        <v>422</v>
      </c>
      <c r="T70" s="712">
        <v>420</v>
      </c>
      <c r="U70" t="s">
        <v>423</v>
      </c>
      <c r="V70" t="s">
        <v>424</v>
      </c>
      <c r="W70" t="s">
        <v>425</v>
      </c>
      <c r="X70" t="s">
        <v>472</v>
      </c>
      <c r="Y70" s="711">
        <v>44534.387534722198</v>
      </c>
    </row>
    <row r="71" spans="1:25">
      <c r="A71" t="s">
        <v>410</v>
      </c>
      <c r="B71" t="s">
        <v>411</v>
      </c>
      <c r="C71" t="s">
        <v>432</v>
      </c>
      <c r="D71" t="s">
        <v>433</v>
      </c>
      <c r="E71" t="s">
        <v>414</v>
      </c>
      <c r="F71" t="s">
        <v>415</v>
      </c>
      <c r="G71" t="s">
        <v>416</v>
      </c>
      <c r="H71" t="s">
        <v>476</v>
      </c>
      <c r="I71" t="s">
        <v>477</v>
      </c>
      <c r="J71" s="711">
        <v>44525</v>
      </c>
      <c r="K71" t="s">
        <v>2785</v>
      </c>
      <c r="L71" t="s">
        <v>2786</v>
      </c>
      <c r="M71" t="s">
        <v>421</v>
      </c>
      <c r="N71">
        <v>0</v>
      </c>
      <c r="O71">
        <v>0</v>
      </c>
      <c r="P71" t="s">
        <v>422</v>
      </c>
      <c r="Q71">
        <v>1005.17</v>
      </c>
      <c r="R71">
        <v>870.73</v>
      </c>
      <c r="S71" t="s">
        <v>422</v>
      </c>
      <c r="T71" s="712">
        <v>1005.17</v>
      </c>
      <c r="U71" t="s">
        <v>423</v>
      </c>
      <c r="V71" t="s">
        <v>424</v>
      </c>
      <c r="W71" t="s">
        <v>425</v>
      </c>
      <c r="X71" t="s">
        <v>438</v>
      </c>
      <c r="Y71" s="711">
        <v>44544.324745370403</v>
      </c>
    </row>
    <row r="72" spans="1:25">
      <c r="A72" t="s">
        <v>410</v>
      </c>
      <c r="B72" t="s">
        <v>411</v>
      </c>
      <c r="C72" t="s">
        <v>432</v>
      </c>
      <c r="D72" t="s">
        <v>433</v>
      </c>
      <c r="E72" t="s">
        <v>414</v>
      </c>
      <c r="F72" t="s">
        <v>415</v>
      </c>
      <c r="G72" t="s">
        <v>416</v>
      </c>
      <c r="H72" t="s">
        <v>476</v>
      </c>
      <c r="I72" t="s">
        <v>477</v>
      </c>
      <c r="J72" s="711">
        <v>44549</v>
      </c>
      <c r="K72" t="s">
        <v>2787</v>
      </c>
      <c r="L72" t="s">
        <v>2788</v>
      </c>
      <c r="M72" t="s">
        <v>421</v>
      </c>
      <c r="N72">
        <v>0</v>
      </c>
      <c r="O72">
        <v>0</v>
      </c>
      <c r="P72" t="s">
        <v>422</v>
      </c>
      <c r="Q72">
        <v>1919.14</v>
      </c>
      <c r="R72">
        <v>1662.46</v>
      </c>
      <c r="S72" t="s">
        <v>422</v>
      </c>
      <c r="T72" s="712">
        <v>1919.14</v>
      </c>
      <c r="U72" t="s">
        <v>423</v>
      </c>
      <c r="V72" t="s">
        <v>424</v>
      </c>
      <c r="W72" t="s">
        <v>425</v>
      </c>
      <c r="X72" t="s">
        <v>438</v>
      </c>
      <c r="Y72" s="711">
        <v>44568.356874999998</v>
      </c>
    </row>
    <row r="73" spans="1:25">
      <c r="A73" t="s">
        <v>410</v>
      </c>
      <c r="B73" t="s">
        <v>411</v>
      </c>
      <c r="C73" t="s">
        <v>432</v>
      </c>
      <c r="D73" t="s">
        <v>433</v>
      </c>
      <c r="E73" t="s">
        <v>414</v>
      </c>
      <c r="F73" t="s">
        <v>415</v>
      </c>
      <c r="G73" t="s">
        <v>416</v>
      </c>
      <c r="H73" t="s">
        <v>476</v>
      </c>
      <c r="I73" t="s">
        <v>477</v>
      </c>
      <c r="J73" s="711">
        <v>44549</v>
      </c>
      <c r="K73" t="s">
        <v>2789</v>
      </c>
      <c r="L73" t="s">
        <v>2790</v>
      </c>
      <c r="M73" t="s">
        <v>421</v>
      </c>
      <c r="N73">
        <v>0</v>
      </c>
      <c r="O73">
        <v>0</v>
      </c>
      <c r="P73" t="s">
        <v>422</v>
      </c>
      <c r="Q73">
        <v>1317.04</v>
      </c>
      <c r="R73">
        <v>1140.8900000000001</v>
      </c>
      <c r="S73" t="s">
        <v>422</v>
      </c>
      <c r="T73" s="712">
        <v>1317.04</v>
      </c>
      <c r="U73" t="s">
        <v>423</v>
      </c>
      <c r="V73" t="s">
        <v>424</v>
      </c>
      <c r="W73" t="s">
        <v>425</v>
      </c>
      <c r="X73" t="s">
        <v>438</v>
      </c>
      <c r="Y73" s="711">
        <v>44568.356874999998</v>
      </c>
    </row>
    <row r="74" spans="1:25">
      <c r="A74" t="s">
        <v>410</v>
      </c>
      <c r="B74" t="s">
        <v>411</v>
      </c>
      <c r="C74" t="s">
        <v>432</v>
      </c>
      <c r="D74" t="s">
        <v>433</v>
      </c>
      <c r="E74" t="s">
        <v>414</v>
      </c>
      <c r="F74" t="s">
        <v>415</v>
      </c>
      <c r="G74" t="s">
        <v>416</v>
      </c>
      <c r="H74" t="s">
        <v>482</v>
      </c>
      <c r="I74" t="s">
        <v>477</v>
      </c>
      <c r="J74" s="711">
        <v>44525</v>
      </c>
      <c r="K74" t="s">
        <v>2791</v>
      </c>
      <c r="L74" t="s">
        <v>2792</v>
      </c>
      <c r="M74" t="s">
        <v>421</v>
      </c>
      <c r="N74">
        <v>0</v>
      </c>
      <c r="O74">
        <v>0</v>
      </c>
      <c r="P74" t="s">
        <v>422</v>
      </c>
      <c r="Q74">
        <v>1809.31</v>
      </c>
      <c r="R74">
        <v>1567.32</v>
      </c>
      <c r="S74" t="s">
        <v>422</v>
      </c>
      <c r="T74" s="712">
        <v>1809.31</v>
      </c>
      <c r="U74" t="s">
        <v>423</v>
      </c>
      <c r="V74" t="s">
        <v>424</v>
      </c>
      <c r="W74" t="s">
        <v>425</v>
      </c>
      <c r="X74" t="s">
        <v>438</v>
      </c>
      <c r="Y74" s="711">
        <v>44544.324745370403</v>
      </c>
    </row>
    <row r="75" spans="1:25">
      <c r="A75" t="s">
        <v>410</v>
      </c>
      <c r="B75" t="s">
        <v>411</v>
      </c>
      <c r="C75" t="s">
        <v>432</v>
      </c>
      <c r="D75" t="s">
        <v>433</v>
      </c>
      <c r="E75" t="s">
        <v>414</v>
      </c>
      <c r="F75" t="s">
        <v>415</v>
      </c>
      <c r="G75" t="s">
        <v>416</v>
      </c>
      <c r="H75" t="s">
        <v>482</v>
      </c>
      <c r="I75" t="s">
        <v>477</v>
      </c>
      <c r="J75" s="711">
        <v>44549</v>
      </c>
      <c r="K75" t="s">
        <v>2793</v>
      </c>
      <c r="L75" t="s">
        <v>2794</v>
      </c>
      <c r="M75" t="s">
        <v>421</v>
      </c>
      <c r="N75">
        <v>0</v>
      </c>
      <c r="O75">
        <v>0</v>
      </c>
      <c r="P75" t="s">
        <v>422</v>
      </c>
      <c r="Q75">
        <v>2370.6799999999998</v>
      </c>
      <c r="R75">
        <v>2053.6</v>
      </c>
      <c r="S75" t="s">
        <v>422</v>
      </c>
      <c r="T75" s="712">
        <v>2370.6799999999998</v>
      </c>
      <c r="U75" t="s">
        <v>423</v>
      </c>
      <c r="V75" t="s">
        <v>424</v>
      </c>
      <c r="W75" t="s">
        <v>425</v>
      </c>
      <c r="X75" t="s">
        <v>438</v>
      </c>
      <c r="Y75" s="711">
        <v>44568.356874999998</v>
      </c>
    </row>
    <row r="76" spans="1:25">
      <c r="A76" t="s">
        <v>410</v>
      </c>
      <c r="B76" t="s">
        <v>411</v>
      </c>
      <c r="C76" t="s">
        <v>432</v>
      </c>
      <c r="D76" t="s">
        <v>433</v>
      </c>
      <c r="E76" t="s">
        <v>414</v>
      </c>
      <c r="F76" t="s">
        <v>415</v>
      </c>
      <c r="G76" t="s">
        <v>416</v>
      </c>
      <c r="H76" t="s">
        <v>486</v>
      </c>
      <c r="I76" t="s">
        <v>477</v>
      </c>
      <c r="J76" s="711">
        <v>44525</v>
      </c>
      <c r="K76" t="s">
        <v>2795</v>
      </c>
      <c r="L76" t="s">
        <v>2796</v>
      </c>
      <c r="M76" t="s">
        <v>421</v>
      </c>
      <c r="N76">
        <v>0</v>
      </c>
      <c r="O76">
        <v>0</v>
      </c>
      <c r="P76" t="s">
        <v>422</v>
      </c>
      <c r="Q76">
        <v>201.03</v>
      </c>
      <c r="R76">
        <v>174.14</v>
      </c>
      <c r="S76" t="s">
        <v>422</v>
      </c>
      <c r="T76" s="712">
        <v>201.03</v>
      </c>
      <c r="U76" t="s">
        <v>423</v>
      </c>
      <c r="V76" t="s">
        <v>424</v>
      </c>
      <c r="W76" t="s">
        <v>425</v>
      </c>
      <c r="X76" t="s">
        <v>438</v>
      </c>
      <c r="Y76" s="711">
        <v>44544.324745370403</v>
      </c>
    </row>
    <row r="77" spans="1:25">
      <c r="A77" t="s">
        <v>410</v>
      </c>
      <c r="B77" t="s">
        <v>411</v>
      </c>
      <c r="C77" t="s">
        <v>432</v>
      </c>
      <c r="D77" t="s">
        <v>433</v>
      </c>
      <c r="E77" t="s">
        <v>414</v>
      </c>
      <c r="F77" t="s">
        <v>415</v>
      </c>
      <c r="G77" t="s">
        <v>416</v>
      </c>
      <c r="H77" t="s">
        <v>486</v>
      </c>
      <c r="I77" t="s">
        <v>477</v>
      </c>
      <c r="J77" s="711">
        <v>44549</v>
      </c>
      <c r="K77" t="s">
        <v>2797</v>
      </c>
      <c r="L77" t="s">
        <v>2798</v>
      </c>
      <c r="M77" t="s">
        <v>421</v>
      </c>
      <c r="N77">
        <v>0</v>
      </c>
      <c r="O77">
        <v>0</v>
      </c>
      <c r="P77" t="s">
        <v>422</v>
      </c>
      <c r="Q77">
        <v>263.41000000000003</v>
      </c>
      <c r="R77">
        <v>228.18</v>
      </c>
      <c r="S77" t="s">
        <v>422</v>
      </c>
      <c r="T77" s="712">
        <v>263.41000000000003</v>
      </c>
      <c r="U77" t="s">
        <v>423</v>
      </c>
      <c r="V77" t="s">
        <v>424</v>
      </c>
      <c r="W77" t="s">
        <v>425</v>
      </c>
      <c r="X77" t="s">
        <v>438</v>
      </c>
      <c r="Y77" s="711">
        <v>44568.356874999998</v>
      </c>
    </row>
    <row r="78" spans="1:25">
      <c r="A78" t="s">
        <v>410</v>
      </c>
      <c r="B78" t="s">
        <v>411</v>
      </c>
      <c r="C78" t="s">
        <v>432</v>
      </c>
      <c r="D78" t="s">
        <v>433</v>
      </c>
      <c r="E78" t="s">
        <v>414</v>
      </c>
      <c r="F78" t="s">
        <v>415</v>
      </c>
      <c r="G78" t="s">
        <v>416</v>
      </c>
      <c r="H78" t="s">
        <v>490</v>
      </c>
      <c r="I78" t="s">
        <v>477</v>
      </c>
      <c r="J78" s="711">
        <v>44525</v>
      </c>
      <c r="K78" t="s">
        <v>2799</v>
      </c>
      <c r="L78" t="s">
        <v>2786</v>
      </c>
      <c r="M78" t="s">
        <v>421</v>
      </c>
      <c r="N78">
        <v>0</v>
      </c>
      <c r="O78">
        <v>0</v>
      </c>
      <c r="P78" t="s">
        <v>422</v>
      </c>
      <c r="Q78">
        <v>1005.17</v>
      </c>
      <c r="R78">
        <v>870.73</v>
      </c>
      <c r="S78" t="s">
        <v>422</v>
      </c>
      <c r="T78" s="712">
        <v>1005.17</v>
      </c>
      <c r="U78" t="s">
        <v>423</v>
      </c>
      <c r="V78" t="s">
        <v>424</v>
      </c>
      <c r="W78" t="s">
        <v>425</v>
      </c>
      <c r="X78" t="s">
        <v>438</v>
      </c>
      <c r="Y78" s="711">
        <v>44544.324745370403</v>
      </c>
    </row>
    <row r="79" spans="1:25">
      <c r="A79" t="s">
        <v>410</v>
      </c>
      <c r="B79" t="s">
        <v>411</v>
      </c>
      <c r="C79" t="s">
        <v>970</v>
      </c>
      <c r="D79" t="s">
        <v>971</v>
      </c>
      <c r="E79" t="s">
        <v>414</v>
      </c>
      <c r="F79" t="s">
        <v>415</v>
      </c>
      <c r="G79" t="s">
        <v>416</v>
      </c>
      <c r="H79" t="s">
        <v>490</v>
      </c>
      <c r="I79" t="s">
        <v>477</v>
      </c>
      <c r="J79" s="711">
        <v>44539</v>
      </c>
      <c r="K79" t="s">
        <v>2800</v>
      </c>
      <c r="L79" t="s">
        <v>2801</v>
      </c>
      <c r="M79" t="s">
        <v>421</v>
      </c>
      <c r="N79">
        <v>0</v>
      </c>
      <c r="O79">
        <v>0</v>
      </c>
      <c r="P79" t="s">
        <v>422</v>
      </c>
      <c r="Q79">
        <v>142</v>
      </c>
      <c r="R79">
        <v>123.01</v>
      </c>
      <c r="S79" t="s">
        <v>422</v>
      </c>
      <c r="T79" s="712">
        <v>142</v>
      </c>
      <c r="U79" t="s">
        <v>423</v>
      </c>
      <c r="V79" t="s">
        <v>424</v>
      </c>
      <c r="W79" t="s">
        <v>425</v>
      </c>
      <c r="X79" t="s">
        <v>619</v>
      </c>
      <c r="Y79" s="711">
        <v>44568.314328703702</v>
      </c>
    </row>
    <row r="80" spans="1:25">
      <c r="A80" t="s">
        <v>410</v>
      </c>
      <c r="B80" t="s">
        <v>411</v>
      </c>
      <c r="C80" t="s">
        <v>412</v>
      </c>
      <c r="D80" t="s">
        <v>413</v>
      </c>
      <c r="E80" t="s">
        <v>414</v>
      </c>
      <c r="F80" t="s">
        <v>415</v>
      </c>
      <c r="G80" t="s">
        <v>416</v>
      </c>
      <c r="H80" t="s">
        <v>490</v>
      </c>
      <c r="I80" t="s">
        <v>477</v>
      </c>
      <c r="J80" s="711">
        <v>44540</v>
      </c>
      <c r="K80" t="s">
        <v>2802</v>
      </c>
      <c r="L80" t="s">
        <v>2803</v>
      </c>
      <c r="M80" t="s">
        <v>421</v>
      </c>
      <c r="N80">
        <v>0</v>
      </c>
      <c r="O80">
        <v>0</v>
      </c>
      <c r="P80" t="s">
        <v>422</v>
      </c>
      <c r="Q80">
        <v>1438</v>
      </c>
      <c r="R80">
        <v>1245.67</v>
      </c>
      <c r="S80" t="s">
        <v>422</v>
      </c>
      <c r="T80" s="712">
        <v>1438</v>
      </c>
      <c r="U80" t="s">
        <v>423</v>
      </c>
      <c r="V80" t="s">
        <v>424</v>
      </c>
      <c r="W80" t="s">
        <v>425</v>
      </c>
      <c r="X80" t="s">
        <v>457</v>
      </c>
      <c r="Y80" s="711">
        <v>44569.527129629598</v>
      </c>
    </row>
    <row r="81" spans="1:25">
      <c r="A81" t="s">
        <v>410</v>
      </c>
      <c r="B81" t="s">
        <v>411</v>
      </c>
      <c r="C81" t="s">
        <v>432</v>
      </c>
      <c r="D81" t="s">
        <v>433</v>
      </c>
      <c r="E81" t="s">
        <v>414</v>
      </c>
      <c r="F81" t="s">
        <v>415</v>
      </c>
      <c r="G81" t="s">
        <v>416</v>
      </c>
      <c r="H81" t="s">
        <v>490</v>
      </c>
      <c r="I81" t="s">
        <v>477</v>
      </c>
      <c r="J81" s="711">
        <v>44549</v>
      </c>
      <c r="K81" t="s">
        <v>2804</v>
      </c>
      <c r="L81" t="s">
        <v>2790</v>
      </c>
      <c r="M81" t="s">
        <v>421</v>
      </c>
      <c r="N81">
        <v>0</v>
      </c>
      <c r="O81">
        <v>0</v>
      </c>
      <c r="P81" t="s">
        <v>422</v>
      </c>
      <c r="Q81">
        <v>1317.04</v>
      </c>
      <c r="R81">
        <v>1140.8900000000001</v>
      </c>
      <c r="S81" t="s">
        <v>422</v>
      </c>
      <c r="T81" s="712">
        <v>1317.04</v>
      </c>
      <c r="U81" t="s">
        <v>423</v>
      </c>
      <c r="V81" t="s">
        <v>424</v>
      </c>
      <c r="W81" t="s">
        <v>425</v>
      </c>
      <c r="X81" t="s">
        <v>438</v>
      </c>
      <c r="Y81" s="711">
        <v>44568.356886574104</v>
      </c>
    </row>
    <row r="82" spans="1:25">
      <c r="A82" t="s">
        <v>410</v>
      </c>
      <c r="B82" t="s">
        <v>411</v>
      </c>
      <c r="C82" t="s">
        <v>412</v>
      </c>
      <c r="D82" t="s">
        <v>413</v>
      </c>
      <c r="E82" t="s">
        <v>414</v>
      </c>
      <c r="F82" t="s">
        <v>415</v>
      </c>
      <c r="G82" t="s">
        <v>416</v>
      </c>
      <c r="H82" t="s">
        <v>490</v>
      </c>
      <c r="I82" t="s">
        <v>477</v>
      </c>
      <c r="J82" s="711">
        <v>44552</v>
      </c>
      <c r="K82" t="s">
        <v>2805</v>
      </c>
      <c r="L82" t="s">
        <v>2806</v>
      </c>
      <c r="M82" t="s">
        <v>421</v>
      </c>
      <c r="N82">
        <v>0</v>
      </c>
      <c r="O82">
        <v>0</v>
      </c>
      <c r="P82" t="s">
        <v>422</v>
      </c>
      <c r="Q82">
        <v>1063</v>
      </c>
      <c r="R82">
        <v>940.54</v>
      </c>
      <c r="S82" t="s">
        <v>422</v>
      </c>
      <c r="T82" s="712">
        <v>1063</v>
      </c>
      <c r="U82" t="s">
        <v>423</v>
      </c>
      <c r="V82" t="s">
        <v>424</v>
      </c>
      <c r="W82" t="s">
        <v>425</v>
      </c>
      <c r="X82" t="s">
        <v>457</v>
      </c>
      <c r="Y82" s="711">
        <v>44569.876388888901</v>
      </c>
    </row>
    <row r="83" spans="1:25">
      <c r="A83" t="s">
        <v>410</v>
      </c>
      <c r="B83" t="s">
        <v>411</v>
      </c>
      <c r="C83" t="s">
        <v>412</v>
      </c>
      <c r="D83" t="s">
        <v>413</v>
      </c>
      <c r="E83" t="s">
        <v>414</v>
      </c>
      <c r="F83" t="s">
        <v>415</v>
      </c>
      <c r="G83" t="s">
        <v>416</v>
      </c>
      <c r="H83" t="s">
        <v>494</v>
      </c>
      <c r="I83" t="s">
        <v>495</v>
      </c>
      <c r="J83" s="711">
        <v>44515</v>
      </c>
      <c r="K83" t="s">
        <v>2807</v>
      </c>
      <c r="L83" t="s">
        <v>2808</v>
      </c>
      <c r="M83" t="s">
        <v>421</v>
      </c>
      <c r="N83">
        <v>0</v>
      </c>
      <c r="O83">
        <v>0</v>
      </c>
      <c r="P83" t="s">
        <v>422</v>
      </c>
      <c r="Q83">
        <v>107.15</v>
      </c>
      <c r="R83">
        <v>92.82</v>
      </c>
      <c r="S83" t="s">
        <v>422</v>
      </c>
      <c r="T83" s="712">
        <v>107.15</v>
      </c>
      <c r="U83" t="s">
        <v>423</v>
      </c>
      <c r="V83" t="s">
        <v>424</v>
      </c>
      <c r="W83" t="s">
        <v>425</v>
      </c>
      <c r="X83" t="s">
        <v>619</v>
      </c>
      <c r="Y83" s="711">
        <v>44540.481909722199</v>
      </c>
    </row>
    <row r="84" spans="1:25">
      <c r="A84" t="s">
        <v>410</v>
      </c>
      <c r="B84" t="s">
        <v>411</v>
      </c>
      <c r="C84" t="s">
        <v>432</v>
      </c>
      <c r="D84" t="s">
        <v>433</v>
      </c>
      <c r="E84" t="s">
        <v>414</v>
      </c>
      <c r="F84" t="s">
        <v>415</v>
      </c>
      <c r="G84" t="s">
        <v>416</v>
      </c>
      <c r="H84" t="s">
        <v>499</v>
      </c>
      <c r="I84" t="s">
        <v>495</v>
      </c>
      <c r="J84" s="711">
        <v>44525</v>
      </c>
      <c r="K84" t="s">
        <v>2809</v>
      </c>
      <c r="L84" t="s">
        <v>2810</v>
      </c>
      <c r="M84" t="s">
        <v>421</v>
      </c>
      <c r="N84">
        <v>0</v>
      </c>
      <c r="O84">
        <v>0</v>
      </c>
      <c r="P84" t="s">
        <v>422</v>
      </c>
      <c r="Q84">
        <v>1040.6300000000001</v>
      </c>
      <c r="R84">
        <v>901.45</v>
      </c>
      <c r="S84" t="s">
        <v>422</v>
      </c>
      <c r="T84" s="712">
        <v>1040.6300000000001</v>
      </c>
      <c r="U84" t="s">
        <v>423</v>
      </c>
      <c r="V84" t="s">
        <v>424</v>
      </c>
      <c r="W84" t="s">
        <v>425</v>
      </c>
      <c r="X84" t="s">
        <v>438</v>
      </c>
      <c r="Y84" s="711">
        <v>44544.324745370403</v>
      </c>
    </row>
    <row r="85" spans="1:25">
      <c r="A85" t="s">
        <v>410</v>
      </c>
      <c r="B85" t="s">
        <v>411</v>
      </c>
      <c r="C85" t="s">
        <v>432</v>
      </c>
      <c r="D85" t="s">
        <v>433</v>
      </c>
      <c r="E85" t="s">
        <v>414</v>
      </c>
      <c r="F85" t="s">
        <v>415</v>
      </c>
      <c r="G85" t="s">
        <v>416</v>
      </c>
      <c r="H85" t="s">
        <v>506</v>
      </c>
      <c r="I85" t="s">
        <v>495</v>
      </c>
      <c r="J85" s="711">
        <v>44525</v>
      </c>
      <c r="K85" t="s">
        <v>2811</v>
      </c>
      <c r="L85" t="s">
        <v>2812</v>
      </c>
      <c r="M85" t="s">
        <v>421</v>
      </c>
      <c r="N85">
        <v>0</v>
      </c>
      <c r="O85">
        <v>0</v>
      </c>
      <c r="P85" t="s">
        <v>422</v>
      </c>
      <c r="Q85">
        <v>2081.2600000000002</v>
      </c>
      <c r="R85">
        <v>1802.89</v>
      </c>
      <c r="S85" t="s">
        <v>422</v>
      </c>
      <c r="T85" s="712">
        <v>2081.2600000000002</v>
      </c>
      <c r="U85" t="s">
        <v>423</v>
      </c>
      <c r="V85" t="s">
        <v>424</v>
      </c>
      <c r="W85" t="s">
        <v>425</v>
      </c>
      <c r="X85" t="s">
        <v>438</v>
      </c>
      <c r="Y85" s="711">
        <v>44544.324745370403</v>
      </c>
    </row>
    <row r="86" spans="1:25">
      <c r="A86" t="s">
        <v>410</v>
      </c>
      <c r="B86" t="s">
        <v>411</v>
      </c>
      <c r="C86" t="s">
        <v>432</v>
      </c>
      <c r="D86" t="s">
        <v>433</v>
      </c>
      <c r="E86" t="s">
        <v>414</v>
      </c>
      <c r="F86" t="s">
        <v>415</v>
      </c>
      <c r="G86" t="s">
        <v>416</v>
      </c>
      <c r="H86" t="s">
        <v>506</v>
      </c>
      <c r="I86" t="s">
        <v>495</v>
      </c>
      <c r="J86" s="711">
        <v>44549</v>
      </c>
      <c r="K86" t="s">
        <v>2787</v>
      </c>
      <c r="L86" t="s">
        <v>2813</v>
      </c>
      <c r="M86" t="s">
        <v>421</v>
      </c>
      <c r="N86">
        <v>0</v>
      </c>
      <c r="O86">
        <v>0</v>
      </c>
      <c r="P86" t="s">
        <v>422</v>
      </c>
      <c r="Q86">
        <v>3838.29</v>
      </c>
      <c r="R86">
        <v>3324.92</v>
      </c>
      <c r="S86" t="s">
        <v>422</v>
      </c>
      <c r="T86" s="712">
        <v>3838.29</v>
      </c>
      <c r="U86" t="s">
        <v>423</v>
      </c>
      <c r="V86" t="s">
        <v>424</v>
      </c>
      <c r="W86" t="s">
        <v>425</v>
      </c>
      <c r="X86" t="s">
        <v>438</v>
      </c>
      <c r="Y86" s="711">
        <v>44568.356874999998</v>
      </c>
    </row>
    <row r="87" spans="1:25">
      <c r="A87" t="s">
        <v>410</v>
      </c>
      <c r="B87" t="s">
        <v>411</v>
      </c>
      <c r="C87" t="s">
        <v>432</v>
      </c>
      <c r="D87" t="s">
        <v>433</v>
      </c>
      <c r="E87" t="s">
        <v>414</v>
      </c>
      <c r="F87" t="s">
        <v>415</v>
      </c>
      <c r="G87" t="s">
        <v>416</v>
      </c>
      <c r="H87" t="s">
        <v>512</v>
      </c>
      <c r="I87" t="s">
        <v>495</v>
      </c>
      <c r="J87" s="711">
        <v>44525</v>
      </c>
      <c r="K87" t="s">
        <v>2814</v>
      </c>
      <c r="L87" t="s">
        <v>2815</v>
      </c>
      <c r="M87" t="s">
        <v>421</v>
      </c>
      <c r="N87">
        <v>0</v>
      </c>
      <c r="O87">
        <v>0</v>
      </c>
      <c r="P87" t="s">
        <v>422</v>
      </c>
      <c r="Q87">
        <v>260.16000000000003</v>
      </c>
      <c r="R87">
        <v>225.36</v>
      </c>
      <c r="S87" t="s">
        <v>422</v>
      </c>
      <c r="T87" s="712">
        <v>260.16000000000003</v>
      </c>
      <c r="U87" t="s">
        <v>423</v>
      </c>
      <c r="V87" t="s">
        <v>424</v>
      </c>
      <c r="W87" t="s">
        <v>425</v>
      </c>
      <c r="X87" t="s">
        <v>438</v>
      </c>
      <c r="Y87" s="711">
        <v>44544.324745370403</v>
      </c>
    </row>
    <row r="88" spans="1:25">
      <c r="A88" t="s">
        <v>410</v>
      </c>
      <c r="B88" t="s">
        <v>411</v>
      </c>
      <c r="C88" t="s">
        <v>432</v>
      </c>
      <c r="D88" t="s">
        <v>433</v>
      </c>
      <c r="E88" t="s">
        <v>414</v>
      </c>
      <c r="F88" t="s">
        <v>415</v>
      </c>
      <c r="G88" t="s">
        <v>416</v>
      </c>
      <c r="H88" t="s">
        <v>512</v>
      </c>
      <c r="I88" t="s">
        <v>495</v>
      </c>
      <c r="J88" s="711">
        <v>44549</v>
      </c>
      <c r="K88" t="s">
        <v>2787</v>
      </c>
      <c r="L88" t="s">
        <v>2816</v>
      </c>
      <c r="M88" t="s">
        <v>421</v>
      </c>
      <c r="N88">
        <v>0</v>
      </c>
      <c r="O88">
        <v>0</v>
      </c>
      <c r="P88" t="s">
        <v>422</v>
      </c>
      <c r="Q88">
        <v>479.79</v>
      </c>
      <c r="R88">
        <v>415.62</v>
      </c>
      <c r="S88" t="s">
        <v>422</v>
      </c>
      <c r="T88" s="712">
        <v>479.79</v>
      </c>
      <c r="U88" t="s">
        <v>423</v>
      </c>
      <c r="V88" t="s">
        <v>424</v>
      </c>
      <c r="W88" t="s">
        <v>425</v>
      </c>
      <c r="X88" t="s">
        <v>438</v>
      </c>
      <c r="Y88" s="711">
        <v>44568.356874999998</v>
      </c>
    </row>
    <row r="89" spans="1:25">
      <c r="A89" t="s">
        <v>410</v>
      </c>
      <c r="B89" t="s">
        <v>411</v>
      </c>
      <c r="C89" t="s">
        <v>432</v>
      </c>
      <c r="D89" t="s">
        <v>433</v>
      </c>
      <c r="E89" t="s">
        <v>414</v>
      </c>
      <c r="F89" t="s">
        <v>415</v>
      </c>
      <c r="G89" t="s">
        <v>416</v>
      </c>
      <c r="H89" t="s">
        <v>518</v>
      </c>
      <c r="I89" t="s">
        <v>495</v>
      </c>
      <c r="J89" s="711">
        <v>44525</v>
      </c>
      <c r="K89" t="s">
        <v>2817</v>
      </c>
      <c r="L89" t="s">
        <v>2818</v>
      </c>
      <c r="M89" t="s">
        <v>421</v>
      </c>
      <c r="N89">
        <v>0</v>
      </c>
      <c r="O89">
        <v>0</v>
      </c>
      <c r="P89" t="s">
        <v>422</v>
      </c>
      <c r="Q89">
        <v>780.47</v>
      </c>
      <c r="R89">
        <v>676.08</v>
      </c>
      <c r="S89" t="s">
        <v>422</v>
      </c>
      <c r="T89" s="712">
        <v>780.47</v>
      </c>
      <c r="U89" t="s">
        <v>423</v>
      </c>
      <c r="V89" t="s">
        <v>424</v>
      </c>
      <c r="W89" t="s">
        <v>425</v>
      </c>
      <c r="X89" t="s">
        <v>438</v>
      </c>
      <c r="Y89" s="711">
        <v>44544.324745370403</v>
      </c>
    </row>
    <row r="90" spans="1:25">
      <c r="A90" t="s">
        <v>410</v>
      </c>
      <c r="B90" t="s">
        <v>411</v>
      </c>
      <c r="C90" t="s">
        <v>432</v>
      </c>
      <c r="D90" t="s">
        <v>433</v>
      </c>
      <c r="E90" t="s">
        <v>414</v>
      </c>
      <c r="F90" t="s">
        <v>415</v>
      </c>
      <c r="G90" t="s">
        <v>416</v>
      </c>
      <c r="H90" t="s">
        <v>518</v>
      </c>
      <c r="I90" t="s">
        <v>495</v>
      </c>
      <c r="J90" s="711">
        <v>44549</v>
      </c>
      <c r="K90" t="s">
        <v>2819</v>
      </c>
      <c r="L90" t="s">
        <v>2820</v>
      </c>
      <c r="M90" t="s">
        <v>421</v>
      </c>
      <c r="N90">
        <v>0</v>
      </c>
      <c r="O90">
        <v>0</v>
      </c>
      <c r="P90" t="s">
        <v>422</v>
      </c>
      <c r="Q90">
        <v>1439.36</v>
      </c>
      <c r="R90">
        <v>1246.8499999999999</v>
      </c>
      <c r="S90" t="s">
        <v>422</v>
      </c>
      <c r="T90" s="712">
        <v>1439.36</v>
      </c>
      <c r="U90" t="s">
        <v>423</v>
      </c>
      <c r="V90" t="s">
        <v>424</v>
      </c>
      <c r="W90" t="s">
        <v>425</v>
      </c>
      <c r="X90" t="s">
        <v>438</v>
      </c>
      <c r="Y90" s="711">
        <v>44568.356874999998</v>
      </c>
    </row>
    <row r="91" spans="1:25">
      <c r="A91" t="s">
        <v>410</v>
      </c>
      <c r="B91" t="s">
        <v>411</v>
      </c>
      <c r="C91" t="s">
        <v>432</v>
      </c>
      <c r="D91" t="s">
        <v>433</v>
      </c>
      <c r="E91" t="s">
        <v>414</v>
      </c>
      <c r="F91" t="s">
        <v>415</v>
      </c>
      <c r="G91" t="s">
        <v>416</v>
      </c>
      <c r="H91" t="s">
        <v>524</v>
      </c>
      <c r="I91" t="s">
        <v>495</v>
      </c>
      <c r="J91" s="711">
        <v>44525</v>
      </c>
      <c r="K91" t="s">
        <v>2821</v>
      </c>
      <c r="L91" t="s">
        <v>2810</v>
      </c>
      <c r="M91" t="s">
        <v>421</v>
      </c>
      <c r="N91">
        <v>0</v>
      </c>
      <c r="O91">
        <v>0</v>
      </c>
      <c r="P91" t="s">
        <v>422</v>
      </c>
      <c r="Q91">
        <v>1040.6300000000001</v>
      </c>
      <c r="R91">
        <v>901.45</v>
      </c>
      <c r="S91" t="s">
        <v>422</v>
      </c>
      <c r="T91" s="712">
        <v>1040.6300000000001</v>
      </c>
      <c r="U91" t="s">
        <v>423</v>
      </c>
      <c r="V91" t="s">
        <v>424</v>
      </c>
      <c r="W91" t="s">
        <v>425</v>
      </c>
      <c r="X91" t="s">
        <v>438</v>
      </c>
      <c r="Y91" s="711">
        <v>44544.324745370403</v>
      </c>
    </row>
    <row r="92" spans="1:25">
      <c r="A92" t="s">
        <v>410</v>
      </c>
      <c r="B92" t="s">
        <v>411</v>
      </c>
      <c r="C92" t="s">
        <v>432</v>
      </c>
      <c r="D92" t="s">
        <v>433</v>
      </c>
      <c r="E92" t="s">
        <v>414</v>
      </c>
      <c r="F92" t="s">
        <v>415</v>
      </c>
      <c r="G92" t="s">
        <v>416</v>
      </c>
      <c r="H92" t="s">
        <v>524</v>
      </c>
      <c r="I92" t="s">
        <v>495</v>
      </c>
      <c r="J92" s="711">
        <v>44549</v>
      </c>
      <c r="K92" t="s">
        <v>2822</v>
      </c>
      <c r="L92" t="s">
        <v>2788</v>
      </c>
      <c r="M92" t="s">
        <v>421</v>
      </c>
      <c r="N92">
        <v>0</v>
      </c>
      <c r="O92">
        <v>0</v>
      </c>
      <c r="P92" t="s">
        <v>422</v>
      </c>
      <c r="Q92">
        <v>1919.14</v>
      </c>
      <c r="R92">
        <v>1662.46</v>
      </c>
      <c r="S92" t="s">
        <v>422</v>
      </c>
      <c r="T92" s="712">
        <v>1919.14</v>
      </c>
      <c r="U92" t="s">
        <v>423</v>
      </c>
      <c r="V92" t="s">
        <v>424</v>
      </c>
      <c r="W92" t="s">
        <v>425</v>
      </c>
      <c r="X92" t="s">
        <v>438</v>
      </c>
      <c r="Y92" s="711">
        <v>44568.356874999998</v>
      </c>
    </row>
    <row r="93" spans="1:25">
      <c r="A93" t="s">
        <v>410</v>
      </c>
      <c r="B93" t="s">
        <v>411</v>
      </c>
      <c r="C93" t="s">
        <v>970</v>
      </c>
      <c r="D93" t="s">
        <v>971</v>
      </c>
      <c r="E93" t="s">
        <v>414</v>
      </c>
      <c r="F93" t="s">
        <v>415</v>
      </c>
      <c r="G93" t="s">
        <v>416</v>
      </c>
      <c r="H93" t="s">
        <v>532</v>
      </c>
      <c r="I93" t="s">
        <v>533</v>
      </c>
      <c r="J93" s="711">
        <v>44517</v>
      </c>
      <c r="K93" t="s">
        <v>2823</v>
      </c>
      <c r="L93" t="s">
        <v>2824</v>
      </c>
      <c r="M93" t="s">
        <v>421</v>
      </c>
      <c r="N93">
        <v>0</v>
      </c>
      <c r="O93">
        <v>0</v>
      </c>
      <c r="P93" t="s">
        <v>422</v>
      </c>
      <c r="Q93">
        <v>150</v>
      </c>
      <c r="R93">
        <v>129.94</v>
      </c>
      <c r="S93" t="s">
        <v>422</v>
      </c>
      <c r="T93" s="712">
        <v>150</v>
      </c>
      <c r="U93" t="s">
        <v>423</v>
      </c>
      <c r="V93" t="s">
        <v>424</v>
      </c>
      <c r="W93" t="s">
        <v>425</v>
      </c>
      <c r="X93" t="s">
        <v>565</v>
      </c>
      <c r="Y93" s="711">
        <v>44518.597789351901</v>
      </c>
    </row>
    <row r="94" spans="1:25">
      <c r="A94" t="s">
        <v>410</v>
      </c>
      <c r="B94" t="s">
        <v>411</v>
      </c>
      <c r="C94" t="s">
        <v>970</v>
      </c>
      <c r="D94" t="s">
        <v>971</v>
      </c>
      <c r="E94" t="s">
        <v>414</v>
      </c>
      <c r="F94" t="s">
        <v>415</v>
      </c>
      <c r="G94" t="s">
        <v>416</v>
      </c>
      <c r="H94" t="s">
        <v>532</v>
      </c>
      <c r="I94" t="s">
        <v>533</v>
      </c>
      <c r="J94" s="711">
        <v>44545</v>
      </c>
      <c r="K94" t="s">
        <v>2825</v>
      </c>
      <c r="L94" t="s">
        <v>2826</v>
      </c>
      <c r="M94" t="s">
        <v>421</v>
      </c>
      <c r="N94">
        <v>0</v>
      </c>
      <c r="O94">
        <v>0</v>
      </c>
      <c r="P94" t="s">
        <v>422</v>
      </c>
      <c r="Q94">
        <v>3433</v>
      </c>
      <c r="R94">
        <v>2973.84</v>
      </c>
      <c r="S94" t="s">
        <v>422</v>
      </c>
      <c r="T94" s="712">
        <v>3433</v>
      </c>
      <c r="U94" t="s">
        <v>423</v>
      </c>
      <c r="V94" t="s">
        <v>424</v>
      </c>
      <c r="W94" t="s">
        <v>425</v>
      </c>
      <c r="X94" t="s">
        <v>565</v>
      </c>
      <c r="Y94" s="711">
        <v>44573.463310185201</v>
      </c>
    </row>
    <row r="95" spans="1:25">
      <c r="A95" t="s">
        <v>410</v>
      </c>
      <c r="B95" t="s">
        <v>411</v>
      </c>
      <c r="C95" t="s">
        <v>970</v>
      </c>
      <c r="D95" t="s">
        <v>971</v>
      </c>
      <c r="E95" t="s">
        <v>414</v>
      </c>
      <c r="F95" t="s">
        <v>415</v>
      </c>
      <c r="G95" t="s">
        <v>416</v>
      </c>
      <c r="H95" t="s">
        <v>532</v>
      </c>
      <c r="I95" t="s">
        <v>533</v>
      </c>
      <c r="J95" s="711">
        <v>44545</v>
      </c>
      <c r="K95" t="s">
        <v>2827</v>
      </c>
      <c r="L95" t="s">
        <v>2828</v>
      </c>
      <c r="M95" t="s">
        <v>421</v>
      </c>
      <c r="N95">
        <v>0</v>
      </c>
      <c r="O95">
        <v>0</v>
      </c>
      <c r="P95" t="s">
        <v>422</v>
      </c>
      <c r="Q95">
        <v>2880</v>
      </c>
      <c r="R95">
        <v>2494.8000000000002</v>
      </c>
      <c r="S95" t="s">
        <v>422</v>
      </c>
      <c r="T95" s="712">
        <v>2880</v>
      </c>
      <c r="U95" t="s">
        <v>423</v>
      </c>
      <c r="V95" t="s">
        <v>424</v>
      </c>
      <c r="W95" t="s">
        <v>425</v>
      </c>
      <c r="X95" t="s">
        <v>565</v>
      </c>
      <c r="Y95" s="711">
        <v>44573.463310185201</v>
      </c>
    </row>
    <row r="96" spans="1:25">
      <c r="A96" t="s">
        <v>410</v>
      </c>
      <c r="B96" t="s">
        <v>411</v>
      </c>
      <c r="C96" t="s">
        <v>412</v>
      </c>
      <c r="D96" t="s">
        <v>413</v>
      </c>
      <c r="E96" t="s">
        <v>414</v>
      </c>
      <c r="F96" t="s">
        <v>415</v>
      </c>
      <c r="G96" t="s">
        <v>416</v>
      </c>
      <c r="H96" t="s">
        <v>532</v>
      </c>
      <c r="I96" t="s">
        <v>533</v>
      </c>
      <c r="J96" s="711">
        <v>44547</v>
      </c>
      <c r="K96" t="s">
        <v>2829</v>
      </c>
      <c r="L96" t="s">
        <v>2830</v>
      </c>
      <c r="M96" t="s">
        <v>421</v>
      </c>
      <c r="N96">
        <v>0</v>
      </c>
      <c r="O96">
        <v>0</v>
      </c>
      <c r="P96" t="s">
        <v>422</v>
      </c>
      <c r="Q96">
        <v>15</v>
      </c>
      <c r="R96">
        <v>12.99</v>
      </c>
      <c r="S96" t="s">
        <v>422</v>
      </c>
      <c r="T96" s="712">
        <v>15</v>
      </c>
      <c r="U96" t="s">
        <v>423</v>
      </c>
      <c r="V96" t="s">
        <v>424</v>
      </c>
      <c r="W96" t="s">
        <v>425</v>
      </c>
      <c r="X96" t="s">
        <v>464</v>
      </c>
      <c r="Y96" s="711">
        <v>44568.5683333333</v>
      </c>
    </row>
    <row r="97" spans="1:25">
      <c r="A97" t="s">
        <v>410</v>
      </c>
      <c r="B97" t="s">
        <v>411</v>
      </c>
      <c r="C97" t="s">
        <v>412</v>
      </c>
      <c r="D97" t="s">
        <v>413</v>
      </c>
      <c r="E97" t="s">
        <v>414</v>
      </c>
      <c r="F97" t="s">
        <v>415</v>
      </c>
      <c r="G97" t="s">
        <v>416</v>
      </c>
      <c r="H97" t="s">
        <v>532</v>
      </c>
      <c r="I97" t="s">
        <v>533</v>
      </c>
      <c r="J97" s="711">
        <v>44547</v>
      </c>
      <c r="K97" t="s">
        <v>2831</v>
      </c>
      <c r="L97" t="s">
        <v>2832</v>
      </c>
      <c r="M97" t="s">
        <v>421</v>
      </c>
      <c r="N97">
        <v>0</v>
      </c>
      <c r="O97">
        <v>0</v>
      </c>
      <c r="P97" t="s">
        <v>422</v>
      </c>
      <c r="Q97">
        <v>300</v>
      </c>
      <c r="R97">
        <v>259.88</v>
      </c>
      <c r="S97" t="s">
        <v>422</v>
      </c>
      <c r="T97" s="712">
        <v>300</v>
      </c>
      <c r="U97" t="s">
        <v>423</v>
      </c>
      <c r="V97" t="s">
        <v>424</v>
      </c>
      <c r="W97" t="s">
        <v>425</v>
      </c>
      <c r="X97" t="s">
        <v>536</v>
      </c>
      <c r="Y97" s="711">
        <v>44568.5683333333</v>
      </c>
    </row>
    <row r="98" spans="1:25">
      <c r="A98" t="s">
        <v>410</v>
      </c>
      <c r="B98" t="s">
        <v>411</v>
      </c>
      <c r="C98" t="s">
        <v>412</v>
      </c>
      <c r="D98" t="s">
        <v>413</v>
      </c>
      <c r="E98" t="s">
        <v>414</v>
      </c>
      <c r="F98" t="s">
        <v>415</v>
      </c>
      <c r="G98" t="s">
        <v>416</v>
      </c>
      <c r="H98" t="s">
        <v>532</v>
      </c>
      <c r="I98" t="s">
        <v>533</v>
      </c>
      <c r="J98" s="711">
        <v>44547</v>
      </c>
      <c r="K98" t="s">
        <v>2833</v>
      </c>
      <c r="L98" t="s">
        <v>2834</v>
      </c>
      <c r="M98" t="s">
        <v>421</v>
      </c>
      <c r="N98">
        <v>0</v>
      </c>
      <c r="O98">
        <v>0</v>
      </c>
      <c r="P98" t="s">
        <v>422</v>
      </c>
      <c r="Q98">
        <v>300</v>
      </c>
      <c r="R98">
        <v>259.88</v>
      </c>
      <c r="S98" t="s">
        <v>422</v>
      </c>
      <c r="T98" s="712">
        <v>300</v>
      </c>
      <c r="U98" t="s">
        <v>423</v>
      </c>
      <c r="V98" t="s">
        <v>424</v>
      </c>
      <c r="W98" t="s">
        <v>425</v>
      </c>
      <c r="X98" t="s">
        <v>536</v>
      </c>
      <c r="Y98" s="711">
        <v>44568.5683333333</v>
      </c>
    </row>
    <row r="99" spans="1:25">
      <c r="A99" t="s">
        <v>410</v>
      </c>
      <c r="B99" t="s">
        <v>411</v>
      </c>
      <c r="C99" t="s">
        <v>412</v>
      </c>
      <c r="D99" t="s">
        <v>413</v>
      </c>
      <c r="E99" t="s">
        <v>414</v>
      </c>
      <c r="F99" t="s">
        <v>415</v>
      </c>
      <c r="G99" t="s">
        <v>416</v>
      </c>
      <c r="H99" t="s">
        <v>532</v>
      </c>
      <c r="I99" t="s">
        <v>533</v>
      </c>
      <c r="J99" s="711">
        <v>44547</v>
      </c>
      <c r="K99" t="s">
        <v>2835</v>
      </c>
      <c r="L99" t="s">
        <v>2836</v>
      </c>
      <c r="M99" t="s">
        <v>421</v>
      </c>
      <c r="N99">
        <v>0</v>
      </c>
      <c r="O99">
        <v>0</v>
      </c>
      <c r="P99" t="s">
        <v>422</v>
      </c>
      <c r="Q99">
        <v>34</v>
      </c>
      <c r="R99">
        <v>29.45</v>
      </c>
      <c r="S99" t="s">
        <v>422</v>
      </c>
      <c r="T99" s="712">
        <v>34</v>
      </c>
      <c r="U99" t="s">
        <v>423</v>
      </c>
      <c r="V99" t="s">
        <v>424</v>
      </c>
      <c r="W99" t="s">
        <v>425</v>
      </c>
      <c r="X99" t="s">
        <v>464</v>
      </c>
      <c r="Y99" s="711">
        <v>44568.5683333333</v>
      </c>
    </row>
    <row r="100" spans="1:25">
      <c r="A100" t="s">
        <v>410</v>
      </c>
      <c r="B100" t="s">
        <v>411</v>
      </c>
      <c r="C100" t="s">
        <v>432</v>
      </c>
      <c r="D100" t="s">
        <v>433</v>
      </c>
      <c r="E100" t="s">
        <v>414</v>
      </c>
      <c r="F100" t="s">
        <v>415</v>
      </c>
      <c r="G100" t="s">
        <v>416</v>
      </c>
      <c r="H100" t="s">
        <v>569</v>
      </c>
      <c r="I100" t="s">
        <v>570</v>
      </c>
      <c r="J100" s="711">
        <v>44502</v>
      </c>
      <c r="K100" t="s">
        <v>2837</v>
      </c>
      <c r="L100" t="s">
        <v>2838</v>
      </c>
      <c r="M100" t="s">
        <v>421</v>
      </c>
      <c r="N100">
        <v>0</v>
      </c>
      <c r="O100">
        <v>0</v>
      </c>
      <c r="P100" t="s">
        <v>422</v>
      </c>
      <c r="Q100">
        <v>433.16</v>
      </c>
      <c r="R100">
        <v>375.39</v>
      </c>
      <c r="S100" t="s">
        <v>422</v>
      </c>
      <c r="T100" s="712">
        <v>433.16</v>
      </c>
      <c r="U100" t="s">
        <v>423</v>
      </c>
      <c r="V100" t="s">
        <v>424</v>
      </c>
      <c r="W100" t="s">
        <v>425</v>
      </c>
      <c r="X100" t="s">
        <v>464</v>
      </c>
      <c r="Y100" s="711">
        <v>44531.659398148098</v>
      </c>
    </row>
    <row r="101" spans="1:25">
      <c r="A101" t="s">
        <v>410</v>
      </c>
      <c r="B101" t="s">
        <v>411</v>
      </c>
      <c r="C101" t="s">
        <v>970</v>
      </c>
      <c r="D101" t="s">
        <v>971</v>
      </c>
      <c r="E101" t="s">
        <v>414</v>
      </c>
      <c r="F101" t="s">
        <v>415</v>
      </c>
      <c r="G101" t="s">
        <v>416</v>
      </c>
      <c r="H101" t="s">
        <v>569</v>
      </c>
      <c r="I101" t="s">
        <v>570</v>
      </c>
      <c r="J101" s="711">
        <v>44505</v>
      </c>
      <c r="K101" t="s">
        <v>2839</v>
      </c>
      <c r="L101" t="s">
        <v>2840</v>
      </c>
      <c r="M101" t="s">
        <v>421</v>
      </c>
      <c r="N101">
        <v>0</v>
      </c>
      <c r="O101">
        <v>0</v>
      </c>
      <c r="P101" t="s">
        <v>422</v>
      </c>
      <c r="Q101">
        <v>245</v>
      </c>
      <c r="R101">
        <v>212.32</v>
      </c>
      <c r="S101" t="s">
        <v>422</v>
      </c>
      <c r="T101" s="712">
        <v>245</v>
      </c>
      <c r="U101" t="s">
        <v>423</v>
      </c>
      <c r="V101" t="s">
        <v>424</v>
      </c>
      <c r="W101" t="s">
        <v>425</v>
      </c>
      <c r="X101" t="s">
        <v>426</v>
      </c>
      <c r="Y101" s="711">
        <v>44505.538425925901</v>
      </c>
    </row>
    <row r="102" spans="1:25">
      <c r="A102" t="s">
        <v>410</v>
      </c>
      <c r="B102" t="s">
        <v>411</v>
      </c>
      <c r="C102" t="s">
        <v>432</v>
      </c>
      <c r="D102" t="s">
        <v>433</v>
      </c>
      <c r="E102" t="s">
        <v>414</v>
      </c>
      <c r="F102" t="s">
        <v>415</v>
      </c>
      <c r="G102" t="s">
        <v>416</v>
      </c>
      <c r="H102" t="s">
        <v>569</v>
      </c>
      <c r="I102" t="s">
        <v>570</v>
      </c>
      <c r="J102" s="711">
        <v>44518</v>
      </c>
      <c r="K102" t="s">
        <v>2841</v>
      </c>
      <c r="L102" t="s">
        <v>2842</v>
      </c>
      <c r="M102" t="s">
        <v>421</v>
      </c>
      <c r="N102">
        <v>0</v>
      </c>
      <c r="O102">
        <v>0</v>
      </c>
      <c r="P102" t="s">
        <v>422</v>
      </c>
      <c r="Q102">
        <v>5</v>
      </c>
      <c r="R102">
        <v>4.33</v>
      </c>
      <c r="S102" t="s">
        <v>422</v>
      </c>
      <c r="T102" s="712">
        <v>5</v>
      </c>
      <c r="U102" t="s">
        <v>423</v>
      </c>
      <c r="V102" t="s">
        <v>424</v>
      </c>
      <c r="W102" t="s">
        <v>425</v>
      </c>
      <c r="X102" t="s">
        <v>426</v>
      </c>
      <c r="Y102" s="711">
        <v>44532.383240740703</v>
      </c>
    </row>
    <row r="103" spans="1:25">
      <c r="A103" t="s">
        <v>410</v>
      </c>
      <c r="B103" t="s">
        <v>411</v>
      </c>
      <c r="C103" t="s">
        <v>970</v>
      </c>
      <c r="D103" t="s">
        <v>971</v>
      </c>
      <c r="E103" t="s">
        <v>414</v>
      </c>
      <c r="F103" t="s">
        <v>415</v>
      </c>
      <c r="G103" t="s">
        <v>416</v>
      </c>
      <c r="H103" t="s">
        <v>569</v>
      </c>
      <c r="I103" t="s">
        <v>570</v>
      </c>
      <c r="J103" s="711">
        <v>44529</v>
      </c>
      <c r="K103" t="s">
        <v>2843</v>
      </c>
      <c r="L103" t="s">
        <v>2844</v>
      </c>
      <c r="M103" t="s">
        <v>421</v>
      </c>
      <c r="N103">
        <v>0</v>
      </c>
      <c r="O103">
        <v>0</v>
      </c>
      <c r="P103" t="s">
        <v>422</v>
      </c>
      <c r="Q103">
        <v>110</v>
      </c>
      <c r="R103">
        <v>95.29</v>
      </c>
      <c r="S103" t="s">
        <v>422</v>
      </c>
      <c r="T103" s="712">
        <v>110</v>
      </c>
      <c r="U103" t="s">
        <v>423</v>
      </c>
      <c r="V103" t="s">
        <v>424</v>
      </c>
      <c r="W103" t="s">
        <v>425</v>
      </c>
      <c r="X103" t="s">
        <v>464</v>
      </c>
      <c r="Y103" s="711">
        <v>44534.387534722198</v>
      </c>
    </row>
    <row r="104" spans="1:25">
      <c r="A104" t="s">
        <v>410</v>
      </c>
      <c r="B104" t="s">
        <v>411</v>
      </c>
      <c r="C104" t="s">
        <v>412</v>
      </c>
      <c r="D104" t="s">
        <v>413</v>
      </c>
      <c r="E104" t="s">
        <v>414</v>
      </c>
      <c r="F104" t="s">
        <v>415</v>
      </c>
      <c r="G104" t="s">
        <v>416</v>
      </c>
      <c r="H104" t="s">
        <v>569</v>
      </c>
      <c r="I104" t="s">
        <v>570</v>
      </c>
      <c r="J104" s="711">
        <v>44530</v>
      </c>
      <c r="K104" t="s">
        <v>2845</v>
      </c>
      <c r="L104" t="s">
        <v>2846</v>
      </c>
      <c r="M104" t="s">
        <v>421</v>
      </c>
      <c r="N104">
        <v>0</v>
      </c>
      <c r="O104">
        <v>0</v>
      </c>
      <c r="P104" t="s">
        <v>422</v>
      </c>
      <c r="Q104">
        <v>2664</v>
      </c>
      <c r="R104">
        <v>2307.69</v>
      </c>
      <c r="S104" t="s">
        <v>422</v>
      </c>
      <c r="T104" s="712">
        <v>2664</v>
      </c>
      <c r="U104" t="s">
        <v>423</v>
      </c>
      <c r="V104" t="s">
        <v>424</v>
      </c>
      <c r="W104" t="s">
        <v>425</v>
      </c>
      <c r="X104" t="s">
        <v>426</v>
      </c>
      <c r="Y104" s="711">
        <v>44544.724594907399</v>
      </c>
    </row>
    <row r="105" spans="1:25">
      <c r="A105" t="s">
        <v>410</v>
      </c>
      <c r="B105" t="s">
        <v>411</v>
      </c>
      <c r="C105" t="s">
        <v>412</v>
      </c>
      <c r="D105" t="s">
        <v>413</v>
      </c>
      <c r="E105" t="s">
        <v>414</v>
      </c>
      <c r="F105" t="s">
        <v>415</v>
      </c>
      <c r="G105" t="s">
        <v>416</v>
      </c>
      <c r="H105" t="s">
        <v>569</v>
      </c>
      <c r="I105" t="s">
        <v>570</v>
      </c>
      <c r="J105" s="711">
        <v>44546</v>
      </c>
      <c r="K105" t="s">
        <v>2847</v>
      </c>
      <c r="L105" t="s">
        <v>2848</v>
      </c>
      <c r="M105" t="s">
        <v>421</v>
      </c>
      <c r="N105">
        <v>0</v>
      </c>
      <c r="O105">
        <v>0</v>
      </c>
      <c r="P105" t="s">
        <v>422</v>
      </c>
      <c r="Q105">
        <v>52</v>
      </c>
      <c r="R105">
        <v>45.05</v>
      </c>
      <c r="S105" t="s">
        <v>422</v>
      </c>
      <c r="T105" s="712">
        <v>52</v>
      </c>
      <c r="U105" t="s">
        <v>423</v>
      </c>
      <c r="V105" t="s">
        <v>424</v>
      </c>
      <c r="W105" t="s">
        <v>425</v>
      </c>
      <c r="X105" t="s">
        <v>426</v>
      </c>
      <c r="Y105" s="711">
        <v>44568.568321759303</v>
      </c>
    </row>
    <row r="106" spans="1:25">
      <c r="A106" t="s">
        <v>410</v>
      </c>
      <c r="B106" t="s">
        <v>411</v>
      </c>
      <c r="C106" t="s">
        <v>970</v>
      </c>
      <c r="D106" t="s">
        <v>971</v>
      </c>
      <c r="E106" t="s">
        <v>414</v>
      </c>
      <c r="F106" t="s">
        <v>415</v>
      </c>
      <c r="G106" t="s">
        <v>416</v>
      </c>
      <c r="H106" t="s">
        <v>569</v>
      </c>
      <c r="I106" t="s">
        <v>570</v>
      </c>
      <c r="J106" s="711">
        <v>44552</v>
      </c>
      <c r="K106" t="s">
        <v>2849</v>
      </c>
      <c r="L106" t="s">
        <v>2850</v>
      </c>
      <c r="M106" t="s">
        <v>421</v>
      </c>
      <c r="N106">
        <v>0</v>
      </c>
      <c r="O106">
        <v>0</v>
      </c>
      <c r="P106" t="s">
        <v>422</v>
      </c>
      <c r="Q106">
        <v>43.86</v>
      </c>
      <c r="R106">
        <v>38.81</v>
      </c>
      <c r="S106" t="s">
        <v>422</v>
      </c>
      <c r="T106" s="712">
        <v>43.86</v>
      </c>
      <c r="U106" t="s">
        <v>423</v>
      </c>
      <c r="V106" t="s">
        <v>424</v>
      </c>
      <c r="W106" t="s">
        <v>425</v>
      </c>
      <c r="X106" t="s">
        <v>464</v>
      </c>
      <c r="Y106" s="711">
        <v>44568.389918981498</v>
      </c>
    </row>
    <row r="107" spans="1:25">
      <c r="A107" t="s">
        <v>410</v>
      </c>
      <c r="B107" t="s">
        <v>411</v>
      </c>
      <c r="C107" t="s">
        <v>970</v>
      </c>
      <c r="D107" t="s">
        <v>971</v>
      </c>
      <c r="E107" t="s">
        <v>414</v>
      </c>
      <c r="F107" t="s">
        <v>415</v>
      </c>
      <c r="G107" t="s">
        <v>416</v>
      </c>
      <c r="H107" t="s">
        <v>569</v>
      </c>
      <c r="I107" t="s">
        <v>570</v>
      </c>
      <c r="J107" s="711">
        <v>44552</v>
      </c>
      <c r="K107" t="s">
        <v>2851</v>
      </c>
      <c r="L107" t="s">
        <v>2852</v>
      </c>
      <c r="M107" t="s">
        <v>421</v>
      </c>
      <c r="N107">
        <v>0</v>
      </c>
      <c r="O107">
        <v>0</v>
      </c>
      <c r="P107" t="s">
        <v>422</v>
      </c>
      <c r="Q107">
        <v>13.6</v>
      </c>
      <c r="R107">
        <v>12.03</v>
      </c>
      <c r="S107" t="s">
        <v>422</v>
      </c>
      <c r="T107" s="712">
        <v>13.6</v>
      </c>
      <c r="U107" t="s">
        <v>423</v>
      </c>
      <c r="V107" t="s">
        <v>424</v>
      </c>
      <c r="W107" t="s">
        <v>425</v>
      </c>
      <c r="X107" t="s">
        <v>464</v>
      </c>
      <c r="Y107" s="711">
        <v>44568.389930555597</v>
      </c>
    </row>
    <row r="108" spans="1:25">
      <c r="A108" t="s">
        <v>410</v>
      </c>
      <c r="B108" t="s">
        <v>411</v>
      </c>
      <c r="C108" t="s">
        <v>970</v>
      </c>
      <c r="D108" t="s">
        <v>971</v>
      </c>
      <c r="E108" t="s">
        <v>414</v>
      </c>
      <c r="F108" t="s">
        <v>415</v>
      </c>
      <c r="G108" t="s">
        <v>416</v>
      </c>
      <c r="H108" t="s">
        <v>569</v>
      </c>
      <c r="I108" t="s">
        <v>570</v>
      </c>
      <c r="J108" s="711">
        <v>44553</v>
      </c>
      <c r="K108" t="s">
        <v>2853</v>
      </c>
      <c r="L108" t="s">
        <v>2854</v>
      </c>
      <c r="M108" t="s">
        <v>421</v>
      </c>
      <c r="N108">
        <v>0</v>
      </c>
      <c r="O108">
        <v>0</v>
      </c>
      <c r="P108" t="s">
        <v>422</v>
      </c>
      <c r="Q108">
        <v>345.5</v>
      </c>
      <c r="R108">
        <v>305.7</v>
      </c>
      <c r="S108" t="s">
        <v>422</v>
      </c>
      <c r="T108" s="712">
        <v>345.5</v>
      </c>
      <c r="U108" t="s">
        <v>423</v>
      </c>
      <c r="V108" t="s">
        <v>424</v>
      </c>
      <c r="W108" t="s">
        <v>425</v>
      </c>
      <c r="X108" t="s">
        <v>426</v>
      </c>
      <c r="Y108" s="711">
        <v>44568.292511574102</v>
      </c>
    </row>
    <row r="109" spans="1:25">
      <c r="A109" t="s">
        <v>410</v>
      </c>
      <c r="B109" t="s">
        <v>411</v>
      </c>
      <c r="C109" t="s">
        <v>412</v>
      </c>
      <c r="D109" t="s">
        <v>413</v>
      </c>
      <c r="E109" t="s">
        <v>414</v>
      </c>
      <c r="F109" t="s">
        <v>415</v>
      </c>
      <c r="G109" t="s">
        <v>416</v>
      </c>
      <c r="H109" t="s">
        <v>948</v>
      </c>
      <c r="I109" t="s">
        <v>597</v>
      </c>
      <c r="J109" s="711">
        <v>44550</v>
      </c>
      <c r="K109" t="s">
        <v>2855</v>
      </c>
      <c r="L109" t="s">
        <v>2856</v>
      </c>
      <c r="M109" t="s">
        <v>421</v>
      </c>
      <c r="N109">
        <v>0</v>
      </c>
      <c r="O109">
        <v>0</v>
      </c>
      <c r="P109" t="s">
        <v>422</v>
      </c>
      <c r="Q109">
        <v>5</v>
      </c>
      <c r="R109">
        <v>4.33</v>
      </c>
      <c r="S109" t="s">
        <v>422</v>
      </c>
      <c r="T109" s="712">
        <v>5</v>
      </c>
      <c r="U109" t="s">
        <v>423</v>
      </c>
      <c r="V109" t="s">
        <v>424</v>
      </c>
      <c r="W109" t="s">
        <v>425</v>
      </c>
      <c r="X109" t="s">
        <v>536</v>
      </c>
      <c r="Y109" s="711">
        <v>44568.568761574097</v>
      </c>
    </row>
    <row r="110" spans="1:25">
      <c r="A110" t="s">
        <v>410</v>
      </c>
      <c r="B110" t="s">
        <v>411</v>
      </c>
      <c r="C110" t="s">
        <v>432</v>
      </c>
      <c r="D110" t="s">
        <v>433</v>
      </c>
      <c r="E110" t="s">
        <v>414</v>
      </c>
      <c r="F110" t="s">
        <v>415</v>
      </c>
      <c r="G110" t="s">
        <v>416</v>
      </c>
      <c r="H110" t="s">
        <v>596</v>
      </c>
      <c r="I110" t="s">
        <v>597</v>
      </c>
      <c r="J110" s="711">
        <v>44525</v>
      </c>
      <c r="K110" t="s">
        <v>2857</v>
      </c>
      <c r="L110" t="s">
        <v>2858</v>
      </c>
      <c r="M110" t="s">
        <v>421</v>
      </c>
      <c r="N110">
        <v>0</v>
      </c>
      <c r="O110">
        <v>0</v>
      </c>
      <c r="P110" t="s">
        <v>422</v>
      </c>
      <c r="Q110">
        <v>248.65</v>
      </c>
      <c r="R110">
        <v>215.39</v>
      </c>
      <c r="S110" t="s">
        <v>422</v>
      </c>
      <c r="T110" s="712">
        <v>248.65</v>
      </c>
      <c r="U110" t="s">
        <v>423</v>
      </c>
      <c r="V110" t="s">
        <v>424</v>
      </c>
      <c r="W110" t="s">
        <v>425</v>
      </c>
      <c r="X110" t="s">
        <v>438</v>
      </c>
      <c r="Y110" s="711">
        <v>44544.324745370403</v>
      </c>
    </row>
    <row r="111" spans="1:25">
      <c r="A111" t="s">
        <v>410</v>
      </c>
      <c r="B111" t="s">
        <v>411</v>
      </c>
      <c r="C111" t="s">
        <v>432</v>
      </c>
      <c r="D111" t="s">
        <v>433</v>
      </c>
      <c r="E111" t="s">
        <v>414</v>
      </c>
      <c r="F111" t="s">
        <v>415</v>
      </c>
      <c r="G111" t="s">
        <v>416</v>
      </c>
      <c r="H111" t="s">
        <v>596</v>
      </c>
      <c r="I111" t="s">
        <v>597</v>
      </c>
      <c r="J111" s="711">
        <v>44549</v>
      </c>
      <c r="K111" t="s">
        <v>2859</v>
      </c>
      <c r="L111" t="s">
        <v>2860</v>
      </c>
      <c r="M111" t="s">
        <v>421</v>
      </c>
      <c r="N111">
        <v>0</v>
      </c>
      <c r="O111">
        <v>0</v>
      </c>
      <c r="P111" t="s">
        <v>422</v>
      </c>
      <c r="Q111">
        <v>390.84</v>
      </c>
      <c r="R111">
        <v>338.57</v>
      </c>
      <c r="S111" t="s">
        <v>422</v>
      </c>
      <c r="T111" s="712">
        <v>390.84</v>
      </c>
      <c r="U111" t="s">
        <v>423</v>
      </c>
      <c r="V111" t="s">
        <v>424</v>
      </c>
      <c r="W111" t="s">
        <v>425</v>
      </c>
      <c r="X111" t="s">
        <v>438</v>
      </c>
      <c r="Y111" s="711">
        <v>44568.356886574104</v>
      </c>
    </row>
    <row r="112" spans="1:25">
      <c r="A112" t="s">
        <v>410</v>
      </c>
      <c r="B112" t="s">
        <v>411</v>
      </c>
      <c r="C112" t="s">
        <v>432</v>
      </c>
      <c r="D112" t="s">
        <v>433</v>
      </c>
      <c r="E112" t="s">
        <v>414</v>
      </c>
      <c r="F112" t="s">
        <v>415</v>
      </c>
      <c r="G112" t="s">
        <v>416</v>
      </c>
      <c r="H112" t="s">
        <v>604</v>
      </c>
      <c r="I112" t="s">
        <v>597</v>
      </c>
      <c r="J112" s="711">
        <v>44525</v>
      </c>
      <c r="K112" t="s">
        <v>2861</v>
      </c>
      <c r="L112" t="s">
        <v>2858</v>
      </c>
      <c r="M112" t="s">
        <v>421</v>
      </c>
      <c r="N112">
        <v>0</v>
      </c>
      <c r="O112">
        <v>0</v>
      </c>
      <c r="P112" t="s">
        <v>422</v>
      </c>
      <c r="Q112">
        <v>248.65</v>
      </c>
      <c r="R112">
        <v>215.39</v>
      </c>
      <c r="S112" t="s">
        <v>422</v>
      </c>
      <c r="T112" s="712">
        <v>248.65</v>
      </c>
      <c r="U112" t="s">
        <v>423</v>
      </c>
      <c r="V112" t="s">
        <v>424</v>
      </c>
      <c r="W112" t="s">
        <v>425</v>
      </c>
      <c r="X112" t="s">
        <v>438</v>
      </c>
      <c r="Y112" s="711">
        <v>44544.324745370403</v>
      </c>
    </row>
    <row r="113" spans="1:25">
      <c r="A113" t="s">
        <v>410</v>
      </c>
      <c r="B113" t="s">
        <v>411</v>
      </c>
      <c r="C113" t="s">
        <v>432</v>
      </c>
      <c r="D113" t="s">
        <v>433</v>
      </c>
      <c r="E113" t="s">
        <v>414</v>
      </c>
      <c r="F113" t="s">
        <v>415</v>
      </c>
      <c r="G113" t="s">
        <v>416</v>
      </c>
      <c r="H113" t="s">
        <v>604</v>
      </c>
      <c r="I113" t="s">
        <v>597</v>
      </c>
      <c r="J113" s="711">
        <v>44549</v>
      </c>
      <c r="K113" t="s">
        <v>2862</v>
      </c>
      <c r="L113" t="s">
        <v>2860</v>
      </c>
      <c r="M113" t="s">
        <v>421</v>
      </c>
      <c r="N113">
        <v>0</v>
      </c>
      <c r="O113">
        <v>0</v>
      </c>
      <c r="P113" t="s">
        <v>422</v>
      </c>
      <c r="Q113">
        <v>390.84</v>
      </c>
      <c r="R113">
        <v>338.57</v>
      </c>
      <c r="S113" t="s">
        <v>422</v>
      </c>
      <c r="T113" s="712">
        <v>390.84</v>
      </c>
      <c r="U113" t="s">
        <v>423</v>
      </c>
      <c r="V113" t="s">
        <v>424</v>
      </c>
      <c r="W113" t="s">
        <v>425</v>
      </c>
      <c r="X113" t="s">
        <v>438</v>
      </c>
      <c r="Y113" s="711">
        <v>44568.356886574104</v>
      </c>
    </row>
    <row r="114" spans="1:25">
      <c r="A114" t="s">
        <v>410</v>
      </c>
      <c r="B114" t="s">
        <v>411</v>
      </c>
      <c r="C114" t="s">
        <v>432</v>
      </c>
      <c r="D114" t="s">
        <v>433</v>
      </c>
      <c r="E114" t="s">
        <v>414</v>
      </c>
      <c r="F114" t="s">
        <v>415</v>
      </c>
      <c r="G114" t="s">
        <v>416</v>
      </c>
      <c r="H114" t="s">
        <v>608</v>
      </c>
      <c r="I114" t="s">
        <v>597</v>
      </c>
      <c r="J114" s="711">
        <v>44525</v>
      </c>
      <c r="K114" t="s">
        <v>2863</v>
      </c>
      <c r="L114" t="s">
        <v>2864</v>
      </c>
      <c r="M114" t="s">
        <v>421</v>
      </c>
      <c r="N114">
        <v>0</v>
      </c>
      <c r="O114">
        <v>0</v>
      </c>
      <c r="P114" t="s">
        <v>422</v>
      </c>
      <c r="Q114">
        <v>82.89</v>
      </c>
      <c r="R114">
        <v>71.8</v>
      </c>
      <c r="S114" t="s">
        <v>422</v>
      </c>
      <c r="T114" s="712">
        <v>82.89</v>
      </c>
      <c r="U114" t="s">
        <v>423</v>
      </c>
      <c r="V114" t="s">
        <v>424</v>
      </c>
      <c r="W114" t="s">
        <v>425</v>
      </c>
      <c r="X114" t="s">
        <v>438</v>
      </c>
      <c r="Y114" s="711">
        <v>44544.324745370403</v>
      </c>
    </row>
    <row r="115" spans="1:25">
      <c r="A115" t="s">
        <v>410</v>
      </c>
      <c r="B115" t="s">
        <v>411</v>
      </c>
      <c r="C115" t="s">
        <v>432</v>
      </c>
      <c r="D115" t="s">
        <v>433</v>
      </c>
      <c r="E115" t="s">
        <v>414</v>
      </c>
      <c r="F115" t="s">
        <v>415</v>
      </c>
      <c r="G115" t="s">
        <v>416</v>
      </c>
      <c r="H115" t="s">
        <v>608</v>
      </c>
      <c r="I115" t="s">
        <v>597</v>
      </c>
      <c r="J115" s="711">
        <v>44549</v>
      </c>
      <c r="K115" t="s">
        <v>2865</v>
      </c>
      <c r="L115" t="s">
        <v>2866</v>
      </c>
      <c r="M115" t="s">
        <v>421</v>
      </c>
      <c r="N115">
        <v>0</v>
      </c>
      <c r="O115">
        <v>0</v>
      </c>
      <c r="P115" t="s">
        <v>422</v>
      </c>
      <c r="Q115">
        <v>130.28</v>
      </c>
      <c r="R115">
        <v>112.86</v>
      </c>
      <c r="S115" t="s">
        <v>422</v>
      </c>
      <c r="T115" s="712">
        <v>130.28</v>
      </c>
      <c r="U115" t="s">
        <v>423</v>
      </c>
      <c r="V115" t="s">
        <v>424</v>
      </c>
      <c r="W115" t="s">
        <v>425</v>
      </c>
      <c r="X115" t="s">
        <v>438</v>
      </c>
      <c r="Y115" s="711">
        <v>44568.356886574104</v>
      </c>
    </row>
    <row r="116" spans="1:25">
      <c r="A116" t="s">
        <v>410</v>
      </c>
      <c r="B116" t="s">
        <v>411</v>
      </c>
      <c r="C116" t="s">
        <v>432</v>
      </c>
      <c r="D116" t="s">
        <v>433</v>
      </c>
      <c r="E116" t="s">
        <v>414</v>
      </c>
      <c r="F116" t="s">
        <v>415</v>
      </c>
      <c r="G116" t="s">
        <v>416</v>
      </c>
      <c r="H116" t="s">
        <v>612</v>
      </c>
      <c r="I116" t="s">
        <v>597</v>
      </c>
      <c r="J116" s="711">
        <v>44525</v>
      </c>
      <c r="K116" t="s">
        <v>2867</v>
      </c>
      <c r="L116" t="s">
        <v>2858</v>
      </c>
      <c r="M116" t="s">
        <v>421</v>
      </c>
      <c r="N116">
        <v>0</v>
      </c>
      <c r="O116">
        <v>0</v>
      </c>
      <c r="P116" t="s">
        <v>422</v>
      </c>
      <c r="Q116">
        <v>248.65</v>
      </c>
      <c r="R116">
        <v>215.39</v>
      </c>
      <c r="S116" t="s">
        <v>422</v>
      </c>
      <c r="T116" s="712">
        <v>248.65</v>
      </c>
      <c r="U116" t="s">
        <v>423</v>
      </c>
      <c r="V116" t="s">
        <v>424</v>
      </c>
      <c r="W116" t="s">
        <v>425</v>
      </c>
      <c r="X116" t="s">
        <v>438</v>
      </c>
      <c r="Y116" s="711">
        <v>44544.324745370403</v>
      </c>
    </row>
    <row r="117" spans="1:25">
      <c r="A117" t="s">
        <v>410</v>
      </c>
      <c r="B117" t="s">
        <v>411</v>
      </c>
      <c r="C117" t="s">
        <v>432</v>
      </c>
      <c r="D117" t="s">
        <v>433</v>
      </c>
      <c r="E117" t="s">
        <v>414</v>
      </c>
      <c r="F117" t="s">
        <v>415</v>
      </c>
      <c r="G117" t="s">
        <v>416</v>
      </c>
      <c r="H117" t="s">
        <v>612</v>
      </c>
      <c r="I117" t="s">
        <v>597</v>
      </c>
      <c r="J117" s="711">
        <v>44549</v>
      </c>
      <c r="K117" t="s">
        <v>2868</v>
      </c>
      <c r="L117" t="s">
        <v>2860</v>
      </c>
      <c r="M117" t="s">
        <v>421</v>
      </c>
      <c r="N117">
        <v>0</v>
      </c>
      <c r="O117">
        <v>0</v>
      </c>
      <c r="P117" t="s">
        <v>422</v>
      </c>
      <c r="Q117">
        <v>390.84</v>
      </c>
      <c r="R117">
        <v>338.57</v>
      </c>
      <c r="S117" t="s">
        <v>422</v>
      </c>
      <c r="T117" s="712">
        <v>390.84</v>
      </c>
      <c r="U117" t="s">
        <v>423</v>
      </c>
      <c r="V117" t="s">
        <v>424</v>
      </c>
      <c r="W117" t="s">
        <v>425</v>
      </c>
      <c r="X117" t="s">
        <v>438</v>
      </c>
      <c r="Y117" s="711">
        <v>44568.356886574104</v>
      </c>
    </row>
    <row r="118" spans="1:25">
      <c r="A118" t="s">
        <v>410</v>
      </c>
      <c r="B118" t="s">
        <v>411</v>
      </c>
      <c r="C118" t="s">
        <v>432</v>
      </c>
      <c r="D118" t="s">
        <v>433</v>
      </c>
      <c r="E118" t="s">
        <v>414</v>
      </c>
      <c r="F118" t="s">
        <v>415</v>
      </c>
      <c r="G118" t="s">
        <v>416</v>
      </c>
      <c r="H118" t="s">
        <v>616</v>
      </c>
      <c r="I118" t="s">
        <v>597</v>
      </c>
      <c r="J118" s="711">
        <v>44525</v>
      </c>
      <c r="K118" t="s">
        <v>2869</v>
      </c>
      <c r="L118" t="s">
        <v>2870</v>
      </c>
      <c r="M118" t="s">
        <v>421</v>
      </c>
      <c r="N118">
        <v>0</v>
      </c>
      <c r="O118">
        <v>0</v>
      </c>
      <c r="P118" t="s">
        <v>422</v>
      </c>
      <c r="Q118">
        <v>828.84</v>
      </c>
      <c r="R118">
        <v>717.98</v>
      </c>
      <c r="S118" t="s">
        <v>422</v>
      </c>
      <c r="T118" s="712">
        <v>828.84</v>
      </c>
      <c r="U118" t="s">
        <v>423</v>
      </c>
      <c r="V118" t="s">
        <v>424</v>
      </c>
      <c r="W118" t="s">
        <v>425</v>
      </c>
      <c r="X118" t="s">
        <v>438</v>
      </c>
      <c r="Y118" s="711">
        <v>44544.324745370403</v>
      </c>
    </row>
    <row r="119" spans="1:25">
      <c r="A119" t="s">
        <v>410</v>
      </c>
      <c r="B119" t="s">
        <v>411</v>
      </c>
      <c r="C119" t="s">
        <v>432</v>
      </c>
      <c r="D119" t="s">
        <v>433</v>
      </c>
      <c r="E119" t="s">
        <v>414</v>
      </c>
      <c r="F119" t="s">
        <v>415</v>
      </c>
      <c r="G119" t="s">
        <v>416</v>
      </c>
      <c r="H119" t="s">
        <v>616</v>
      </c>
      <c r="I119" t="s">
        <v>597</v>
      </c>
      <c r="J119" s="711">
        <v>44549</v>
      </c>
      <c r="K119" t="s">
        <v>2871</v>
      </c>
      <c r="L119" t="s">
        <v>2872</v>
      </c>
      <c r="M119" t="s">
        <v>421</v>
      </c>
      <c r="N119">
        <v>0</v>
      </c>
      <c r="O119">
        <v>0</v>
      </c>
      <c r="P119" t="s">
        <v>422</v>
      </c>
      <c r="Q119">
        <v>1302.81</v>
      </c>
      <c r="R119">
        <v>1128.56</v>
      </c>
      <c r="S119" t="s">
        <v>422</v>
      </c>
      <c r="T119" s="712">
        <v>1302.81</v>
      </c>
      <c r="U119" t="s">
        <v>423</v>
      </c>
      <c r="V119" t="s">
        <v>424</v>
      </c>
      <c r="W119" t="s">
        <v>425</v>
      </c>
      <c r="X119" t="s">
        <v>438</v>
      </c>
      <c r="Y119" s="711">
        <v>44568.356886574104</v>
      </c>
    </row>
    <row r="120" spans="1:25">
      <c r="A120" t="s">
        <v>410</v>
      </c>
      <c r="B120" t="s">
        <v>411</v>
      </c>
      <c r="C120" t="s">
        <v>432</v>
      </c>
      <c r="D120" t="s">
        <v>433</v>
      </c>
      <c r="E120" t="s">
        <v>414</v>
      </c>
      <c r="F120" t="s">
        <v>415</v>
      </c>
      <c r="G120" t="s">
        <v>416</v>
      </c>
      <c r="H120" t="s">
        <v>623</v>
      </c>
      <c r="I120" t="s">
        <v>624</v>
      </c>
      <c r="J120" s="711">
        <v>44525</v>
      </c>
      <c r="K120" t="s">
        <v>2873</v>
      </c>
      <c r="L120" t="s">
        <v>2874</v>
      </c>
      <c r="M120" t="s">
        <v>421</v>
      </c>
      <c r="N120">
        <v>0</v>
      </c>
      <c r="O120">
        <v>0</v>
      </c>
      <c r="P120" t="s">
        <v>422</v>
      </c>
      <c r="Q120">
        <v>2550.5500000000002</v>
      </c>
      <c r="R120">
        <v>2209.42</v>
      </c>
      <c r="S120" t="s">
        <v>422</v>
      </c>
      <c r="T120" s="712">
        <v>2550.5500000000002</v>
      </c>
      <c r="U120" t="s">
        <v>423</v>
      </c>
      <c r="V120" t="s">
        <v>424</v>
      </c>
      <c r="W120" t="s">
        <v>425</v>
      </c>
      <c r="X120" t="s">
        <v>438</v>
      </c>
      <c r="Y120" s="711">
        <v>44544.324768518498</v>
      </c>
    </row>
    <row r="121" spans="1:25">
      <c r="A121" t="s">
        <v>410</v>
      </c>
      <c r="B121" t="s">
        <v>411</v>
      </c>
      <c r="C121" t="s">
        <v>432</v>
      </c>
      <c r="D121" t="s">
        <v>433</v>
      </c>
      <c r="E121" t="s">
        <v>414</v>
      </c>
      <c r="F121" t="s">
        <v>415</v>
      </c>
      <c r="G121" t="s">
        <v>416</v>
      </c>
      <c r="H121" t="s">
        <v>623</v>
      </c>
      <c r="I121" t="s">
        <v>624</v>
      </c>
      <c r="J121" s="711">
        <v>44549</v>
      </c>
      <c r="K121" t="s">
        <v>2875</v>
      </c>
      <c r="L121" t="s">
        <v>2876</v>
      </c>
      <c r="M121" t="s">
        <v>421</v>
      </c>
      <c r="N121">
        <v>0</v>
      </c>
      <c r="O121">
        <v>0</v>
      </c>
      <c r="P121" t="s">
        <v>422</v>
      </c>
      <c r="Q121">
        <v>4517.13</v>
      </c>
      <c r="R121">
        <v>3912.97</v>
      </c>
      <c r="S121" t="s">
        <v>422</v>
      </c>
      <c r="T121" s="712">
        <v>4517.13</v>
      </c>
      <c r="U121" t="s">
        <v>423</v>
      </c>
      <c r="V121" t="s">
        <v>424</v>
      </c>
      <c r="W121" t="s">
        <v>425</v>
      </c>
      <c r="X121" t="s">
        <v>438</v>
      </c>
      <c r="Y121" s="711">
        <v>44568.356898148202</v>
      </c>
    </row>
    <row r="122" spans="1:25">
      <c r="A122" t="s">
        <v>410</v>
      </c>
      <c r="B122" t="s">
        <v>411</v>
      </c>
      <c r="C122" t="s">
        <v>970</v>
      </c>
      <c r="D122" t="s">
        <v>971</v>
      </c>
      <c r="E122" t="s">
        <v>414</v>
      </c>
      <c r="F122" t="s">
        <v>415</v>
      </c>
      <c r="G122" t="s">
        <v>416</v>
      </c>
      <c r="H122" t="s">
        <v>633</v>
      </c>
      <c r="I122" t="s">
        <v>634</v>
      </c>
      <c r="J122" s="711">
        <v>44509</v>
      </c>
      <c r="K122" t="s">
        <v>2877</v>
      </c>
      <c r="L122" t="s">
        <v>2878</v>
      </c>
      <c r="M122" t="s">
        <v>421</v>
      </c>
      <c r="N122">
        <v>0</v>
      </c>
      <c r="O122">
        <v>0</v>
      </c>
      <c r="P122" t="s">
        <v>422</v>
      </c>
      <c r="Q122">
        <v>107.5</v>
      </c>
      <c r="R122">
        <v>93.12</v>
      </c>
      <c r="S122" t="s">
        <v>422</v>
      </c>
      <c r="T122" s="712">
        <v>107.5</v>
      </c>
      <c r="U122" t="s">
        <v>423</v>
      </c>
      <c r="V122" t="s">
        <v>424</v>
      </c>
      <c r="W122" t="s">
        <v>425</v>
      </c>
      <c r="X122" t="s">
        <v>467</v>
      </c>
      <c r="Y122" s="711">
        <v>44517.424699074101</v>
      </c>
    </row>
    <row r="123" spans="1:25">
      <c r="A123" t="s">
        <v>410</v>
      </c>
      <c r="B123" t="s">
        <v>411</v>
      </c>
      <c r="C123" t="s">
        <v>970</v>
      </c>
      <c r="D123" t="s">
        <v>971</v>
      </c>
      <c r="E123" t="s">
        <v>414</v>
      </c>
      <c r="F123" t="s">
        <v>415</v>
      </c>
      <c r="G123" t="s">
        <v>416</v>
      </c>
      <c r="H123" t="s">
        <v>633</v>
      </c>
      <c r="I123" t="s">
        <v>634</v>
      </c>
      <c r="J123" s="711">
        <v>44522</v>
      </c>
      <c r="K123" t="s">
        <v>2879</v>
      </c>
      <c r="L123" t="s">
        <v>2880</v>
      </c>
      <c r="M123" t="s">
        <v>421</v>
      </c>
      <c r="N123">
        <v>0</v>
      </c>
      <c r="O123">
        <v>0</v>
      </c>
      <c r="P123" t="s">
        <v>422</v>
      </c>
      <c r="Q123">
        <v>50</v>
      </c>
      <c r="R123">
        <v>43.31</v>
      </c>
      <c r="S123" t="s">
        <v>422</v>
      </c>
      <c r="T123" s="712">
        <v>50</v>
      </c>
      <c r="U123" t="s">
        <v>423</v>
      </c>
      <c r="V123" t="s">
        <v>424</v>
      </c>
      <c r="W123" t="s">
        <v>425</v>
      </c>
      <c r="X123" t="s">
        <v>464</v>
      </c>
      <c r="Y123" s="711">
        <v>44534.387523148202</v>
      </c>
    </row>
    <row r="124" spans="1:25">
      <c r="A124" t="s">
        <v>410</v>
      </c>
      <c r="B124" t="s">
        <v>411</v>
      </c>
      <c r="C124" t="s">
        <v>970</v>
      </c>
      <c r="D124" t="s">
        <v>971</v>
      </c>
      <c r="E124" t="s">
        <v>414</v>
      </c>
      <c r="F124" t="s">
        <v>415</v>
      </c>
      <c r="G124" t="s">
        <v>416</v>
      </c>
      <c r="H124" t="s">
        <v>633</v>
      </c>
      <c r="I124" t="s">
        <v>634</v>
      </c>
      <c r="J124" s="711">
        <v>44524</v>
      </c>
      <c r="K124" t="s">
        <v>2881</v>
      </c>
      <c r="L124" t="s">
        <v>2882</v>
      </c>
      <c r="M124" t="s">
        <v>421</v>
      </c>
      <c r="N124">
        <v>0</v>
      </c>
      <c r="O124">
        <v>0</v>
      </c>
      <c r="P124" t="s">
        <v>422</v>
      </c>
      <c r="Q124">
        <v>30</v>
      </c>
      <c r="R124">
        <v>25.99</v>
      </c>
      <c r="S124" t="s">
        <v>422</v>
      </c>
      <c r="T124" s="712">
        <v>30</v>
      </c>
      <c r="U124" t="s">
        <v>423</v>
      </c>
      <c r="V124" t="s">
        <v>424</v>
      </c>
      <c r="W124" t="s">
        <v>425</v>
      </c>
      <c r="X124" t="s">
        <v>464</v>
      </c>
      <c r="Y124" s="711">
        <v>44534.387523148202</v>
      </c>
    </row>
    <row r="125" spans="1:25">
      <c r="A125" t="s">
        <v>410</v>
      </c>
      <c r="B125" t="s">
        <v>411</v>
      </c>
      <c r="C125" t="s">
        <v>970</v>
      </c>
      <c r="D125" t="s">
        <v>971</v>
      </c>
      <c r="E125" t="s">
        <v>414</v>
      </c>
      <c r="F125" t="s">
        <v>415</v>
      </c>
      <c r="G125" t="s">
        <v>416</v>
      </c>
      <c r="H125" t="s">
        <v>633</v>
      </c>
      <c r="I125" t="s">
        <v>634</v>
      </c>
      <c r="J125" s="711">
        <v>44526</v>
      </c>
      <c r="K125" t="s">
        <v>2883</v>
      </c>
      <c r="L125" t="s">
        <v>2884</v>
      </c>
      <c r="M125" t="s">
        <v>421</v>
      </c>
      <c r="N125">
        <v>0</v>
      </c>
      <c r="O125">
        <v>0</v>
      </c>
      <c r="P125" t="s">
        <v>422</v>
      </c>
      <c r="Q125">
        <v>50</v>
      </c>
      <c r="R125">
        <v>43.31</v>
      </c>
      <c r="S125" t="s">
        <v>422</v>
      </c>
      <c r="T125" s="712">
        <v>50</v>
      </c>
      <c r="U125" t="s">
        <v>423</v>
      </c>
      <c r="V125" t="s">
        <v>424</v>
      </c>
      <c r="W125" t="s">
        <v>425</v>
      </c>
      <c r="X125" t="s">
        <v>464</v>
      </c>
      <c r="Y125" s="711">
        <v>44534.387534722198</v>
      </c>
    </row>
    <row r="126" spans="1:25">
      <c r="A126" t="s">
        <v>410</v>
      </c>
      <c r="B126" t="s">
        <v>411</v>
      </c>
      <c r="C126" t="s">
        <v>970</v>
      </c>
      <c r="D126" t="s">
        <v>971</v>
      </c>
      <c r="E126" t="s">
        <v>414</v>
      </c>
      <c r="F126" t="s">
        <v>415</v>
      </c>
      <c r="G126" t="s">
        <v>416</v>
      </c>
      <c r="H126" t="s">
        <v>633</v>
      </c>
      <c r="I126" t="s">
        <v>634</v>
      </c>
      <c r="J126" s="711">
        <v>44530</v>
      </c>
      <c r="K126" t="s">
        <v>2885</v>
      </c>
      <c r="L126" t="s">
        <v>2886</v>
      </c>
      <c r="M126" t="s">
        <v>421</v>
      </c>
      <c r="N126">
        <v>0</v>
      </c>
      <c r="O126">
        <v>0</v>
      </c>
      <c r="P126" t="s">
        <v>422</v>
      </c>
      <c r="Q126">
        <v>15</v>
      </c>
      <c r="R126">
        <v>12.99</v>
      </c>
      <c r="S126" t="s">
        <v>422</v>
      </c>
      <c r="T126" s="712">
        <v>15</v>
      </c>
      <c r="U126" t="s">
        <v>423</v>
      </c>
      <c r="V126" t="s">
        <v>424</v>
      </c>
      <c r="W126" t="s">
        <v>425</v>
      </c>
      <c r="X126" t="s">
        <v>467</v>
      </c>
      <c r="Y126" s="711">
        <v>44534.387534722198</v>
      </c>
    </row>
    <row r="127" spans="1:25">
      <c r="A127" t="s">
        <v>410</v>
      </c>
      <c r="B127" t="s">
        <v>411</v>
      </c>
      <c r="C127" t="s">
        <v>412</v>
      </c>
      <c r="D127" t="s">
        <v>413</v>
      </c>
      <c r="E127" t="s">
        <v>414</v>
      </c>
      <c r="F127" t="s">
        <v>415</v>
      </c>
      <c r="G127" t="s">
        <v>416</v>
      </c>
      <c r="H127" t="s">
        <v>633</v>
      </c>
      <c r="I127" t="s">
        <v>634</v>
      </c>
      <c r="J127" s="711">
        <v>44531</v>
      </c>
      <c r="K127" t="s">
        <v>2887</v>
      </c>
      <c r="L127" t="s">
        <v>2888</v>
      </c>
      <c r="M127" t="s">
        <v>421</v>
      </c>
      <c r="N127">
        <v>0</v>
      </c>
      <c r="O127">
        <v>0</v>
      </c>
      <c r="P127" t="s">
        <v>422</v>
      </c>
      <c r="Q127">
        <v>37</v>
      </c>
      <c r="R127">
        <v>32.049999999999997</v>
      </c>
      <c r="S127" t="s">
        <v>422</v>
      </c>
      <c r="T127" s="712">
        <v>37</v>
      </c>
      <c r="U127" t="s">
        <v>423</v>
      </c>
      <c r="V127" t="s">
        <v>424</v>
      </c>
      <c r="W127" t="s">
        <v>425</v>
      </c>
      <c r="X127" t="s">
        <v>457</v>
      </c>
      <c r="Y127" s="711">
        <v>44564.992754629602</v>
      </c>
    </row>
    <row r="128" spans="1:25">
      <c r="A128" t="s">
        <v>410</v>
      </c>
      <c r="B128" t="s">
        <v>411</v>
      </c>
      <c r="C128" t="s">
        <v>970</v>
      </c>
      <c r="D128" t="s">
        <v>971</v>
      </c>
      <c r="E128" t="s">
        <v>414</v>
      </c>
      <c r="F128" t="s">
        <v>415</v>
      </c>
      <c r="G128" t="s">
        <v>416</v>
      </c>
      <c r="H128" t="s">
        <v>633</v>
      </c>
      <c r="I128" t="s">
        <v>634</v>
      </c>
      <c r="J128" s="711">
        <v>44540</v>
      </c>
      <c r="K128" t="s">
        <v>2889</v>
      </c>
      <c r="L128" t="s">
        <v>2890</v>
      </c>
      <c r="M128" t="s">
        <v>421</v>
      </c>
      <c r="N128">
        <v>0</v>
      </c>
      <c r="O128">
        <v>0</v>
      </c>
      <c r="P128" t="s">
        <v>422</v>
      </c>
      <c r="Q128">
        <v>27</v>
      </c>
      <c r="R128">
        <v>23.39</v>
      </c>
      <c r="S128" t="s">
        <v>422</v>
      </c>
      <c r="T128" s="712">
        <v>27</v>
      </c>
      <c r="U128" t="s">
        <v>423</v>
      </c>
      <c r="V128" t="s">
        <v>424</v>
      </c>
      <c r="W128" t="s">
        <v>425</v>
      </c>
      <c r="X128" t="s">
        <v>464</v>
      </c>
      <c r="Y128" s="711">
        <v>44568.314340277801</v>
      </c>
    </row>
    <row r="129" spans="1:25">
      <c r="A129" t="s">
        <v>410</v>
      </c>
      <c r="B129" t="s">
        <v>411</v>
      </c>
      <c r="C129" t="s">
        <v>432</v>
      </c>
      <c r="D129" t="s">
        <v>433</v>
      </c>
      <c r="E129" t="s">
        <v>414</v>
      </c>
      <c r="F129" t="s">
        <v>415</v>
      </c>
      <c r="G129" t="s">
        <v>416</v>
      </c>
      <c r="H129" t="s">
        <v>633</v>
      </c>
      <c r="I129" t="s">
        <v>634</v>
      </c>
      <c r="J129" s="711">
        <v>44544</v>
      </c>
      <c r="K129" t="s">
        <v>2891</v>
      </c>
      <c r="L129" t="s">
        <v>2892</v>
      </c>
      <c r="M129" t="s">
        <v>421</v>
      </c>
      <c r="N129">
        <v>0</v>
      </c>
      <c r="O129">
        <v>0</v>
      </c>
      <c r="P129" t="s">
        <v>422</v>
      </c>
      <c r="Q129">
        <v>10</v>
      </c>
      <c r="R129">
        <v>8.66</v>
      </c>
      <c r="S129" t="s">
        <v>422</v>
      </c>
      <c r="T129" s="712">
        <v>10</v>
      </c>
      <c r="U129" t="s">
        <v>423</v>
      </c>
      <c r="V129" t="s">
        <v>424</v>
      </c>
      <c r="W129" t="s">
        <v>425</v>
      </c>
      <c r="X129" t="s">
        <v>464</v>
      </c>
      <c r="Y129" s="711">
        <v>44568.639594907399</v>
      </c>
    </row>
    <row r="130" spans="1:25">
      <c r="A130" t="s">
        <v>410</v>
      </c>
      <c r="B130" t="s">
        <v>411</v>
      </c>
      <c r="C130" t="s">
        <v>970</v>
      </c>
      <c r="D130" t="s">
        <v>971</v>
      </c>
      <c r="E130" t="s">
        <v>414</v>
      </c>
      <c r="F130" t="s">
        <v>415</v>
      </c>
      <c r="G130" t="s">
        <v>416</v>
      </c>
      <c r="H130" t="s">
        <v>633</v>
      </c>
      <c r="I130" t="s">
        <v>634</v>
      </c>
      <c r="J130" s="711">
        <v>44545</v>
      </c>
      <c r="K130" t="s">
        <v>2893</v>
      </c>
      <c r="L130" t="s">
        <v>2894</v>
      </c>
      <c r="M130" t="s">
        <v>421</v>
      </c>
      <c r="N130">
        <v>0</v>
      </c>
      <c r="O130">
        <v>0</v>
      </c>
      <c r="P130" t="s">
        <v>422</v>
      </c>
      <c r="Q130">
        <v>50</v>
      </c>
      <c r="R130">
        <v>43.31</v>
      </c>
      <c r="S130" t="s">
        <v>422</v>
      </c>
      <c r="T130" s="712">
        <v>50</v>
      </c>
      <c r="U130" t="s">
        <v>423</v>
      </c>
      <c r="V130" t="s">
        <v>424</v>
      </c>
      <c r="W130" t="s">
        <v>425</v>
      </c>
      <c r="X130" t="s">
        <v>467</v>
      </c>
      <c r="Y130" s="711">
        <v>44568.347708333298</v>
      </c>
    </row>
    <row r="131" spans="1:25">
      <c r="A131" t="s">
        <v>410</v>
      </c>
      <c r="B131" t="s">
        <v>411</v>
      </c>
      <c r="C131" t="s">
        <v>970</v>
      </c>
      <c r="D131" t="s">
        <v>971</v>
      </c>
      <c r="E131" t="s">
        <v>414</v>
      </c>
      <c r="F131" t="s">
        <v>415</v>
      </c>
      <c r="G131" t="s">
        <v>416</v>
      </c>
      <c r="H131" t="s">
        <v>633</v>
      </c>
      <c r="I131" t="s">
        <v>634</v>
      </c>
      <c r="J131" s="711">
        <v>44545</v>
      </c>
      <c r="K131" t="s">
        <v>2895</v>
      </c>
      <c r="L131" t="s">
        <v>2896</v>
      </c>
      <c r="M131" t="s">
        <v>421</v>
      </c>
      <c r="N131">
        <v>0</v>
      </c>
      <c r="O131">
        <v>0</v>
      </c>
      <c r="P131" t="s">
        <v>422</v>
      </c>
      <c r="Q131">
        <v>20</v>
      </c>
      <c r="R131">
        <v>17.329999999999998</v>
      </c>
      <c r="S131" t="s">
        <v>422</v>
      </c>
      <c r="T131" s="712">
        <v>20</v>
      </c>
      <c r="U131" t="s">
        <v>423</v>
      </c>
      <c r="V131" t="s">
        <v>424</v>
      </c>
      <c r="W131" t="s">
        <v>425</v>
      </c>
      <c r="X131" t="s">
        <v>464</v>
      </c>
      <c r="Y131" s="711">
        <v>44568.347708333298</v>
      </c>
    </row>
    <row r="132" spans="1:25">
      <c r="A132" t="s">
        <v>410</v>
      </c>
      <c r="B132" t="s">
        <v>411</v>
      </c>
      <c r="C132" t="s">
        <v>970</v>
      </c>
      <c r="D132" t="s">
        <v>971</v>
      </c>
      <c r="E132" t="s">
        <v>414</v>
      </c>
      <c r="F132" t="s">
        <v>415</v>
      </c>
      <c r="G132" t="s">
        <v>416</v>
      </c>
      <c r="H132" t="s">
        <v>633</v>
      </c>
      <c r="I132" t="s">
        <v>634</v>
      </c>
      <c r="J132" s="711">
        <v>44545</v>
      </c>
      <c r="K132" t="s">
        <v>2897</v>
      </c>
      <c r="L132" t="s">
        <v>2898</v>
      </c>
      <c r="M132" t="s">
        <v>421</v>
      </c>
      <c r="N132">
        <v>0</v>
      </c>
      <c r="O132">
        <v>0</v>
      </c>
      <c r="P132" t="s">
        <v>422</v>
      </c>
      <c r="Q132">
        <v>12.5</v>
      </c>
      <c r="R132">
        <v>10.83</v>
      </c>
      <c r="S132" t="s">
        <v>422</v>
      </c>
      <c r="T132" s="712">
        <v>12.5</v>
      </c>
      <c r="U132" t="s">
        <v>423</v>
      </c>
      <c r="V132" t="s">
        <v>424</v>
      </c>
      <c r="W132" t="s">
        <v>425</v>
      </c>
      <c r="X132" t="s">
        <v>464</v>
      </c>
      <c r="Y132" s="711">
        <v>44568.347719907397</v>
      </c>
    </row>
    <row r="133" spans="1:25">
      <c r="A133" t="s">
        <v>410</v>
      </c>
      <c r="B133" t="s">
        <v>411</v>
      </c>
      <c r="C133" t="s">
        <v>970</v>
      </c>
      <c r="D133" t="s">
        <v>971</v>
      </c>
      <c r="E133" t="s">
        <v>414</v>
      </c>
      <c r="F133" t="s">
        <v>415</v>
      </c>
      <c r="G133" t="s">
        <v>416</v>
      </c>
      <c r="H133" t="s">
        <v>633</v>
      </c>
      <c r="I133" t="s">
        <v>634</v>
      </c>
      <c r="J133" s="711">
        <v>44546</v>
      </c>
      <c r="K133" t="s">
        <v>2899</v>
      </c>
      <c r="L133" t="s">
        <v>2900</v>
      </c>
      <c r="M133" t="s">
        <v>421</v>
      </c>
      <c r="N133">
        <v>0</v>
      </c>
      <c r="O133">
        <v>0</v>
      </c>
      <c r="P133" t="s">
        <v>422</v>
      </c>
      <c r="Q133">
        <v>50</v>
      </c>
      <c r="R133">
        <v>43.31</v>
      </c>
      <c r="S133" t="s">
        <v>422</v>
      </c>
      <c r="T133" s="712">
        <v>50</v>
      </c>
      <c r="U133" t="s">
        <v>423</v>
      </c>
      <c r="V133" t="s">
        <v>424</v>
      </c>
      <c r="W133" t="s">
        <v>425</v>
      </c>
      <c r="X133" t="s">
        <v>464</v>
      </c>
      <c r="Y133" s="711">
        <v>44568.347719907397</v>
      </c>
    </row>
    <row r="134" spans="1:25">
      <c r="A134" t="s">
        <v>410</v>
      </c>
      <c r="B134" t="s">
        <v>411</v>
      </c>
      <c r="C134" t="s">
        <v>970</v>
      </c>
      <c r="D134" t="s">
        <v>971</v>
      </c>
      <c r="E134" t="s">
        <v>414</v>
      </c>
      <c r="F134" t="s">
        <v>415</v>
      </c>
      <c r="G134" t="s">
        <v>416</v>
      </c>
      <c r="H134" t="s">
        <v>633</v>
      </c>
      <c r="I134" t="s">
        <v>634</v>
      </c>
      <c r="J134" s="711">
        <v>44553</v>
      </c>
      <c r="K134" t="s">
        <v>2901</v>
      </c>
      <c r="L134" t="s">
        <v>2902</v>
      </c>
      <c r="M134" t="s">
        <v>421</v>
      </c>
      <c r="N134">
        <v>0</v>
      </c>
      <c r="O134">
        <v>0</v>
      </c>
      <c r="P134" t="s">
        <v>422</v>
      </c>
      <c r="Q134">
        <v>10</v>
      </c>
      <c r="R134">
        <v>8.85</v>
      </c>
      <c r="S134" t="s">
        <v>422</v>
      </c>
      <c r="T134" s="712">
        <v>10</v>
      </c>
      <c r="U134" t="s">
        <v>423</v>
      </c>
      <c r="V134" t="s">
        <v>424</v>
      </c>
      <c r="W134" t="s">
        <v>425</v>
      </c>
      <c r="X134" t="s">
        <v>464</v>
      </c>
      <c r="Y134" s="711">
        <v>44568.389930555597</v>
      </c>
    </row>
    <row r="135" spans="1:25">
      <c r="A135" t="s">
        <v>410</v>
      </c>
      <c r="B135" t="s">
        <v>411</v>
      </c>
      <c r="C135" t="s">
        <v>970</v>
      </c>
      <c r="D135" t="s">
        <v>971</v>
      </c>
      <c r="E135" t="s">
        <v>414</v>
      </c>
      <c r="F135" t="s">
        <v>415</v>
      </c>
      <c r="G135" t="s">
        <v>416</v>
      </c>
      <c r="H135" t="s">
        <v>633</v>
      </c>
      <c r="I135" t="s">
        <v>634</v>
      </c>
      <c r="J135" s="711">
        <v>44553</v>
      </c>
      <c r="K135" t="s">
        <v>2903</v>
      </c>
      <c r="L135" t="s">
        <v>2904</v>
      </c>
      <c r="M135" t="s">
        <v>421</v>
      </c>
      <c r="N135">
        <v>0</v>
      </c>
      <c r="O135">
        <v>0</v>
      </c>
      <c r="P135" t="s">
        <v>422</v>
      </c>
      <c r="Q135">
        <v>130.5</v>
      </c>
      <c r="R135">
        <v>115.47</v>
      </c>
      <c r="S135" t="s">
        <v>422</v>
      </c>
      <c r="T135" s="712">
        <v>130.5</v>
      </c>
      <c r="U135" t="s">
        <v>423</v>
      </c>
      <c r="V135" t="s">
        <v>424</v>
      </c>
      <c r="W135" t="s">
        <v>425</v>
      </c>
      <c r="X135" t="s">
        <v>464</v>
      </c>
      <c r="Y135" s="711">
        <v>44568.389930555597</v>
      </c>
    </row>
    <row r="136" spans="1:25">
      <c r="A136" t="s">
        <v>410</v>
      </c>
      <c r="B136" t="s">
        <v>411</v>
      </c>
      <c r="C136" t="s">
        <v>970</v>
      </c>
      <c r="D136" t="s">
        <v>971</v>
      </c>
      <c r="E136" t="s">
        <v>414</v>
      </c>
      <c r="F136" t="s">
        <v>415</v>
      </c>
      <c r="G136" t="s">
        <v>416</v>
      </c>
      <c r="H136" t="s">
        <v>653</v>
      </c>
      <c r="I136" t="s">
        <v>654</v>
      </c>
      <c r="J136" s="711">
        <v>44530</v>
      </c>
      <c r="K136" t="s">
        <v>2905</v>
      </c>
      <c r="L136" t="s">
        <v>2906</v>
      </c>
      <c r="M136" t="s">
        <v>421</v>
      </c>
      <c r="N136">
        <v>0</v>
      </c>
      <c r="O136">
        <v>0</v>
      </c>
      <c r="P136" t="s">
        <v>422</v>
      </c>
      <c r="Q136">
        <v>300.31</v>
      </c>
      <c r="R136">
        <v>260.14</v>
      </c>
      <c r="S136" t="s">
        <v>422</v>
      </c>
      <c r="T136" s="712">
        <v>300.31</v>
      </c>
      <c r="U136" t="s">
        <v>423</v>
      </c>
      <c r="V136" t="s">
        <v>424</v>
      </c>
      <c r="W136" t="s">
        <v>425</v>
      </c>
      <c r="X136" t="s">
        <v>464</v>
      </c>
      <c r="Y136" s="711">
        <v>44537.299456018503</v>
      </c>
    </row>
    <row r="137" spans="1:25">
      <c r="A137" t="s">
        <v>410</v>
      </c>
      <c r="B137" t="s">
        <v>411</v>
      </c>
      <c r="C137" t="s">
        <v>412</v>
      </c>
      <c r="D137" t="s">
        <v>413</v>
      </c>
      <c r="E137" t="s">
        <v>414</v>
      </c>
      <c r="F137" t="s">
        <v>415</v>
      </c>
      <c r="G137" t="s">
        <v>416</v>
      </c>
      <c r="H137" t="s">
        <v>653</v>
      </c>
      <c r="I137" t="s">
        <v>654</v>
      </c>
      <c r="J137" s="711">
        <v>44530</v>
      </c>
      <c r="K137" t="s">
        <v>2907</v>
      </c>
      <c r="L137" t="s">
        <v>2908</v>
      </c>
      <c r="M137" t="s">
        <v>421</v>
      </c>
      <c r="N137">
        <v>0</v>
      </c>
      <c r="O137">
        <v>0</v>
      </c>
      <c r="P137" t="s">
        <v>422</v>
      </c>
      <c r="Q137">
        <v>63.89</v>
      </c>
      <c r="R137">
        <v>55.34</v>
      </c>
      <c r="S137" t="s">
        <v>422</v>
      </c>
      <c r="T137" s="712">
        <v>63.89</v>
      </c>
      <c r="U137" t="s">
        <v>423</v>
      </c>
      <c r="V137" t="s">
        <v>424</v>
      </c>
      <c r="W137" t="s">
        <v>425</v>
      </c>
      <c r="X137" t="s">
        <v>464</v>
      </c>
      <c r="Y137" s="711">
        <v>44540.562615740702</v>
      </c>
    </row>
    <row r="138" spans="1:25">
      <c r="A138" t="s">
        <v>410</v>
      </c>
      <c r="B138" t="s">
        <v>411</v>
      </c>
      <c r="C138" t="s">
        <v>432</v>
      </c>
      <c r="D138" t="s">
        <v>433</v>
      </c>
      <c r="E138" t="s">
        <v>414</v>
      </c>
      <c r="F138" t="s">
        <v>415</v>
      </c>
      <c r="G138" t="s">
        <v>416</v>
      </c>
      <c r="H138" t="s">
        <v>653</v>
      </c>
      <c r="I138" t="s">
        <v>654</v>
      </c>
      <c r="J138" s="711">
        <v>44530</v>
      </c>
      <c r="K138" t="s">
        <v>2909</v>
      </c>
      <c r="L138" t="s">
        <v>2910</v>
      </c>
      <c r="M138" t="s">
        <v>421</v>
      </c>
      <c r="N138">
        <v>0</v>
      </c>
      <c r="O138">
        <v>0</v>
      </c>
      <c r="P138" t="s">
        <v>422</v>
      </c>
      <c r="Q138">
        <v>319.88</v>
      </c>
      <c r="R138">
        <v>277.10000000000002</v>
      </c>
      <c r="S138" t="s">
        <v>422</v>
      </c>
      <c r="T138" s="712">
        <v>319.88</v>
      </c>
      <c r="U138" t="s">
        <v>423</v>
      </c>
      <c r="V138" t="s">
        <v>424</v>
      </c>
      <c r="W138" t="s">
        <v>425</v>
      </c>
      <c r="X138" t="s">
        <v>464</v>
      </c>
      <c r="Y138" s="711">
        <v>44533.305613425902</v>
      </c>
    </row>
    <row r="139" spans="1:25">
      <c r="A139" t="s">
        <v>410</v>
      </c>
      <c r="B139" t="s">
        <v>411</v>
      </c>
      <c r="C139" t="s">
        <v>432</v>
      </c>
      <c r="D139" t="s">
        <v>433</v>
      </c>
      <c r="E139" t="s">
        <v>414</v>
      </c>
      <c r="F139" t="s">
        <v>415</v>
      </c>
      <c r="G139" t="s">
        <v>416</v>
      </c>
      <c r="H139" t="s">
        <v>653</v>
      </c>
      <c r="I139" t="s">
        <v>654</v>
      </c>
      <c r="J139" s="711">
        <v>44530</v>
      </c>
      <c r="K139" t="s">
        <v>2911</v>
      </c>
      <c r="L139" t="s">
        <v>2912</v>
      </c>
      <c r="M139" t="s">
        <v>421</v>
      </c>
      <c r="N139">
        <v>0</v>
      </c>
      <c r="O139">
        <v>0</v>
      </c>
      <c r="P139" t="s">
        <v>422</v>
      </c>
      <c r="Q139">
        <v>1068.46</v>
      </c>
      <c r="R139">
        <v>925.55</v>
      </c>
      <c r="S139" t="s">
        <v>422</v>
      </c>
      <c r="T139" s="712">
        <v>1068.46</v>
      </c>
      <c r="U139" t="s">
        <v>423</v>
      </c>
      <c r="V139" t="s">
        <v>424</v>
      </c>
      <c r="W139" t="s">
        <v>425</v>
      </c>
      <c r="X139" t="s">
        <v>464</v>
      </c>
      <c r="Y139" s="711">
        <v>44533.595497685201</v>
      </c>
    </row>
    <row r="140" spans="1:25">
      <c r="A140" t="s">
        <v>410</v>
      </c>
      <c r="B140" t="s">
        <v>411</v>
      </c>
      <c r="C140" t="s">
        <v>432</v>
      </c>
      <c r="D140" t="s">
        <v>433</v>
      </c>
      <c r="E140" t="s">
        <v>414</v>
      </c>
      <c r="F140" t="s">
        <v>415</v>
      </c>
      <c r="G140" t="s">
        <v>416</v>
      </c>
      <c r="H140" t="s">
        <v>653</v>
      </c>
      <c r="I140" t="s">
        <v>654</v>
      </c>
      <c r="J140" s="711">
        <v>44533</v>
      </c>
      <c r="K140" t="s">
        <v>2913</v>
      </c>
      <c r="L140" t="s">
        <v>2914</v>
      </c>
      <c r="M140" t="s">
        <v>421</v>
      </c>
      <c r="N140">
        <v>0</v>
      </c>
      <c r="O140">
        <v>0</v>
      </c>
      <c r="P140" t="s">
        <v>422</v>
      </c>
      <c r="Q140">
        <v>102</v>
      </c>
      <c r="R140">
        <v>88.36</v>
      </c>
      <c r="S140" t="s">
        <v>422</v>
      </c>
      <c r="T140" s="712">
        <v>102</v>
      </c>
      <c r="U140" t="s">
        <v>423</v>
      </c>
      <c r="V140" t="s">
        <v>424</v>
      </c>
      <c r="W140" t="s">
        <v>425</v>
      </c>
      <c r="X140" t="s">
        <v>464</v>
      </c>
      <c r="Y140" s="711">
        <v>44568.585011574098</v>
      </c>
    </row>
    <row r="141" spans="1:25">
      <c r="A141" t="s">
        <v>410</v>
      </c>
      <c r="B141" t="s">
        <v>411</v>
      </c>
      <c r="C141" t="s">
        <v>432</v>
      </c>
      <c r="D141" t="s">
        <v>433</v>
      </c>
      <c r="E141" t="s">
        <v>414</v>
      </c>
      <c r="F141" t="s">
        <v>415</v>
      </c>
      <c r="G141" t="s">
        <v>416</v>
      </c>
      <c r="H141" t="s">
        <v>653</v>
      </c>
      <c r="I141" t="s">
        <v>654</v>
      </c>
      <c r="J141" s="711">
        <v>44551</v>
      </c>
      <c r="K141" t="s">
        <v>2915</v>
      </c>
      <c r="L141" t="s">
        <v>2916</v>
      </c>
      <c r="M141" t="s">
        <v>421</v>
      </c>
      <c r="N141">
        <v>0</v>
      </c>
      <c r="O141">
        <v>0</v>
      </c>
      <c r="P141" t="s">
        <v>422</v>
      </c>
      <c r="Q141">
        <v>13</v>
      </c>
      <c r="R141">
        <v>11.5</v>
      </c>
      <c r="S141" t="s">
        <v>422</v>
      </c>
      <c r="T141" s="712">
        <v>13</v>
      </c>
      <c r="U141" t="s">
        <v>423</v>
      </c>
      <c r="V141" t="s">
        <v>424</v>
      </c>
      <c r="W141" t="s">
        <v>425</v>
      </c>
      <c r="X141" t="s">
        <v>464</v>
      </c>
      <c r="Y141" s="711">
        <v>44566.622962963003</v>
      </c>
    </row>
    <row r="142" spans="1:25">
      <c r="A142" t="s">
        <v>410</v>
      </c>
      <c r="B142" t="s">
        <v>411</v>
      </c>
      <c r="C142" t="s">
        <v>432</v>
      </c>
      <c r="D142" t="s">
        <v>433</v>
      </c>
      <c r="E142" t="s">
        <v>414</v>
      </c>
      <c r="F142" t="s">
        <v>415</v>
      </c>
      <c r="G142" t="s">
        <v>416</v>
      </c>
      <c r="H142" t="s">
        <v>653</v>
      </c>
      <c r="I142" t="s">
        <v>654</v>
      </c>
      <c r="J142" s="711">
        <v>44551</v>
      </c>
      <c r="K142" t="s">
        <v>2917</v>
      </c>
      <c r="L142" t="s">
        <v>2918</v>
      </c>
      <c r="M142" t="s">
        <v>421</v>
      </c>
      <c r="N142">
        <v>0</v>
      </c>
      <c r="O142">
        <v>0</v>
      </c>
      <c r="P142" t="s">
        <v>422</v>
      </c>
      <c r="Q142">
        <v>10</v>
      </c>
      <c r="R142">
        <v>8.85</v>
      </c>
      <c r="S142" t="s">
        <v>422</v>
      </c>
      <c r="T142" s="712">
        <v>10</v>
      </c>
      <c r="U142" t="s">
        <v>423</v>
      </c>
      <c r="V142" t="s">
        <v>424</v>
      </c>
      <c r="W142" t="s">
        <v>425</v>
      </c>
      <c r="X142" t="s">
        <v>464</v>
      </c>
      <c r="Y142" s="711">
        <v>44566.622962963003</v>
      </c>
    </row>
    <row r="143" spans="1:25">
      <c r="A143" t="s">
        <v>410</v>
      </c>
      <c r="B143" t="s">
        <v>411</v>
      </c>
      <c r="C143" t="s">
        <v>432</v>
      </c>
      <c r="D143" t="s">
        <v>433</v>
      </c>
      <c r="E143" t="s">
        <v>414</v>
      </c>
      <c r="F143" t="s">
        <v>415</v>
      </c>
      <c r="G143" t="s">
        <v>416</v>
      </c>
      <c r="H143" t="s">
        <v>653</v>
      </c>
      <c r="I143" t="s">
        <v>654</v>
      </c>
      <c r="J143" s="711">
        <v>44551</v>
      </c>
      <c r="K143" t="s">
        <v>2919</v>
      </c>
      <c r="L143" t="s">
        <v>2920</v>
      </c>
      <c r="M143" t="s">
        <v>421</v>
      </c>
      <c r="N143">
        <v>0</v>
      </c>
      <c r="O143">
        <v>0</v>
      </c>
      <c r="P143" t="s">
        <v>422</v>
      </c>
      <c r="Q143">
        <v>11</v>
      </c>
      <c r="R143">
        <v>9.73</v>
      </c>
      <c r="S143" t="s">
        <v>422</v>
      </c>
      <c r="T143" s="712">
        <v>11</v>
      </c>
      <c r="U143" t="s">
        <v>423</v>
      </c>
      <c r="V143" t="s">
        <v>424</v>
      </c>
      <c r="W143" t="s">
        <v>425</v>
      </c>
      <c r="X143" t="s">
        <v>464</v>
      </c>
      <c r="Y143" s="711">
        <v>44566.622962963003</v>
      </c>
    </row>
    <row r="144" spans="1:25">
      <c r="A144" t="s">
        <v>410</v>
      </c>
      <c r="B144" t="s">
        <v>411</v>
      </c>
      <c r="C144" t="s">
        <v>432</v>
      </c>
      <c r="D144" t="s">
        <v>433</v>
      </c>
      <c r="E144" t="s">
        <v>414</v>
      </c>
      <c r="F144" t="s">
        <v>415</v>
      </c>
      <c r="G144" t="s">
        <v>416</v>
      </c>
      <c r="H144" t="s">
        <v>653</v>
      </c>
      <c r="I144" t="s">
        <v>654</v>
      </c>
      <c r="J144" s="711">
        <v>44561</v>
      </c>
      <c r="K144" t="s">
        <v>2921</v>
      </c>
      <c r="L144" t="s">
        <v>2922</v>
      </c>
      <c r="M144" t="s">
        <v>421</v>
      </c>
      <c r="N144">
        <v>0</v>
      </c>
      <c r="O144">
        <v>0</v>
      </c>
      <c r="P144" t="s">
        <v>422</v>
      </c>
      <c r="Q144">
        <v>149.26</v>
      </c>
      <c r="R144">
        <v>132.07</v>
      </c>
      <c r="S144" t="s">
        <v>422</v>
      </c>
      <c r="T144" s="712">
        <v>149.26</v>
      </c>
      <c r="U144" t="s">
        <v>423</v>
      </c>
      <c r="V144" t="s">
        <v>424</v>
      </c>
      <c r="W144" t="s">
        <v>425</v>
      </c>
      <c r="X144" t="s">
        <v>464</v>
      </c>
      <c r="Y144" s="711">
        <v>44568.619710648098</v>
      </c>
    </row>
    <row r="145" spans="1:25">
      <c r="A145" t="s">
        <v>410</v>
      </c>
      <c r="B145" t="s">
        <v>411</v>
      </c>
      <c r="C145" t="s">
        <v>970</v>
      </c>
      <c r="D145" t="s">
        <v>971</v>
      </c>
      <c r="E145" t="s">
        <v>414</v>
      </c>
      <c r="F145" t="s">
        <v>415</v>
      </c>
      <c r="G145" t="s">
        <v>416</v>
      </c>
      <c r="H145" t="s">
        <v>653</v>
      </c>
      <c r="I145" t="s">
        <v>654</v>
      </c>
      <c r="J145" s="711">
        <v>44561</v>
      </c>
      <c r="K145" t="s">
        <v>2923</v>
      </c>
      <c r="L145" t="s">
        <v>2924</v>
      </c>
      <c r="M145" t="s">
        <v>421</v>
      </c>
      <c r="N145">
        <v>0</v>
      </c>
      <c r="O145">
        <v>0</v>
      </c>
      <c r="P145" t="s">
        <v>422</v>
      </c>
      <c r="Q145">
        <v>90.1</v>
      </c>
      <c r="R145">
        <v>79.72</v>
      </c>
      <c r="S145" t="s">
        <v>422</v>
      </c>
      <c r="T145" s="712">
        <v>90.1</v>
      </c>
      <c r="U145" t="s">
        <v>423</v>
      </c>
      <c r="V145" t="s">
        <v>424</v>
      </c>
      <c r="W145" t="s">
        <v>425</v>
      </c>
      <c r="X145" t="s">
        <v>464</v>
      </c>
      <c r="Y145" s="711">
        <v>44568.292523148099</v>
      </c>
    </row>
    <row r="146" spans="1:25">
      <c r="A146" t="s">
        <v>410</v>
      </c>
      <c r="B146" t="s">
        <v>411</v>
      </c>
      <c r="C146" t="s">
        <v>412</v>
      </c>
      <c r="D146" t="s">
        <v>413</v>
      </c>
      <c r="E146" t="s">
        <v>414</v>
      </c>
      <c r="F146" t="s">
        <v>415</v>
      </c>
      <c r="G146" t="s">
        <v>416</v>
      </c>
      <c r="H146" t="s">
        <v>653</v>
      </c>
      <c r="I146" t="s">
        <v>654</v>
      </c>
      <c r="J146" s="711">
        <v>44561</v>
      </c>
      <c r="K146" t="s">
        <v>2925</v>
      </c>
      <c r="L146" t="s">
        <v>2926</v>
      </c>
      <c r="M146" t="s">
        <v>421</v>
      </c>
      <c r="N146">
        <v>0</v>
      </c>
      <c r="O146">
        <v>0</v>
      </c>
      <c r="P146" t="s">
        <v>422</v>
      </c>
      <c r="Q146">
        <v>18.86</v>
      </c>
      <c r="R146">
        <v>16.690000000000001</v>
      </c>
      <c r="S146" t="s">
        <v>422</v>
      </c>
      <c r="T146" s="712">
        <v>18.86</v>
      </c>
      <c r="U146" t="s">
        <v>423</v>
      </c>
      <c r="V146" t="s">
        <v>424</v>
      </c>
      <c r="W146" t="s">
        <v>425</v>
      </c>
      <c r="X146" t="s">
        <v>464</v>
      </c>
      <c r="Y146" s="711">
        <v>44570.611678240697</v>
      </c>
    </row>
    <row r="147" spans="1:25">
      <c r="A147" t="s">
        <v>410</v>
      </c>
      <c r="B147" t="s">
        <v>411</v>
      </c>
      <c r="C147" t="s">
        <v>432</v>
      </c>
      <c r="D147" t="s">
        <v>433</v>
      </c>
      <c r="E147" t="s">
        <v>414</v>
      </c>
      <c r="F147" t="s">
        <v>415</v>
      </c>
      <c r="G147" t="s">
        <v>416</v>
      </c>
      <c r="H147" t="s">
        <v>653</v>
      </c>
      <c r="I147" t="s">
        <v>654</v>
      </c>
      <c r="J147" s="711">
        <v>44561</v>
      </c>
      <c r="K147" t="s">
        <v>2927</v>
      </c>
      <c r="L147" t="s">
        <v>2928</v>
      </c>
      <c r="M147" t="s">
        <v>421</v>
      </c>
      <c r="N147">
        <v>0</v>
      </c>
      <c r="O147">
        <v>0</v>
      </c>
      <c r="P147" t="s">
        <v>422</v>
      </c>
      <c r="Q147">
        <v>330.95</v>
      </c>
      <c r="R147">
        <v>292.82</v>
      </c>
      <c r="S147" t="s">
        <v>422</v>
      </c>
      <c r="T147" s="712">
        <v>330.95</v>
      </c>
      <c r="U147" t="s">
        <v>423</v>
      </c>
      <c r="V147" t="s">
        <v>424</v>
      </c>
      <c r="W147" t="s">
        <v>425</v>
      </c>
      <c r="X147" t="s">
        <v>464</v>
      </c>
      <c r="Y147" s="711">
        <v>44566.622962963003</v>
      </c>
    </row>
    <row r="148" spans="1:25">
      <c r="A148" t="s">
        <v>410</v>
      </c>
      <c r="B148" t="s">
        <v>411</v>
      </c>
      <c r="C148" t="s">
        <v>412</v>
      </c>
      <c r="D148" t="s">
        <v>413</v>
      </c>
      <c r="E148" t="s">
        <v>414</v>
      </c>
      <c r="F148" t="s">
        <v>415</v>
      </c>
      <c r="G148" t="s">
        <v>416</v>
      </c>
      <c r="H148" t="s">
        <v>2043</v>
      </c>
      <c r="I148" t="s">
        <v>1833</v>
      </c>
      <c r="J148" s="711">
        <v>44522</v>
      </c>
      <c r="K148" t="s">
        <v>2929</v>
      </c>
      <c r="L148" t="s">
        <v>2930</v>
      </c>
      <c r="M148" t="s">
        <v>421</v>
      </c>
      <c r="N148">
        <v>0</v>
      </c>
      <c r="O148">
        <v>0</v>
      </c>
      <c r="P148" t="s">
        <v>422</v>
      </c>
      <c r="Q148">
        <v>20</v>
      </c>
      <c r="R148">
        <v>17.329999999999998</v>
      </c>
      <c r="S148" t="s">
        <v>422</v>
      </c>
      <c r="T148" s="712">
        <v>20</v>
      </c>
      <c r="U148" t="s">
        <v>423</v>
      </c>
      <c r="V148" t="s">
        <v>424</v>
      </c>
      <c r="W148" t="s">
        <v>425</v>
      </c>
      <c r="X148" t="s">
        <v>573</v>
      </c>
      <c r="Y148" s="711">
        <v>44539.691469907397</v>
      </c>
    </row>
    <row r="149" spans="1:25">
      <c r="A149" t="s">
        <v>410</v>
      </c>
      <c r="B149" t="s">
        <v>411</v>
      </c>
      <c r="C149" t="s">
        <v>970</v>
      </c>
      <c r="D149" t="s">
        <v>971</v>
      </c>
      <c r="E149" t="s">
        <v>414</v>
      </c>
      <c r="F149" t="s">
        <v>415</v>
      </c>
      <c r="G149" t="s">
        <v>416</v>
      </c>
      <c r="H149" t="s">
        <v>2043</v>
      </c>
      <c r="I149" t="s">
        <v>1833</v>
      </c>
      <c r="J149" s="711">
        <v>44522</v>
      </c>
      <c r="K149" t="s">
        <v>2931</v>
      </c>
      <c r="L149" t="s">
        <v>2932</v>
      </c>
      <c r="M149" t="s">
        <v>421</v>
      </c>
      <c r="N149">
        <v>0</v>
      </c>
      <c r="O149">
        <v>0</v>
      </c>
      <c r="P149" t="s">
        <v>422</v>
      </c>
      <c r="Q149">
        <v>425</v>
      </c>
      <c r="R149">
        <v>368.16</v>
      </c>
      <c r="S149" t="s">
        <v>422</v>
      </c>
      <c r="T149" s="712">
        <v>425</v>
      </c>
      <c r="U149" t="s">
        <v>423</v>
      </c>
      <c r="V149" t="s">
        <v>424</v>
      </c>
      <c r="W149" t="s">
        <v>425</v>
      </c>
      <c r="X149" t="s">
        <v>536</v>
      </c>
      <c r="Y149" s="711">
        <v>44544.644641203697</v>
      </c>
    </row>
    <row r="150" spans="1:25">
      <c r="A150" t="s">
        <v>410</v>
      </c>
      <c r="B150" t="s">
        <v>411</v>
      </c>
      <c r="C150" t="s">
        <v>970</v>
      </c>
      <c r="D150" t="s">
        <v>971</v>
      </c>
      <c r="E150" t="s">
        <v>414</v>
      </c>
      <c r="F150" t="s">
        <v>415</v>
      </c>
      <c r="G150" t="s">
        <v>416</v>
      </c>
      <c r="H150" t="s">
        <v>2043</v>
      </c>
      <c r="I150" t="s">
        <v>1833</v>
      </c>
      <c r="J150" s="711">
        <v>44525</v>
      </c>
      <c r="K150" t="s">
        <v>2933</v>
      </c>
      <c r="L150" t="s">
        <v>2934</v>
      </c>
      <c r="M150" t="s">
        <v>421</v>
      </c>
      <c r="N150">
        <v>0</v>
      </c>
      <c r="O150">
        <v>0</v>
      </c>
      <c r="P150" t="s">
        <v>422</v>
      </c>
      <c r="Q150">
        <v>305</v>
      </c>
      <c r="R150">
        <v>264.20999999999998</v>
      </c>
      <c r="S150" t="s">
        <v>422</v>
      </c>
      <c r="T150" s="712">
        <v>305</v>
      </c>
      <c r="U150" t="s">
        <v>423</v>
      </c>
      <c r="V150" t="s">
        <v>424</v>
      </c>
      <c r="W150" t="s">
        <v>425</v>
      </c>
      <c r="X150" t="s">
        <v>536</v>
      </c>
      <c r="Y150" s="711">
        <v>44544.679224537002</v>
      </c>
    </row>
    <row r="151" spans="1:25">
      <c r="A151" t="s">
        <v>410</v>
      </c>
      <c r="B151" t="s">
        <v>411</v>
      </c>
      <c r="C151" t="s">
        <v>970</v>
      </c>
      <c r="D151" t="s">
        <v>971</v>
      </c>
      <c r="E151" t="s">
        <v>414</v>
      </c>
      <c r="F151" t="s">
        <v>415</v>
      </c>
      <c r="G151" t="s">
        <v>416</v>
      </c>
      <c r="H151" t="s">
        <v>2043</v>
      </c>
      <c r="I151" t="s">
        <v>1833</v>
      </c>
      <c r="J151" s="711">
        <v>44530</v>
      </c>
      <c r="K151" t="s">
        <v>2935</v>
      </c>
      <c r="L151" t="s">
        <v>2936</v>
      </c>
      <c r="M151" t="s">
        <v>421</v>
      </c>
      <c r="N151">
        <v>0</v>
      </c>
      <c r="O151">
        <v>0</v>
      </c>
      <c r="P151" t="s">
        <v>422</v>
      </c>
      <c r="Q151">
        <v>1555</v>
      </c>
      <c r="R151">
        <v>1347.02</v>
      </c>
      <c r="S151" t="s">
        <v>422</v>
      </c>
      <c r="T151" s="712">
        <v>1555</v>
      </c>
      <c r="U151" t="s">
        <v>423</v>
      </c>
      <c r="V151" t="s">
        <v>424</v>
      </c>
      <c r="W151" t="s">
        <v>425</v>
      </c>
      <c r="X151" t="s">
        <v>536</v>
      </c>
      <c r="Y151" s="711">
        <v>44544.6792361111</v>
      </c>
    </row>
    <row r="152" spans="1:25">
      <c r="A152" t="s">
        <v>410</v>
      </c>
      <c r="B152" t="s">
        <v>411</v>
      </c>
      <c r="C152" t="s">
        <v>970</v>
      </c>
      <c r="D152" t="s">
        <v>971</v>
      </c>
      <c r="E152" t="s">
        <v>414</v>
      </c>
      <c r="F152" t="s">
        <v>415</v>
      </c>
      <c r="G152" t="s">
        <v>416</v>
      </c>
      <c r="H152" t="s">
        <v>2043</v>
      </c>
      <c r="I152" t="s">
        <v>1833</v>
      </c>
      <c r="J152" s="711">
        <v>44545</v>
      </c>
      <c r="K152" t="s">
        <v>2937</v>
      </c>
      <c r="L152" t="s">
        <v>2938</v>
      </c>
      <c r="M152" t="s">
        <v>421</v>
      </c>
      <c r="N152">
        <v>0</v>
      </c>
      <c r="O152">
        <v>0</v>
      </c>
      <c r="P152" t="s">
        <v>422</v>
      </c>
      <c r="Q152">
        <v>1637</v>
      </c>
      <c r="R152">
        <v>1418.05</v>
      </c>
      <c r="S152" t="s">
        <v>422</v>
      </c>
      <c r="T152" s="712">
        <v>1637</v>
      </c>
      <c r="U152" t="s">
        <v>423</v>
      </c>
      <c r="V152" t="s">
        <v>424</v>
      </c>
      <c r="W152" t="s">
        <v>425</v>
      </c>
      <c r="X152" t="s">
        <v>536</v>
      </c>
      <c r="Y152" s="711">
        <v>44573.463310185201</v>
      </c>
    </row>
    <row r="153" spans="1:25">
      <c r="A153" t="s">
        <v>410</v>
      </c>
      <c r="B153" t="s">
        <v>411</v>
      </c>
      <c r="C153" t="s">
        <v>970</v>
      </c>
      <c r="D153" t="s">
        <v>971</v>
      </c>
      <c r="E153" t="s">
        <v>414</v>
      </c>
      <c r="F153" t="s">
        <v>415</v>
      </c>
      <c r="G153" t="s">
        <v>416</v>
      </c>
      <c r="H153" t="s">
        <v>2043</v>
      </c>
      <c r="I153" t="s">
        <v>1833</v>
      </c>
      <c r="J153" s="711">
        <v>44545</v>
      </c>
      <c r="K153" t="s">
        <v>2939</v>
      </c>
      <c r="L153" t="s">
        <v>2940</v>
      </c>
      <c r="M153" t="s">
        <v>421</v>
      </c>
      <c r="N153">
        <v>0</v>
      </c>
      <c r="O153">
        <v>0</v>
      </c>
      <c r="P153" t="s">
        <v>422</v>
      </c>
      <c r="Q153">
        <v>1262</v>
      </c>
      <c r="R153">
        <v>1093.21</v>
      </c>
      <c r="S153" t="s">
        <v>422</v>
      </c>
      <c r="T153" s="712">
        <v>1262</v>
      </c>
      <c r="U153" t="s">
        <v>423</v>
      </c>
      <c r="V153" t="s">
        <v>424</v>
      </c>
      <c r="W153" t="s">
        <v>425</v>
      </c>
      <c r="X153" t="s">
        <v>536</v>
      </c>
      <c r="Y153" s="711">
        <v>44573.463310185201</v>
      </c>
    </row>
    <row r="154" spans="1:25">
      <c r="A154" t="s">
        <v>410</v>
      </c>
      <c r="B154" t="s">
        <v>411</v>
      </c>
      <c r="C154" t="s">
        <v>412</v>
      </c>
      <c r="D154" t="s">
        <v>413</v>
      </c>
      <c r="E154" t="s">
        <v>414</v>
      </c>
      <c r="F154" t="s">
        <v>415</v>
      </c>
      <c r="G154" t="s">
        <v>416</v>
      </c>
      <c r="H154" t="s">
        <v>2043</v>
      </c>
      <c r="I154" t="s">
        <v>1833</v>
      </c>
      <c r="J154" s="711">
        <v>44547</v>
      </c>
      <c r="K154" t="s">
        <v>2941</v>
      </c>
      <c r="L154" t="s">
        <v>2942</v>
      </c>
      <c r="M154" t="s">
        <v>421</v>
      </c>
      <c r="N154">
        <v>0</v>
      </c>
      <c r="O154">
        <v>0</v>
      </c>
      <c r="P154" t="s">
        <v>422</v>
      </c>
      <c r="Q154">
        <v>20</v>
      </c>
      <c r="R154">
        <v>17.329999999999998</v>
      </c>
      <c r="S154" t="s">
        <v>422</v>
      </c>
      <c r="T154" s="712">
        <v>20</v>
      </c>
      <c r="U154" t="s">
        <v>423</v>
      </c>
      <c r="V154" t="s">
        <v>424</v>
      </c>
      <c r="W154" t="s">
        <v>425</v>
      </c>
      <c r="X154" t="s">
        <v>464</v>
      </c>
      <c r="Y154" s="711">
        <v>44568.5683333333</v>
      </c>
    </row>
    <row r="155" spans="1:25">
      <c r="A155" t="s">
        <v>410</v>
      </c>
      <c r="B155" t="s">
        <v>411</v>
      </c>
      <c r="C155" t="s">
        <v>970</v>
      </c>
      <c r="D155" t="s">
        <v>971</v>
      </c>
      <c r="E155" t="s">
        <v>414</v>
      </c>
      <c r="F155" t="s">
        <v>415</v>
      </c>
      <c r="G155" t="s">
        <v>416</v>
      </c>
      <c r="H155" t="s">
        <v>2043</v>
      </c>
      <c r="I155" t="s">
        <v>1833</v>
      </c>
      <c r="J155" s="711">
        <v>44552</v>
      </c>
      <c r="K155" t="s">
        <v>2943</v>
      </c>
      <c r="L155" t="s">
        <v>2944</v>
      </c>
      <c r="M155" t="s">
        <v>421</v>
      </c>
      <c r="N155">
        <v>0</v>
      </c>
      <c r="O155">
        <v>0</v>
      </c>
      <c r="P155" t="s">
        <v>422</v>
      </c>
      <c r="Q155">
        <v>555</v>
      </c>
      <c r="R155">
        <v>491.06</v>
      </c>
      <c r="S155" t="s">
        <v>422</v>
      </c>
      <c r="T155" s="712">
        <v>555</v>
      </c>
      <c r="U155" t="s">
        <v>423</v>
      </c>
      <c r="V155" t="s">
        <v>424</v>
      </c>
      <c r="W155" t="s">
        <v>425</v>
      </c>
      <c r="X155" t="s">
        <v>536</v>
      </c>
      <c r="Y155" s="711">
        <v>44573.4633217593</v>
      </c>
    </row>
    <row r="156" spans="1:25">
      <c r="A156" t="s">
        <v>410</v>
      </c>
      <c r="B156" t="s">
        <v>411</v>
      </c>
      <c r="C156" t="s">
        <v>432</v>
      </c>
      <c r="D156" t="s">
        <v>433</v>
      </c>
      <c r="E156" t="s">
        <v>414</v>
      </c>
      <c r="F156" t="s">
        <v>415</v>
      </c>
      <c r="G156" t="s">
        <v>416</v>
      </c>
      <c r="H156" t="s">
        <v>675</v>
      </c>
      <c r="I156" t="s">
        <v>676</v>
      </c>
      <c r="J156" s="711">
        <v>44525</v>
      </c>
      <c r="K156" t="s">
        <v>2945</v>
      </c>
      <c r="L156" t="s">
        <v>2946</v>
      </c>
      <c r="M156" t="s">
        <v>421</v>
      </c>
      <c r="N156">
        <v>0</v>
      </c>
      <c r="O156">
        <v>0</v>
      </c>
      <c r="P156" t="s">
        <v>422</v>
      </c>
      <c r="Q156">
        <v>733.92</v>
      </c>
      <c r="R156">
        <v>635.76</v>
      </c>
      <c r="S156" t="s">
        <v>422</v>
      </c>
      <c r="T156" s="712">
        <v>733.92</v>
      </c>
      <c r="U156" t="s">
        <v>423</v>
      </c>
      <c r="V156" t="s">
        <v>424</v>
      </c>
      <c r="W156" t="s">
        <v>425</v>
      </c>
      <c r="X156" t="s">
        <v>438</v>
      </c>
      <c r="Y156" s="711">
        <v>44544.324768518498</v>
      </c>
    </row>
    <row r="157" spans="1:25">
      <c r="A157" t="s">
        <v>410</v>
      </c>
      <c r="B157" t="s">
        <v>411</v>
      </c>
      <c r="C157" t="s">
        <v>432</v>
      </c>
      <c r="D157" t="s">
        <v>433</v>
      </c>
      <c r="E157" t="s">
        <v>414</v>
      </c>
      <c r="F157" t="s">
        <v>415</v>
      </c>
      <c r="G157" t="s">
        <v>416</v>
      </c>
      <c r="H157" t="s">
        <v>675</v>
      </c>
      <c r="I157" t="s">
        <v>676</v>
      </c>
      <c r="J157" s="711">
        <v>44549</v>
      </c>
      <c r="K157" t="s">
        <v>2947</v>
      </c>
      <c r="L157" t="s">
        <v>2948</v>
      </c>
      <c r="M157" t="s">
        <v>421</v>
      </c>
      <c r="N157">
        <v>0</v>
      </c>
      <c r="O157">
        <v>0</v>
      </c>
      <c r="P157" t="s">
        <v>422</v>
      </c>
      <c r="Q157">
        <v>1453.82</v>
      </c>
      <c r="R157">
        <v>1259.3699999999999</v>
      </c>
      <c r="S157" t="s">
        <v>422</v>
      </c>
      <c r="T157" s="712">
        <v>1453.82</v>
      </c>
      <c r="U157" t="s">
        <v>423</v>
      </c>
      <c r="V157" t="s">
        <v>424</v>
      </c>
      <c r="W157" t="s">
        <v>425</v>
      </c>
      <c r="X157" t="s">
        <v>438</v>
      </c>
      <c r="Y157" s="711">
        <v>44568.356909722199</v>
      </c>
    </row>
    <row r="158" spans="1:25">
      <c r="A158" t="s">
        <v>410</v>
      </c>
      <c r="B158" t="s">
        <v>411</v>
      </c>
      <c r="C158" t="s">
        <v>970</v>
      </c>
      <c r="D158" t="s">
        <v>971</v>
      </c>
      <c r="E158" t="s">
        <v>414</v>
      </c>
      <c r="F158" t="s">
        <v>415</v>
      </c>
      <c r="G158" t="s">
        <v>416</v>
      </c>
      <c r="H158" t="s">
        <v>821</v>
      </c>
      <c r="I158" t="s">
        <v>2981</v>
      </c>
      <c r="J158" s="711">
        <v>44561</v>
      </c>
      <c r="K158" t="s">
        <v>2982</v>
      </c>
      <c r="L158" t="s">
        <v>2983</v>
      </c>
      <c r="M158" t="s">
        <v>421</v>
      </c>
      <c r="N158">
        <v>0</v>
      </c>
      <c r="O158">
        <v>0</v>
      </c>
      <c r="P158" t="s">
        <v>422</v>
      </c>
      <c r="Q158">
        <v>2410.54</v>
      </c>
      <c r="R158">
        <v>2132.84</v>
      </c>
      <c r="S158" t="s">
        <v>422</v>
      </c>
      <c r="T158" s="712">
        <v>2410.54</v>
      </c>
      <c r="U158" t="s">
        <v>423</v>
      </c>
      <c r="V158" t="s">
        <v>424</v>
      </c>
      <c r="W158" t="s">
        <v>425</v>
      </c>
      <c r="X158" t="s">
        <v>1525</v>
      </c>
      <c r="Y158" s="711">
        <v>44575.756990740701</v>
      </c>
    </row>
    <row r="159" spans="1:25">
      <c r="A159" t="s">
        <v>410</v>
      </c>
      <c r="B159" t="s">
        <v>411</v>
      </c>
      <c r="C159" t="s">
        <v>970</v>
      </c>
      <c r="D159" t="s">
        <v>971</v>
      </c>
      <c r="E159" t="s">
        <v>414</v>
      </c>
      <c r="F159" t="s">
        <v>415</v>
      </c>
      <c r="G159" t="s">
        <v>416</v>
      </c>
      <c r="H159" t="s">
        <v>2512</v>
      </c>
      <c r="I159" t="s">
        <v>2513</v>
      </c>
      <c r="J159" s="711">
        <v>44561</v>
      </c>
      <c r="K159" t="s">
        <v>2984</v>
      </c>
      <c r="L159" t="s">
        <v>2985</v>
      </c>
      <c r="M159" t="s">
        <v>421</v>
      </c>
      <c r="N159">
        <v>0</v>
      </c>
      <c r="O159">
        <v>0</v>
      </c>
      <c r="P159" t="s">
        <v>422</v>
      </c>
      <c r="Q159">
        <v>1412</v>
      </c>
      <c r="R159">
        <v>1249.3399999999999</v>
      </c>
      <c r="S159" t="s">
        <v>422</v>
      </c>
      <c r="T159" s="712">
        <v>1412</v>
      </c>
      <c r="U159" t="s">
        <v>423</v>
      </c>
      <c r="V159" t="s">
        <v>424</v>
      </c>
      <c r="W159" t="s">
        <v>425</v>
      </c>
      <c r="X159" t="s">
        <v>985</v>
      </c>
      <c r="Y159" s="711">
        <v>44575.612245370401</v>
      </c>
    </row>
    <row r="160" spans="1:25">
      <c r="A160" t="s">
        <v>410</v>
      </c>
      <c r="B160" t="s">
        <v>411</v>
      </c>
      <c r="C160" t="s">
        <v>970</v>
      </c>
      <c r="D160" t="s">
        <v>971</v>
      </c>
      <c r="E160" t="s">
        <v>414</v>
      </c>
      <c r="F160" t="s">
        <v>415</v>
      </c>
      <c r="G160" t="s">
        <v>416</v>
      </c>
      <c r="H160" t="s">
        <v>858</v>
      </c>
      <c r="I160" t="s">
        <v>2986</v>
      </c>
      <c r="J160" s="711">
        <v>44561</v>
      </c>
      <c r="K160" t="s">
        <v>2987</v>
      </c>
      <c r="L160" t="s">
        <v>2988</v>
      </c>
      <c r="M160" t="s">
        <v>421</v>
      </c>
      <c r="N160">
        <v>0</v>
      </c>
      <c r="O160">
        <v>0</v>
      </c>
      <c r="P160" t="s">
        <v>422</v>
      </c>
      <c r="Q160">
        <v>1995</v>
      </c>
      <c r="R160">
        <v>1765.17</v>
      </c>
      <c r="S160" t="s">
        <v>422</v>
      </c>
      <c r="U160" t="s">
        <v>423</v>
      </c>
      <c r="V160" t="s">
        <v>424</v>
      </c>
      <c r="W160" t="s">
        <v>425</v>
      </c>
      <c r="X160" t="s">
        <v>975</v>
      </c>
      <c r="Y160" s="711">
        <v>44575.612222222197</v>
      </c>
    </row>
    <row r="161" spans="1:25">
      <c r="A161" t="s">
        <v>410</v>
      </c>
      <c r="B161" t="s">
        <v>411</v>
      </c>
      <c r="C161" t="s">
        <v>412</v>
      </c>
      <c r="D161" t="s">
        <v>413</v>
      </c>
      <c r="E161" t="s">
        <v>414</v>
      </c>
      <c r="F161" t="s">
        <v>415</v>
      </c>
      <c r="G161" t="s">
        <v>416</v>
      </c>
      <c r="H161" t="s">
        <v>847</v>
      </c>
      <c r="I161" t="s">
        <v>1625</v>
      </c>
      <c r="J161" s="711">
        <v>44525</v>
      </c>
      <c r="K161" t="s">
        <v>2949</v>
      </c>
      <c r="L161" t="s">
        <v>2950</v>
      </c>
      <c r="M161" t="s">
        <v>421</v>
      </c>
      <c r="N161">
        <v>0</v>
      </c>
      <c r="O161">
        <v>0</v>
      </c>
      <c r="P161" t="s">
        <v>422</v>
      </c>
      <c r="Q161">
        <v>20</v>
      </c>
      <c r="R161">
        <v>17.329999999999998</v>
      </c>
      <c r="S161" t="s">
        <v>422</v>
      </c>
      <c r="T161" s="712">
        <v>20</v>
      </c>
      <c r="U161" t="s">
        <v>423</v>
      </c>
      <c r="V161" t="s">
        <v>424</v>
      </c>
      <c r="W161" t="s">
        <v>425</v>
      </c>
      <c r="X161" t="s">
        <v>467</v>
      </c>
      <c r="Y161" s="711">
        <v>44539.691493055601</v>
      </c>
    </row>
    <row r="162" spans="1:25">
      <c r="A162" t="s">
        <v>410</v>
      </c>
      <c r="B162" t="s">
        <v>411</v>
      </c>
      <c r="C162" t="s">
        <v>970</v>
      </c>
      <c r="D162" t="s">
        <v>971</v>
      </c>
      <c r="E162" t="s">
        <v>414</v>
      </c>
      <c r="F162" t="s">
        <v>415</v>
      </c>
      <c r="G162" t="s">
        <v>416</v>
      </c>
      <c r="H162" t="s">
        <v>863</v>
      </c>
      <c r="I162" t="s">
        <v>1778</v>
      </c>
      <c r="J162" s="711">
        <v>44561</v>
      </c>
      <c r="K162" t="s">
        <v>2989</v>
      </c>
      <c r="L162" t="s">
        <v>2990</v>
      </c>
      <c r="M162" t="s">
        <v>421</v>
      </c>
      <c r="N162">
        <v>0</v>
      </c>
      <c r="O162">
        <v>0</v>
      </c>
      <c r="P162" t="s">
        <v>422</v>
      </c>
      <c r="Q162">
        <v>4817</v>
      </c>
      <c r="R162">
        <v>4262.08</v>
      </c>
      <c r="S162" t="s">
        <v>422</v>
      </c>
      <c r="T162" s="712">
        <v>4817</v>
      </c>
      <c r="U162" t="s">
        <v>423</v>
      </c>
      <c r="V162" t="s">
        <v>424</v>
      </c>
      <c r="W162" t="s">
        <v>425</v>
      </c>
      <c r="X162" t="s">
        <v>975</v>
      </c>
      <c r="Y162" s="711">
        <v>44575.612233796302</v>
      </c>
    </row>
    <row r="163" spans="1:25">
      <c r="A163" t="s">
        <v>410</v>
      </c>
      <c r="B163" t="s">
        <v>411</v>
      </c>
      <c r="C163" t="s">
        <v>970</v>
      </c>
      <c r="D163" t="s">
        <v>971</v>
      </c>
      <c r="E163" t="s">
        <v>414</v>
      </c>
      <c r="F163" t="s">
        <v>415</v>
      </c>
      <c r="G163" t="s">
        <v>416</v>
      </c>
      <c r="H163" t="s">
        <v>868</v>
      </c>
      <c r="I163" t="s">
        <v>2520</v>
      </c>
      <c r="J163" s="711">
        <v>44561</v>
      </c>
      <c r="K163" t="s">
        <v>2991</v>
      </c>
      <c r="L163" t="s">
        <v>2992</v>
      </c>
      <c r="M163" t="s">
        <v>421</v>
      </c>
      <c r="N163">
        <v>0</v>
      </c>
      <c r="O163">
        <v>0</v>
      </c>
      <c r="P163" t="s">
        <v>422</v>
      </c>
      <c r="Q163">
        <v>1000</v>
      </c>
      <c r="R163">
        <v>884.8</v>
      </c>
      <c r="S163" t="s">
        <v>422</v>
      </c>
      <c r="T163" s="712">
        <v>1000</v>
      </c>
      <c r="U163" t="s">
        <v>423</v>
      </c>
      <c r="V163" t="s">
        <v>424</v>
      </c>
      <c r="W163" t="s">
        <v>425</v>
      </c>
      <c r="X163" t="s">
        <v>975</v>
      </c>
      <c r="Y163" s="711">
        <v>44575.612233796302</v>
      </c>
    </row>
    <row r="164" spans="1:25">
      <c r="A164" t="s">
        <v>410</v>
      </c>
      <c r="B164" t="s">
        <v>411</v>
      </c>
      <c r="C164" t="s">
        <v>970</v>
      </c>
      <c r="D164" t="s">
        <v>971</v>
      </c>
      <c r="E164" t="s">
        <v>414</v>
      </c>
      <c r="F164" t="s">
        <v>415</v>
      </c>
      <c r="G164" t="s">
        <v>416</v>
      </c>
      <c r="H164" t="s">
        <v>862</v>
      </c>
      <c r="I164" t="s">
        <v>1628</v>
      </c>
      <c r="J164" s="711">
        <v>44561</v>
      </c>
      <c r="K164" t="s">
        <v>2993</v>
      </c>
      <c r="L164" t="s">
        <v>2994</v>
      </c>
      <c r="M164" t="s">
        <v>421</v>
      </c>
      <c r="N164">
        <v>0</v>
      </c>
      <c r="O164">
        <v>0</v>
      </c>
      <c r="P164" t="s">
        <v>422</v>
      </c>
      <c r="Q164">
        <v>1200</v>
      </c>
      <c r="R164">
        <v>1061.76</v>
      </c>
      <c r="S164" t="s">
        <v>422</v>
      </c>
      <c r="T164" s="712">
        <v>1200</v>
      </c>
      <c r="U164" t="s">
        <v>423</v>
      </c>
      <c r="V164" t="s">
        <v>424</v>
      </c>
      <c r="W164" t="s">
        <v>425</v>
      </c>
      <c r="X164" t="s">
        <v>985</v>
      </c>
      <c r="Y164" s="711">
        <v>44575.612233796302</v>
      </c>
    </row>
    <row r="165" spans="1:25">
      <c r="A165" t="s">
        <v>410</v>
      </c>
      <c r="B165" t="s">
        <v>411</v>
      </c>
      <c r="C165" t="s">
        <v>970</v>
      </c>
      <c r="D165" t="s">
        <v>971</v>
      </c>
      <c r="E165" t="s">
        <v>414</v>
      </c>
      <c r="F165" t="s">
        <v>415</v>
      </c>
      <c r="G165" t="s">
        <v>416</v>
      </c>
      <c r="H165" t="s">
        <v>933</v>
      </c>
      <c r="I165" t="s">
        <v>1631</v>
      </c>
      <c r="J165" s="711">
        <v>44561</v>
      </c>
      <c r="K165" t="s">
        <v>2995</v>
      </c>
      <c r="L165" t="s">
        <v>2996</v>
      </c>
      <c r="M165" t="s">
        <v>421</v>
      </c>
      <c r="N165">
        <v>0</v>
      </c>
      <c r="O165">
        <v>0</v>
      </c>
      <c r="P165" t="s">
        <v>422</v>
      </c>
      <c r="Q165">
        <v>900</v>
      </c>
      <c r="R165">
        <v>796.32</v>
      </c>
      <c r="S165" t="s">
        <v>422</v>
      </c>
      <c r="T165" s="712">
        <v>900</v>
      </c>
      <c r="U165" t="s">
        <v>423</v>
      </c>
      <c r="V165" t="s">
        <v>424</v>
      </c>
      <c r="W165" t="s">
        <v>425</v>
      </c>
      <c r="X165" t="s">
        <v>985</v>
      </c>
      <c r="Y165" s="711">
        <v>44575.612233796302</v>
      </c>
    </row>
    <row r="166" spans="1:25">
      <c r="A166" t="s">
        <v>410</v>
      </c>
      <c r="B166" t="s">
        <v>411</v>
      </c>
      <c r="C166" t="s">
        <v>970</v>
      </c>
      <c r="D166" t="s">
        <v>971</v>
      </c>
      <c r="E166" t="s">
        <v>414</v>
      </c>
      <c r="F166" t="s">
        <v>415</v>
      </c>
      <c r="G166" t="s">
        <v>416</v>
      </c>
      <c r="H166" t="s">
        <v>936</v>
      </c>
      <c r="I166" t="s">
        <v>1634</v>
      </c>
      <c r="J166" s="711">
        <v>44561</v>
      </c>
      <c r="K166" t="s">
        <v>2997</v>
      </c>
      <c r="L166" t="s">
        <v>2998</v>
      </c>
      <c r="M166" t="s">
        <v>421</v>
      </c>
      <c r="N166">
        <v>0</v>
      </c>
      <c r="O166">
        <v>0</v>
      </c>
      <c r="P166" t="s">
        <v>422</v>
      </c>
      <c r="Q166">
        <v>450</v>
      </c>
      <c r="R166">
        <v>398.16</v>
      </c>
      <c r="S166" t="s">
        <v>422</v>
      </c>
      <c r="T166" s="712">
        <v>450</v>
      </c>
      <c r="U166" t="s">
        <v>423</v>
      </c>
      <c r="V166" t="s">
        <v>424</v>
      </c>
      <c r="W166" t="s">
        <v>425</v>
      </c>
      <c r="X166" t="s">
        <v>985</v>
      </c>
      <c r="Y166" s="711">
        <v>44575.612233796302</v>
      </c>
    </row>
    <row r="167" spans="1:25">
      <c r="A167" t="s">
        <v>410</v>
      </c>
      <c r="B167" t="s">
        <v>411</v>
      </c>
      <c r="C167" t="s">
        <v>970</v>
      </c>
      <c r="D167" t="s">
        <v>971</v>
      </c>
      <c r="E167" t="s">
        <v>414</v>
      </c>
      <c r="F167" t="s">
        <v>415</v>
      </c>
      <c r="G167" t="s">
        <v>416</v>
      </c>
      <c r="H167" t="s">
        <v>934</v>
      </c>
      <c r="I167" t="s">
        <v>1261</v>
      </c>
      <c r="J167" s="711">
        <v>44561</v>
      </c>
      <c r="K167" t="s">
        <v>2999</v>
      </c>
      <c r="L167" t="s">
        <v>3000</v>
      </c>
      <c r="M167" t="s">
        <v>421</v>
      </c>
      <c r="N167">
        <v>0</v>
      </c>
      <c r="O167">
        <v>0</v>
      </c>
      <c r="P167" t="s">
        <v>422</v>
      </c>
      <c r="Q167">
        <v>901</v>
      </c>
      <c r="R167">
        <v>797.2</v>
      </c>
      <c r="S167" t="s">
        <v>422</v>
      </c>
      <c r="T167" s="712">
        <v>901</v>
      </c>
      <c r="U167" t="s">
        <v>423</v>
      </c>
      <c r="V167" t="s">
        <v>424</v>
      </c>
      <c r="W167" t="s">
        <v>425</v>
      </c>
      <c r="X167" t="s">
        <v>985</v>
      </c>
      <c r="Y167" s="711">
        <v>44575.612233796302</v>
      </c>
    </row>
    <row r="168" spans="1:25">
      <c r="A168" t="s">
        <v>410</v>
      </c>
      <c r="B168" t="s">
        <v>411</v>
      </c>
      <c r="C168" t="s">
        <v>970</v>
      </c>
      <c r="D168" t="s">
        <v>971</v>
      </c>
      <c r="E168" t="s">
        <v>414</v>
      </c>
      <c r="F168" t="s">
        <v>415</v>
      </c>
      <c r="G168" t="s">
        <v>416</v>
      </c>
      <c r="H168" t="s">
        <v>937</v>
      </c>
      <c r="I168" t="s">
        <v>1639</v>
      </c>
      <c r="J168" s="711">
        <v>44561</v>
      </c>
      <c r="K168" t="s">
        <v>3001</v>
      </c>
      <c r="L168" t="s">
        <v>3002</v>
      </c>
      <c r="M168" t="s">
        <v>421</v>
      </c>
      <c r="N168">
        <v>0</v>
      </c>
      <c r="O168">
        <v>0</v>
      </c>
      <c r="P168" t="s">
        <v>422</v>
      </c>
      <c r="Q168">
        <v>300</v>
      </c>
      <c r="R168">
        <v>265.44</v>
      </c>
      <c r="S168" t="s">
        <v>422</v>
      </c>
      <c r="T168" s="712">
        <v>300</v>
      </c>
      <c r="U168" t="s">
        <v>423</v>
      </c>
      <c r="V168" t="s">
        <v>424</v>
      </c>
      <c r="W168" t="s">
        <v>425</v>
      </c>
      <c r="X168" t="s">
        <v>985</v>
      </c>
      <c r="Y168" s="711">
        <v>44575.612233796302</v>
      </c>
    </row>
    <row r="169" spans="1:25">
      <c r="A169" t="s">
        <v>410</v>
      </c>
      <c r="B169" t="s">
        <v>411</v>
      </c>
      <c r="C169" t="s">
        <v>970</v>
      </c>
      <c r="D169" t="s">
        <v>971</v>
      </c>
      <c r="E169" t="s">
        <v>414</v>
      </c>
      <c r="F169" t="s">
        <v>415</v>
      </c>
      <c r="G169" t="s">
        <v>416</v>
      </c>
      <c r="H169" t="s">
        <v>938</v>
      </c>
      <c r="I169" t="s">
        <v>1642</v>
      </c>
      <c r="J169" s="711">
        <v>44561</v>
      </c>
      <c r="K169" t="s">
        <v>3003</v>
      </c>
      <c r="L169" t="s">
        <v>3004</v>
      </c>
      <c r="M169" t="s">
        <v>421</v>
      </c>
      <c r="N169">
        <v>0</v>
      </c>
      <c r="O169">
        <v>0</v>
      </c>
      <c r="P169" t="s">
        <v>422</v>
      </c>
      <c r="Q169">
        <v>1800</v>
      </c>
      <c r="R169">
        <v>1592.64</v>
      </c>
      <c r="S169" t="s">
        <v>422</v>
      </c>
      <c r="T169" s="712">
        <v>1800</v>
      </c>
      <c r="U169" t="s">
        <v>423</v>
      </c>
      <c r="V169" t="s">
        <v>424</v>
      </c>
      <c r="W169" t="s">
        <v>425</v>
      </c>
      <c r="X169" t="s">
        <v>985</v>
      </c>
      <c r="Y169" s="711">
        <v>44575.612245370401</v>
      </c>
    </row>
    <row r="170" spans="1:25">
      <c r="A170" t="s">
        <v>410</v>
      </c>
      <c r="B170" t="s">
        <v>411</v>
      </c>
      <c r="C170" t="s">
        <v>970</v>
      </c>
      <c r="D170" t="s">
        <v>971</v>
      </c>
      <c r="E170" t="s">
        <v>414</v>
      </c>
      <c r="F170" t="s">
        <v>415</v>
      </c>
      <c r="G170" t="s">
        <v>416</v>
      </c>
      <c r="H170" t="s">
        <v>935</v>
      </c>
      <c r="I170" t="s">
        <v>1645</v>
      </c>
      <c r="J170" s="711">
        <v>44561</v>
      </c>
      <c r="K170" t="s">
        <v>3005</v>
      </c>
      <c r="L170" t="s">
        <v>3006</v>
      </c>
      <c r="M170" t="s">
        <v>421</v>
      </c>
      <c r="N170">
        <v>0</v>
      </c>
      <c r="O170">
        <v>0</v>
      </c>
      <c r="P170" t="s">
        <v>422</v>
      </c>
      <c r="Q170">
        <v>450</v>
      </c>
      <c r="R170">
        <v>398.16</v>
      </c>
      <c r="S170" t="s">
        <v>422</v>
      </c>
      <c r="T170" s="712">
        <v>450</v>
      </c>
      <c r="U170" t="s">
        <v>423</v>
      </c>
      <c r="V170" t="s">
        <v>424</v>
      </c>
      <c r="W170" t="s">
        <v>425</v>
      </c>
      <c r="X170" t="s">
        <v>985</v>
      </c>
      <c r="Y170" s="711">
        <v>44575.612233796302</v>
      </c>
    </row>
    <row r="171" spans="1:25">
      <c r="A171" t="s">
        <v>410</v>
      </c>
      <c r="B171" t="s">
        <v>411</v>
      </c>
      <c r="C171" t="s">
        <v>970</v>
      </c>
      <c r="D171" t="s">
        <v>971</v>
      </c>
      <c r="E171" t="s">
        <v>414</v>
      </c>
      <c r="F171" t="s">
        <v>415</v>
      </c>
      <c r="G171" t="s">
        <v>416</v>
      </c>
      <c r="H171" t="s">
        <v>842</v>
      </c>
      <c r="I171" t="s">
        <v>1264</v>
      </c>
      <c r="J171" s="711">
        <v>44561</v>
      </c>
      <c r="K171" t="s">
        <v>3007</v>
      </c>
      <c r="L171" t="s">
        <v>3008</v>
      </c>
      <c r="M171" t="s">
        <v>421</v>
      </c>
      <c r="N171">
        <v>0</v>
      </c>
      <c r="O171">
        <v>0</v>
      </c>
      <c r="P171" t="s">
        <v>422</v>
      </c>
      <c r="Q171">
        <v>1000</v>
      </c>
      <c r="R171">
        <v>884.8</v>
      </c>
      <c r="S171" t="s">
        <v>422</v>
      </c>
      <c r="T171" s="712">
        <v>1000</v>
      </c>
      <c r="U171" t="s">
        <v>423</v>
      </c>
      <c r="V171" t="s">
        <v>424</v>
      </c>
      <c r="W171" t="s">
        <v>425</v>
      </c>
      <c r="X171" t="s">
        <v>985</v>
      </c>
      <c r="Y171" s="711">
        <v>44575.612245370401</v>
      </c>
    </row>
    <row r="172" spans="1:25">
      <c r="A172" t="s">
        <v>410</v>
      </c>
      <c r="B172" t="s">
        <v>411</v>
      </c>
      <c r="C172" t="s">
        <v>970</v>
      </c>
      <c r="D172" t="s">
        <v>971</v>
      </c>
      <c r="E172" t="s">
        <v>414</v>
      </c>
      <c r="F172" t="s">
        <v>415</v>
      </c>
      <c r="G172" t="s">
        <v>416</v>
      </c>
      <c r="H172" t="s">
        <v>816</v>
      </c>
      <c r="I172" t="s">
        <v>1266</v>
      </c>
      <c r="J172" s="711">
        <v>44561</v>
      </c>
      <c r="K172" t="s">
        <v>3009</v>
      </c>
      <c r="L172" t="s">
        <v>3010</v>
      </c>
      <c r="M172" t="s">
        <v>421</v>
      </c>
      <c r="N172">
        <v>0</v>
      </c>
      <c r="O172">
        <v>0</v>
      </c>
      <c r="P172" t="s">
        <v>422</v>
      </c>
      <c r="Q172">
        <v>900</v>
      </c>
      <c r="R172">
        <v>796.32</v>
      </c>
      <c r="S172" t="s">
        <v>422</v>
      </c>
      <c r="T172" s="712">
        <v>900</v>
      </c>
      <c r="U172" t="s">
        <v>423</v>
      </c>
      <c r="V172" t="s">
        <v>424</v>
      </c>
      <c r="W172" t="s">
        <v>425</v>
      </c>
      <c r="X172" t="s">
        <v>985</v>
      </c>
      <c r="Y172" s="711">
        <v>44575.612233796302</v>
      </c>
    </row>
    <row r="173" spans="1:25">
      <c r="A173" t="s">
        <v>410</v>
      </c>
      <c r="B173" t="s">
        <v>411</v>
      </c>
      <c r="C173" t="s">
        <v>970</v>
      </c>
      <c r="D173" t="s">
        <v>971</v>
      </c>
      <c r="E173" t="s">
        <v>414</v>
      </c>
      <c r="F173" t="s">
        <v>415</v>
      </c>
      <c r="G173" t="s">
        <v>416</v>
      </c>
      <c r="H173" t="s">
        <v>943</v>
      </c>
      <c r="I173" t="s">
        <v>1268</v>
      </c>
      <c r="J173" s="711">
        <v>44561</v>
      </c>
      <c r="K173" t="s">
        <v>3011</v>
      </c>
      <c r="L173" t="s">
        <v>3012</v>
      </c>
      <c r="M173" t="s">
        <v>421</v>
      </c>
      <c r="N173">
        <v>0</v>
      </c>
      <c r="O173">
        <v>0</v>
      </c>
      <c r="P173" t="s">
        <v>422</v>
      </c>
      <c r="Q173">
        <v>707</v>
      </c>
      <c r="R173">
        <v>625.54999999999995</v>
      </c>
      <c r="S173" t="s">
        <v>422</v>
      </c>
      <c r="T173" s="712">
        <v>707</v>
      </c>
      <c r="U173" t="s">
        <v>423</v>
      </c>
      <c r="V173" t="s">
        <v>424</v>
      </c>
      <c r="W173" t="s">
        <v>425</v>
      </c>
      <c r="X173" t="s">
        <v>985</v>
      </c>
      <c r="Y173" s="711">
        <v>44575.612245370401</v>
      </c>
    </row>
    <row r="174" spans="1:25">
      <c r="A174" t="s">
        <v>410</v>
      </c>
      <c r="B174" t="s">
        <v>411</v>
      </c>
      <c r="C174" t="s">
        <v>970</v>
      </c>
      <c r="D174" t="s">
        <v>971</v>
      </c>
      <c r="E174" t="s">
        <v>414</v>
      </c>
      <c r="F174" t="s">
        <v>415</v>
      </c>
      <c r="G174" t="s">
        <v>416</v>
      </c>
      <c r="H174" t="s">
        <v>841</v>
      </c>
      <c r="I174" t="s">
        <v>1271</v>
      </c>
      <c r="J174" s="711">
        <v>44561</v>
      </c>
      <c r="K174" t="s">
        <v>3013</v>
      </c>
      <c r="L174" t="s">
        <v>3014</v>
      </c>
      <c r="M174" t="s">
        <v>421</v>
      </c>
      <c r="N174">
        <v>0</v>
      </c>
      <c r="O174">
        <v>0</v>
      </c>
      <c r="P174" t="s">
        <v>422</v>
      </c>
      <c r="Q174">
        <v>1200</v>
      </c>
      <c r="R174">
        <v>1061.76</v>
      </c>
      <c r="S174" t="s">
        <v>422</v>
      </c>
      <c r="T174" s="712">
        <v>1200</v>
      </c>
      <c r="U174" t="s">
        <v>423</v>
      </c>
      <c r="V174" t="s">
        <v>424</v>
      </c>
      <c r="W174" t="s">
        <v>425</v>
      </c>
      <c r="X174" t="s">
        <v>985</v>
      </c>
      <c r="Y174" s="711">
        <v>44575.612245370401</v>
      </c>
    </row>
    <row r="175" spans="1:25">
      <c r="A175" t="s">
        <v>410</v>
      </c>
      <c r="B175" t="s">
        <v>411</v>
      </c>
      <c r="C175" t="s">
        <v>970</v>
      </c>
      <c r="D175" t="s">
        <v>971</v>
      </c>
      <c r="E175" t="s">
        <v>414</v>
      </c>
      <c r="F175" t="s">
        <v>415</v>
      </c>
      <c r="G175" t="s">
        <v>416</v>
      </c>
      <c r="H175" t="s">
        <v>939</v>
      </c>
      <c r="I175" t="s">
        <v>1654</v>
      </c>
      <c r="J175" s="711">
        <v>44561</v>
      </c>
      <c r="K175" t="s">
        <v>3015</v>
      </c>
      <c r="L175" t="s">
        <v>3016</v>
      </c>
      <c r="M175" t="s">
        <v>421</v>
      </c>
      <c r="N175">
        <v>0</v>
      </c>
      <c r="O175">
        <v>0</v>
      </c>
      <c r="P175" t="s">
        <v>422</v>
      </c>
      <c r="Q175">
        <v>150</v>
      </c>
      <c r="R175">
        <v>132.72</v>
      </c>
      <c r="S175" t="s">
        <v>422</v>
      </c>
      <c r="T175" s="712">
        <v>150</v>
      </c>
      <c r="U175" t="s">
        <v>423</v>
      </c>
      <c r="V175" t="s">
        <v>424</v>
      </c>
      <c r="W175" t="s">
        <v>425</v>
      </c>
      <c r="X175" t="s">
        <v>985</v>
      </c>
      <c r="Y175" s="711">
        <v>44575.612245370401</v>
      </c>
    </row>
    <row r="176" spans="1:25">
      <c r="A176" t="s">
        <v>410</v>
      </c>
      <c r="B176" t="s">
        <v>411</v>
      </c>
      <c r="C176" t="s">
        <v>970</v>
      </c>
      <c r="D176" t="s">
        <v>971</v>
      </c>
      <c r="E176" t="s">
        <v>414</v>
      </c>
      <c r="F176" t="s">
        <v>415</v>
      </c>
      <c r="G176" t="s">
        <v>416</v>
      </c>
      <c r="H176" t="s">
        <v>817</v>
      </c>
      <c r="I176" t="s">
        <v>1274</v>
      </c>
      <c r="J176" s="711">
        <v>44561</v>
      </c>
      <c r="K176" t="s">
        <v>3017</v>
      </c>
      <c r="L176" t="s">
        <v>3018</v>
      </c>
      <c r="M176" t="s">
        <v>421</v>
      </c>
      <c r="N176">
        <v>0</v>
      </c>
      <c r="O176">
        <v>0</v>
      </c>
      <c r="P176" t="s">
        <v>422</v>
      </c>
      <c r="Q176">
        <v>900</v>
      </c>
      <c r="R176">
        <v>796.32</v>
      </c>
      <c r="S176" t="s">
        <v>422</v>
      </c>
      <c r="T176" s="712">
        <v>900</v>
      </c>
      <c r="U176" t="s">
        <v>423</v>
      </c>
      <c r="V176" t="s">
        <v>424</v>
      </c>
      <c r="W176" t="s">
        <v>425</v>
      </c>
      <c r="X176" t="s">
        <v>985</v>
      </c>
      <c r="Y176" s="711">
        <v>44575.612233796302</v>
      </c>
    </row>
    <row r="177" spans="1:25">
      <c r="A177" t="s">
        <v>410</v>
      </c>
      <c r="B177" t="s">
        <v>411</v>
      </c>
      <c r="C177" t="s">
        <v>970</v>
      </c>
      <c r="D177" t="s">
        <v>971</v>
      </c>
      <c r="E177" t="s">
        <v>414</v>
      </c>
      <c r="F177" t="s">
        <v>415</v>
      </c>
      <c r="G177" t="s">
        <v>416</v>
      </c>
      <c r="H177" t="s">
        <v>897</v>
      </c>
      <c r="I177" t="s">
        <v>1299</v>
      </c>
      <c r="J177" s="711">
        <v>44552</v>
      </c>
      <c r="K177" t="s">
        <v>2951</v>
      </c>
      <c r="L177" t="s">
        <v>2952</v>
      </c>
      <c r="M177" t="s">
        <v>421</v>
      </c>
      <c r="N177">
        <v>0</v>
      </c>
      <c r="O177">
        <v>0</v>
      </c>
      <c r="P177" t="s">
        <v>422</v>
      </c>
      <c r="Q177">
        <v>-3247</v>
      </c>
      <c r="R177">
        <v>-2872.94</v>
      </c>
      <c r="S177" t="s">
        <v>422</v>
      </c>
      <c r="T177" s="712">
        <v>-3247</v>
      </c>
      <c r="U177" t="s">
        <v>423</v>
      </c>
      <c r="V177" t="s">
        <v>424</v>
      </c>
      <c r="W177" t="s">
        <v>425</v>
      </c>
      <c r="X177" t="s">
        <v>975</v>
      </c>
      <c r="Y177" s="711">
        <v>44568.292511574102</v>
      </c>
    </row>
    <row r="178" spans="1:25">
      <c r="A178" t="s">
        <v>410</v>
      </c>
      <c r="B178" t="s">
        <v>411</v>
      </c>
      <c r="C178" t="s">
        <v>970</v>
      </c>
      <c r="D178" t="s">
        <v>971</v>
      </c>
      <c r="E178" t="s">
        <v>414</v>
      </c>
      <c r="F178" t="s">
        <v>415</v>
      </c>
      <c r="G178" t="s">
        <v>416</v>
      </c>
      <c r="H178" t="s">
        <v>902</v>
      </c>
      <c r="I178" t="s">
        <v>1301</v>
      </c>
      <c r="J178" s="711">
        <v>44561</v>
      </c>
      <c r="K178" t="s">
        <v>3019</v>
      </c>
      <c r="L178" t="s">
        <v>3020</v>
      </c>
      <c r="M178" t="s">
        <v>421</v>
      </c>
      <c r="N178">
        <v>0</v>
      </c>
      <c r="O178">
        <v>0</v>
      </c>
      <c r="P178" t="s">
        <v>422</v>
      </c>
      <c r="Q178">
        <v>600</v>
      </c>
      <c r="R178">
        <v>530.88</v>
      </c>
      <c r="S178" t="s">
        <v>422</v>
      </c>
      <c r="T178" s="712">
        <v>600</v>
      </c>
      <c r="U178" t="s">
        <v>423</v>
      </c>
      <c r="V178" t="s">
        <v>424</v>
      </c>
      <c r="W178" t="s">
        <v>425</v>
      </c>
      <c r="X178" t="s">
        <v>985</v>
      </c>
      <c r="Y178" s="711">
        <v>44575.739988425899</v>
      </c>
    </row>
    <row r="179" spans="1:25">
      <c r="A179" t="s">
        <v>410</v>
      </c>
      <c r="B179" t="s">
        <v>411</v>
      </c>
      <c r="C179" t="s">
        <v>970</v>
      </c>
      <c r="D179" t="s">
        <v>971</v>
      </c>
      <c r="E179" t="s">
        <v>414</v>
      </c>
      <c r="F179" t="s">
        <v>415</v>
      </c>
      <c r="G179" t="s">
        <v>416</v>
      </c>
      <c r="H179" t="s">
        <v>818</v>
      </c>
      <c r="I179" t="s">
        <v>1303</v>
      </c>
      <c r="J179" s="711">
        <v>44561</v>
      </c>
      <c r="K179" t="s">
        <v>3021</v>
      </c>
      <c r="L179" t="s">
        <v>3022</v>
      </c>
      <c r="M179" t="s">
        <v>421</v>
      </c>
      <c r="N179">
        <v>0</v>
      </c>
      <c r="O179">
        <v>0</v>
      </c>
      <c r="P179" t="s">
        <v>422</v>
      </c>
      <c r="Q179">
        <v>700</v>
      </c>
      <c r="R179">
        <v>619.36</v>
      </c>
      <c r="S179" t="s">
        <v>422</v>
      </c>
      <c r="T179" s="712">
        <v>700</v>
      </c>
      <c r="U179" t="s">
        <v>423</v>
      </c>
      <c r="V179" t="s">
        <v>424</v>
      </c>
      <c r="W179" t="s">
        <v>425</v>
      </c>
      <c r="X179" t="s">
        <v>985</v>
      </c>
      <c r="Y179" s="711">
        <v>44575.739988425899</v>
      </c>
    </row>
    <row r="180" spans="1:25">
      <c r="A180" t="s">
        <v>410</v>
      </c>
      <c r="B180" t="s">
        <v>411</v>
      </c>
      <c r="C180" t="s">
        <v>970</v>
      </c>
      <c r="D180" t="s">
        <v>971</v>
      </c>
      <c r="E180" t="s">
        <v>414</v>
      </c>
      <c r="F180" t="s">
        <v>415</v>
      </c>
      <c r="G180" t="s">
        <v>416</v>
      </c>
      <c r="H180" t="s">
        <v>932</v>
      </c>
      <c r="I180" t="s">
        <v>1307</v>
      </c>
      <c r="J180" s="711">
        <v>44561</v>
      </c>
      <c r="K180" t="s">
        <v>3023</v>
      </c>
      <c r="L180" t="s">
        <v>3024</v>
      </c>
      <c r="M180" t="s">
        <v>421</v>
      </c>
      <c r="N180">
        <v>0</v>
      </c>
      <c r="O180">
        <v>0</v>
      </c>
      <c r="P180" t="s">
        <v>422</v>
      </c>
      <c r="Q180">
        <v>600</v>
      </c>
      <c r="R180">
        <v>530.88</v>
      </c>
      <c r="S180" t="s">
        <v>422</v>
      </c>
      <c r="T180" s="712">
        <v>600</v>
      </c>
      <c r="U180" t="s">
        <v>423</v>
      </c>
      <c r="V180" t="s">
        <v>424</v>
      </c>
      <c r="W180" t="s">
        <v>425</v>
      </c>
      <c r="X180" t="s">
        <v>985</v>
      </c>
      <c r="Y180" s="711">
        <v>44575.739988425899</v>
      </c>
    </row>
    <row r="181" spans="1:25">
      <c r="A181" t="s">
        <v>410</v>
      </c>
      <c r="B181" t="s">
        <v>411</v>
      </c>
      <c r="C181" t="s">
        <v>970</v>
      </c>
      <c r="D181" t="s">
        <v>971</v>
      </c>
      <c r="E181" t="s">
        <v>414</v>
      </c>
      <c r="F181" t="s">
        <v>415</v>
      </c>
      <c r="G181" t="s">
        <v>416</v>
      </c>
      <c r="H181" t="s">
        <v>845</v>
      </c>
      <c r="I181" t="s">
        <v>1309</v>
      </c>
      <c r="J181" s="711">
        <v>44561</v>
      </c>
      <c r="K181" t="s">
        <v>3025</v>
      </c>
      <c r="L181" t="s">
        <v>3026</v>
      </c>
      <c r="M181" t="s">
        <v>421</v>
      </c>
      <c r="N181">
        <v>0</v>
      </c>
      <c r="O181">
        <v>0</v>
      </c>
      <c r="P181" t="s">
        <v>422</v>
      </c>
      <c r="Q181">
        <v>300</v>
      </c>
      <c r="R181">
        <v>265.44</v>
      </c>
      <c r="S181" t="s">
        <v>422</v>
      </c>
      <c r="T181" s="712">
        <v>300</v>
      </c>
      <c r="U181" t="s">
        <v>423</v>
      </c>
      <c r="V181" t="s">
        <v>424</v>
      </c>
      <c r="W181" t="s">
        <v>425</v>
      </c>
      <c r="X181" t="s">
        <v>985</v>
      </c>
      <c r="Y181" s="711">
        <v>44575.74</v>
      </c>
    </row>
    <row r="182" spans="1:25">
      <c r="A182" t="s">
        <v>410</v>
      </c>
      <c r="B182" t="s">
        <v>411</v>
      </c>
      <c r="C182" t="s">
        <v>970</v>
      </c>
      <c r="D182" t="s">
        <v>971</v>
      </c>
      <c r="E182" t="s">
        <v>414</v>
      </c>
      <c r="F182" t="s">
        <v>415</v>
      </c>
      <c r="G182" t="s">
        <v>416</v>
      </c>
      <c r="H182" t="s">
        <v>844</v>
      </c>
      <c r="I182" t="s">
        <v>1317</v>
      </c>
      <c r="J182" s="711">
        <v>44561</v>
      </c>
      <c r="K182" t="s">
        <v>3027</v>
      </c>
      <c r="L182" t="s">
        <v>3028</v>
      </c>
      <c r="M182" t="s">
        <v>421</v>
      </c>
      <c r="N182">
        <v>0</v>
      </c>
      <c r="O182">
        <v>0</v>
      </c>
      <c r="P182" t="s">
        <v>422</v>
      </c>
      <c r="Q182">
        <v>2099</v>
      </c>
      <c r="R182">
        <v>1857.19</v>
      </c>
      <c r="S182" t="s">
        <v>422</v>
      </c>
      <c r="T182" s="712">
        <v>2099</v>
      </c>
      <c r="U182" t="s">
        <v>423</v>
      </c>
      <c r="V182" t="s">
        <v>424</v>
      </c>
      <c r="W182" t="s">
        <v>425</v>
      </c>
      <c r="X182" t="s">
        <v>985</v>
      </c>
      <c r="Y182" s="711">
        <v>44575.739988425899</v>
      </c>
    </row>
    <row r="183" spans="1:25">
      <c r="A183" t="s">
        <v>410</v>
      </c>
      <c r="B183" t="s">
        <v>411</v>
      </c>
      <c r="C183" t="s">
        <v>970</v>
      </c>
      <c r="D183" t="s">
        <v>971</v>
      </c>
      <c r="E183" t="s">
        <v>414</v>
      </c>
      <c r="F183" t="s">
        <v>415</v>
      </c>
      <c r="G183" t="s">
        <v>416</v>
      </c>
      <c r="H183" t="s">
        <v>901</v>
      </c>
      <c r="I183" t="s">
        <v>1323</v>
      </c>
      <c r="J183" s="711">
        <v>44561</v>
      </c>
      <c r="K183" t="s">
        <v>3029</v>
      </c>
      <c r="L183" t="s">
        <v>3030</v>
      </c>
      <c r="M183" t="s">
        <v>421</v>
      </c>
      <c r="N183">
        <v>0</v>
      </c>
      <c r="O183">
        <v>0</v>
      </c>
      <c r="P183" t="s">
        <v>422</v>
      </c>
      <c r="Q183">
        <v>500</v>
      </c>
      <c r="R183">
        <v>442.4</v>
      </c>
      <c r="S183" t="s">
        <v>422</v>
      </c>
      <c r="T183" s="712">
        <v>500</v>
      </c>
      <c r="U183" t="s">
        <v>423</v>
      </c>
      <c r="V183" t="s">
        <v>424</v>
      </c>
      <c r="W183" t="s">
        <v>425</v>
      </c>
      <c r="X183" t="s">
        <v>985</v>
      </c>
      <c r="Y183" s="711">
        <v>44575.739988425899</v>
      </c>
    </row>
    <row r="184" spans="1:25">
      <c r="A184" t="s">
        <v>410</v>
      </c>
      <c r="B184" t="s">
        <v>411</v>
      </c>
      <c r="C184" t="s">
        <v>970</v>
      </c>
      <c r="D184" t="s">
        <v>971</v>
      </c>
      <c r="E184" t="s">
        <v>414</v>
      </c>
      <c r="F184" t="s">
        <v>415</v>
      </c>
      <c r="G184" t="s">
        <v>416</v>
      </c>
      <c r="H184" t="s">
        <v>1325</v>
      </c>
      <c r="I184" t="s">
        <v>1326</v>
      </c>
      <c r="J184" s="711">
        <v>44561</v>
      </c>
      <c r="K184" t="s">
        <v>3031</v>
      </c>
      <c r="L184" t="s">
        <v>3032</v>
      </c>
      <c r="M184" t="s">
        <v>421</v>
      </c>
      <c r="N184">
        <v>0</v>
      </c>
      <c r="O184">
        <v>0</v>
      </c>
      <c r="P184" t="s">
        <v>422</v>
      </c>
      <c r="Q184">
        <v>1668</v>
      </c>
      <c r="R184">
        <v>1475.84</v>
      </c>
      <c r="S184" t="s">
        <v>422</v>
      </c>
      <c r="T184" s="712">
        <v>1668</v>
      </c>
      <c r="U184" t="s">
        <v>423</v>
      </c>
      <c r="V184" t="s">
        <v>424</v>
      </c>
      <c r="W184" t="s">
        <v>425</v>
      </c>
      <c r="X184" t="s">
        <v>985</v>
      </c>
      <c r="Y184" s="711">
        <v>44575.74</v>
      </c>
    </row>
    <row r="185" spans="1:25">
      <c r="A185" t="s">
        <v>410</v>
      </c>
      <c r="B185" t="s">
        <v>411</v>
      </c>
      <c r="C185" t="s">
        <v>970</v>
      </c>
      <c r="D185" t="s">
        <v>971</v>
      </c>
      <c r="E185" t="s">
        <v>414</v>
      </c>
      <c r="F185" t="s">
        <v>415</v>
      </c>
      <c r="G185" t="s">
        <v>416</v>
      </c>
      <c r="H185" s="719" t="s">
        <v>903</v>
      </c>
      <c r="I185" s="719" t="s">
        <v>1352</v>
      </c>
      <c r="J185" s="711">
        <v>44561</v>
      </c>
      <c r="K185" t="s">
        <v>3033</v>
      </c>
      <c r="L185" t="s">
        <v>3034</v>
      </c>
      <c r="M185" t="s">
        <v>421</v>
      </c>
      <c r="N185">
        <v>0</v>
      </c>
      <c r="O185">
        <v>0</v>
      </c>
      <c r="P185" t="s">
        <v>422</v>
      </c>
      <c r="Q185">
        <v>12635</v>
      </c>
      <c r="R185">
        <v>11179.44</v>
      </c>
      <c r="S185" t="s">
        <v>422</v>
      </c>
      <c r="T185" s="927">
        <v>12635</v>
      </c>
      <c r="U185" t="s">
        <v>423</v>
      </c>
      <c r="V185" t="s">
        <v>424</v>
      </c>
      <c r="W185" t="s">
        <v>425</v>
      </c>
      <c r="X185" t="s">
        <v>975</v>
      </c>
      <c r="Y185" s="711">
        <v>44575.683437500003</v>
      </c>
    </row>
    <row r="186" spans="1:25">
      <c r="T186" s="712">
        <f>SUM(T4:T185)</f>
        <v>174220.24</v>
      </c>
    </row>
    <row r="191" spans="1:25">
      <c r="G191" t="s">
        <v>416</v>
      </c>
      <c r="H191" t="s">
        <v>2355</v>
      </c>
      <c r="I191" t="s">
        <v>2356</v>
      </c>
      <c r="J191" s="711">
        <v>44561</v>
      </c>
      <c r="K191" t="s">
        <v>2973</v>
      </c>
      <c r="L191" t="s">
        <v>2978</v>
      </c>
      <c r="M191" t="s">
        <v>422</v>
      </c>
      <c r="N191">
        <v>1433</v>
      </c>
      <c r="T191" s="712">
        <v>1433</v>
      </c>
    </row>
    <row r="192" spans="1:25">
      <c r="G192" t="s">
        <v>416</v>
      </c>
      <c r="H192" t="s">
        <v>2512</v>
      </c>
      <c r="I192" t="s">
        <v>2513</v>
      </c>
      <c r="J192" s="711">
        <v>44561</v>
      </c>
      <c r="K192" t="s">
        <v>2984</v>
      </c>
      <c r="L192" t="s">
        <v>2985</v>
      </c>
      <c r="M192" t="s">
        <v>422</v>
      </c>
      <c r="N192">
        <v>1412</v>
      </c>
      <c r="T192" s="712">
        <v>1412</v>
      </c>
    </row>
    <row r="193" spans="7:20">
      <c r="G193" t="s">
        <v>416</v>
      </c>
      <c r="H193" t="s">
        <v>1325</v>
      </c>
      <c r="I193" t="s">
        <v>1326</v>
      </c>
      <c r="J193" s="711">
        <v>44561</v>
      </c>
      <c r="K193" t="s">
        <v>3031</v>
      </c>
      <c r="L193" t="s">
        <v>3032</v>
      </c>
      <c r="T193" s="712">
        <v>1668</v>
      </c>
    </row>
    <row r="195" spans="7:20">
      <c r="T195" s="712">
        <f>T186-T191-T192-T193</f>
        <v>169707.24</v>
      </c>
    </row>
    <row r="197" spans="7:20">
      <c r="T197" s="712">
        <f>'VNG T5'!N242</f>
        <v>60132.57</v>
      </c>
    </row>
    <row r="198" spans="7:20">
      <c r="T198" s="712">
        <f>SUM(T195:T197)</f>
        <v>229839.81</v>
      </c>
    </row>
    <row r="200" spans="7:20">
      <c r="T200" s="712">
        <f>'Rapport Financier 1'!O254</f>
        <v>229839.81</v>
      </c>
    </row>
  </sheetData>
  <autoFilter ref="A3:Y186" xr:uid="{2ABF50C8-DB87-4BB4-9AF3-FE344C0E4C63}"/>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4315-D81B-4CD3-8B4C-A3498FD43200}">
  <sheetPr>
    <pageSetUpPr fitToPage="1"/>
  </sheetPr>
  <dimension ref="A3:Y199"/>
  <sheetViews>
    <sheetView topLeftCell="H163" zoomScale="70" zoomScaleNormal="70" workbookViewId="0">
      <selection activeCell="L196" sqref="L196"/>
    </sheetView>
  </sheetViews>
  <sheetFormatPr defaultColWidth="11.125" defaultRowHeight="15.75"/>
  <cols>
    <col min="1" max="1" width="31.375" bestFit="1" customWidth="1"/>
    <col min="2" max="2" width="7.125" customWidth="1"/>
    <col min="3" max="3" width="12.125" customWidth="1"/>
    <col min="4" max="4" width="20.625" customWidth="1"/>
    <col min="5" max="5" width="8.625" customWidth="1"/>
    <col min="6" max="6" width="49.5" bestFit="1" customWidth="1"/>
    <col min="7" max="7" width="14.125" bestFit="1" customWidth="1"/>
    <col min="8" max="8" width="18.625" bestFit="1" customWidth="1"/>
    <col min="9" max="9" width="52.625" bestFit="1" customWidth="1"/>
    <col min="10" max="10" width="12.125" style="711" bestFit="1" customWidth="1"/>
    <col min="11" max="11" width="18.125" bestFit="1" customWidth="1"/>
    <col min="12" max="12" width="61.125" bestFit="1" customWidth="1"/>
    <col min="13" max="13" width="13.625" customWidth="1"/>
    <col min="14" max="14" width="7.875" customWidth="1"/>
    <col min="15" max="15" width="8.625" customWidth="1"/>
    <col min="16" max="16" width="22" bestFit="1" customWidth="1"/>
    <col min="17" max="17" width="29.375" bestFit="1" customWidth="1"/>
    <col min="18" max="18" width="29" bestFit="1" customWidth="1"/>
    <col min="19" max="19" width="16.5" bestFit="1" customWidth="1"/>
    <col min="20" max="20" width="23.625" style="712" bestFit="1"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733" t="s">
        <v>404</v>
      </c>
      <c r="U3" s="717" t="s">
        <v>405</v>
      </c>
      <c r="V3" s="717" t="s">
        <v>406</v>
      </c>
      <c r="W3" s="717" t="s">
        <v>407</v>
      </c>
      <c r="X3" s="717" t="s">
        <v>408</v>
      </c>
      <c r="Y3" s="718" t="s">
        <v>409</v>
      </c>
    </row>
    <row r="4" spans="1:25">
      <c r="A4" t="s">
        <v>410</v>
      </c>
      <c r="B4" t="s">
        <v>411</v>
      </c>
      <c r="C4" t="s">
        <v>970</v>
      </c>
      <c r="D4" t="s">
        <v>971</v>
      </c>
      <c r="E4" t="s">
        <v>414</v>
      </c>
      <c r="F4" t="s">
        <v>415</v>
      </c>
      <c r="G4" t="s">
        <v>416</v>
      </c>
      <c r="H4" t="s">
        <v>417</v>
      </c>
      <c r="I4" t="s">
        <v>418</v>
      </c>
      <c r="J4" s="711">
        <v>44599</v>
      </c>
      <c r="K4" t="s">
        <v>3062</v>
      </c>
      <c r="L4" t="s">
        <v>3063</v>
      </c>
      <c r="M4" t="s">
        <v>421</v>
      </c>
      <c r="N4">
        <v>0</v>
      </c>
      <c r="O4">
        <v>0</v>
      </c>
      <c r="P4" t="s">
        <v>422</v>
      </c>
      <c r="Q4">
        <v>1145</v>
      </c>
      <c r="R4">
        <v>999.65</v>
      </c>
      <c r="S4" t="s">
        <v>422</v>
      </c>
      <c r="T4" s="712">
        <v>1145</v>
      </c>
      <c r="U4" t="s">
        <v>423</v>
      </c>
      <c r="V4" t="s">
        <v>424</v>
      </c>
      <c r="W4" t="s">
        <v>425</v>
      </c>
      <c r="X4" t="s">
        <v>3064</v>
      </c>
      <c r="Y4" s="711">
        <v>44634.6101388889</v>
      </c>
    </row>
    <row r="5" spans="1:25">
      <c r="A5" t="s">
        <v>410</v>
      </c>
      <c r="B5" t="s">
        <v>411</v>
      </c>
      <c r="C5" t="s">
        <v>970</v>
      </c>
      <c r="D5" t="s">
        <v>971</v>
      </c>
      <c r="E5" t="s">
        <v>414</v>
      </c>
      <c r="F5" t="s">
        <v>415</v>
      </c>
      <c r="G5" t="s">
        <v>416</v>
      </c>
      <c r="H5" t="s">
        <v>417</v>
      </c>
      <c r="I5" t="s">
        <v>418</v>
      </c>
      <c r="J5" s="711">
        <v>44651</v>
      </c>
      <c r="K5" t="s">
        <v>3065</v>
      </c>
      <c r="L5" t="s">
        <v>3066</v>
      </c>
      <c r="M5" t="s">
        <v>421</v>
      </c>
      <c r="N5">
        <v>0</v>
      </c>
      <c r="O5">
        <v>0</v>
      </c>
      <c r="P5" t="s">
        <v>422</v>
      </c>
      <c r="Q5">
        <v>1055</v>
      </c>
      <c r="R5">
        <v>963.47</v>
      </c>
      <c r="S5" t="s">
        <v>422</v>
      </c>
      <c r="T5" s="712">
        <v>1055</v>
      </c>
      <c r="U5" t="s">
        <v>423</v>
      </c>
      <c r="V5" t="s">
        <v>424</v>
      </c>
      <c r="W5" t="s">
        <v>425</v>
      </c>
      <c r="X5" t="s">
        <v>3064</v>
      </c>
      <c r="Y5" s="711">
        <v>44663.4065162037</v>
      </c>
    </row>
    <row r="6" spans="1:25">
      <c r="A6" t="s">
        <v>410</v>
      </c>
      <c r="B6" t="s">
        <v>411</v>
      </c>
      <c r="C6" t="s">
        <v>970</v>
      </c>
      <c r="D6" t="s">
        <v>971</v>
      </c>
      <c r="E6" t="s">
        <v>414</v>
      </c>
      <c r="F6" t="s">
        <v>415</v>
      </c>
      <c r="G6" t="s">
        <v>416</v>
      </c>
      <c r="H6" t="s">
        <v>947</v>
      </c>
      <c r="I6" t="s">
        <v>2359</v>
      </c>
      <c r="J6" s="711">
        <v>44651</v>
      </c>
      <c r="K6" t="s">
        <v>3067</v>
      </c>
      <c r="L6" t="s">
        <v>3068</v>
      </c>
      <c r="M6" t="s">
        <v>421</v>
      </c>
      <c r="N6">
        <v>0</v>
      </c>
      <c r="O6">
        <v>0</v>
      </c>
      <c r="P6" t="s">
        <v>422</v>
      </c>
      <c r="Q6">
        <v>115</v>
      </c>
      <c r="R6">
        <v>105.02</v>
      </c>
      <c r="S6" t="s">
        <v>422</v>
      </c>
      <c r="T6" s="712">
        <v>115</v>
      </c>
      <c r="U6" t="s">
        <v>423</v>
      </c>
      <c r="V6" t="s">
        <v>424</v>
      </c>
      <c r="W6" t="s">
        <v>425</v>
      </c>
      <c r="X6" t="s">
        <v>3069</v>
      </c>
      <c r="Y6" s="711">
        <v>44655.666562500002</v>
      </c>
    </row>
    <row r="7" spans="1:25">
      <c r="A7" t="s">
        <v>410</v>
      </c>
      <c r="B7" t="s">
        <v>411</v>
      </c>
      <c r="C7" t="s">
        <v>970</v>
      </c>
      <c r="D7" t="s">
        <v>971</v>
      </c>
      <c r="E7" t="s">
        <v>414</v>
      </c>
      <c r="F7" t="s">
        <v>415</v>
      </c>
      <c r="G7" t="s">
        <v>416</v>
      </c>
      <c r="H7" t="s">
        <v>846</v>
      </c>
      <c r="I7" t="s">
        <v>1039</v>
      </c>
      <c r="J7" s="711">
        <v>44603</v>
      </c>
      <c r="K7" t="s">
        <v>3070</v>
      </c>
      <c r="L7" t="s">
        <v>3071</v>
      </c>
      <c r="M7" t="s">
        <v>421</v>
      </c>
      <c r="N7">
        <v>0</v>
      </c>
      <c r="O7">
        <v>0</v>
      </c>
      <c r="P7" t="s">
        <v>422</v>
      </c>
      <c r="Q7">
        <v>1180</v>
      </c>
      <c r="R7">
        <v>1042.29</v>
      </c>
      <c r="S7" t="s">
        <v>422</v>
      </c>
      <c r="T7" s="712">
        <v>1180</v>
      </c>
      <c r="U7" t="s">
        <v>423</v>
      </c>
      <c r="V7" t="s">
        <v>424</v>
      </c>
      <c r="W7" t="s">
        <v>425</v>
      </c>
      <c r="X7" t="s">
        <v>3072</v>
      </c>
      <c r="Y7" s="711">
        <v>44624.541481481501</v>
      </c>
    </row>
    <row r="8" spans="1:25">
      <c r="A8" t="s">
        <v>410</v>
      </c>
      <c r="B8" t="s">
        <v>411</v>
      </c>
      <c r="C8" t="s">
        <v>412</v>
      </c>
      <c r="D8" t="s">
        <v>413</v>
      </c>
      <c r="E8" t="s">
        <v>414</v>
      </c>
      <c r="F8" t="s">
        <v>415</v>
      </c>
      <c r="G8" t="s">
        <v>416</v>
      </c>
      <c r="H8" t="s">
        <v>846</v>
      </c>
      <c r="I8" t="s">
        <v>1039</v>
      </c>
      <c r="J8" s="711">
        <v>44637</v>
      </c>
      <c r="K8" t="s">
        <v>3073</v>
      </c>
      <c r="L8" t="s">
        <v>3074</v>
      </c>
      <c r="M8" t="s">
        <v>421</v>
      </c>
      <c r="N8">
        <v>0</v>
      </c>
      <c r="O8">
        <v>0</v>
      </c>
      <c r="P8" t="s">
        <v>422</v>
      </c>
      <c r="Q8">
        <v>46</v>
      </c>
      <c r="R8">
        <v>42.16</v>
      </c>
      <c r="S8" t="s">
        <v>422</v>
      </c>
      <c r="T8" s="712">
        <v>46</v>
      </c>
      <c r="U8" t="s">
        <v>423</v>
      </c>
      <c r="V8" t="s">
        <v>424</v>
      </c>
      <c r="W8" t="s">
        <v>425</v>
      </c>
      <c r="X8" t="s">
        <v>3075</v>
      </c>
      <c r="Y8" s="711">
        <v>44660.394027777802</v>
      </c>
    </row>
    <row r="9" spans="1:25">
      <c r="A9" t="s">
        <v>410</v>
      </c>
      <c r="B9" t="s">
        <v>411</v>
      </c>
      <c r="C9" t="s">
        <v>412</v>
      </c>
      <c r="D9" t="s">
        <v>413</v>
      </c>
      <c r="E9" t="s">
        <v>414</v>
      </c>
      <c r="F9" t="s">
        <v>415</v>
      </c>
      <c r="G9" t="s">
        <v>416</v>
      </c>
      <c r="H9" t="s">
        <v>846</v>
      </c>
      <c r="I9" t="s">
        <v>1039</v>
      </c>
      <c r="J9" s="711">
        <v>44637</v>
      </c>
      <c r="K9" t="s">
        <v>3076</v>
      </c>
      <c r="L9" t="s">
        <v>3077</v>
      </c>
      <c r="M9" t="s">
        <v>421</v>
      </c>
      <c r="N9">
        <v>0</v>
      </c>
      <c r="O9">
        <v>0</v>
      </c>
      <c r="P9" t="s">
        <v>422</v>
      </c>
      <c r="Q9">
        <v>120</v>
      </c>
      <c r="R9">
        <v>109.98</v>
      </c>
      <c r="S9" t="s">
        <v>422</v>
      </c>
      <c r="T9" s="712">
        <v>120</v>
      </c>
      <c r="U9" t="s">
        <v>423</v>
      </c>
      <c r="V9" t="s">
        <v>424</v>
      </c>
      <c r="W9" t="s">
        <v>425</v>
      </c>
      <c r="X9" t="s">
        <v>3069</v>
      </c>
      <c r="Y9" s="711">
        <v>44660.394027777802</v>
      </c>
    </row>
    <row r="10" spans="1:25">
      <c r="A10" t="s">
        <v>410</v>
      </c>
      <c r="B10" t="s">
        <v>411</v>
      </c>
      <c r="C10" t="s">
        <v>412</v>
      </c>
      <c r="D10" t="s">
        <v>413</v>
      </c>
      <c r="E10" t="s">
        <v>414</v>
      </c>
      <c r="F10" t="s">
        <v>415</v>
      </c>
      <c r="G10" t="s">
        <v>416</v>
      </c>
      <c r="H10" t="s">
        <v>846</v>
      </c>
      <c r="I10" t="s">
        <v>1039</v>
      </c>
      <c r="J10" s="711">
        <v>44641</v>
      </c>
      <c r="K10" t="s">
        <v>3078</v>
      </c>
      <c r="L10" t="s">
        <v>3079</v>
      </c>
      <c r="M10" t="s">
        <v>421</v>
      </c>
      <c r="N10">
        <v>0</v>
      </c>
      <c r="O10">
        <v>0</v>
      </c>
      <c r="P10" t="s">
        <v>422</v>
      </c>
      <c r="Q10">
        <v>1420</v>
      </c>
      <c r="R10">
        <v>1286.7</v>
      </c>
      <c r="S10" t="s">
        <v>422</v>
      </c>
      <c r="T10" s="712">
        <v>1420</v>
      </c>
      <c r="U10" t="s">
        <v>423</v>
      </c>
      <c r="V10" t="s">
        <v>424</v>
      </c>
      <c r="W10" t="s">
        <v>425</v>
      </c>
      <c r="X10" t="s">
        <v>3069</v>
      </c>
      <c r="Y10" s="711">
        <v>44660.511840277803</v>
      </c>
    </row>
    <row r="11" spans="1:25">
      <c r="A11" t="s">
        <v>410</v>
      </c>
      <c r="B11" t="s">
        <v>411</v>
      </c>
      <c r="C11" t="s">
        <v>412</v>
      </c>
      <c r="D11" t="s">
        <v>413</v>
      </c>
      <c r="E11" t="s">
        <v>414</v>
      </c>
      <c r="F11" t="s">
        <v>415</v>
      </c>
      <c r="G11" t="s">
        <v>416</v>
      </c>
      <c r="H11" t="s">
        <v>846</v>
      </c>
      <c r="I11" t="s">
        <v>1039</v>
      </c>
      <c r="J11" s="711">
        <v>44642</v>
      </c>
      <c r="K11" t="s">
        <v>3080</v>
      </c>
      <c r="L11" t="s">
        <v>3081</v>
      </c>
      <c r="M11" t="s">
        <v>421</v>
      </c>
      <c r="N11">
        <v>0</v>
      </c>
      <c r="O11">
        <v>0</v>
      </c>
      <c r="P11" t="s">
        <v>422</v>
      </c>
      <c r="Q11">
        <v>60</v>
      </c>
      <c r="R11">
        <v>54.37</v>
      </c>
      <c r="S11" t="s">
        <v>422</v>
      </c>
      <c r="T11" s="712">
        <v>60</v>
      </c>
      <c r="U11" t="s">
        <v>423</v>
      </c>
      <c r="V11" t="s">
        <v>424</v>
      </c>
      <c r="W11" t="s">
        <v>425</v>
      </c>
      <c r="X11" t="s">
        <v>3069</v>
      </c>
      <c r="Y11" s="711">
        <v>44660.394270833298</v>
      </c>
    </row>
    <row r="12" spans="1:25">
      <c r="A12" t="s">
        <v>410</v>
      </c>
      <c r="B12" t="s">
        <v>411</v>
      </c>
      <c r="C12" t="s">
        <v>970</v>
      </c>
      <c r="D12" t="s">
        <v>971</v>
      </c>
      <c r="E12" t="s">
        <v>414</v>
      </c>
      <c r="F12" t="s">
        <v>415</v>
      </c>
      <c r="G12" t="s">
        <v>416</v>
      </c>
      <c r="H12" t="s">
        <v>846</v>
      </c>
      <c r="I12" t="s">
        <v>1039</v>
      </c>
      <c r="J12" s="711">
        <v>44651</v>
      </c>
      <c r="K12" t="s">
        <v>3082</v>
      </c>
      <c r="L12" t="s">
        <v>3083</v>
      </c>
      <c r="M12" t="s">
        <v>421</v>
      </c>
      <c r="N12">
        <v>0</v>
      </c>
      <c r="O12">
        <v>0</v>
      </c>
      <c r="P12" t="s">
        <v>422</v>
      </c>
      <c r="Q12">
        <v>5550</v>
      </c>
      <c r="R12">
        <v>5068.49</v>
      </c>
      <c r="S12" t="s">
        <v>422</v>
      </c>
      <c r="T12" s="712">
        <v>5550</v>
      </c>
      <c r="U12" t="s">
        <v>423</v>
      </c>
      <c r="V12" t="s">
        <v>424</v>
      </c>
      <c r="W12" t="s">
        <v>425</v>
      </c>
      <c r="X12" t="s">
        <v>3069</v>
      </c>
      <c r="Y12" s="711">
        <v>44663.4065162037</v>
      </c>
    </row>
    <row r="13" spans="1:25">
      <c r="A13" t="s">
        <v>410</v>
      </c>
      <c r="B13" t="s">
        <v>411</v>
      </c>
      <c r="C13" t="s">
        <v>970</v>
      </c>
      <c r="D13" t="s">
        <v>971</v>
      </c>
      <c r="E13" t="s">
        <v>414</v>
      </c>
      <c r="F13" t="s">
        <v>415</v>
      </c>
      <c r="G13" t="s">
        <v>416</v>
      </c>
      <c r="H13" t="s">
        <v>846</v>
      </c>
      <c r="I13" t="s">
        <v>1039</v>
      </c>
      <c r="J13" s="711">
        <v>44651</v>
      </c>
      <c r="K13" t="s">
        <v>3084</v>
      </c>
      <c r="L13" t="s">
        <v>3085</v>
      </c>
      <c r="M13" t="s">
        <v>421</v>
      </c>
      <c r="N13">
        <v>0</v>
      </c>
      <c r="O13">
        <v>0</v>
      </c>
      <c r="P13" t="s">
        <v>422</v>
      </c>
      <c r="Q13">
        <v>730</v>
      </c>
      <c r="R13">
        <v>666.67</v>
      </c>
      <c r="S13" t="s">
        <v>422</v>
      </c>
      <c r="T13" s="712">
        <v>730</v>
      </c>
      <c r="U13" t="s">
        <v>423</v>
      </c>
      <c r="V13" t="s">
        <v>424</v>
      </c>
      <c r="W13" t="s">
        <v>425</v>
      </c>
      <c r="X13" t="s">
        <v>3064</v>
      </c>
      <c r="Y13" s="711">
        <v>44663.4065162037</v>
      </c>
    </row>
    <row r="14" spans="1:25">
      <c r="A14" t="s">
        <v>410</v>
      </c>
      <c r="B14" t="s">
        <v>411</v>
      </c>
      <c r="C14" t="s">
        <v>970</v>
      </c>
      <c r="D14" t="s">
        <v>971</v>
      </c>
      <c r="E14" t="s">
        <v>414</v>
      </c>
      <c r="F14" t="s">
        <v>415</v>
      </c>
      <c r="G14" t="s">
        <v>416</v>
      </c>
      <c r="H14" t="s">
        <v>878</v>
      </c>
      <c r="I14" t="s">
        <v>1564</v>
      </c>
      <c r="J14" s="711">
        <v>44574</v>
      </c>
      <c r="K14" t="s">
        <v>3086</v>
      </c>
      <c r="L14" t="s">
        <v>3087</v>
      </c>
      <c r="M14" t="s">
        <v>421</v>
      </c>
      <c r="N14">
        <v>0</v>
      </c>
      <c r="O14">
        <v>0</v>
      </c>
      <c r="P14" t="s">
        <v>422</v>
      </c>
      <c r="Q14">
        <v>72</v>
      </c>
      <c r="R14">
        <v>63.71</v>
      </c>
      <c r="S14" t="s">
        <v>422</v>
      </c>
      <c r="T14" s="712">
        <v>72</v>
      </c>
      <c r="U14" t="s">
        <v>423</v>
      </c>
      <c r="V14" t="s">
        <v>424</v>
      </c>
      <c r="W14" t="s">
        <v>425</v>
      </c>
      <c r="X14" t="s">
        <v>565</v>
      </c>
      <c r="Y14" s="711">
        <v>44606.544166666703</v>
      </c>
    </row>
    <row r="15" spans="1:25">
      <c r="A15" t="s">
        <v>410</v>
      </c>
      <c r="B15" t="s">
        <v>411</v>
      </c>
      <c r="C15" t="s">
        <v>970</v>
      </c>
      <c r="D15" t="s">
        <v>971</v>
      </c>
      <c r="E15" t="s">
        <v>414</v>
      </c>
      <c r="F15" t="s">
        <v>415</v>
      </c>
      <c r="G15" t="s">
        <v>416</v>
      </c>
      <c r="H15" t="s">
        <v>878</v>
      </c>
      <c r="I15" t="s">
        <v>1564</v>
      </c>
      <c r="J15" s="711">
        <v>44579</v>
      </c>
      <c r="K15" t="s">
        <v>3088</v>
      </c>
      <c r="L15" t="s">
        <v>3089</v>
      </c>
      <c r="M15" t="s">
        <v>421</v>
      </c>
      <c r="N15">
        <v>0</v>
      </c>
      <c r="O15">
        <v>0</v>
      </c>
      <c r="P15" t="s">
        <v>422</v>
      </c>
      <c r="Q15">
        <v>380</v>
      </c>
      <c r="R15">
        <v>336.22</v>
      </c>
      <c r="S15" t="s">
        <v>422</v>
      </c>
      <c r="T15" s="712">
        <v>380</v>
      </c>
      <c r="U15" t="s">
        <v>423</v>
      </c>
      <c r="V15" t="s">
        <v>424</v>
      </c>
      <c r="W15" t="s">
        <v>425</v>
      </c>
      <c r="X15" t="s">
        <v>565</v>
      </c>
      <c r="Y15" s="711">
        <v>44606.525578703702</v>
      </c>
    </row>
    <row r="16" spans="1:25">
      <c r="A16" t="s">
        <v>410</v>
      </c>
      <c r="B16" t="s">
        <v>411</v>
      </c>
      <c r="C16" t="s">
        <v>432</v>
      </c>
      <c r="D16" t="s">
        <v>433</v>
      </c>
      <c r="E16" t="s">
        <v>414</v>
      </c>
      <c r="F16" t="s">
        <v>415</v>
      </c>
      <c r="G16" t="s">
        <v>416</v>
      </c>
      <c r="H16" t="s">
        <v>878</v>
      </c>
      <c r="I16" t="s">
        <v>1564</v>
      </c>
      <c r="J16" s="711">
        <v>44585</v>
      </c>
      <c r="K16" t="s">
        <v>3090</v>
      </c>
      <c r="L16" t="s">
        <v>3091</v>
      </c>
      <c r="M16" t="s">
        <v>421</v>
      </c>
      <c r="N16">
        <v>0</v>
      </c>
      <c r="O16">
        <v>0</v>
      </c>
      <c r="P16" t="s">
        <v>422</v>
      </c>
      <c r="Q16">
        <v>66.5</v>
      </c>
      <c r="R16">
        <v>58.84</v>
      </c>
      <c r="S16" t="s">
        <v>422</v>
      </c>
      <c r="T16" s="712">
        <v>66.5</v>
      </c>
      <c r="U16" t="s">
        <v>423</v>
      </c>
      <c r="V16" t="s">
        <v>424</v>
      </c>
      <c r="W16" t="s">
        <v>425</v>
      </c>
      <c r="X16" t="s">
        <v>3069</v>
      </c>
      <c r="Y16" s="711">
        <v>44606.659062500003</v>
      </c>
    </row>
    <row r="17" spans="1:25">
      <c r="A17" t="s">
        <v>410</v>
      </c>
      <c r="B17" t="s">
        <v>411</v>
      </c>
      <c r="C17" t="s">
        <v>970</v>
      </c>
      <c r="D17" t="s">
        <v>971</v>
      </c>
      <c r="E17" t="s">
        <v>414</v>
      </c>
      <c r="F17" t="s">
        <v>415</v>
      </c>
      <c r="G17" t="s">
        <v>416</v>
      </c>
      <c r="H17" t="s">
        <v>878</v>
      </c>
      <c r="I17" t="s">
        <v>1564</v>
      </c>
      <c r="J17" s="711">
        <v>44587</v>
      </c>
      <c r="K17" t="s">
        <v>3092</v>
      </c>
      <c r="L17" t="s">
        <v>3093</v>
      </c>
      <c r="M17" t="s">
        <v>421</v>
      </c>
      <c r="N17">
        <v>0</v>
      </c>
      <c r="O17">
        <v>0</v>
      </c>
      <c r="P17" t="s">
        <v>422</v>
      </c>
      <c r="Q17">
        <v>75</v>
      </c>
      <c r="R17">
        <v>66.36</v>
      </c>
      <c r="S17" t="s">
        <v>422</v>
      </c>
      <c r="T17" s="712">
        <v>75</v>
      </c>
      <c r="U17" t="s">
        <v>423</v>
      </c>
      <c r="V17" t="s">
        <v>424</v>
      </c>
      <c r="W17" t="s">
        <v>425</v>
      </c>
      <c r="X17" t="s">
        <v>565</v>
      </c>
      <c r="Y17" s="711">
        <v>44606.516238425902</v>
      </c>
    </row>
    <row r="18" spans="1:25">
      <c r="A18" t="s">
        <v>410</v>
      </c>
      <c r="B18" t="s">
        <v>411</v>
      </c>
      <c r="C18" t="s">
        <v>432</v>
      </c>
      <c r="D18" t="s">
        <v>433</v>
      </c>
      <c r="E18" t="s">
        <v>414</v>
      </c>
      <c r="F18" t="s">
        <v>415</v>
      </c>
      <c r="G18" t="s">
        <v>416</v>
      </c>
      <c r="H18" t="s">
        <v>878</v>
      </c>
      <c r="I18" t="s">
        <v>1564</v>
      </c>
      <c r="J18" s="711">
        <v>44592</v>
      </c>
      <c r="K18" t="s">
        <v>3094</v>
      </c>
      <c r="L18" t="s">
        <v>3095</v>
      </c>
      <c r="M18" t="s">
        <v>421</v>
      </c>
      <c r="N18">
        <v>0</v>
      </c>
      <c r="O18">
        <v>0</v>
      </c>
      <c r="P18" t="s">
        <v>422</v>
      </c>
      <c r="Q18">
        <v>670</v>
      </c>
      <c r="R18">
        <v>592.82000000000005</v>
      </c>
      <c r="S18" t="s">
        <v>422</v>
      </c>
      <c r="T18" s="712">
        <v>670</v>
      </c>
      <c r="U18" t="s">
        <v>423</v>
      </c>
      <c r="V18" t="s">
        <v>424</v>
      </c>
      <c r="W18" t="s">
        <v>425</v>
      </c>
      <c r="X18" t="s">
        <v>3064</v>
      </c>
      <c r="Y18" s="711">
        <v>44608.518298611103</v>
      </c>
    </row>
    <row r="19" spans="1:25">
      <c r="A19" t="s">
        <v>410</v>
      </c>
      <c r="B19" t="s">
        <v>411</v>
      </c>
      <c r="C19" t="s">
        <v>432</v>
      </c>
      <c r="D19" t="s">
        <v>433</v>
      </c>
      <c r="E19" t="s">
        <v>414</v>
      </c>
      <c r="F19" t="s">
        <v>415</v>
      </c>
      <c r="G19" t="s">
        <v>416</v>
      </c>
      <c r="H19" t="s">
        <v>878</v>
      </c>
      <c r="I19" t="s">
        <v>1564</v>
      </c>
      <c r="J19" s="711">
        <v>44595</v>
      </c>
      <c r="K19" t="s">
        <v>3096</v>
      </c>
      <c r="L19" t="s">
        <v>3097</v>
      </c>
      <c r="M19" t="s">
        <v>421</v>
      </c>
      <c r="N19">
        <v>0</v>
      </c>
      <c r="O19">
        <v>0</v>
      </c>
      <c r="P19" t="s">
        <v>422</v>
      </c>
      <c r="Q19">
        <v>462.16</v>
      </c>
      <c r="R19">
        <v>408.92</v>
      </c>
      <c r="S19" t="s">
        <v>422</v>
      </c>
      <c r="T19" s="712">
        <v>462.16</v>
      </c>
      <c r="U19" t="s">
        <v>423</v>
      </c>
      <c r="V19" t="s">
        <v>424</v>
      </c>
      <c r="W19" t="s">
        <v>425</v>
      </c>
      <c r="X19" t="s">
        <v>3069</v>
      </c>
      <c r="Y19" s="711">
        <v>44630.394259259301</v>
      </c>
    </row>
    <row r="20" spans="1:25">
      <c r="A20" t="s">
        <v>410</v>
      </c>
      <c r="B20" t="s">
        <v>411</v>
      </c>
      <c r="C20" t="s">
        <v>970</v>
      </c>
      <c r="D20" t="s">
        <v>971</v>
      </c>
      <c r="E20" t="s">
        <v>414</v>
      </c>
      <c r="F20" t="s">
        <v>415</v>
      </c>
      <c r="G20" t="s">
        <v>416</v>
      </c>
      <c r="H20" t="s">
        <v>873</v>
      </c>
      <c r="I20" t="s">
        <v>1452</v>
      </c>
      <c r="J20" s="711">
        <v>44651</v>
      </c>
      <c r="K20" t="s">
        <v>3098</v>
      </c>
      <c r="L20" t="s">
        <v>3099</v>
      </c>
      <c r="M20" t="s">
        <v>421</v>
      </c>
      <c r="N20">
        <v>0</v>
      </c>
      <c r="O20">
        <v>0</v>
      </c>
      <c r="P20" t="s">
        <v>422</v>
      </c>
      <c r="Q20">
        <v>879</v>
      </c>
      <c r="R20">
        <v>802.74</v>
      </c>
      <c r="S20" t="s">
        <v>422</v>
      </c>
      <c r="T20" s="712">
        <v>879</v>
      </c>
      <c r="U20" t="s">
        <v>423</v>
      </c>
      <c r="V20" t="s">
        <v>424</v>
      </c>
      <c r="W20" t="s">
        <v>425</v>
      </c>
      <c r="X20" t="s">
        <v>3064</v>
      </c>
      <c r="Y20" s="711">
        <v>44663.4065162037</v>
      </c>
    </row>
    <row r="21" spans="1:25">
      <c r="A21" t="s">
        <v>410</v>
      </c>
      <c r="B21" t="s">
        <v>411</v>
      </c>
      <c r="C21" t="s">
        <v>970</v>
      </c>
      <c r="D21" t="s">
        <v>971</v>
      </c>
      <c r="E21" t="s">
        <v>414</v>
      </c>
      <c r="F21" t="s">
        <v>415</v>
      </c>
      <c r="G21" t="s">
        <v>416</v>
      </c>
      <c r="H21" t="s">
        <v>873</v>
      </c>
      <c r="I21" t="s">
        <v>1452</v>
      </c>
      <c r="J21" s="711">
        <v>44651</v>
      </c>
      <c r="K21" t="s">
        <v>3100</v>
      </c>
      <c r="L21" t="s">
        <v>3101</v>
      </c>
      <c r="M21" t="s">
        <v>421</v>
      </c>
      <c r="N21">
        <v>0</v>
      </c>
      <c r="O21">
        <v>0</v>
      </c>
      <c r="P21" t="s">
        <v>422</v>
      </c>
      <c r="Q21">
        <v>390</v>
      </c>
      <c r="R21">
        <v>356.16</v>
      </c>
      <c r="S21" t="s">
        <v>422</v>
      </c>
      <c r="T21" s="712">
        <v>390</v>
      </c>
      <c r="U21" t="s">
        <v>423</v>
      </c>
      <c r="V21" t="s">
        <v>424</v>
      </c>
      <c r="W21" t="s">
        <v>425</v>
      </c>
      <c r="X21" t="s">
        <v>3069</v>
      </c>
      <c r="Y21" s="711">
        <v>44663.4065162037</v>
      </c>
    </row>
    <row r="22" spans="1:25">
      <c r="A22" t="s">
        <v>410</v>
      </c>
      <c r="B22" t="s">
        <v>411</v>
      </c>
      <c r="C22" t="s">
        <v>970</v>
      </c>
      <c r="D22" t="s">
        <v>971</v>
      </c>
      <c r="E22" t="s">
        <v>414</v>
      </c>
      <c r="F22" t="s">
        <v>415</v>
      </c>
      <c r="G22" t="s">
        <v>416</v>
      </c>
      <c r="H22" t="s">
        <v>875</v>
      </c>
      <c r="I22" t="s">
        <v>1065</v>
      </c>
      <c r="J22" s="711">
        <v>44609</v>
      </c>
      <c r="K22" t="s">
        <v>3102</v>
      </c>
      <c r="L22" t="s">
        <v>3103</v>
      </c>
      <c r="M22" t="s">
        <v>421</v>
      </c>
      <c r="N22">
        <v>0</v>
      </c>
      <c r="O22">
        <v>0</v>
      </c>
      <c r="P22" t="s">
        <v>422</v>
      </c>
      <c r="Q22">
        <v>344</v>
      </c>
      <c r="R22">
        <v>303.85000000000002</v>
      </c>
      <c r="S22" t="s">
        <v>422</v>
      </c>
      <c r="T22" s="712">
        <v>344</v>
      </c>
      <c r="U22" t="s">
        <v>423</v>
      </c>
      <c r="V22" t="s">
        <v>424</v>
      </c>
      <c r="W22" t="s">
        <v>425</v>
      </c>
      <c r="X22" t="s">
        <v>3104</v>
      </c>
      <c r="Y22" s="711">
        <v>44622.437569444402</v>
      </c>
    </row>
    <row r="23" spans="1:25">
      <c r="A23" t="s">
        <v>410</v>
      </c>
      <c r="B23" t="s">
        <v>411</v>
      </c>
      <c r="C23" t="s">
        <v>970</v>
      </c>
      <c r="D23" t="s">
        <v>971</v>
      </c>
      <c r="E23" t="s">
        <v>414</v>
      </c>
      <c r="F23" t="s">
        <v>415</v>
      </c>
      <c r="G23" t="s">
        <v>416</v>
      </c>
      <c r="H23" t="s">
        <v>875</v>
      </c>
      <c r="I23" t="s">
        <v>1065</v>
      </c>
      <c r="J23" s="711">
        <v>44614</v>
      </c>
      <c r="K23" t="s">
        <v>3105</v>
      </c>
      <c r="L23" t="s">
        <v>3106</v>
      </c>
      <c r="M23" t="s">
        <v>421</v>
      </c>
      <c r="N23">
        <v>0</v>
      </c>
      <c r="O23">
        <v>0</v>
      </c>
      <c r="P23" t="s">
        <v>422</v>
      </c>
      <c r="Q23">
        <v>193</v>
      </c>
      <c r="R23">
        <v>170.05</v>
      </c>
      <c r="S23" t="s">
        <v>422</v>
      </c>
      <c r="T23" s="712">
        <v>193</v>
      </c>
      <c r="U23" t="s">
        <v>423</v>
      </c>
      <c r="V23" t="s">
        <v>424</v>
      </c>
      <c r="W23" t="s">
        <v>425</v>
      </c>
      <c r="X23" t="s">
        <v>3104</v>
      </c>
      <c r="Y23" s="711">
        <v>44623.518287036997</v>
      </c>
    </row>
    <row r="24" spans="1:25">
      <c r="A24" t="s">
        <v>410</v>
      </c>
      <c r="B24" t="s">
        <v>411</v>
      </c>
      <c r="C24" t="s">
        <v>970</v>
      </c>
      <c r="D24" t="s">
        <v>971</v>
      </c>
      <c r="E24" t="s">
        <v>414</v>
      </c>
      <c r="F24" t="s">
        <v>415</v>
      </c>
      <c r="G24" t="s">
        <v>416</v>
      </c>
      <c r="H24" t="s">
        <v>875</v>
      </c>
      <c r="I24" t="s">
        <v>1065</v>
      </c>
      <c r="J24" s="711">
        <v>44622</v>
      </c>
      <c r="K24" t="s">
        <v>3107</v>
      </c>
      <c r="L24" t="s">
        <v>3108</v>
      </c>
      <c r="M24" t="s">
        <v>421</v>
      </c>
      <c r="N24">
        <v>0</v>
      </c>
      <c r="O24">
        <v>0</v>
      </c>
      <c r="P24" t="s">
        <v>422</v>
      </c>
      <c r="Q24">
        <v>272</v>
      </c>
      <c r="R24">
        <v>243.44</v>
      </c>
      <c r="S24" t="s">
        <v>422</v>
      </c>
      <c r="T24" s="712">
        <v>272</v>
      </c>
      <c r="U24" t="s">
        <v>423</v>
      </c>
      <c r="V24" t="s">
        <v>424</v>
      </c>
      <c r="W24" t="s">
        <v>425</v>
      </c>
      <c r="X24" t="s">
        <v>3104</v>
      </c>
      <c r="Y24" s="711">
        <v>44655.4367824074</v>
      </c>
    </row>
    <row r="25" spans="1:25">
      <c r="A25" t="s">
        <v>410</v>
      </c>
      <c r="B25" t="s">
        <v>411</v>
      </c>
      <c r="C25" t="s">
        <v>970</v>
      </c>
      <c r="D25" t="s">
        <v>971</v>
      </c>
      <c r="E25" t="s">
        <v>414</v>
      </c>
      <c r="F25" t="s">
        <v>415</v>
      </c>
      <c r="G25" t="s">
        <v>416</v>
      </c>
      <c r="H25" t="s">
        <v>882</v>
      </c>
      <c r="I25" t="s">
        <v>1960</v>
      </c>
      <c r="J25" s="711">
        <v>44592</v>
      </c>
      <c r="K25" t="s">
        <v>3109</v>
      </c>
      <c r="L25" t="s">
        <v>3110</v>
      </c>
      <c r="M25" t="s">
        <v>421</v>
      </c>
      <c r="N25">
        <v>0</v>
      </c>
      <c r="O25">
        <v>0</v>
      </c>
      <c r="P25" t="s">
        <v>422</v>
      </c>
      <c r="Q25">
        <v>331.5</v>
      </c>
      <c r="R25">
        <v>293.31</v>
      </c>
      <c r="S25" t="s">
        <v>422</v>
      </c>
      <c r="T25" s="712">
        <v>331.5</v>
      </c>
      <c r="U25" t="s">
        <v>423</v>
      </c>
      <c r="V25" t="s">
        <v>424</v>
      </c>
      <c r="W25" t="s">
        <v>425</v>
      </c>
      <c r="X25" t="s">
        <v>3064</v>
      </c>
      <c r="Y25" s="711">
        <v>44606.621631944399</v>
      </c>
    </row>
    <row r="26" spans="1:25">
      <c r="A26" t="s">
        <v>410</v>
      </c>
      <c r="B26" t="s">
        <v>411</v>
      </c>
      <c r="C26" t="s">
        <v>970</v>
      </c>
      <c r="D26" t="s">
        <v>971</v>
      </c>
      <c r="E26" t="s">
        <v>414</v>
      </c>
      <c r="F26" t="s">
        <v>415</v>
      </c>
      <c r="G26" t="s">
        <v>416</v>
      </c>
      <c r="H26" t="s">
        <v>882</v>
      </c>
      <c r="I26" t="s">
        <v>1960</v>
      </c>
      <c r="J26" s="711">
        <v>44599</v>
      </c>
      <c r="K26" t="s">
        <v>3111</v>
      </c>
      <c r="L26" t="s">
        <v>3112</v>
      </c>
      <c r="M26" t="s">
        <v>421</v>
      </c>
      <c r="N26">
        <v>0</v>
      </c>
      <c r="O26">
        <v>0</v>
      </c>
      <c r="P26" t="s">
        <v>422</v>
      </c>
      <c r="Q26">
        <v>300</v>
      </c>
      <c r="R26">
        <v>261.92</v>
      </c>
      <c r="S26" t="s">
        <v>422</v>
      </c>
      <c r="T26" s="712">
        <v>300</v>
      </c>
      <c r="U26" t="s">
        <v>423</v>
      </c>
      <c r="V26" t="s">
        <v>424</v>
      </c>
      <c r="W26" t="s">
        <v>425</v>
      </c>
      <c r="X26" t="s">
        <v>3064</v>
      </c>
      <c r="Y26" s="711">
        <v>44634.6101388889</v>
      </c>
    </row>
    <row r="27" spans="1:25">
      <c r="A27" t="s">
        <v>410</v>
      </c>
      <c r="B27" t="s">
        <v>411</v>
      </c>
      <c r="C27" t="s">
        <v>970</v>
      </c>
      <c r="D27" t="s">
        <v>971</v>
      </c>
      <c r="E27" t="s">
        <v>414</v>
      </c>
      <c r="F27" t="s">
        <v>415</v>
      </c>
      <c r="G27" t="s">
        <v>416</v>
      </c>
      <c r="H27" t="s">
        <v>882</v>
      </c>
      <c r="I27" t="s">
        <v>1960</v>
      </c>
      <c r="J27" s="711">
        <v>44599</v>
      </c>
      <c r="K27" t="s">
        <v>3113</v>
      </c>
      <c r="L27" t="s">
        <v>3114</v>
      </c>
      <c r="M27" t="s">
        <v>421</v>
      </c>
      <c r="N27">
        <v>0</v>
      </c>
      <c r="O27">
        <v>0</v>
      </c>
      <c r="P27" t="s">
        <v>422</v>
      </c>
      <c r="Q27">
        <v>300</v>
      </c>
      <c r="R27">
        <v>261.92</v>
      </c>
      <c r="S27" t="s">
        <v>422</v>
      </c>
      <c r="T27" s="712">
        <v>300</v>
      </c>
      <c r="U27" t="s">
        <v>423</v>
      </c>
      <c r="V27" t="s">
        <v>424</v>
      </c>
      <c r="W27" t="s">
        <v>425</v>
      </c>
      <c r="X27" t="s">
        <v>3064</v>
      </c>
      <c r="Y27" s="711">
        <v>44634.610150462999</v>
      </c>
    </row>
    <row r="28" spans="1:25">
      <c r="A28" t="s">
        <v>410</v>
      </c>
      <c r="B28" t="s">
        <v>411</v>
      </c>
      <c r="C28" t="s">
        <v>970</v>
      </c>
      <c r="D28" t="s">
        <v>971</v>
      </c>
      <c r="E28" t="s">
        <v>414</v>
      </c>
      <c r="F28" t="s">
        <v>415</v>
      </c>
      <c r="G28" t="s">
        <v>416</v>
      </c>
      <c r="H28" t="s">
        <v>882</v>
      </c>
      <c r="I28" t="s">
        <v>1960</v>
      </c>
      <c r="J28" s="711">
        <v>44603</v>
      </c>
      <c r="K28" t="s">
        <v>3115</v>
      </c>
      <c r="L28" t="s">
        <v>3116</v>
      </c>
      <c r="M28" t="s">
        <v>421</v>
      </c>
      <c r="N28">
        <v>0</v>
      </c>
      <c r="O28">
        <v>0</v>
      </c>
      <c r="P28" t="s">
        <v>422</v>
      </c>
      <c r="Q28">
        <v>1180</v>
      </c>
      <c r="R28">
        <v>1042.29</v>
      </c>
      <c r="S28" t="s">
        <v>422</v>
      </c>
      <c r="T28" s="712">
        <v>1180</v>
      </c>
      <c r="U28" t="s">
        <v>423</v>
      </c>
      <c r="V28" t="s">
        <v>424</v>
      </c>
      <c r="W28" t="s">
        <v>425</v>
      </c>
      <c r="X28" t="s">
        <v>3072</v>
      </c>
      <c r="Y28" s="711">
        <v>44624.541481481501</v>
      </c>
    </row>
    <row r="29" spans="1:25">
      <c r="A29" t="s">
        <v>410</v>
      </c>
      <c r="B29" t="s">
        <v>411</v>
      </c>
      <c r="C29" t="s">
        <v>970</v>
      </c>
      <c r="D29" t="s">
        <v>971</v>
      </c>
      <c r="E29" t="s">
        <v>414</v>
      </c>
      <c r="F29" t="s">
        <v>415</v>
      </c>
      <c r="G29" t="s">
        <v>416</v>
      </c>
      <c r="H29" t="s">
        <v>908</v>
      </c>
      <c r="I29" t="s">
        <v>1697</v>
      </c>
      <c r="J29" s="711">
        <v>44635</v>
      </c>
      <c r="K29" t="s">
        <v>3117</v>
      </c>
      <c r="L29" t="s">
        <v>3118</v>
      </c>
      <c r="M29" t="s">
        <v>421</v>
      </c>
      <c r="N29">
        <v>0</v>
      </c>
      <c r="O29">
        <v>0</v>
      </c>
      <c r="P29" t="s">
        <v>422</v>
      </c>
      <c r="Q29">
        <v>329</v>
      </c>
      <c r="R29">
        <v>301.52999999999997</v>
      </c>
      <c r="S29" t="s">
        <v>422</v>
      </c>
      <c r="T29" s="712">
        <v>329</v>
      </c>
      <c r="U29" t="s">
        <v>423</v>
      </c>
      <c r="V29" t="s">
        <v>424</v>
      </c>
      <c r="W29" t="s">
        <v>425</v>
      </c>
      <c r="X29" t="s">
        <v>3064</v>
      </c>
      <c r="Y29" s="711">
        <v>44663.4065162037</v>
      </c>
    </row>
    <row r="30" spans="1:25">
      <c r="A30" t="s">
        <v>410</v>
      </c>
      <c r="B30" t="s">
        <v>411</v>
      </c>
      <c r="C30" t="s">
        <v>970</v>
      </c>
      <c r="D30" t="s">
        <v>971</v>
      </c>
      <c r="E30" t="s">
        <v>414</v>
      </c>
      <c r="F30" t="s">
        <v>415</v>
      </c>
      <c r="G30" t="s">
        <v>416</v>
      </c>
      <c r="H30" t="s">
        <v>908</v>
      </c>
      <c r="I30" t="s">
        <v>1697</v>
      </c>
      <c r="J30" s="711">
        <v>44651</v>
      </c>
      <c r="K30" t="s">
        <v>3119</v>
      </c>
      <c r="L30" t="s">
        <v>3101</v>
      </c>
      <c r="M30" t="s">
        <v>421</v>
      </c>
      <c r="N30">
        <v>0</v>
      </c>
      <c r="O30">
        <v>0</v>
      </c>
      <c r="P30" t="s">
        <v>422</v>
      </c>
      <c r="Q30">
        <v>1184</v>
      </c>
      <c r="R30">
        <v>1081.28</v>
      </c>
      <c r="S30" t="s">
        <v>422</v>
      </c>
      <c r="T30" s="712">
        <v>1184</v>
      </c>
      <c r="U30" t="s">
        <v>423</v>
      </c>
      <c r="V30" t="s">
        <v>424</v>
      </c>
      <c r="W30" t="s">
        <v>425</v>
      </c>
      <c r="X30" t="s">
        <v>3069</v>
      </c>
      <c r="Y30" s="711">
        <v>44663.4065162037</v>
      </c>
    </row>
    <row r="31" spans="1:25">
      <c r="A31" t="s">
        <v>410</v>
      </c>
      <c r="B31" t="s">
        <v>411</v>
      </c>
      <c r="C31" t="s">
        <v>970</v>
      </c>
      <c r="D31" t="s">
        <v>971</v>
      </c>
      <c r="E31" t="s">
        <v>414</v>
      </c>
      <c r="F31" t="s">
        <v>415</v>
      </c>
      <c r="G31" t="s">
        <v>416</v>
      </c>
      <c r="H31" t="s">
        <v>910</v>
      </c>
      <c r="I31" t="s">
        <v>2159</v>
      </c>
      <c r="J31" s="711">
        <v>44599</v>
      </c>
      <c r="K31" t="s">
        <v>3120</v>
      </c>
      <c r="L31" t="s">
        <v>3121</v>
      </c>
      <c r="M31" t="s">
        <v>421</v>
      </c>
      <c r="N31">
        <v>0</v>
      </c>
      <c r="O31">
        <v>0</v>
      </c>
      <c r="P31" t="s">
        <v>422</v>
      </c>
      <c r="Q31">
        <v>1125</v>
      </c>
      <c r="R31">
        <v>982.19</v>
      </c>
      <c r="S31" t="s">
        <v>422</v>
      </c>
      <c r="T31" s="712">
        <v>1125</v>
      </c>
      <c r="U31" t="s">
        <v>423</v>
      </c>
      <c r="V31" t="s">
        <v>424</v>
      </c>
      <c r="W31" t="s">
        <v>425</v>
      </c>
      <c r="X31" t="s">
        <v>3122</v>
      </c>
      <c r="Y31" s="711">
        <v>44624.541481481501</v>
      </c>
    </row>
    <row r="32" spans="1:25">
      <c r="A32" t="s">
        <v>410</v>
      </c>
      <c r="B32" t="s">
        <v>411</v>
      </c>
      <c r="C32" t="s">
        <v>458</v>
      </c>
      <c r="D32" t="s">
        <v>459</v>
      </c>
      <c r="E32" t="s">
        <v>414</v>
      </c>
      <c r="F32" t="s">
        <v>415</v>
      </c>
      <c r="G32" t="s">
        <v>416</v>
      </c>
      <c r="H32" t="s">
        <v>910</v>
      </c>
      <c r="I32" t="s">
        <v>2159</v>
      </c>
      <c r="J32" s="711">
        <v>44609</v>
      </c>
      <c r="K32" t="s">
        <v>3123</v>
      </c>
      <c r="L32" t="s">
        <v>3124</v>
      </c>
      <c r="M32" t="s">
        <v>421</v>
      </c>
      <c r="N32">
        <v>0</v>
      </c>
      <c r="O32">
        <v>0</v>
      </c>
      <c r="P32" t="s">
        <v>422</v>
      </c>
      <c r="Q32">
        <v>149</v>
      </c>
      <c r="R32">
        <v>131.61000000000001</v>
      </c>
      <c r="S32" t="s">
        <v>422</v>
      </c>
      <c r="T32" s="712">
        <v>149</v>
      </c>
      <c r="U32" t="s">
        <v>423</v>
      </c>
      <c r="V32" t="s">
        <v>424</v>
      </c>
      <c r="W32" t="s">
        <v>425</v>
      </c>
      <c r="X32" t="s">
        <v>3104</v>
      </c>
      <c r="Y32" s="711">
        <v>44622.437569444402</v>
      </c>
    </row>
    <row r="33" spans="1:25">
      <c r="A33" t="s">
        <v>410</v>
      </c>
      <c r="B33" t="s">
        <v>411</v>
      </c>
      <c r="C33" t="s">
        <v>970</v>
      </c>
      <c r="D33" t="s">
        <v>971</v>
      </c>
      <c r="E33" t="s">
        <v>414</v>
      </c>
      <c r="F33" t="s">
        <v>415</v>
      </c>
      <c r="G33" t="s">
        <v>416</v>
      </c>
      <c r="H33" t="s">
        <v>910</v>
      </c>
      <c r="I33" t="s">
        <v>2159</v>
      </c>
      <c r="J33" s="711">
        <v>44609</v>
      </c>
      <c r="K33" t="s">
        <v>3125</v>
      </c>
      <c r="L33" t="s">
        <v>3126</v>
      </c>
      <c r="M33" t="s">
        <v>421</v>
      </c>
      <c r="N33">
        <v>0</v>
      </c>
      <c r="O33">
        <v>0</v>
      </c>
      <c r="P33" t="s">
        <v>422</v>
      </c>
      <c r="Q33">
        <v>176</v>
      </c>
      <c r="R33">
        <v>155.46</v>
      </c>
      <c r="S33" t="s">
        <v>422</v>
      </c>
      <c r="T33" s="712">
        <v>176</v>
      </c>
      <c r="U33" t="s">
        <v>423</v>
      </c>
      <c r="V33" t="s">
        <v>424</v>
      </c>
      <c r="W33" t="s">
        <v>425</v>
      </c>
      <c r="X33" t="s">
        <v>3104</v>
      </c>
      <c r="Y33" s="711">
        <v>44622.437569444402</v>
      </c>
    </row>
    <row r="34" spans="1:25">
      <c r="A34" t="s">
        <v>410</v>
      </c>
      <c r="B34" t="s">
        <v>411</v>
      </c>
      <c r="C34" t="s">
        <v>458</v>
      </c>
      <c r="D34" t="s">
        <v>459</v>
      </c>
      <c r="E34" t="s">
        <v>414</v>
      </c>
      <c r="F34" t="s">
        <v>415</v>
      </c>
      <c r="G34" t="s">
        <v>416</v>
      </c>
      <c r="H34" t="s">
        <v>910</v>
      </c>
      <c r="I34" t="s">
        <v>2159</v>
      </c>
      <c r="J34" s="711">
        <v>44609</v>
      </c>
      <c r="K34" t="s">
        <v>3127</v>
      </c>
      <c r="L34" t="s">
        <v>3128</v>
      </c>
      <c r="M34" t="s">
        <v>421</v>
      </c>
      <c r="N34">
        <v>0</v>
      </c>
      <c r="O34">
        <v>0</v>
      </c>
      <c r="P34" t="s">
        <v>422</v>
      </c>
      <c r="Q34">
        <v>144</v>
      </c>
      <c r="R34">
        <v>127.19</v>
      </c>
      <c r="S34" t="s">
        <v>422</v>
      </c>
      <c r="T34" s="712">
        <v>144</v>
      </c>
      <c r="U34" t="s">
        <v>423</v>
      </c>
      <c r="V34" t="s">
        <v>424</v>
      </c>
      <c r="W34" t="s">
        <v>425</v>
      </c>
      <c r="X34" t="s">
        <v>3104</v>
      </c>
      <c r="Y34" s="711">
        <v>44622.437569444402</v>
      </c>
    </row>
    <row r="35" spans="1:25">
      <c r="A35" t="s">
        <v>410</v>
      </c>
      <c r="B35" t="s">
        <v>411</v>
      </c>
      <c r="C35" t="s">
        <v>970</v>
      </c>
      <c r="D35" t="s">
        <v>971</v>
      </c>
      <c r="E35" t="s">
        <v>414</v>
      </c>
      <c r="F35" t="s">
        <v>415</v>
      </c>
      <c r="G35" t="s">
        <v>416</v>
      </c>
      <c r="H35" t="s">
        <v>910</v>
      </c>
      <c r="I35" t="s">
        <v>2159</v>
      </c>
      <c r="J35" s="711">
        <v>44610</v>
      </c>
      <c r="K35" t="s">
        <v>3129</v>
      </c>
      <c r="L35" t="s">
        <v>3130</v>
      </c>
      <c r="M35" t="s">
        <v>421</v>
      </c>
      <c r="N35">
        <v>0</v>
      </c>
      <c r="O35">
        <v>0</v>
      </c>
      <c r="P35" t="s">
        <v>422</v>
      </c>
      <c r="Q35">
        <v>110</v>
      </c>
      <c r="R35">
        <v>97.16</v>
      </c>
      <c r="S35" t="s">
        <v>422</v>
      </c>
      <c r="T35" s="712">
        <v>110</v>
      </c>
      <c r="U35" t="s">
        <v>423</v>
      </c>
      <c r="V35" t="s">
        <v>424</v>
      </c>
      <c r="W35" t="s">
        <v>425</v>
      </c>
      <c r="X35" t="s">
        <v>3104</v>
      </c>
      <c r="Y35" s="711">
        <v>44622.437581018501</v>
      </c>
    </row>
    <row r="36" spans="1:25">
      <c r="A36" t="s">
        <v>410</v>
      </c>
      <c r="B36" t="s">
        <v>411</v>
      </c>
      <c r="C36" t="s">
        <v>970</v>
      </c>
      <c r="D36" t="s">
        <v>971</v>
      </c>
      <c r="E36" t="s">
        <v>414</v>
      </c>
      <c r="F36" t="s">
        <v>415</v>
      </c>
      <c r="G36" t="s">
        <v>416</v>
      </c>
      <c r="H36" t="s">
        <v>910</v>
      </c>
      <c r="I36" t="s">
        <v>2159</v>
      </c>
      <c r="J36" s="711">
        <v>44630</v>
      </c>
      <c r="K36" t="s">
        <v>3131</v>
      </c>
      <c r="L36" t="s">
        <v>3132</v>
      </c>
      <c r="M36" t="s">
        <v>421</v>
      </c>
      <c r="N36">
        <v>0</v>
      </c>
      <c r="O36">
        <v>0</v>
      </c>
      <c r="P36" t="s">
        <v>422</v>
      </c>
      <c r="Q36">
        <v>1250</v>
      </c>
      <c r="R36">
        <v>1149.95</v>
      </c>
      <c r="S36" t="s">
        <v>422</v>
      </c>
      <c r="T36" s="712">
        <v>1250</v>
      </c>
      <c r="U36" t="s">
        <v>423</v>
      </c>
      <c r="V36" t="s">
        <v>424</v>
      </c>
      <c r="W36" t="s">
        <v>425</v>
      </c>
      <c r="X36" t="s">
        <v>3122</v>
      </c>
      <c r="Y36" s="711">
        <v>44656.6304282407</v>
      </c>
    </row>
    <row r="37" spans="1:25">
      <c r="A37" t="s">
        <v>410</v>
      </c>
      <c r="B37" t="s">
        <v>411</v>
      </c>
      <c r="C37" t="s">
        <v>432</v>
      </c>
      <c r="D37" t="s">
        <v>433</v>
      </c>
      <c r="E37" t="s">
        <v>414</v>
      </c>
      <c r="F37" t="s">
        <v>415</v>
      </c>
      <c r="G37" t="s">
        <v>416</v>
      </c>
      <c r="H37" t="s">
        <v>434</v>
      </c>
      <c r="I37" t="s">
        <v>435</v>
      </c>
      <c r="J37" s="711">
        <v>44586</v>
      </c>
      <c r="K37" t="s">
        <v>3133</v>
      </c>
      <c r="L37" t="s">
        <v>3134</v>
      </c>
      <c r="M37" t="s">
        <v>421</v>
      </c>
      <c r="N37">
        <v>0</v>
      </c>
      <c r="O37">
        <v>0</v>
      </c>
      <c r="P37" t="s">
        <v>422</v>
      </c>
      <c r="Q37">
        <v>851.5</v>
      </c>
      <c r="R37">
        <v>753.41</v>
      </c>
      <c r="S37" t="s">
        <v>422</v>
      </c>
      <c r="T37" s="712">
        <v>851.5</v>
      </c>
      <c r="U37" t="s">
        <v>423</v>
      </c>
      <c r="V37" t="s">
        <v>424</v>
      </c>
      <c r="W37" t="s">
        <v>425</v>
      </c>
      <c r="X37" t="s">
        <v>3135</v>
      </c>
      <c r="Y37" s="711">
        <v>44605.853738425903</v>
      </c>
    </row>
    <row r="38" spans="1:25">
      <c r="A38" t="s">
        <v>410</v>
      </c>
      <c r="B38" t="s">
        <v>411</v>
      </c>
      <c r="C38" t="s">
        <v>432</v>
      </c>
      <c r="D38" t="s">
        <v>433</v>
      </c>
      <c r="E38" t="s">
        <v>414</v>
      </c>
      <c r="F38" t="s">
        <v>415</v>
      </c>
      <c r="G38" t="s">
        <v>416</v>
      </c>
      <c r="H38" t="s">
        <v>434</v>
      </c>
      <c r="I38" t="s">
        <v>435</v>
      </c>
      <c r="J38" s="711">
        <v>44621</v>
      </c>
      <c r="K38" t="s">
        <v>3136</v>
      </c>
      <c r="L38" t="s">
        <v>3137</v>
      </c>
      <c r="M38" t="s">
        <v>421</v>
      </c>
      <c r="N38">
        <v>0</v>
      </c>
      <c r="O38">
        <v>0</v>
      </c>
      <c r="P38" t="s">
        <v>422</v>
      </c>
      <c r="Q38">
        <v>851.5</v>
      </c>
      <c r="R38">
        <v>762.11</v>
      </c>
      <c r="S38" t="s">
        <v>422</v>
      </c>
      <c r="T38" s="712">
        <v>851.5</v>
      </c>
      <c r="U38" t="s">
        <v>423</v>
      </c>
      <c r="V38" t="s">
        <v>424</v>
      </c>
      <c r="W38" t="s">
        <v>425</v>
      </c>
      <c r="X38" t="s">
        <v>3135</v>
      </c>
      <c r="Y38" s="711">
        <v>44636.515833333302</v>
      </c>
    </row>
    <row r="39" spans="1:25">
      <c r="A39" t="s">
        <v>410</v>
      </c>
      <c r="B39" t="s">
        <v>411</v>
      </c>
      <c r="C39" t="s">
        <v>432</v>
      </c>
      <c r="D39" t="s">
        <v>433</v>
      </c>
      <c r="E39" t="s">
        <v>414</v>
      </c>
      <c r="F39" t="s">
        <v>415</v>
      </c>
      <c r="G39" t="s">
        <v>416</v>
      </c>
      <c r="H39" t="s">
        <v>434</v>
      </c>
      <c r="I39" t="s">
        <v>435</v>
      </c>
      <c r="J39" s="711">
        <v>44643</v>
      </c>
      <c r="K39" t="s">
        <v>3138</v>
      </c>
      <c r="L39" t="s">
        <v>3139</v>
      </c>
      <c r="M39" t="s">
        <v>421</v>
      </c>
      <c r="N39">
        <v>0</v>
      </c>
      <c r="O39">
        <v>0</v>
      </c>
      <c r="P39" t="s">
        <v>422</v>
      </c>
      <c r="Q39">
        <v>792.71</v>
      </c>
      <c r="R39">
        <v>718.29</v>
      </c>
      <c r="S39" t="s">
        <v>422</v>
      </c>
      <c r="T39" s="712">
        <v>792.71</v>
      </c>
      <c r="U39" t="s">
        <v>423</v>
      </c>
      <c r="V39" t="s">
        <v>424</v>
      </c>
      <c r="W39" t="s">
        <v>425</v>
      </c>
      <c r="X39" t="s">
        <v>3135</v>
      </c>
      <c r="Y39" s="711">
        <v>44652.356851851902</v>
      </c>
    </row>
    <row r="40" spans="1:25">
      <c r="A40" t="s">
        <v>410</v>
      </c>
      <c r="B40" t="s">
        <v>411</v>
      </c>
      <c r="C40" t="s">
        <v>970</v>
      </c>
      <c r="D40" t="s">
        <v>971</v>
      </c>
      <c r="E40" t="s">
        <v>414</v>
      </c>
      <c r="F40" t="s">
        <v>415</v>
      </c>
      <c r="G40" t="s">
        <v>416</v>
      </c>
      <c r="H40" t="s">
        <v>441</v>
      </c>
      <c r="I40" t="s">
        <v>442</v>
      </c>
      <c r="J40" s="711">
        <v>44595</v>
      </c>
      <c r="K40" t="s">
        <v>3140</v>
      </c>
      <c r="L40" t="s">
        <v>3141</v>
      </c>
      <c r="M40" t="s">
        <v>421</v>
      </c>
      <c r="N40">
        <v>0</v>
      </c>
      <c r="O40">
        <v>0</v>
      </c>
      <c r="P40" t="s">
        <v>422</v>
      </c>
      <c r="Q40">
        <v>306</v>
      </c>
      <c r="R40">
        <v>270.75</v>
      </c>
      <c r="S40" t="s">
        <v>422</v>
      </c>
      <c r="T40" s="712">
        <v>306</v>
      </c>
      <c r="U40" t="s">
        <v>423</v>
      </c>
      <c r="V40" t="s">
        <v>424</v>
      </c>
      <c r="W40" t="s">
        <v>425</v>
      </c>
      <c r="X40" t="s">
        <v>3142</v>
      </c>
      <c r="Y40" s="711">
        <v>44624.541469907403</v>
      </c>
    </row>
    <row r="41" spans="1:25">
      <c r="A41" t="s">
        <v>410</v>
      </c>
      <c r="B41" t="s">
        <v>411</v>
      </c>
      <c r="C41" t="s">
        <v>970</v>
      </c>
      <c r="D41" t="s">
        <v>971</v>
      </c>
      <c r="E41" t="s">
        <v>414</v>
      </c>
      <c r="F41" t="s">
        <v>415</v>
      </c>
      <c r="G41" t="s">
        <v>416</v>
      </c>
      <c r="H41" t="s">
        <v>441</v>
      </c>
      <c r="I41" t="s">
        <v>442</v>
      </c>
      <c r="J41" s="711">
        <v>44600</v>
      </c>
      <c r="K41" t="s">
        <v>3143</v>
      </c>
      <c r="L41" t="s">
        <v>3144</v>
      </c>
      <c r="M41" t="s">
        <v>421</v>
      </c>
      <c r="N41">
        <v>0</v>
      </c>
      <c r="O41">
        <v>0</v>
      </c>
      <c r="P41" t="s">
        <v>422</v>
      </c>
      <c r="Q41">
        <v>1020</v>
      </c>
      <c r="R41">
        <v>890.52</v>
      </c>
      <c r="S41" t="s">
        <v>422</v>
      </c>
      <c r="T41" s="712">
        <v>1020</v>
      </c>
      <c r="U41" t="s">
        <v>423</v>
      </c>
      <c r="V41" t="s">
        <v>424</v>
      </c>
      <c r="W41" t="s">
        <v>425</v>
      </c>
      <c r="X41" t="s">
        <v>3145</v>
      </c>
      <c r="Y41" s="711">
        <v>44624.541481481501</v>
      </c>
    </row>
    <row r="42" spans="1:25">
      <c r="A42" t="s">
        <v>410</v>
      </c>
      <c r="B42" t="s">
        <v>411</v>
      </c>
      <c r="C42" t="s">
        <v>970</v>
      </c>
      <c r="D42" t="s">
        <v>971</v>
      </c>
      <c r="E42" t="s">
        <v>414</v>
      </c>
      <c r="F42" t="s">
        <v>415</v>
      </c>
      <c r="G42" t="s">
        <v>416</v>
      </c>
      <c r="H42" t="s">
        <v>441</v>
      </c>
      <c r="I42" t="s">
        <v>442</v>
      </c>
      <c r="J42" s="711">
        <v>44614</v>
      </c>
      <c r="K42" t="s">
        <v>3146</v>
      </c>
      <c r="L42" t="s">
        <v>3147</v>
      </c>
      <c r="M42" t="s">
        <v>421</v>
      </c>
      <c r="N42">
        <v>0</v>
      </c>
      <c r="O42">
        <v>0</v>
      </c>
      <c r="P42" t="s">
        <v>422</v>
      </c>
      <c r="Q42">
        <v>306</v>
      </c>
      <c r="R42">
        <v>270.29000000000002</v>
      </c>
      <c r="S42" t="s">
        <v>422</v>
      </c>
      <c r="T42" s="712">
        <v>306</v>
      </c>
      <c r="U42" t="s">
        <v>423</v>
      </c>
      <c r="V42" t="s">
        <v>424</v>
      </c>
      <c r="W42" t="s">
        <v>425</v>
      </c>
      <c r="X42" t="s">
        <v>3142</v>
      </c>
      <c r="Y42" s="711">
        <v>44624.5414930556</v>
      </c>
    </row>
    <row r="43" spans="1:25">
      <c r="A43" t="s">
        <v>410</v>
      </c>
      <c r="B43" t="s">
        <v>411</v>
      </c>
      <c r="C43" t="s">
        <v>432</v>
      </c>
      <c r="D43" t="s">
        <v>433</v>
      </c>
      <c r="E43" t="s">
        <v>414</v>
      </c>
      <c r="F43" t="s">
        <v>415</v>
      </c>
      <c r="G43" t="s">
        <v>416</v>
      </c>
      <c r="H43" t="s">
        <v>441</v>
      </c>
      <c r="I43" t="s">
        <v>442</v>
      </c>
      <c r="J43" s="711">
        <v>44617</v>
      </c>
      <c r="K43" t="s">
        <v>3148</v>
      </c>
      <c r="L43" t="s">
        <v>3149</v>
      </c>
      <c r="M43" t="s">
        <v>421</v>
      </c>
      <c r="N43">
        <v>0</v>
      </c>
      <c r="O43">
        <v>0</v>
      </c>
      <c r="P43" t="s">
        <v>422</v>
      </c>
      <c r="Q43">
        <v>463</v>
      </c>
      <c r="R43">
        <v>412.53</v>
      </c>
      <c r="S43" t="s">
        <v>422</v>
      </c>
      <c r="T43" s="712">
        <v>463</v>
      </c>
      <c r="U43" t="s">
        <v>423</v>
      </c>
      <c r="V43" t="s">
        <v>424</v>
      </c>
      <c r="W43" t="s">
        <v>425</v>
      </c>
      <c r="X43" t="s">
        <v>3150</v>
      </c>
      <c r="Y43" s="711">
        <v>44630.3417708333</v>
      </c>
    </row>
    <row r="44" spans="1:25">
      <c r="A44" t="s">
        <v>410</v>
      </c>
      <c r="B44" t="s">
        <v>411</v>
      </c>
      <c r="C44" t="s">
        <v>970</v>
      </c>
      <c r="D44" t="s">
        <v>971</v>
      </c>
      <c r="E44" t="s">
        <v>414</v>
      </c>
      <c r="F44" t="s">
        <v>415</v>
      </c>
      <c r="G44" t="s">
        <v>416</v>
      </c>
      <c r="H44" t="s">
        <v>441</v>
      </c>
      <c r="I44" t="s">
        <v>442</v>
      </c>
      <c r="J44" s="711">
        <v>44622</v>
      </c>
      <c r="K44" t="s">
        <v>3151</v>
      </c>
      <c r="L44" t="s">
        <v>3152</v>
      </c>
      <c r="M44" t="s">
        <v>421</v>
      </c>
      <c r="N44">
        <v>0</v>
      </c>
      <c r="O44">
        <v>0</v>
      </c>
      <c r="P44" t="s">
        <v>422</v>
      </c>
      <c r="Q44">
        <v>255</v>
      </c>
      <c r="R44">
        <v>228.23</v>
      </c>
      <c r="S44" t="s">
        <v>422</v>
      </c>
      <c r="T44" s="712">
        <v>255</v>
      </c>
      <c r="U44" t="s">
        <v>423</v>
      </c>
      <c r="V44" t="s">
        <v>424</v>
      </c>
      <c r="W44" t="s">
        <v>425</v>
      </c>
      <c r="X44" t="s">
        <v>3145</v>
      </c>
      <c r="Y44" s="711">
        <v>44656.6304282407</v>
      </c>
    </row>
    <row r="45" spans="1:25">
      <c r="A45" t="s">
        <v>410</v>
      </c>
      <c r="B45" t="s">
        <v>411</v>
      </c>
      <c r="C45" t="s">
        <v>970</v>
      </c>
      <c r="D45" t="s">
        <v>971</v>
      </c>
      <c r="E45" t="s">
        <v>414</v>
      </c>
      <c r="F45" t="s">
        <v>415</v>
      </c>
      <c r="G45" t="s">
        <v>416</v>
      </c>
      <c r="H45" t="s">
        <v>441</v>
      </c>
      <c r="I45" t="s">
        <v>442</v>
      </c>
      <c r="J45" s="711">
        <v>44642</v>
      </c>
      <c r="K45" t="s">
        <v>3153</v>
      </c>
      <c r="L45" t="s">
        <v>3154</v>
      </c>
      <c r="M45" t="s">
        <v>421</v>
      </c>
      <c r="N45">
        <v>0</v>
      </c>
      <c r="O45">
        <v>0</v>
      </c>
      <c r="P45" t="s">
        <v>422</v>
      </c>
      <c r="Q45">
        <v>306</v>
      </c>
      <c r="R45">
        <v>277.27</v>
      </c>
      <c r="S45" t="s">
        <v>422</v>
      </c>
      <c r="T45" s="712">
        <v>306</v>
      </c>
      <c r="U45" t="s">
        <v>423</v>
      </c>
      <c r="V45" t="s">
        <v>424</v>
      </c>
      <c r="W45" t="s">
        <v>425</v>
      </c>
      <c r="X45" t="s">
        <v>3142</v>
      </c>
      <c r="Y45" s="711">
        <v>44656.6304282407</v>
      </c>
    </row>
    <row r="46" spans="1:25">
      <c r="A46" t="s">
        <v>410</v>
      </c>
      <c r="B46" t="s">
        <v>411</v>
      </c>
      <c r="C46" t="s">
        <v>432</v>
      </c>
      <c r="D46" t="s">
        <v>433</v>
      </c>
      <c r="E46" t="s">
        <v>414</v>
      </c>
      <c r="F46" t="s">
        <v>415</v>
      </c>
      <c r="G46" t="s">
        <v>416</v>
      </c>
      <c r="H46" t="s">
        <v>453</v>
      </c>
      <c r="I46" t="s">
        <v>454</v>
      </c>
      <c r="J46" s="711">
        <v>44586</v>
      </c>
      <c r="K46" t="s">
        <v>3155</v>
      </c>
      <c r="L46" t="s">
        <v>3156</v>
      </c>
      <c r="M46" t="s">
        <v>421</v>
      </c>
      <c r="N46">
        <v>0</v>
      </c>
      <c r="O46">
        <v>0</v>
      </c>
      <c r="P46" t="s">
        <v>422</v>
      </c>
      <c r="Q46">
        <v>1311.92</v>
      </c>
      <c r="R46">
        <v>1160.79</v>
      </c>
      <c r="S46" t="s">
        <v>422</v>
      </c>
      <c r="T46" s="712">
        <v>1311.92</v>
      </c>
      <c r="U46" t="s">
        <v>423</v>
      </c>
      <c r="V46" t="s">
        <v>424</v>
      </c>
      <c r="W46" t="s">
        <v>425</v>
      </c>
      <c r="X46" t="s">
        <v>3135</v>
      </c>
      <c r="Y46" s="711">
        <v>44605.853703703702</v>
      </c>
    </row>
    <row r="47" spans="1:25">
      <c r="A47" t="s">
        <v>410</v>
      </c>
      <c r="B47" t="s">
        <v>411</v>
      </c>
      <c r="C47" t="s">
        <v>412</v>
      </c>
      <c r="D47" t="s">
        <v>413</v>
      </c>
      <c r="E47" t="s">
        <v>414</v>
      </c>
      <c r="F47" t="s">
        <v>415</v>
      </c>
      <c r="G47" t="s">
        <v>416</v>
      </c>
      <c r="H47" t="s">
        <v>453</v>
      </c>
      <c r="I47" t="s">
        <v>454</v>
      </c>
      <c r="J47" s="711">
        <v>44603</v>
      </c>
      <c r="K47" t="s">
        <v>3157</v>
      </c>
      <c r="L47" t="s">
        <v>3158</v>
      </c>
      <c r="M47" t="s">
        <v>421</v>
      </c>
      <c r="N47">
        <v>0</v>
      </c>
      <c r="O47">
        <v>0</v>
      </c>
      <c r="P47" t="s">
        <v>422</v>
      </c>
      <c r="Q47">
        <v>15</v>
      </c>
      <c r="R47">
        <v>13.25</v>
      </c>
      <c r="S47" t="s">
        <v>422</v>
      </c>
      <c r="T47" s="712">
        <v>15</v>
      </c>
      <c r="U47" t="s">
        <v>423</v>
      </c>
      <c r="V47" t="s">
        <v>424</v>
      </c>
      <c r="W47" t="s">
        <v>425</v>
      </c>
      <c r="X47" t="s">
        <v>3069</v>
      </c>
      <c r="Y47" s="711">
        <v>44632.579328703701</v>
      </c>
    </row>
    <row r="48" spans="1:25">
      <c r="A48" t="s">
        <v>410</v>
      </c>
      <c r="B48" t="s">
        <v>411</v>
      </c>
      <c r="C48" t="s">
        <v>432</v>
      </c>
      <c r="D48" t="s">
        <v>433</v>
      </c>
      <c r="E48" t="s">
        <v>414</v>
      </c>
      <c r="F48" t="s">
        <v>415</v>
      </c>
      <c r="G48" t="s">
        <v>416</v>
      </c>
      <c r="H48" t="s">
        <v>453</v>
      </c>
      <c r="I48" t="s">
        <v>454</v>
      </c>
      <c r="J48" s="711">
        <v>44621</v>
      </c>
      <c r="K48" t="s">
        <v>3159</v>
      </c>
      <c r="L48" t="s">
        <v>3160</v>
      </c>
      <c r="M48" t="s">
        <v>421</v>
      </c>
      <c r="N48">
        <v>0</v>
      </c>
      <c r="O48">
        <v>0</v>
      </c>
      <c r="P48" t="s">
        <v>422</v>
      </c>
      <c r="Q48">
        <v>1318.05</v>
      </c>
      <c r="R48">
        <v>1179.67</v>
      </c>
      <c r="S48" t="s">
        <v>422</v>
      </c>
      <c r="T48" s="712">
        <v>1318.05</v>
      </c>
      <c r="U48" t="s">
        <v>423</v>
      </c>
      <c r="V48" t="s">
        <v>424</v>
      </c>
      <c r="W48" t="s">
        <v>425</v>
      </c>
      <c r="X48" t="s">
        <v>3135</v>
      </c>
      <c r="Y48" s="711">
        <v>44636.515833333302</v>
      </c>
    </row>
    <row r="49" spans="1:25">
      <c r="A49" t="s">
        <v>410</v>
      </c>
      <c r="B49" t="s">
        <v>411</v>
      </c>
      <c r="C49" t="s">
        <v>970</v>
      </c>
      <c r="D49" t="s">
        <v>971</v>
      </c>
      <c r="E49" t="s">
        <v>414</v>
      </c>
      <c r="F49" t="s">
        <v>415</v>
      </c>
      <c r="G49" t="s">
        <v>416</v>
      </c>
      <c r="H49" t="s">
        <v>453</v>
      </c>
      <c r="I49" t="s">
        <v>454</v>
      </c>
      <c r="J49" s="711">
        <v>44624</v>
      </c>
      <c r="K49" t="s">
        <v>3161</v>
      </c>
      <c r="L49" t="s">
        <v>3162</v>
      </c>
      <c r="M49" t="s">
        <v>421</v>
      </c>
      <c r="N49">
        <v>0</v>
      </c>
      <c r="O49">
        <v>0</v>
      </c>
      <c r="P49" t="s">
        <v>422</v>
      </c>
      <c r="Q49">
        <v>146</v>
      </c>
      <c r="R49">
        <v>130.66999999999999</v>
      </c>
      <c r="S49" t="s">
        <v>422</v>
      </c>
      <c r="T49" s="712">
        <v>146</v>
      </c>
      <c r="U49" t="s">
        <v>423</v>
      </c>
      <c r="V49" t="s">
        <v>424</v>
      </c>
      <c r="W49" t="s">
        <v>425</v>
      </c>
      <c r="X49" t="s">
        <v>3163</v>
      </c>
      <c r="Y49" s="711">
        <v>44655.4367824074</v>
      </c>
    </row>
    <row r="50" spans="1:25">
      <c r="A50" t="s">
        <v>410</v>
      </c>
      <c r="B50" t="s">
        <v>411</v>
      </c>
      <c r="C50" t="s">
        <v>432</v>
      </c>
      <c r="D50" t="s">
        <v>433</v>
      </c>
      <c r="E50" t="s">
        <v>414</v>
      </c>
      <c r="F50" t="s">
        <v>415</v>
      </c>
      <c r="G50" t="s">
        <v>416</v>
      </c>
      <c r="H50" t="s">
        <v>453</v>
      </c>
      <c r="I50" t="s">
        <v>454</v>
      </c>
      <c r="J50" s="711">
        <v>44643</v>
      </c>
      <c r="K50" t="s">
        <v>3164</v>
      </c>
      <c r="L50" t="s">
        <v>3165</v>
      </c>
      <c r="M50" t="s">
        <v>421</v>
      </c>
      <c r="N50">
        <v>0</v>
      </c>
      <c r="O50">
        <v>0</v>
      </c>
      <c r="P50" t="s">
        <v>422</v>
      </c>
      <c r="Q50">
        <v>1323.18</v>
      </c>
      <c r="R50">
        <v>1198.97</v>
      </c>
      <c r="S50" t="s">
        <v>422</v>
      </c>
      <c r="T50" s="712">
        <v>1323.18</v>
      </c>
      <c r="U50" t="s">
        <v>423</v>
      </c>
      <c r="V50" t="s">
        <v>424</v>
      </c>
      <c r="W50" t="s">
        <v>425</v>
      </c>
      <c r="X50" t="s">
        <v>3135</v>
      </c>
      <c r="Y50" s="711">
        <v>44652.356851851902</v>
      </c>
    </row>
    <row r="51" spans="1:25">
      <c r="A51" t="s">
        <v>410</v>
      </c>
      <c r="B51" t="s">
        <v>411</v>
      </c>
      <c r="C51" t="s">
        <v>970</v>
      </c>
      <c r="D51" t="s">
        <v>971</v>
      </c>
      <c r="E51" t="s">
        <v>414</v>
      </c>
      <c r="F51" t="s">
        <v>415</v>
      </c>
      <c r="G51" t="s">
        <v>416</v>
      </c>
      <c r="H51" t="s">
        <v>460</v>
      </c>
      <c r="I51" t="s">
        <v>461</v>
      </c>
      <c r="J51" s="711">
        <v>44568</v>
      </c>
      <c r="K51" t="s">
        <v>3166</v>
      </c>
      <c r="L51" t="s">
        <v>3167</v>
      </c>
      <c r="M51" t="s">
        <v>421</v>
      </c>
      <c r="N51">
        <v>0</v>
      </c>
      <c r="O51">
        <v>0</v>
      </c>
      <c r="P51" t="s">
        <v>422</v>
      </c>
      <c r="Q51">
        <v>420</v>
      </c>
      <c r="R51">
        <v>371.62</v>
      </c>
      <c r="S51" t="s">
        <v>422</v>
      </c>
      <c r="T51" s="712">
        <v>420</v>
      </c>
      <c r="U51" t="s">
        <v>423</v>
      </c>
      <c r="V51" t="s">
        <v>424</v>
      </c>
      <c r="W51" t="s">
        <v>425</v>
      </c>
      <c r="X51" t="s">
        <v>3168</v>
      </c>
      <c r="Y51" s="711">
        <v>44606.544166666703</v>
      </c>
    </row>
    <row r="52" spans="1:25">
      <c r="A52" t="s">
        <v>410</v>
      </c>
      <c r="B52" t="s">
        <v>411</v>
      </c>
      <c r="C52" t="s">
        <v>970</v>
      </c>
      <c r="D52" t="s">
        <v>971</v>
      </c>
      <c r="E52" t="s">
        <v>414</v>
      </c>
      <c r="F52" t="s">
        <v>415</v>
      </c>
      <c r="G52" t="s">
        <v>416</v>
      </c>
      <c r="H52" t="s">
        <v>460</v>
      </c>
      <c r="I52" t="s">
        <v>461</v>
      </c>
      <c r="J52" s="711">
        <v>44594</v>
      </c>
      <c r="K52" t="s">
        <v>3169</v>
      </c>
      <c r="L52" t="s">
        <v>3170</v>
      </c>
      <c r="M52" t="s">
        <v>421</v>
      </c>
      <c r="N52">
        <v>0</v>
      </c>
      <c r="O52">
        <v>0</v>
      </c>
      <c r="P52" t="s">
        <v>422</v>
      </c>
      <c r="Q52">
        <v>420</v>
      </c>
      <c r="R52">
        <v>371.62</v>
      </c>
      <c r="S52" t="s">
        <v>422</v>
      </c>
      <c r="T52" s="712">
        <v>420</v>
      </c>
      <c r="U52" t="s">
        <v>423</v>
      </c>
      <c r="V52" t="s">
        <v>424</v>
      </c>
      <c r="W52" t="s">
        <v>425</v>
      </c>
      <c r="X52" t="s">
        <v>3150</v>
      </c>
      <c r="Y52" s="711">
        <v>44614.346064814803</v>
      </c>
    </row>
    <row r="53" spans="1:25">
      <c r="A53" t="s">
        <v>410</v>
      </c>
      <c r="B53" t="s">
        <v>411</v>
      </c>
      <c r="C53" t="s">
        <v>970</v>
      </c>
      <c r="D53" t="s">
        <v>971</v>
      </c>
      <c r="E53" t="s">
        <v>414</v>
      </c>
      <c r="F53" t="s">
        <v>415</v>
      </c>
      <c r="G53" t="s">
        <v>416</v>
      </c>
      <c r="H53" t="s">
        <v>460</v>
      </c>
      <c r="I53" t="s">
        <v>461</v>
      </c>
      <c r="J53" s="711">
        <v>44627</v>
      </c>
      <c r="K53" t="s">
        <v>3171</v>
      </c>
      <c r="L53" t="s">
        <v>3172</v>
      </c>
      <c r="M53" t="s">
        <v>421</v>
      </c>
      <c r="N53">
        <v>0</v>
      </c>
      <c r="O53">
        <v>0</v>
      </c>
      <c r="P53" t="s">
        <v>422</v>
      </c>
      <c r="Q53">
        <v>420</v>
      </c>
      <c r="R53">
        <v>386.38</v>
      </c>
      <c r="S53" t="s">
        <v>422</v>
      </c>
      <c r="T53" s="712">
        <v>420</v>
      </c>
      <c r="U53" t="s">
        <v>423</v>
      </c>
      <c r="V53" t="s">
        <v>424</v>
      </c>
      <c r="W53" t="s">
        <v>425</v>
      </c>
      <c r="X53" t="s">
        <v>3150</v>
      </c>
      <c r="Y53" s="711">
        <v>44655.470902777801</v>
      </c>
    </row>
    <row r="54" spans="1:25">
      <c r="A54" t="s">
        <v>410</v>
      </c>
      <c r="B54" t="s">
        <v>411</v>
      </c>
      <c r="C54" t="s">
        <v>970</v>
      </c>
      <c r="D54" t="s">
        <v>971</v>
      </c>
      <c r="E54" t="s">
        <v>414</v>
      </c>
      <c r="F54" t="s">
        <v>415</v>
      </c>
      <c r="G54" t="s">
        <v>416</v>
      </c>
      <c r="H54" t="s">
        <v>460</v>
      </c>
      <c r="I54" t="s">
        <v>461</v>
      </c>
      <c r="J54" s="711">
        <v>44642</v>
      </c>
      <c r="K54" t="s">
        <v>3173</v>
      </c>
      <c r="L54" t="s">
        <v>3174</v>
      </c>
      <c r="M54" t="s">
        <v>421</v>
      </c>
      <c r="N54">
        <v>0</v>
      </c>
      <c r="O54">
        <v>0</v>
      </c>
      <c r="P54" t="s">
        <v>422</v>
      </c>
      <c r="Q54">
        <v>100</v>
      </c>
      <c r="R54">
        <v>90.61</v>
      </c>
      <c r="S54" t="s">
        <v>422</v>
      </c>
      <c r="T54" s="712">
        <v>100</v>
      </c>
      <c r="U54" t="s">
        <v>423</v>
      </c>
      <c r="V54" t="s">
        <v>424</v>
      </c>
      <c r="W54" t="s">
        <v>425</v>
      </c>
      <c r="X54" t="s">
        <v>3150</v>
      </c>
      <c r="Y54" s="711">
        <v>44655.643819444398</v>
      </c>
    </row>
    <row r="55" spans="1:25">
      <c r="A55" t="s">
        <v>410</v>
      </c>
      <c r="B55" t="s">
        <v>411</v>
      </c>
      <c r="C55" t="s">
        <v>970</v>
      </c>
      <c r="D55" t="s">
        <v>971</v>
      </c>
      <c r="E55" t="s">
        <v>414</v>
      </c>
      <c r="F55" t="s">
        <v>415</v>
      </c>
      <c r="G55" t="s">
        <v>416</v>
      </c>
      <c r="H55" t="s">
        <v>460</v>
      </c>
      <c r="I55" t="s">
        <v>461</v>
      </c>
      <c r="J55" s="711">
        <v>44645</v>
      </c>
      <c r="K55" t="s">
        <v>3175</v>
      </c>
      <c r="L55" t="s">
        <v>3176</v>
      </c>
      <c r="M55" t="s">
        <v>421</v>
      </c>
      <c r="N55">
        <v>0</v>
      </c>
      <c r="O55">
        <v>0</v>
      </c>
      <c r="P55" t="s">
        <v>422</v>
      </c>
      <c r="Q55">
        <v>420</v>
      </c>
      <c r="R55">
        <v>380.57</v>
      </c>
      <c r="S55" t="s">
        <v>422</v>
      </c>
      <c r="T55" s="712">
        <v>420</v>
      </c>
      <c r="U55" t="s">
        <v>423</v>
      </c>
      <c r="V55" t="s">
        <v>424</v>
      </c>
      <c r="W55" t="s">
        <v>425</v>
      </c>
      <c r="X55" t="s">
        <v>3150</v>
      </c>
      <c r="Y55" s="711">
        <v>44655.6499189815</v>
      </c>
    </row>
    <row r="56" spans="1:25">
      <c r="A56" t="s">
        <v>410</v>
      </c>
      <c r="B56" t="s">
        <v>411</v>
      </c>
      <c r="C56" t="s">
        <v>970</v>
      </c>
      <c r="D56" t="s">
        <v>971</v>
      </c>
      <c r="E56" t="s">
        <v>414</v>
      </c>
      <c r="F56" t="s">
        <v>415</v>
      </c>
      <c r="G56" t="s">
        <v>416</v>
      </c>
      <c r="H56" t="s">
        <v>460</v>
      </c>
      <c r="I56" t="s">
        <v>461</v>
      </c>
      <c r="J56" s="711">
        <v>44650</v>
      </c>
      <c r="K56" t="s">
        <v>3177</v>
      </c>
      <c r="L56" t="s">
        <v>3178</v>
      </c>
      <c r="M56" t="s">
        <v>421</v>
      </c>
      <c r="N56">
        <v>0</v>
      </c>
      <c r="O56">
        <v>0</v>
      </c>
      <c r="P56" t="s">
        <v>422</v>
      </c>
      <c r="Q56">
        <v>190.74</v>
      </c>
      <c r="R56">
        <v>174.19</v>
      </c>
      <c r="S56" t="s">
        <v>422</v>
      </c>
      <c r="T56" s="712">
        <v>190.74</v>
      </c>
      <c r="U56" t="s">
        <v>423</v>
      </c>
      <c r="V56" t="s">
        <v>424</v>
      </c>
      <c r="W56" t="s">
        <v>425</v>
      </c>
      <c r="X56" t="s">
        <v>3150</v>
      </c>
      <c r="Y56" s="711">
        <v>44656.630439814799</v>
      </c>
    </row>
    <row r="57" spans="1:25">
      <c r="A57" t="s">
        <v>410</v>
      </c>
      <c r="B57" t="s">
        <v>411</v>
      </c>
      <c r="C57" t="s">
        <v>412</v>
      </c>
      <c r="D57" t="s">
        <v>413</v>
      </c>
      <c r="E57" t="s">
        <v>414</v>
      </c>
      <c r="F57" t="s">
        <v>415</v>
      </c>
      <c r="G57" t="s">
        <v>416</v>
      </c>
      <c r="H57" t="s">
        <v>3040</v>
      </c>
      <c r="I57" t="s">
        <v>477</v>
      </c>
      <c r="J57" s="711">
        <v>44573</v>
      </c>
      <c r="K57" t="s">
        <v>3179</v>
      </c>
      <c r="L57" t="s">
        <v>3180</v>
      </c>
      <c r="M57" t="s">
        <v>421</v>
      </c>
      <c r="N57">
        <v>0</v>
      </c>
      <c r="O57">
        <v>0</v>
      </c>
      <c r="P57" t="s">
        <v>422</v>
      </c>
      <c r="Q57">
        <v>5</v>
      </c>
      <c r="R57">
        <v>4.42</v>
      </c>
      <c r="S57" t="s">
        <v>422</v>
      </c>
      <c r="T57" s="712">
        <v>5</v>
      </c>
      <c r="U57" t="s">
        <v>423</v>
      </c>
      <c r="V57" t="s">
        <v>424</v>
      </c>
      <c r="W57" t="s">
        <v>425</v>
      </c>
      <c r="X57" t="s">
        <v>3163</v>
      </c>
      <c r="Y57" s="711">
        <v>44606.519097222197</v>
      </c>
    </row>
    <row r="58" spans="1:25">
      <c r="A58" t="s">
        <v>410</v>
      </c>
      <c r="B58" t="s">
        <v>411</v>
      </c>
      <c r="C58" t="s">
        <v>412</v>
      </c>
      <c r="D58" t="s">
        <v>413</v>
      </c>
      <c r="E58" t="s">
        <v>414</v>
      </c>
      <c r="F58" t="s">
        <v>415</v>
      </c>
      <c r="G58" t="s">
        <v>416</v>
      </c>
      <c r="H58" t="s">
        <v>3040</v>
      </c>
      <c r="I58" t="s">
        <v>477</v>
      </c>
      <c r="J58" s="711">
        <v>44603</v>
      </c>
      <c r="K58" t="s">
        <v>3181</v>
      </c>
      <c r="L58" t="s">
        <v>3158</v>
      </c>
      <c r="M58" t="s">
        <v>421</v>
      </c>
      <c r="N58">
        <v>0</v>
      </c>
      <c r="O58">
        <v>0</v>
      </c>
      <c r="P58" t="s">
        <v>422</v>
      </c>
      <c r="Q58">
        <v>15</v>
      </c>
      <c r="R58">
        <v>13.25</v>
      </c>
      <c r="S58" t="s">
        <v>422</v>
      </c>
      <c r="T58" s="712">
        <v>15</v>
      </c>
      <c r="U58" t="s">
        <v>423</v>
      </c>
      <c r="V58" t="s">
        <v>424</v>
      </c>
      <c r="W58" t="s">
        <v>425</v>
      </c>
      <c r="X58" t="s">
        <v>3069</v>
      </c>
      <c r="Y58" s="711">
        <v>44632.579328703701</v>
      </c>
    </row>
    <row r="59" spans="1:25">
      <c r="A59" t="s">
        <v>410</v>
      </c>
      <c r="B59" t="s">
        <v>411</v>
      </c>
      <c r="C59" t="s">
        <v>432</v>
      </c>
      <c r="D59" t="s">
        <v>433</v>
      </c>
      <c r="E59" t="s">
        <v>414</v>
      </c>
      <c r="F59" t="s">
        <v>415</v>
      </c>
      <c r="G59" t="s">
        <v>416</v>
      </c>
      <c r="H59" t="s">
        <v>476</v>
      </c>
      <c r="I59" t="s">
        <v>477</v>
      </c>
      <c r="J59" s="711">
        <v>44586</v>
      </c>
      <c r="K59" t="s">
        <v>3182</v>
      </c>
      <c r="L59" t="s">
        <v>3183</v>
      </c>
      <c r="M59" t="s">
        <v>421</v>
      </c>
      <c r="N59">
        <v>0</v>
      </c>
      <c r="O59">
        <v>0</v>
      </c>
      <c r="P59" t="s">
        <v>422</v>
      </c>
      <c r="Q59">
        <v>649.51</v>
      </c>
      <c r="R59">
        <v>574.69000000000005</v>
      </c>
      <c r="S59" t="s">
        <v>422</v>
      </c>
      <c r="T59" s="712">
        <v>649.51</v>
      </c>
      <c r="U59" t="s">
        <v>423</v>
      </c>
      <c r="V59" t="s">
        <v>424</v>
      </c>
      <c r="W59" t="s">
        <v>425</v>
      </c>
      <c r="X59" t="s">
        <v>3135</v>
      </c>
      <c r="Y59" s="711">
        <v>44605.853715277801</v>
      </c>
    </row>
    <row r="60" spans="1:25">
      <c r="A60" t="s">
        <v>410</v>
      </c>
      <c r="B60" t="s">
        <v>411</v>
      </c>
      <c r="C60" t="s">
        <v>432</v>
      </c>
      <c r="D60" t="s">
        <v>433</v>
      </c>
      <c r="E60" t="s">
        <v>414</v>
      </c>
      <c r="F60" t="s">
        <v>415</v>
      </c>
      <c r="G60" t="s">
        <v>416</v>
      </c>
      <c r="H60" t="s">
        <v>476</v>
      </c>
      <c r="I60" t="s">
        <v>477</v>
      </c>
      <c r="J60" s="711">
        <v>44621</v>
      </c>
      <c r="K60" t="s">
        <v>3184</v>
      </c>
      <c r="L60" t="s">
        <v>3185</v>
      </c>
      <c r="M60" t="s">
        <v>421</v>
      </c>
      <c r="N60">
        <v>0</v>
      </c>
      <c r="O60">
        <v>0</v>
      </c>
      <c r="P60" t="s">
        <v>422</v>
      </c>
      <c r="Q60">
        <v>648.5</v>
      </c>
      <c r="R60">
        <v>580.41999999999996</v>
      </c>
      <c r="S60" t="s">
        <v>422</v>
      </c>
      <c r="T60" s="712">
        <v>648.5</v>
      </c>
      <c r="U60" t="s">
        <v>423</v>
      </c>
      <c r="V60" t="s">
        <v>424</v>
      </c>
      <c r="W60" t="s">
        <v>425</v>
      </c>
      <c r="X60" t="s">
        <v>3135</v>
      </c>
      <c r="Y60" s="711">
        <v>44636.515798611101</v>
      </c>
    </row>
    <row r="61" spans="1:25">
      <c r="A61" t="s">
        <v>410</v>
      </c>
      <c r="B61" t="s">
        <v>411</v>
      </c>
      <c r="C61" t="s">
        <v>432</v>
      </c>
      <c r="D61" t="s">
        <v>433</v>
      </c>
      <c r="E61" t="s">
        <v>414</v>
      </c>
      <c r="F61" t="s">
        <v>415</v>
      </c>
      <c r="G61" t="s">
        <v>416</v>
      </c>
      <c r="H61" t="s">
        <v>476</v>
      </c>
      <c r="I61" t="s">
        <v>477</v>
      </c>
      <c r="J61" s="711">
        <v>44643</v>
      </c>
      <c r="K61" t="s">
        <v>3186</v>
      </c>
      <c r="L61" t="s">
        <v>3187</v>
      </c>
      <c r="M61" t="s">
        <v>421</v>
      </c>
      <c r="N61">
        <v>0</v>
      </c>
      <c r="O61">
        <v>0</v>
      </c>
      <c r="P61" t="s">
        <v>422</v>
      </c>
      <c r="Q61">
        <v>653.08000000000004</v>
      </c>
      <c r="R61">
        <v>591.77</v>
      </c>
      <c r="S61" t="s">
        <v>422</v>
      </c>
      <c r="T61" s="712">
        <v>653.08000000000004</v>
      </c>
      <c r="U61" t="s">
        <v>423</v>
      </c>
      <c r="V61" t="s">
        <v>424</v>
      </c>
      <c r="W61" t="s">
        <v>425</v>
      </c>
      <c r="X61" t="s">
        <v>3135</v>
      </c>
      <c r="Y61" s="711">
        <v>44652.356828703698</v>
      </c>
    </row>
    <row r="62" spans="1:25">
      <c r="A62" t="s">
        <v>410</v>
      </c>
      <c r="B62" t="s">
        <v>411</v>
      </c>
      <c r="C62" t="s">
        <v>432</v>
      </c>
      <c r="D62" t="s">
        <v>433</v>
      </c>
      <c r="E62" t="s">
        <v>414</v>
      </c>
      <c r="F62" t="s">
        <v>415</v>
      </c>
      <c r="G62" t="s">
        <v>416</v>
      </c>
      <c r="H62" t="s">
        <v>482</v>
      </c>
      <c r="I62" t="s">
        <v>477</v>
      </c>
      <c r="J62" s="711">
        <v>44586</v>
      </c>
      <c r="K62" t="s">
        <v>3188</v>
      </c>
      <c r="L62" t="s">
        <v>3189</v>
      </c>
      <c r="M62" t="s">
        <v>421</v>
      </c>
      <c r="N62">
        <v>0</v>
      </c>
      <c r="O62">
        <v>0</v>
      </c>
      <c r="P62" t="s">
        <v>422</v>
      </c>
      <c r="Q62">
        <v>1169.1300000000001</v>
      </c>
      <c r="R62">
        <v>1034.45</v>
      </c>
      <c r="S62" t="s">
        <v>422</v>
      </c>
      <c r="T62" s="712">
        <v>1169.1300000000001</v>
      </c>
      <c r="U62" t="s">
        <v>423</v>
      </c>
      <c r="V62" t="s">
        <v>424</v>
      </c>
      <c r="W62" t="s">
        <v>425</v>
      </c>
      <c r="X62" t="s">
        <v>3135</v>
      </c>
      <c r="Y62" s="711">
        <v>44605.853715277801</v>
      </c>
    </row>
    <row r="63" spans="1:25">
      <c r="A63" t="s">
        <v>410</v>
      </c>
      <c r="B63" t="s">
        <v>411</v>
      </c>
      <c r="C63" t="s">
        <v>432</v>
      </c>
      <c r="D63" t="s">
        <v>433</v>
      </c>
      <c r="E63" t="s">
        <v>414</v>
      </c>
      <c r="F63" t="s">
        <v>415</v>
      </c>
      <c r="G63" t="s">
        <v>416</v>
      </c>
      <c r="H63" t="s">
        <v>482</v>
      </c>
      <c r="I63" t="s">
        <v>477</v>
      </c>
      <c r="J63" s="711">
        <v>44621</v>
      </c>
      <c r="K63" t="s">
        <v>3190</v>
      </c>
      <c r="L63" t="s">
        <v>3191</v>
      </c>
      <c r="M63" t="s">
        <v>421</v>
      </c>
      <c r="N63">
        <v>0</v>
      </c>
      <c r="O63">
        <v>0</v>
      </c>
      <c r="P63" t="s">
        <v>422</v>
      </c>
      <c r="Q63">
        <v>1167.3</v>
      </c>
      <c r="R63">
        <v>1044.75</v>
      </c>
      <c r="S63" t="s">
        <v>422</v>
      </c>
      <c r="T63" s="712">
        <v>1167.3</v>
      </c>
      <c r="U63" t="s">
        <v>423</v>
      </c>
      <c r="V63" t="s">
        <v>424</v>
      </c>
      <c r="W63" t="s">
        <v>425</v>
      </c>
      <c r="X63" t="s">
        <v>3135</v>
      </c>
      <c r="Y63" s="711">
        <v>44636.515798611101</v>
      </c>
    </row>
    <row r="64" spans="1:25">
      <c r="A64" t="s">
        <v>410</v>
      </c>
      <c r="B64" t="s">
        <v>411</v>
      </c>
      <c r="C64" t="s">
        <v>432</v>
      </c>
      <c r="D64" t="s">
        <v>433</v>
      </c>
      <c r="E64" t="s">
        <v>414</v>
      </c>
      <c r="F64" t="s">
        <v>415</v>
      </c>
      <c r="G64" t="s">
        <v>416</v>
      </c>
      <c r="H64" t="s">
        <v>482</v>
      </c>
      <c r="I64" t="s">
        <v>477</v>
      </c>
      <c r="J64" s="711">
        <v>44643</v>
      </c>
      <c r="K64" t="s">
        <v>3192</v>
      </c>
      <c r="L64" t="s">
        <v>3193</v>
      </c>
      <c r="M64" t="s">
        <v>421</v>
      </c>
      <c r="N64">
        <v>0</v>
      </c>
      <c r="O64">
        <v>0</v>
      </c>
      <c r="P64" t="s">
        <v>422</v>
      </c>
      <c r="Q64">
        <v>1175.55</v>
      </c>
      <c r="R64">
        <v>1065.2</v>
      </c>
      <c r="S64" t="s">
        <v>422</v>
      </c>
      <c r="T64" s="712">
        <v>1175.55</v>
      </c>
      <c r="U64" t="s">
        <v>423</v>
      </c>
      <c r="V64" t="s">
        <v>424</v>
      </c>
      <c r="W64" t="s">
        <v>425</v>
      </c>
      <c r="X64" t="s">
        <v>3135</v>
      </c>
      <c r="Y64" s="711">
        <v>44652.356828703698</v>
      </c>
    </row>
    <row r="65" spans="1:25">
      <c r="A65" t="s">
        <v>410</v>
      </c>
      <c r="B65" t="s">
        <v>411</v>
      </c>
      <c r="C65" t="s">
        <v>432</v>
      </c>
      <c r="D65" t="s">
        <v>433</v>
      </c>
      <c r="E65" t="s">
        <v>414</v>
      </c>
      <c r="F65" t="s">
        <v>415</v>
      </c>
      <c r="G65" t="s">
        <v>416</v>
      </c>
      <c r="H65" t="s">
        <v>486</v>
      </c>
      <c r="I65" t="s">
        <v>477</v>
      </c>
      <c r="J65" s="711">
        <v>44586</v>
      </c>
      <c r="K65" t="s">
        <v>3194</v>
      </c>
      <c r="L65" t="s">
        <v>3195</v>
      </c>
      <c r="M65" t="s">
        <v>421</v>
      </c>
      <c r="N65">
        <v>0</v>
      </c>
      <c r="O65">
        <v>0</v>
      </c>
      <c r="P65" t="s">
        <v>422</v>
      </c>
      <c r="Q65">
        <v>129.9</v>
      </c>
      <c r="R65">
        <v>114.94</v>
      </c>
      <c r="S65" t="s">
        <v>422</v>
      </c>
      <c r="T65" s="712">
        <v>129.9</v>
      </c>
      <c r="U65" t="s">
        <v>423</v>
      </c>
      <c r="V65" t="s">
        <v>424</v>
      </c>
      <c r="W65" t="s">
        <v>425</v>
      </c>
      <c r="X65" t="s">
        <v>3135</v>
      </c>
      <c r="Y65" s="711">
        <v>44605.853715277801</v>
      </c>
    </row>
    <row r="66" spans="1:25">
      <c r="A66" t="s">
        <v>410</v>
      </c>
      <c r="B66" t="s">
        <v>411</v>
      </c>
      <c r="C66" t="s">
        <v>432</v>
      </c>
      <c r="D66" t="s">
        <v>433</v>
      </c>
      <c r="E66" t="s">
        <v>414</v>
      </c>
      <c r="F66" t="s">
        <v>415</v>
      </c>
      <c r="G66" t="s">
        <v>416</v>
      </c>
      <c r="H66" t="s">
        <v>486</v>
      </c>
      <c r="I66" t="s">
        <v>477</v>
      </c>
      <c r="J66" s="711">
        <v>44622</v>
      </c>
      <c r="K66" t="s">
        <v>3196</v>
      </c>
      <c r="L66" t="s">
        <v>3197</v>
      </c>
      <c r="M66" t="s">
        <v>421</v>
      </c>
      <c r="N66">
        <v>0</v>
      </c>
      <c r="O66">
        <v>0</v>
      </c>
      <c r="P66" t="s">
        <v>422</v>
      </c>
      <c r="Q66">
        <v>129.69999999999999</v>
      </c>
      <c r="R66">
        <v>116.08</v>
      </c>
      <c r="S66" t="s">
        <v>422</v>
      </c>
      <c r="T66" s="712">
        <v>129.69999999999999</v>
      </c>
      <c r="U66" t="s">
        <v>423</v>
      </c>
      <c r="V66" t="s">
        <v>424</v>
      </c>
      <c r="W66" t="s">
        <v>425</v>
      </c>
      <c r="X66" t="s">
        <v>3135</v>
      </c>
      <c r="Y66" s="711">
        <v>44636.515810185199</v>
      </c>
    </row>
    <row r="67" spans="1:25">
      <c r="A67" t="s">
        <v>410</v>
      </c>
      <c r="B67" t="s">
        <v>411</v>
      </c>
      <c r="C67" t="s">
        <v>432</v>
      </c>
      <c r="D67" t="s">
        <v>433</v>
      </c>
      <c r="E67" t="s">
        <v>414</v>
      </c>
      <c r="F67" t="s">
        <v>415</v>
      </c>
      <c r="G67" t="s">
        <v>416</v>
      </c>
      <c r="H67" t="s">
        <v>486</v>
      </c>
      <c r="I67" t="s">
        <v>477</v>
      </c>
      <c r="J67" s="711">
        <v>44643</v>
      </c>
      <c r="K67" t="s">
        <v>3198</v>
      </c>
      <c r="L67" t="s">
        <v>3199</v>
      </c>
      <c r="M67" t="s">
        <v>421</v>
      </c>
      <c r="N67">
        <v>0</v>
      </c>
      <c r="O67">
        <v>0</v>
      </c>
      <c r="P67" t="s">
        <v>422</v>
      </c>
      <c r="Q67">
        <v>130.62</v>
      </c>
      <c r="R67">
        <v>118.36</v>
      </c>
      <c r="S67" t="s">
        <v>422</v>
      </c>
      <c r="T67" s="712">
        <v>130.62</v>
      </c>
      <c r="U67" t="s">
        <v>423</v>
      </c>
      <c r="V67" t="s">
        <v>424</v>
      </c>
      <c r="W67" t="s">
        <v>425</v>
      </c>
      <c r="X67" t="s">
        <v>3135</v>
      </c>
      <c r="Y67" s="711">
        <v>44652.356828703698</v>
      </c>
    </row>
    <row r="68" spans="1:25">
      <c r="A68" t="s">
        <v>410</v>
      </c>
      <c r="B68" t="s">
        <v>411</v>
      </c>
      <c r="C68" t="s">
        <v>432</v>
      </c>
      <c r="D68" t="s">
        <v>433</v>
      </c>
      <c r="E68" t="s">
        <v>414</v>
      </c>
      <c r="F68" t="s">
        <v>415</v>
      </c>
      <c r="G68" t="s">
        <v>416</v>
      </c>
      <c r="H68" t="s">
        <v>490</v>
      </c>
      <c r="I68" t="s">
        <v>477</v>
      </c>
      <c r="J68" s="711">
        <v>44586</v>
      </c>
      <c r="K68" t="s">
        <v>3200</v>
      </c>
      <c r="L68" t="s">
        <v>3183</v>
      </c>
      <c r="M68" t="s">
        <v>421</v>
      </c>
      <c r="N68">
        <v>0</v>
      </c>
      <c r="O68">
        <v>0</v>
      </c>
      <c r="P68" t="s">
        <v>422</v>
      </c>
      <c r="Q68">
        <v>649.51</v>
      </c>
      <c r="R68">
        <v>574.69000000000005</v>
      </c>
      <c r="S68" t="s">
        <v>422</v>
      </c>
      <c r="T68" s="712">
        <v>649.51</v>
      </c>
      <c r="U68" t="s">
        <v>423</v>
      </c>
      <c r="V68" t="s">
        <v>424</v>
      </c>
      <c r="W68" t="s">
        <v>425</v>
      </c>
      <c r="X68" t="s">
        <v>3135</v>
      </c>
      <c r="Y68" s="711">
        <v>44605.853715277801</v>
      </c>
    </row>
    <row r="69" spans="1:25">
      <c r="A69" t="s">
        <v>410</v>
      </c>
      <c r="B69" t="s">
        <v>411</v>
      </c>
      <c r="C69" t="s">
        <v>432</v>
      </c>
      <c r="D69" t="s">
        <v>433</v>
      </c>
      <c r="E69" t="s">
        <v>414</v>
      </c>
      <c r="F69" t="s">
        <v>415</v>
      </c>
      <c r="G69" t="s">
        <v>416</v>
      </c>
      <c r="H69" t="s">
        <v>490</v>
      </c>
      <c r="I69" t="s">
        <v>477</v>
      </c>
      <c r="J69" s="711">
        <v>44621</v>
      </c>
      <c r="K69" t="s">
        <v>3201</v>
      </c>
      <c r="L69" t="s">
        <v>3185</v>
      </c>
      <c r="M69" t="s">
        <v>421</v>
      </c>
      <c r="N69">
        <v>0</v>
      </c>
      <c r="O69">
        <v>0</v>
      </c>
      <c r="P69" t="s">
        <v>422</v>
      </c>
      <c r="Q69">
        <v>648.5</v>
      </c>
      <c r="R69">
        <v>580.41999999999996</v>
      </c>
      <c r="S69" t="s">
        <v>422</v>
      </c>
      <c r="T69" s="712">
        <v>648.5</v>
      </c>
      <c r="U69" t="s">
        <v>423</v>
      </c>
      <c r="V69" t="s">
        <v>424</v>
      </c>
      <c r="W69" t="s">
        <v>425</v>
      </c>
      <c r="X69" t="s">
        <v>3135</v>
      </c>
      <c r="Y69" s="711">
        <v>44636.515810185199</v>
      </c>
    </row>
    <row r="70" spans="1:25">
      <c r="A70" t="s">
        <v>410</v>
      </c>
      <c r="B70" t="s">
        <v>411</v>
      </c>
      <c r="C70" t="s">
        <v>412</v>
      </c>
      <c r="D70" t="s">
        <v>413</v>
      </c>
      <c r="E70" t="s">
        <v>414</v>
      </c>
      <c r="F70" t="s">
        <v>415</v>
      </c>
      <c r="G70" t="s">
        <v>416</v>
      </c>
      <c r="H70" t="s">
        <v>494</v>
      </c>
      <c r="I70" t="s">
        <v>495</v>
      </c>
      <c r="J70" s="711">
        <v>44573</v>
      </c>
      <c r="K70" t="s">
        <v>3202</v>
      </c>
      <c r="L70" t="s">
        <v>3203</v>
      </c>
      <c r="M70" t="s">
        <v>421</v>
      </c>
      <c r="N70">
        <v>0</v>
      </c>
      <c r="O70">
        <v>0</v>
      </c>
      <c r="P70" t="s">
        <v>422</v>
      </c>
      <c r="Q70">
        <v>5</v>
      </c>
      <c r="R70">
        <v>4.42</v>
      </c>
      <c r="S70" t="s">
        <v>422</v>
      </c>
      <c r="T70" s="712">
        <v>5</v>
      </c>
      <c r="U70" t="s">
        <v>423</v>
      </c>
      <c r="V70" t="s">
        <v>424</v>
      </c>
      <c r="W70" t="s">
        <v>425</v>
      </c>
      <c r="X70" t="s">
        <v>3163</v>
      </c>
      <c r="Y70" s="711">
        <v>44606.519085648099</v>
      </c>
    </row>
    <row r="71" spans="1:25">
      <c r="A71" t="s">
        <v>410</v>
      </c>
      <c r="B71" t="s">
        <v>411</v>
      </c>
      <c r="C71" t="s">
        <v>412</v>
      </c>
      <c r="D71" t="s">
        <v>413</v>
      </c>
      <c r="E71" t="s">
        <v>414</v>
      </c>
      <c r="F71" t="s">
        <v>415</v>
      </c>
      <c r="G71" t="s">
        <v>416</v>
      </c>
      <c r="H71" t="s">
        <v>494</v>
      </c>
      <c r="I71" t="s">
        <v>495</v>
      </c>
      <c r="J71" s="711">
        <v>44603</v>
      </c>
      <c r="K71" t="s">
        <v>3204</v>
      </c>
      <c r="L71" t="s">
        <v>3158</v>
      </c>
      <c r="M71" t="s">
        <v>421</v>
      </c>
      <c r="N71">
        <v>0</v>
      </c>
      <c r="O71">
        <v>0</v>
      </c>
      <c r="P71" t="s">
        <v>422</v>
      </c>
      <c r="Q71">
        <v>15</v>
      </c>
      <c r="R71">
        <v>13.25</v>
      </c>
      <c r="S71" t="s">
        <v>422</v>
      </c>
      <c r="T71" s="712">
        <v>15</v>
      </c>
      <c r="U71" t="s">
        <v>423</v>
      </c>
      <c r="V71" t="s">
        <v>424</v>
      </c>
      <c r="W71" t="s">
        <v>425</v>
      </c>
      <c r="X71" t="s">
        <v>3069</v>
      </c>
      <c r="Y71" s="711">
        <v>44632.579328703701</v>
      </c>
    </row>
    <row r="72" spans="1:25">
      <c r="A72" t="s">
        <v>410</v>
      </c>
      <c r="B72" t="s">
        <v>411</v>
      </c>
      <c r="C72" t="s">
        <v>432</v>
      </c>
      <c r="D72" t="s">
        <v>433</v>
      </c>
      <c r="E72" t="s">
        <v>414</v>
      </c>
      <c r="F72" t="s">
        <v>415</v>
      </c>
      <c r="G72" t="s">
        <v>416</v>
      </c>
      <c r="H72" t="s">
        <v>499</v>
      </c>
      <c r="I72" t="s">
        <v>495</v>
      </c>
      <c r="J72" s="711">
        <v>44586</v>
      </c>
      <c r="K72" t="s">
        <v>3205</v>
      </c>
      <c r="L72" t="s">
        <v>3206</v>
      </c>
      <c r="M72" t="s">
        <v>421</v>
      </c>
      <c r="N72">
        <v>0</v>
      </c>
      <c r="O72">
        <v>0</v>
      </c>
      <c r="P72" t="s">
        <v>422</v>
      </c>
      <c r="Q72">
        <v>969.28</v>
      </c>
      <c r="R72">
        <v>857.62</v>
      </c>
      <c r="S72" t="s">
        <v>422</v>
      </c>
      <c r="T72" s="712">
        <v>969.28</v>
      </c>
      <c r="U72" t="s">
        <v>423</v>
      </c>
      <c r="V72" t="s">
        <v>424</v>
      </c>
      <c r="W72" t="s">
        <v>425</v>
      </c>
      <c r="X72" t="s">
        <v>3135</v>
      </c>
      <c r="Y72" s="711">
        <v>44605.853715277801</v>
      </c>
    </row>
    <row r="73" spans="1:25">
      <c r="A73" t="s">
        <v>410</v>
      </c>
      <c r="B73" t="s">
        <v>411</v>
      </c>
      <c r="C73" t="s">
        <v>432</v>
      </c>
      <c r="D73" t="s">
        <v>433</v>
      </c>
      <c r="E73" t="s">
        <v>414</v>
      </c>
      <c r="F73" t="s">
        <v>415</v>
      </c>
      <c r="G73" t="s">
        <v>416</v>
      </c>
      <c r="H73" t="s">
        <v>499</v>
      </c>
      <c r="I73" t="s">
        <v>495</v>
      </c>
      <c r="J73" s="711">
        <v>44622</v>
      </c>
      <c r="K73" t="s">
        <v>3207</v>
      </c>
      <c r="L73" t="s">
        <v>3208</v>
      </c>
      <c r="M73" t="s">
        <v>421</v>
      </c>
      <c r="N73">
        <v>0</v>
      </c>
      <c r="O73">
        <v>0</v>
      </c>
      <c r="P73" t="s">
        <v>422</v>
      </c>
      <c r="Q73">
        <v>971.56</v>
      </c>
      <c r="R73">
        <v>869.56</v>
      </c>
      <c r="S73" t="s">
        <v>422</v>
      </c>
      <c r="T73" s="712">
        <v>971.56</v>
      </c>
      <c r="U73" t="s">
        <v>423</v>
      </c>
      <c r="V73" t="s">
        <v>424</v>
      </c>
      <c r="W73" t="s">
        <v>425</v>
      </c>
      <c r="X73" t="s">
        <v>3135</v>
      </c>
      <c r="Y73" s="711">
        <v>44636.515798611101</v>
      </c>
    </row>
    <row r="74" spans="1:25">
      <c r="A74" t="s">
        <v>410</v>
      </c>
      <c r="B74" t="s">
        <v>411</v>
      </c>
      <c r="C74" t="s">
        <v>432</v>
      </c>
      <c r="D74" t="s">
        <v>433</v>
      </c>
      <c r="E74" t="s">
        <v>414</v>
      </c>
      <c r="F74" t="s">
        <v>415</v>
      </c>
      <c r="G74" t="s">
        <v>416</v>
      </c>
      <c r="H74" t="s">
        <v>499</v>
      </c>
      <c r="I74" t="s">
        <v>495</v>
      </c>
      <c r="J74" s="711">
        <v>44643</v>
      </c>
      <c r="K74" t="s">
        <v>3209</v>
      </c>
      <c r="L74" t="s">
        <v>3210</v>
      </c>
      <c r="M74" t="s">
        <v>421</v>
      </c>
      <c r="N74">
        <v>0</v>
      </c>
      <c r="O74">
        <v>0</v>
      </c>
      <c r="P74" t="s">
        <v>422</v>
      </c>
      <c r="Q74">
        <v>992.87</v>
      </c>
      <c r="R74">
        <v>899.66</v>
      </c>
      <c r="S74" t="s">
        <v>422</v>
      </c>
      <c r="T74" s="712">
        <v>992.87</v>
      </c>
      <c r="U74" t="s">
        <v>423</v>
      </c>
      <c r="V74" t="s">
        <v>424</v>
      </c>
      <c r="W74" t="s">
        <v>425</v>
      </c>
      <c r="X74" t="s">
        <v>3135</v>
      </c>
      <c r="Y74" s="711">
        <v>44652.356817129599</v>
      </c>
    </row>
    <row r="75" spans="1:25">
      <c r="A75" t="s">
        <v>410</v>
      </c>
      <c r="B75" t="s">
        <v>411</v>
      </c>
      <c r="C75" t="s">
        <v>432</v>
      </c>
      <c r="D75" t="s">
        <v>433</v>
      </c>
      <c r="E75" t="s">
        <v>414</v>
      </c>
      <c r="F75" t="s">
        <v>415</v>
      </c>
      <c r="G75" t="s">
        <v>416</v>
      </c>
      <c r="H75" t="s">
        <v>506</v>
      </c>
      <c r="I75" t="s">
        <v>495</v>
      </c>
      <c r="J75" s="711">
        <v>44586</v>
      </c>
      <c r="K75" t="s">
        <v>3211</v>
      </c>
      <c r="L75" t="s">
        <v>3212</v>
      </c>
      <c r="M75" t="s">
        <v>421</v>
      </c>
      <c r="N75">
        <v>0</v>
      </c>
      <c r="O75">
        <v>0</v>
      </c>
      <c r="P75" t="s">
        <v>422</v>
      </c>
      <c r="Q75">
        <v>1938.55</v>
      </c>
      <c r="R75">
        <v>1715.23</v>
      </c>
      <c r="S75" t="s">
        <v>422</v>
      </c>
      <c r="T75" s="712">
        <v>1938.55</v>
      </c>
      <c r="U75" t="s">
        <v>423</v>
      </c>
      <c r="V75" t="s">
        <v>424</v>
      </c>
      <c r="W75" t="s">
        <v>425</v>
      </c>
      <c r="X75" t="s">
        <v>3135</v>
      </c>
      <c r="Y75" s="711">
        <v>44605.853715277801</v>
      </c>
    </row>
    <row r="76" spans="1:25">
      <c r="A76" t="s">
        <v>410</v>
      </c>
      <c r="B76" t="s">
        <v>411</v>
      </c>
      <c r="C76" t="s">
        <v>432</v>
      </c>
      <c r="D76" t="s">
        <v>433</v>
      </c>
      <c r="E76" t="s">
        <v>414</v>
      </c>
      <c r="F76" t="s">
        <v>415</v>
      </c>
      <c r="G76" t="s">
        <v>416</v>
      </c>
      <c r="H76" t="s">
        <v>506</v>
      </c>
      <c r="I76" t="s">
        <v>495</v>
      </c>
      <c r="J76" s="711">
        <v>44621</v>
      </c>
      <c r="K76" t="s">
        <v>3213</v>
      </c>
      <c r="L76" t="s">
        <v>3214</v>
      </c>
      <c r="M76" t="s">
        <v>421</v>
      </c>
      <c r="N76">
        <v>0</v>
      </c>
      <c r="O76">
        <v>0</v>
      </c>
      <c r="P76" t="s">
        <v>422</v>
      </c>
      <c r="Q76">
        <v>1943.12</v>
      </c>
      <c r="R76">
        <v>1739.12</v>
      </c>
      <c r="S76" t="s">
        <v>422</v>
      </c>
      <c r="T76" s="712">
        <v>1943.12</v>
      </c>
      <c r="U76" t="s">
        <v>423</v>
      </c>
      <c r="V76" t="s">
        <v>424</v>
      </c>
      <c r="W76" t="s">
        <v>425</v>
      </c>
      <c r="X76" t="s">
        <v>3135</v>
      </c>
      <c r="Y76" s="711">
        <v>44636.515798611101</v>
      </c>
    </row>
    <row r="77" spans="1:25">
      <c r="A77" t="s">
        <v>410</v>
      </c>
      <c r="B77" t="s">
        <v>411</v>
      </c>
      <c r="C77" t="s">
        <v>432</v>
      </c>
      <c r="D77" t="s">
        <v>433</v>
      </c>
      <c r="E77" t="s">
        <v>414</v>
      </c>
      <c r="F77" t="s">
        <v>415</v>
      </c>
      <c r="G77" t="s">
        <v>416</v>
      </c>
      <c r="H77" t="s">
        <v>506</v>
      </c>
      <c r="I77" t="s">
        <v>495</v>
      </c>
      <c r="J77" s="711">
        <v>44643</v>
      </c>
      <c r="K77" t="s">
        <v>3215</v>
      </c>
      <c r="L77" t="s">
        <v>3216</v>
      </c>
      <c r="M77" t="s">
        <v>421</v>
      </c>
      <c r="N77">
        <v>0</v>
      </c>
      <c r="O77">
        <v>0</v>
      </c>
      <c r="P77" t="s">
        <v>422</v>
      </c>
      <c r="Q77">
        <v>1985.74</v>
      </c>
      <c r="R77">
        <v>1799.33</v>
      </c>
      <c r="S77" t="s">
        <v>422</v>
      </c>
      <c r="T77" s="712">
        <v>1985.74</v>
      </c>
      <c r="U77" t="s">
        <v>423</v>
      </c>
      <c r="V77" t="s">
        <v>424</v>
      </c>
      <c r="W77" t="s">
        <v>425</v>
      </c>
      <c r="X77" t="s">
        <v>3135</v>
      </c>
      <c r="Y77" s="711">
        <v>44652.356817129599</v>
      </c>
    </row>
    <row r="78" spans="1:25">
      <c r="A78" t="s">
        <v>410</v>
      </c>
      <c r="B78" t="s">
        <v>411</v>
      </c>
      <c r="C78" t="s">
        <v>432</v>
      </c>
      <c r="D78" t="s">
        <v>433</v>
      </c>
      <c r="E78" t="s">
        <v>414</v>
      </c>
      <c r="F78" t="s">
        <v>415</v>
      </c>
      <c r="G78" t="s">
        <v>416</v>
      </c>
      <c r="H78" t="s">
        <v>512</v>
      </c>
      <c r="I78" t="s">
        <v>495</v>
      </c>
      <c r="J78" s="711">
        <v>44586</v>
      </c>
      <c r="K78" t="s">
        <v>3217</v>
      </c>
      <c r="L78" t="s">
        <v>3218</v>
      </c>
      <c r="M78" t="s">
        <v>421</v>
      </c>
      <c r="N78">
        <v>0</v>
      </c>
      <c r="O78">
        <v>0</v>
      </c>
      <c r="P78" t="s">
        <v>422</v>
      </c>
      <c r="Q78">
        <v>242.32</v>
      </c>
      <c r="R78">
        <v>214.4</v>
      </c>
      <c r="S78" t="s">
        <v>422</v>
      </c>
      <c r="T78" s="712">
        <v>242.32</v>
      </c>
      <c r="U78" t="s">
        <v>423</v>
      </c>
      <c r="V78" t="s">
        <v>424</v>
      </c>
      <c r="W78" t="s">
        <v>425</v>
      </c>
      <c r="X78" t="s">
        <v>3135</v>
      </c>
      <c r="Y78" s="711">
        <v>44605.853715277801</v>
      </c>
    </row>
    <row r="79" spans="1:25">
      <c r="A79" t="s">
        <v>410</v>
      </c>
      <c r="B79" t="s">
        <v>411</v>
      </c>
      <c r="C79" t="s">
        <v>432</v>
      </c>
      <c r="D79" t="s">
        <v>433</v>
      </c>
      <c r="E79" t="s">
        <v>414</v>
      </c>
      <c r="F79" t="s">
        <v>415</v>
      </c>
      <c r="G79" t="s">
        <v>416</v>
      </c>
      <c r="H79" t="s">
        <v>512</v>
      </c>
      <c r="I79" t="s">
        <v>495</v>
      </c>
      <c r="J79" s="711">
        <v>44621</v>
      </c>
      <c r="K79" t="s">
        <v>3219</v>
      </c>
      <c r="L79" t="s">
        <v>3220</v>
      </c>
      <c r="M79" t="s">
        <v>421</v>
      </c>
      <c r="N79">
        <v>0</v>
      </c>
      <c r="O79">
        <v>0</v>
      </c>
      <c r="P79" t="s">
        <v>422</v>
      </c>
      <c r="Q79">
        <v>242.89</v>
      </c>
      <c r="R79">
        <v>217.39</v>
      </c>
      <c r="S79" t="s">
        <v>422</v>
      </c>
      <c r="T79" s="712">
        <v>242.89</v>
      </c>
      <c r="U79" t="s">
        <v>423</v>
      </c>
      <c r="V79" t="s">
        <v>424</v>
      </c>
      <c r="W79" t="s">
        <v>425</v>
      </c>
      <c r="X79" t="s">
        <v>3135</v>
      </c>
      <c r="Y79" s="711">
        <v>44636.515798611101</v>
      </c>
    </row>
    <row r="80" spans="1:25">
      <c r="A80" t="s">
        <v>410</v>
      </c>
      <c r="B80" t="s">
        <v>411</v>
      </c>
      <c r="C80" t="s">
        <v>432</v>
      </c>
      <c r="D80" t="s">
        <v>433</v>
      </c>
      <c r="E80" t="s">
        <v>414</v>
      </c>
      <c r="F80" t="s">
        <v>415</v>
      </c>
      <c r="G80" t="s">
        <v>416</v>
      </c>
      <c r="H80" t="s">
        <v>512</v>
      </c>
      <c r="I80" t="s">
        <v>495</v>
      </c>
      <c r="J80" s="711">
        <v>44643</v>
      </c>
      <c r="K80" t="s">
        <v>3221</v>
      </c>
      <c r="L80" t="s">
        <v>3222</v>
      </c>
      <c r="M80" t="s">
        <v>421</v>
      </c>
      <c r="N80">
        <v>0</v>
      </c>
      <c r="O80">
        <v>0</v>
      </c>
      <c r="P80" t="s">
        <v>422</v>
      </c>
      <c r="Q80">
        <v>248.22</v>
      </c>
      <c r="R80">
        <v>224.92</v>
      </c>
      <c r="S80" t="s">
        <v>422</v>
      </c>
      <c r="T80" s="712">
        <v>248.22</v>
      </c>
      <c r="U80" t="s">
        <v>423</v>
      </c>
      <c r="V80" t="s">
        <v>424</v>
      </c>
      <c r="W80" t="s">
        <v>425</v>
      </c>
      <c r="X80" t="s">
        <v>3135</v>
      </c>
      <c r="Y80" s="711">
        <v>44652.356828703698</v>
      </c>
    </row>
    <row r="81" spans="1:25">
      <c r="A81" t="s">
        <v>410</v>
      </c>
      <c r="B81" t="s">
        <v>411</v>
      </c>
      <c r="C81" t="s">
        <v>432</v>
      </c>
      <c r="D81" t="s">
        <v>433</v>
      </c>
      <c r="E81" t="s">
        <v>414</v>
      </c>
      <c r="F81" t="s">
        <v>415</v>
      </c>
      <c r="G81" t="s">
        <v>416</v>
      </c>
      <c r="H81" t="s">
        <v>518</v>
      </c>
      <c r="I81" t="s">
        <v>495</v>
      </c>
      <c r="J81" s="711">
        <v>44586</v>
      </c>
      <c r="K81" t="s">
        <v>3223</v>
      </c>
      <c r="L81" t="s">
        <v>3224</v>
      </c>
      <c r="M81" t="s">
        <v>421</v>
      </c>
      <c r="N81">
        <v>0</v>
      </c>
      <c r="O81">
        <v>0</v>
      </c>
      <c r="P81" t="s">
        <v>422</v>
      </c>
      <c r="Q81">
        <v>726.96</v>
      </c>
      <c r="R81">
        <v>643.21</v>
      </c>
      <c r="S81" t="s">
        <v>422</v>
      </c>
      <c r="T81" s="712">
        <v>726.96</v>
      </c>
      <c r="U81" t="s">
        <v>423</v>
      </c>
      <c r="V81" t="s">
        <v>424</v>
      </c>
      <c r="W81" t="s">
        <v>425</v>
      </c>
      <c r="X81" t="s">
        <v>3135</v>
      </c>
      <c r="Y81" s="711">
        <v>44605.853715277801</v>
      </c>
    </row>
    <row r="82" spans="1:25">
      <c r="A82" t="s">
        <v>410</v>
      </c>
      <c r="B82" t="s">
        <v>411</v>
      </c>
      <c r="C82" t="s">
        <v>432</v>
      </c>
      <c r="D82" t="s">
        <v>433</v>
      </c>
      <c r="E82" t="s">
        <v>414</v>
      </c>
      <c r="F82" t="s">
        <v>415</v>
      </c>
      <c r="G82" t="s">
        <v>416</v>
      </c>
      <c r="H82" t="s">
        <v>518</v>
      </c>
      <c r="I82" t="s">
        <v>495</v>
      </c>
      <c r="J82" s="711">
        <v>44621</v>
      </c>
      <c r="K82" t="s">
        <v>3225</v>
      </c>
      <c r="L82" t="s">
        <v>3226</v>
      </c>
      <c r="M82" t="s">
        <v>421</v>
      </c>
      <c r="N82">
        <v>0</v>
      </c>
      <c r="O82">
        <v>0</v>
      </c>
      <c r="P82" t="s">
        <v>422</v>
      </c>
      <c r="Q82">
        <v>728.67</v>
      </c>
      <c r="R82">
        <v>652.16999999999996</v>
      </c>
      <c r="S82" t="s">
        <v>422</v>
      </c>
      <c r="T82" s="712">
        <v>728.67</v>
      </c>
      <c r="U82" t="s">
        <v>423</v>
      </c>
      <c r="V82" t="s">
        <v>424</v>
      </c>
      <c r="W82" t="s">
        <v>425</v>
      </c>
      <c r="X82" t="s">
        <v>3135</v>
      </c>
      <c r="Y82" s="711">
        <v>44636.515798611101</v>
      </c>
    </row>
    <row r="83" spans="1:25">
      <c r="A83" t="s">
        <v>410</v>
      </c>
      <c r="B83" t="s">
        <v>411</v>
      </c>
      <c r="C83" t="s">
        <v>432</v>
      </c>
      <c r="D83" t="s">
        <v>433</v>
      </c>
      <c r="E83" t="s">
        <v>414</v>
      </c>
      <c r="F83" t="s">
        <v>415</v>
      </c>
      <c r="G83" t="s">
        <v>416</v>
      </c>
      <c r="H83" t="s">
        <v>518</v>
      </c>
      <c r="I83" t="s">
        <v>495</v>
      </c>
      <c r="J83" s="711">
        <v>44643</v>
      </c>
      <c r="K83" t="s">
        <v>3227</v>
      </c>
      <c r="L83" t="s">
        <v>3228</v>
      </c>
      <c r="M83" t="s">
        <v>421</v>
      </c>
      <c r="N83">
        <v>0</v>
      </c>
      <c r="O83">
        <v>0</v>
      </c>
      <c r="P83" t="s">
        <v>422</v>
      </c>
      <c r="Q83">
        <v>744.65</v>
      </c>
      <c r="R83">
        <v>674.75</v>
      </c>
      <c r="S83" t="s">
        <v>422</v>
      </c>
      <c r="T83" s="712">
        <v>744.65</v>
      </c>
      <c r="U83" t="s">
        <v>423</v>
      </c>
      <c r="V83" t="s">
        <v>424</v>
      </c>
      <c r="W83" t="s">
        <v>425</v>
      </c>
      <c r="X83" t="s">
        <v>3135</v>
      </c>
      <c r="Y83" s="711">
        <v>44652.356828703698</v>
      </c>
    </row>
    <row r="84" spans="1:25">
      <c r="A84" t="s">
        <v>410</v>
      </c>
      <c r="B84" t="s">
        <v>411</v>
      </c>
      <c r="C84" t="s">
        <v>432</v>
      </c>
      <c r="D84" t="s">
        <v>433</v>
      </c>
      <c r="E84" t="s">
        <v>414</v>
      </c>
      <c r="F84" t="s">
        <v>415</v>
      </c>
      <c r="G84" t="s">
        <v>416</v>
      </c>
      <c r="H84" t="s">
        <v>524</v>
      </c>
      <c r="I84" t="s">
        <v>495</v>
      </c>
      <c r="J84" s="711">
        <v>44586</v>
      </c>
      <c r="K84" t="s">
        <v>3229</v>
      </c>
      <c r="L84" t="s">
        <v>3206</v>
      </c>
      <c r="M84" t="s">
        <v>421</v>
      </c>
      <c r="N84">
        <v>0</v>
      </c>
      <c r="O84">
        <v>0</v>
      </c>
      <c r="P84" t="s">
        <v>422</v>
      </c>
      <c r="Q84">
        <v>969.28</v>
      </c>
      <c r="R84">
        <v>857.62</v>
      </c>
      <c r="S84" t="s">
        <v>422</v>
      </c>
      <c r="T84" s="712">
        <v>969.28</v>
      </c>
      <c r="U84" t="s">
        <v>423</v>
      </c>
      <c r="V84" t="s">
        <v>424</v>
      </c>
      <c r="W84" t="s">
        <v>425</v>
      </c>
      <c r="X84" t="s">
        <v>3135</v>
      </c>
      <c r="Y84" s="711">
        <v>44605.853715277801</v>
      </c>
    </row>
    <row r="85" spans="1:25">
      <c r="A85" t="s">
        <v>410</v>
      </c>
      <c r="B85" t="s">
        <v>411</v>
      </c>
      <c r="C85" t="s">
        <v>432</v>
      </c>
      <c r="D85" t="s">
        <v>433</v>
      </c>
      <c r="E85" t="s">
        <v>414</v>
      </c>
      <c r="F85" t="s">
        <v>415</v>
      </c>
      <c r="G85" t="s">
        <v>416</v>
      </c>
      <c r="H85" t="s">
        <v>524</v>
      </c>
      <c r="I85" t="s">
        <v>495</v>
      </c>
      <c r="J85" s="711">
        <v>44617</v>
      </c>
      <c r="K85" t="s">
        <v>3230</v>
      </c>
      <c r="L85" t="s">
        <v>3231</v>
      </c>
      <c r="M85" t="s">
        <v>421</v>
      </c>
      <c r="N85">
        <v>0</v>
      </c>
      <c r="O85">
        <v>0</v>
      </c>
      <c r="P85" t="s">
        <v>422</v>
      </c>
      <c r="Q85">
        <v>203</v>
      </c>
      <c r="R85">
        <v>180.87</v>
      </c>
      <c r="S85" t="s">
        <v>422</v>
      </c>
      <c r="T85" s="712">
        <v>203</v>
      </c>
      <c r="U85" t="s">
        <v>423</v>
      </c>
      <c r="V85" t="s">
        <v>424</v>
      </c>
      <c r="W85" t="s">
        <v>425</v>
      </c>
      <c r="X85" t="s">
        <v>3163</v>
      </c>
      <c r="Y85" s="711">
        <v>44631.2971412037</v>
      </c>
    </row>
    <row r="86" spans="1:25">
      <c r="A86" t="s">
        <v>410</v>
      </c>
      <c r="B86" t="s">
        <v>411</v>
      </c>
      <c r="C86" t="s">
        <v>432</v>
      </c>
      <c r="D86" t="s">
        <v>433</v>
      </c>
      <c r="E86" t="s">
        <v>414</v>
      </c>
      <c r="F86" t="s">
        <v>415</v>
      </c>
      <c r="G86" t="s">
        <v>416</v>
      </c>
      <c r="H86" t="s">
        <v>524</v>
      </c>
      <c r="I86" t="s">
        <v>495</v>
      </c>
      <c r="J86" s="711">
        <v>44621</v>
      </c>
      <c r="K86" t="s">
        <v>3232</v>
      </c>
      <c r="L86" t="s">
        <v>3208</v>
      </c>
      <c r="M86" t="s">
        <v>421</v>
      </c>
      <c r="N86">
        <v>0</v>
      </c>
      <c r="O86">
        <v>0</v>
      </c>
      <c r="P86" t="s">
        <v>422</v>
      </c>
      <c r="Q86">
        <v>971.56</v>
      </c>
      <c r="R86">
        <v>869.56</v>
      </c>
      <c r="S86" t="s">
        <v>422</v>
      </c>
      <c r="T86" s="712">
        <v>971.56</v>
      </c>
      <c r="U86" t="s">
        <v>423</v>
      </c>
      <c r="V86" t="s">
        <v>424</v>
      </c>
      <c r="W86" t="s">
        <v>425</v>
      </c>
      <c r="X86" t="s">
        <v>3135</v>
      </c>
      <c r="Y86" s="711">
        <v>44636.515798611101</v>
      </c>
    </row>
    <row r="87" spans="1:25">
      <c r="A87" t="s">
        <v>410</v>
      </c>
      <c r="B87" t="s">
        <v>411</v>
      </c>
      <c r="C87" t="s">
        <v>432</v>
      </c>
      <c r="D87" t="s">
        <v>433</v>
      </c>
      <c r="E87" t="s">
        <v>414</v>
      </c>
      <c r="F87" t="s">
        <v>415</v>
      </c>
      <c r="G87" t="s">
        <v>416</v>
      </c>
      <c r="H87" t="s">
        <v>524</v>
      </c>
      <c r="I87" t="s">
        <v>495</v>
      </c>
      <c r="J87" s="711">
        <v>44623</v>
      </c>
      <c r="K87" t="s">
        <v>3233</v>
      </c>
      <c r="L87" t="s">
        <v>3234</v>
      </c>
      <c r="M87" t="s">
        <v>421</v>
      </c>
      <c r="N87">
        <v>0</v>
      </c>
      <c r="O87">
        <v>0</v>
      </c>
      <c r="P87" t="s">
        <v>422</v>
      </c>
      <c r="Q87">
        <v>325</v>
      </c>
      <c r="R87">
        <v>290.88</v>
      </c>
      <c r="S87" t="s">
        <v>422</v>
      </c>
      <c r="T87" s="712">
        <v>325</v>
      </c>
      <c r="U87" t="s">
        <v>423</v>
      </c>
      <c r="V87" t="s">
        <v>424</v>
      </c>
      <c r="W87" t="s">
        <v>425</v>
      </c>
      <c r="X87" t="s">
        <v>3163</v>
      </c>
      <c r="Y87" s="711">
        <v>44659.651307870401</v>
      </c>
    </row>
    <row r="88" spans="1:25">
      <c r="A88" t="s">
        <v>410</v>
      </c>
      <c r="B88" t="s">
        <v>411</v>
      </c>
      <c r="C88" t="s">
        <v>432</v>
      </c>
      <c r="D88" t="s">
        <v>433</v>
      </c>
      <c r="E88" t="s">
        <v>414</v>
      </c>
      <c r="F88" t="s">
        <v>415</v>
      </c>
      <c r="G88" t="s">
        <v>416</v>
      </c>
      <c r="H88" t="s">
        <v>524</v>
      </c>
      <c r="I88" t="s">
        <v>495</v>
      </c>
      <c r="J88" s="711">
        <v>44643</v>
      </c>
      <c r="K88" t="s">
        <v>3235</v>
      </c>
      <c r="L88" t="s">
        <v>3236</v>
      </c>
      <c r="M88" t="s">
        <v>421</v>
      </c>
      <c r="N88">
        <v>0</v>
      </c>
      <c r="O88">
        <v>0</v>
      </c>
      <c r="P88" t="s">
        <v>422</v>
      </c>
      <c r="Q88">
        <v>992.86</v>
      </c>
      <c r="R88">
        <v>899.66</v>
      </c>
      <c r="S88" t="s">
        <v>422</v>
      </c>
      <c r="T88" s="712">
        <v>992.86</v>
      </c>
      <c r="U88" t="s">
        <v>423</v>
      </c>
      <c r="V88" t="s">
        <v>424</v>
      </c>
      <c r="W88" t="s">
        <v>425</v>
      </c>
      <c r="X88" t="s">
        <v>3135</v>
      </c>
      <c r="Y88" s="711">
        <v>44652.356828703698</v>
      </c>
    </row>
    <row r="89" spans="1:25">
      <c r="A89" t="s">
        <v>410</v>
      </c>
      <c r="B89" t="s">
        <v>411</v>
      </c>
      <c r="C89" t="s">
        <v>432</v>
      </c>
      <c r="D89" t="s">
        <v>433</v>
      </c>
      <c r="E89" t="s">
        <v>414</v>
      </c>
      <c r="F89" t="s">
        <v>415</v>
      </c>
      <c r="G89" t="s">
        <v>416</v>
      </c>
      <c r="H89" t="s">
        <v>524</v>
      </c>
      <c r="I89" t="s">
        <v>495</v>
      </c>
      <c r="J89" s="711">
        <v>44643</v>
      </c>
      <c r="K89" t="s">
        <v>3237</v>
      </c>
      <c r="L89" t="s">
        <v>3187</v>
      </c>
      <c r="M89" t="s">
        <v>421</v>
      </c>
      <c r="N89">
        <v>0</v>
      </c>
      <c r="O89">
        <v>0</v>
      </c>
      <c r="P89" t="s">
        <v>422</v>
      </c>
      <c r="Q89">
        <v>653.08000000000004</v>
      </c>
      <c r="R89">
        <v>591.77</v>
      </c>
      <c r="S89" t="s">
        <v>422</v>
      </c>
      <c r="T89" s="712">
        <v>653.08000000000004</v>
      </c>
      <c r="U89" t="s">
        <v>423</v>
      </c>
      <c r="V89" t="s">
        <v>424</v>
      </c>
      <c r="W89" t="s">
        <v>425</v>
      </c>
      <c r="X89" t="s">
        <v>3135</v>
      </c>
      <c r="Y89" s="711">
        <v>44652.356828703698</v>
      </c>
    </row>
    <row r="90" spans="1:25">
      <c r="A90" t="s">
        <v>410</v>
      </c>
      <c r="B90" t="s">
        <v>411</v>
      </c>
      <c r="C90" t="s">
        <v>432</v>
      </c>
      <c r="D90" t="s">
        <v>433</v>
      </c>
      <c r="E90" t="s">
        <v>414</v>
      </c>
      <c r="F90" t="s">
        <v>415</v>
      </c>
      <c r="G90" t="s">
        <v>416</v>
      </c>
      <c r="H90" t="s">
        <v>532</v>
      </c>
      <c r="I90" t="s">
        <v>533</v>
      </c>
      <c r="J90" s="711">
        <v>44580</v>
      </c>
      <c r="K90" t="s">
        <v>3238</v>
      </c>
      <c r="L90" t="s">
        <v>3239</v>
      </c>
      <c r="M90" t="s">
        <v>421</v>
      </c>
      <c r="N90">
        <v>0</v>
      </c>
      <c r="O90">
        <v>0</v>
      </c>
      <c r="P90" t="s">
        <v>422</v>
      </c>
      <c r="Q90">
        <v>382</v>
      </c>
      <c r="R90">
        <v>337.99</v>
      </c>
      <c r="S90" t="s">
        <v>422</v>
      </c>
      <c r="T90" s="712">
        <v>382</v>
      </c>
      <c r="U90" t="s">
        <v>423</v>
      </c>
      <c r="V90" t="s">
        <v>424</v>
      </c>
      <c r="W90" t="s">
        <v>425</v>
      </c>
      <c r="X90" t="s">
        <v>536</v>
      </c>
      <c r="Y90" s="711">
        <v>44580.4515509259</v>
      </c>
    </row>
    <row r="91" spans="1:25">
      <c r="A91" t="s">
        <v>410</v>
      </c>
      <c r="B91" t="s">
        <v>411</v>
      </c>
      <c r="C91" t="s">
        <v>970</v>
      </c>
      <c r="D91" t="s">
        <v>971</v>
      </c>
      <c r="E91" t="s">
        <v>414</v>
      </c>
      <c r="F91" t="s">
        <v>415</v>
      </c>
      <c r="G91" t="s">
        <v>416</v>
      </c>
      <c r="H91" t="s">
        <v>532</v>
      </c>
      <c r="I91" t="s">
        <v>533</v>
      </c>
      <c r="J91" s="711">
        <v>44610</v>
      </c>
      <c r="K91" t="s">
        <v>3240</v>
      </c>
      <c r="L91" t="s">
        <v>3241</v>
      </c>
      <c r="M91" t="s">
        <v>421</v>
      </c>
      <c r="N91">
        <v>0</v>
      </c>
      <c r="O91">
        <v>0</v>
      </c>
      <c r="P91" t="s">
        <v>422</v>
      </c>
      <c r="Q91">
        <v>204</v>
      </c>
      <c r="R91">
        <v>179.74</v>
      </c>
      <c r="S91" t="s">
        <v>422</v>
      </c>
      <c r="T91" s="712">
        <v>204</v>
      </c>
      <c r="U91" t="s">
        <v>423</v>
      </c>
      <c r="V91" t="s">
        <v>424</v>
      </c>
      <c r="W91" t="s">
        <v>425</v>
      </c>
      <c r="X91" t="s">
        <v>3064</v>
      </c>
      <c r="Y91" s="711">
        <v>44634.610150462999</v>
      </c>
    </row>
    <row r="92" spans="1:25">
      <c r="A92" t="s">
        <v>410</v>
      </c>
      <c r="B92" t="s">
        <v>411</v>
      </c>
      <c r="C92" t="s">
        <v>970</v>
      </c>
      <c r="D92" t="s">
        <v>971</v>
      </c>
      <c r="E92" t="s">
        <v>414</v>
      </c>
      <c r="F92" t="s">
        <v>415</v>
      </c>
      <c r="G92" t="s">
        <v>416</v>
      </c>
      <c r="H92" t="s">
        <v>532</v>
      </c>
      <c r="I92" t="s">
        <v>533</v>
      </c>
      <c r="J92" s="711">
        <v>44620</v>
      </c>
      <c r="K92" t="s">
        <v>3242</v>
      </c>
      <c r="L92" t="s">
        <v>3243</v>
      </c>
      <c r="M92" t="s">
        <v>421</v>
      </c>
      <c r="N92">
        <v>0</v>
      </c>
      <c r="O92">
        <v>0</v>
      </c>
      <c r="P92" t="s">
        <v>422</v>
      </c>
      <c r="Q92">
        <v>209</v>
      </c>
      <c r="R92">
        <v>187.06</v>
      </c>
      <c r="S92" t="s">
        <v>422</v>
      </c>
      <c r="T92" s="712">
        <v>209</v>
      </c>
      <c r="U92" t="s">
        <v>423</v>
      </c>
      <c r="V92" t="s">
        <v>424</v>
      </c>
      <c r="W92" t="s">
        <v>425</v>
      </c>
      <c r="X92" t="s">
        <v>3064</v>
      </c>
      <c r="Y92" s="711">
        <v>44634.610150462999</v>
      </c>
    </row>
    <row r="93" spans="1:25">
      <c r="A93" t="s">
        <v>410</v>
      </c>
      <c r="B93" t="s">
        <v>411</v>
      </c>
      <c r="C93" t="s">
        <v>970</v>
      </c>
      <c r="D93" t="s">
        <v>971</v>
      </c>
      <c r="E93" t="s">
        <v>414</v>
      </c>
      <c r="F93" t="s">
        <v>415</v>
      </c>
      <c r="G93" t="s">
        <v>416</v>
      </c>
      <c r="H93" t="s">
        <v>569</v>
      </c>
      <c r="I93" t="s">
        <v>570</v>
      </c>
      <c r="J93" s="711">
        <v>44567</v>
      </c>
      <c r="K93" t="s">
        <v>3244</v>
      </c>
      <c r="L93" t="s">
        <v>3245</v>
      </c>
      <c r="M93" t="s">
        <v>421</v>
      </c>
      <c r="N93">
        <v>0</v>
      </c>
      <c r="O93">
        <v>0</v>
      </c>
      <c r="P93" t="s">
        <v>422</v>
      </c>
      <c r="Q93">
        <v>11</v>
      </c>
      <c r="R93">
        <v>9.73</v>
      </c>
      <c r="S93" t="s">
        <v>422</v>
      </c>
      <c r="T93" s="712">
        <v>11</v>
      </c>
      <c r="U93" t="s">
        <v>423</v>
      </c>
      <c r="V93" t="s">
        <v>424</v>
      </c>
      <c r="W93" t="s">
        <v>425</v>
      </c>
      <c r="X93" t="s">
        <v>3246</v>
      </c>
      <c r="Y93" s="711">
        <v>44606.544155092597</v>
      </c>
    </row>
    <row r="94" spans="1:25">
      <c r="A94" t="s">
        <v>410</v>
      </c>
      <c r="B94" t="s">
        <v>411</v>
      </c>
      <c r="C94" t="s">
        <v>970</v>
      </c>
      <c r="D94" t="s">
        <v>971</v>
      </c>
      <c r="E94" t="s">
        <v>414</v>
      </c>
      <c r="F94" t="s">
        <v>415</v>
      </c>
      <c r="G94" t="s">
        <v>416</v>
      </c>
      <c r="H94" t="s">
        <v>569</v>
      </c>
      <c r="I94" t="s">
        <v>570</v>
      </c>
      <c r="J94" s="711">
        <v>44568</v>
      </c>
      <c r="K94" t="s">
        <v>3247</v>
      </c>
      <c r="L94" t="s">
        <v>3248</v>
      </c>
      <c r="M94" t="s">
        <v>421</v>
      </c>
      <c r="N94">
        <v>0</v>
      </c>
      <c r="O94">
        <v>0</v>
      </c>
      <c r="P94" t="s">
        <v>422</v>
      </c>
      <c r="Q94">
        <v>27.54</v>
      </c>
      <c r="R94">
        <v>24.37</v>
      </c>
      <c r="S94" t="s">
        <v>422</v>
      </c>
      <c r="T94" s="712">
        <v>27.54</v>
      </c>
      <c r="U94" t="s">
        <v>423</v>
      </c>
      <c r="V94" t="s">
        <v>424</v>
      </c>
      <c r="W94" t="s">
        <v>425</v>
      </c>
      <c r="X94" t="s">
        <v>3075</v>
      </c>
      <c r="Y94" s="711">
        <v>44606.544155092597</v>
      </c>
    </row>
    <row r="95" spans="1:25">
      <c r="A95" t="s">
        <v>410</v>
      </c>
      <c r="B95" t="s">
        <v>411</v>
      </c>
      <c r="C95" t="s">
        <v>970</v>
      </c>
      <c r="D95" t="s">
        <v>971</v>
      </c>
      <c r="E95" t="s">
        <v>414</v>
      </c>
      <c r="F95" t="s">
        <v>415</v>
      </c>
      <c r="G95" t="s">
        <v>416</v>
      </c>
      <c r="H95" t="s">
        <v>569</v>
      </c>
      <c r="I95" t="s">
        <v>570</v>
      </c>
      <c r="J95" s="711">
        <v>44568</v>
      </c>
      <c r="K95" t="s">
        <v>3249</v>
      </c>
      <c r="L95" t="s">
        <v>3250</v>
      </c>
      <c r="M95" t="s">
        <v>421</v>
      </c>
      <c r="N95">
        <v>0</v>
      </c>
      <c r="O95">
        <v>0</v>
      </c>
      <c r="P95" t="s">
        <v>422</v>
      </c>
      <c r="Q95">
        <v>38.5</v>
      </c>
      <c r="R95">
        <v>34.06</v>
      </c>
      <c r="S95" t="s">
        <v>422</v>
      </c>
      <c r="T95" s="712">
        <v>38.5</v>
      </c>
      <c r="U95" t="s">
        <v>423</v>
      </c>
      <c r="V95" t="s">
        <v>424</v>
      </c>
      <c r="W95" t="s">
        <v>425</v>
      </c>
      <c r="X95" t="s">
        <v>3075</v>
      </c>
      <c r="Y95" s="711">
        <v>44606.544155092597</v>
      </c>
    </row>
    <row r="96" spans="1:25">
      <c r="A96" t="s">
        <v>410</v>
      </c>
      <c r="B96" t="s">
        <v>411</v>
      </c>
      <c r="C96" t="s">
        <v>432</v>
      </c>
      <c r="D96" t="s">
        <v>433</v>
      </c>
      <c r="E96" t="s">
        <v>414</v>
      </c>
      <c r="F96" t="s">
        <v>415</v>
      </c>
      <c r="G96" t="s">
        <v>416</v>
      </c>
      <c r="H96" t="s">
        <v>569</v>
      </c>
      <c r="I96" t="s">
        <v>570</v>
      </c>
      <c r="J96" s="711">
        <v>44580</v>
      </c>
      <c r="K96" t="s">
        <v>3251</v>
      </c>
      <c r="L96" t="s">
        <v>3252</v>
      </c>
      <c r="M96" t="s">
        <v>421</v>
      </c>
      <c r="N96">
        <v>0</v>
      </c>
      <c r="O96">
        <v>0</v>
      </c>
      <c r="P96" t="s">
        <v>422</v>
      </c>
      <c r="Q96">
        <v>183.6</v>
      </c>
      <c r="R96">
        <v>162.44999999999999</v>
      </c>
      <c r="S96" t="s">
        <v>422</v>
      </c>
      <c r="T96" s="712">
        <v>183.6</v>
      </c>
      <c r="U96" t="s">
        <v>423</v>
      </c>
      <c r="V96" t="s">
        <v>424</v>
      </c>
      <c r="W96" t="s">
        <v>425</v>
      </c>
      <c r="X96" t="s">
        <v>3075</v>
      </c>
      <c r="Y96" s="711">
        <v>44606.44</v>
      </c>
    </row>
    <row r="97" spans="1:25">
      <c r="A97" t="s">
        <v>410</v>
      </c>
      <c r="B97" t="s">
        <v>411</v>
      </c>
      <c r="C97" t="s">
        <v>970</v>
      </c>
      <c r="D97" t="s">
        <v>971</v>
      </c>
      <c r="E97" t="s">
        <v>414</v>
      </c>
      <c r="F97" t="s">
        <v>415</v>
      </c>
      <c r="G97" t="s">
        <v>416</v>
      </c>
      <c r="H97" t="s">
        <v>569</v>
      </c>
      <c r="I97" t="s">
        <v>570</v>
      </c>
      <c r="J97" s="711">
        <v>44580</v>
      </c>
      <c r="K97" t="s">
        <v>3253</v>
      </c>
      <c r="L97" t="s">
        <v>3254</v>
      </c>
      <c r="M97" t="s">
        <v>421</v>
      </c>
      <c r="N97">
        <v>0</v>
      </c>
      <c r="O97">
        <v>0</v>
      </c>
      <c r="P97" t="s">
        <v>422</v>
      </c>
      <c r="Q97">
        <v>9.18</v>
      </c>
      <c r="R97">
        <v>8.1199999999999992</v>
      </c>
      <c r="S97" t="s">
        <v>422</v>
      </c>
      <c r="T97" s="712">
        <v>9.18</v>
      </c>
      <c r="U97" t="s">
        <v>423</v>
      </c>
      <c r="V97" t="s">
        <v>424</v>
      </c>
      <c r="W97" t="s">
        <v>425</v>
      </c>
      <c r="X97" t="s">
        <v>3246</v>
      </c>
      <c r="Y97" s="711">
        <v>44606.551099536999</v>
      </c>
    </row>
    <row r="98" spans="1:25">
      <c r="A98" t="s">
        <v>410</v>
      </c>
      <c r="B98" t="s">
        <v>411</v>
      </c>
      <c r="C98" t="s">
        <v>970</v>
      </c>
      <c r="D98" t="s">
        <v>971</v>
      </c>
      <c r="E98" t="s">
        <v>414</v>
      </c>
      <c r="F98" t="s">
        <v>415</v>
      </c>
      <c r="G98" t="s">
        <v>416</v>
      </c>
      <c r="H98" t="s">
        <v>569</v>
      </c>
      <c r="I98" t="s">
        <v>570</v>
      </c>
      <c r="J98" s="711">
        <v>44580</v>
      </c>
      <c r="K98" t="s">
        <v>3255</v>
      </c>
      <c r="L98" t="s">
        <v>3256</v>
      </c>
      <c r="M98" t="s">
        <v>421</v>
      </c>
      <c r="N98">
        <v>0</v>
      </c>
      <c r="O98">
        <v>0</v>
      </c>
      <c r="P98" t="s">
        <v>422</v>
      </c>
      <c r="Q98">
        <v>42.35</v>
      </c>
      <c r="R98">
        <v>37.47</v>
      </c>
      <c r="S98" t="s">
        <v>422</v>
      </c>
      <c r="T98" s="712">
        <v>42.35</v>
      </c>
      <c r="U98" t="s">
        <v>423</v>
      </c>
      <c r="V98" t="s">
        <v>424</v>
      </c>
      <c r="W98" t="s">
        <v>425</v>
      </c>
      <c r="X98" t="s">
        <v>3075</v>
      </c>
      <c r="Y98" s="711">
        <v>44606.551099536999</v>
      </c>
    </row>
    <row r="99" spans="1:25">
      <c r="A99" t="s">
        <v>410</v>
      </c>
      <c r="B99" t="s">
        <v>411</v>
      </c>
      <c r="C99" t="s">
        <v>970</v>
      </c>
      <c r="D99" t="s">
        <v>971</v>
      </c>
      <c r="E99" t="s">
        <v>414</v>
      </c>
      <c r="F99" t="s">
        <v>415</v>
      </c>
      <c r="G99" t="s">
        <v>416</v>
      </c>
      <c r="H99" t="s">
        <v>569</v>
      </c>
      <c r="I99" t="s">
        <v>570</v>
      </c>
      <c r="J99" s="711">
        <v>44580</v>
      </c>
      <c r="K99" t="s">
        <v>3257</v>
      </c>
      <c r="L99" t="s">
        <v>3258</v>
      </c>
      <c r="M99" t="s">
        <v>421</v>
      </c>
      <c r="N99">
        <v>0</v>
      </c>
      <c r="O99">
        <v>0</v>
      </c>
      <c r="P99" t="s">
        <v>422</v>
      </c>
      <c r="Q99">
        <v>13.2</v>
      </c>
      <c r="R99">
        <v>11.68</v>
      </c>
      <c r="S99" t="s">
        <v>422</v>
      </c>
      <c r="T99" s="712">
        <v>13.2</v>
      </c>
      <c r="U99" t="s">
        <v>423</v>
      </c>
      <c r="V99" t="s">
        <v>424</v>
      </c>
      <c r="W99" t="s">
        <v>425</v>
      </c>
      <c r="X99" t="s">
        <v>3246</v>
      </c>
      <c r="Y99" s="711">
        <v>44606.551099536999</v>
      </c>
    </row>
    <row r="100" spans="1:25">
      <c r="A100" t="s">
        <v>410</v>
      </c>
      <c r="B100" t="s">
        <v>411</v>
      </c>
      <c r="C100" t="s">
        <v>970</v>
      </c>
      <c r="D100" t="s">
        <v>971</v>
      </c>
      <c r="E100" t="s">
        <v>414</v>
      </c>
      <c r="F100" t="s">
        <v>415</v>
      </c>
      <c r="G100" t="s">
        <v>416</v>
      </c>
      <c r="H100" t="s">
        <v>569</v>
      </c>
      <c r="I100" t="s">
        <v>570</v>
      </c>
      <c r="J100" s="711">
        <v>44580</v>
      </c>
      <c r="K100" t="s">
        <v>3259</v>
      </c>
      <c r="L100" t="s">
        <v>3260</v>
      </c>
      <c r="M100" t="s">
        <v>421</v>
      </c>
      <c r="N100">
        <v>0</v>
      </c>
      <c r="O100">
        <v>0</v>
      </c>
      <c r="P100" t="s">
        <v>422</v>
      </c>
      <c r="Q100">
        <v>52.25</v>
      </c>
      <c r="R100">
        <v>46.23</v>
      </c>
      <c r="S100" t="s">
        <v>422</v>
      </c>
      <c r="T100" s="712">
        <v>52.25</v>
      </c>
      <c r="U100" t="s">
        <v>423</v>
      </c>
      <c r="V100" t="s">
        <v>424</v>
      </c>
      <c r="W100" t="s">
        <v>425</v>
      </c>
      <c r="X100" t="s">
        <v>3075</v>
      </c>
      <c r="Y100" s="711">
        <v>44606.551111111097</v>
      </c>
    </row>
    <row r="101" spans="1:25">
      <c r="A101" t="s">
        <v>410</v>
      </c>
      <c r="B101" t="s">
        <v>411</v>
      </c>
      <c r="C101" t="s">
        <v>412</v>
      </c>
      <c r="D101" t="s">
        <v>413</v>
      </c>
      <c r="E101" t="s">
        <v>414</v>
      </c>
      <c r="F101" t="s">
        <v>415</v>
      </c>
      <c r="G101" t="s">
        <v>416</v>
      </c>
      <c r="H101" t="s">
        <v>569</v>
      </c>
      <c r="I101" t="s">
        <v>570</v>
      </c>
      <c r="J101" s="711">
        <v>44582</v>
      </c>
      <c r="K101" t="s">
        <v>3261</v>
      </c>
      <c r="L101" t="s">
        <v>3262</v>
      </c>
      <c r="M101" t="s">
        <v>421</v>
      </c>
      <c r="N101">
        <v>0</v>
      </c>
      <c r="O101">
        <v>0</v>
      </c>
      <c r="P101" t="s">
        <v>422</v>
      </c>
      <c r="Q101">
        <v>1603</v>
      </c>
      <c r="R101">
        <v>1418.33</v>
      </c>
      <c r="S101" t="s">
        <v>422</v>
      </c>
      <c r="T101" s="712">
        <v>1603</v>
      </c>
      <c r="U101" t="s">
        <v>423</v>
      </c>
      <c r="V101" t="s">
        <v>424</v>
      </c>
      <c r="W101" t="s">
        <v>425</v>
      </c>
      <c r="X101" t="s">
        <v>3075</v>
      </c>
      <c r="Y101" s="711">
        <v>44606.482118055603</v>
      </c>
    </row>
    <row r="102" spans="1:25">
      <c r="A102" t="s">
        <v>410</v>
      </c>
      <c r="B102" t="s">
        <v>411</v>
      </c>
      <c r="C102" t="s">
        <v>970</v>
      </c>
      <c r="D102" t="s">
        <v>971</v>
      </c>
      <c r="E102" t="s">
        <v>414</v>
      </c>
      <c r="F102" t="s">
        <v>415</v>
      </c>
      <c r="G102" t="s">
        <v>416</v>
      </c>
      <c r="H102" t="s">
        <v>569</v>
      </c>
      <c r="I102" t="s">
        <v>570</v>
      </c>
      <c r="J102" s="711">
        <v>44586</v>
      </c>
      <c r="K102" t="s">
        <v>3263</v>
      </c>
      <c r="L102" t="s">
        <v>3264</v>
      </c>
      <c r="M102" t="s">
        <v>421</v>
      </c>
      <c r="N102">
        <v>0</v>
      </c>
      <c r="O102">
        <v>0</v>
      </c>
      <c r="P102" t="s">
        <v>422</v>
      </c>
      <c r="Q102">
        <v>14.4</v>
      </c>
      <c r="R102">
        <v>12.74</v>
      </c>
      <c r="S102" t="s">
        <v>422</v>
      </c>
      <c r="T102" s="712">
        <v>14.4</v>
      </c>
      <c r="U102" t="s">
        <v>423</v>
      </c>
      <c r="V102" t="s">
        <v>424</v>
      </c>
      <c r="W102" t="s">
        <v>425</v>
      </c>
      <c r="X102" t="s">
        <v>3075</v>
      </c>
      <c r="Y102" s="711">
        <v>44606.516238425902</v>
      </c>
    </row>
    <row r="103" spans="1:25">
      <c r="A103" t="s">
        <v>410</v>
      </c>
      <c r="B103" t="s">
        <v>411</v>
      </c>
      <c r="C103" t="s">
        <v>432</v>
      </c>
      <c r="D103" t="s">
        <v>433</v>
      </c>
      <c r="E103" t="s">
        <v>414</v>
      </c>
      <c r="F103" t="s">
        <v>415</v>
      </c>
      <c r="G103" t="s">
        <v>416</v>
      </c>
      <c r="H103" t="s">
        <v>569</v>
      </c>
      <c r="I103" t="s">
        <v>570</v>
      </c>
      <c r="J103" s="711">
        <v>44589</v>
      </c>
      <c r="K103" t="s">
        <v>3265</v>
      </c>
      <c r="L103" t="s">
        <v>3266</v>
      </c>
      <c r="M103" t="s">
        <v>421</v>
      </c>
      <c r="N103">
        <v>0</v>
      </c>
      <c r="O103">
        <v>0</v>
      </c>
      <c r="P103" t="s">
        <v>422</v>
      </c>
      <c r="Q103">
        <v>12</v>
      </c>
      <c r="R103">
        <v>10.62</v>
      </c>
      <c r="S103" t="s">
        <v>422</v>
      </c>
      <c r="T103" s="712">
        <v>12</v>
      </c>
      <c r="U103" t="s">
        <v>423</v>
      </c>
      <c r="V103" t="s">
        <v>424</v>
      </c>
      <c r="W103" t="s">
        <v>425</v>
      </c>
      <c r="X103" t="s">
        <v>2240</v>
      </c>
      <c r="Y103" s="711">
        <v>44606.659085648098</v>
      </c>
    </row>
    <row r="104" spans="1:25">
      <c r="A104" t="s">
        <v>410</v>
      </c>
      <c r="B104" t="s">
        <v>411</v>
      </c>
      <c r="C104" t="s">
        <v>970</v>
      </c>
      <c r="D104" t="s">
        <v>971</v>
      </c>
      <c r="E104" t="s">
        <v>414</v>
      </c>
      <c r="F104" t="s">
        <v>415</v>
      </c>
      <c r="G104" t="s">
        <v>416</v>
      </c>
      <c r="H104" t="s">
        <v>569</v>
      </c>
      <c r="I104" t="s">
        <v>570</v>
      </c>
      <c r="J104" s="711">
        <v>44589</v>
      </c>
      <c r="K104" t="s">
        <v>3267</v>
      </c>
      <c r="L104" t="s">
        <v>3268</v>
      </c>
      <c r="M104" t="s">
        <v>421</v>
      </c>
      <c r="N104">
        <v>0</v>
      </c>
      <c r="O104">
        <v>0</v>
      </c>
      <c r="P104" t="s">
        <v>422</v>
      </c>
      <c r="Q104">
        <v>130.5</v>
      </c>
      <c r="R104">
        <v>115.47</v>
      </c>
      <c r="S104" t="s">
        <v>422</v>
      </c>
      <c r="T104" s="712">
        <v>130.5</v>
      </c>
      <c r="U104" t="s">
        <v>423</v>
      </c>
      <c r="V104" t="s">
        <v>424</v>
      </c>
      <c r="W104" t="s">
        <v>425</v>
      </c>
      <c r="X104" t="s">
        <v>3075</v>
      </c>
      <c r="Y104" s="711">
        <v>44606.516238425902</v>
      </c>
    </row>
    <row r="105" spans="1:25">
      <c r="A105" t="s">
        <v>410</v>
      </c>
      <c r="B105" t="s">
        <v>411</v>
      </c>
      <c r="C105" t="s">
        <v>970</v>
      </c>
      <c r="D105" t="s">
        <v>971</v>
      </c>
      <c r="E105" t="s">
        <v>414</v>
      </c>
      <c r="F105" t="s">
        <v>415</v>
      </c>
      <c r="G105" t="s">
        <v>416</v>
      </c>
      <c r="H105" t="s">
        <v>569</v>
      </c>
      <c r="I105" t="s">
        <v>570</v>
      </c>
      <c r="J105" s="711">
        <v>44589</v>
      </c>
      <c r="K105" t="s">
        <v>3269</v>
      </c>
      <c r="L105" t="s">
        <v>3270</v>
      </c>
      <c r="M105" t="s">
        <v>421</v>
      </c>
      <c r="N105">
        <v>0</v>
      </c>
      <c r="O105">
        <v>0</v>
      </c>
      <c r="P105" t="s">
        <v>422</v>
      </c>
      <c r="Q105">
        <v>59.25</v>
      </c>
      <c r="R105">
        <v>52.42</v>
      </c>
      <c r="S105" t="s">
        <v>422</v>
      </c>
      <c r="T105" s="712">
        <v>59.25</v>
      </c>
      <c r="U105" t="s">
        <v>423</v>
      </c>
      <c r="V105" t="s">
        <v>424</v>
      </c>
      <c r="W105" t="s">
        <v>425</v>
      </c>
      <c r="X105" t="s">
        <v>3075</v>
      </c>
      <c r="Y105" s="711">
        <v>44606.516250000001</v>
      </c>
    </row>
    <row r="106" spans="1:25">
      <c r="A106" t="s">
        <v>410</v>
      </c>
      <c r="B106" t="s">
        <v>411</v>
      </c>
      <c r="C106" t="s">
        <v>970</v>
      </c>
      <c r="D106" t="s">
        <v>971</v>
      </c>
      <c r="E106" t="s">
        <v>414</v>
      </c>
      <c r="F106" t="s">
        <v>415</v>
      </c>
      <c r="G106" t="s">
        <v>416</v>
      </c>
      <c r="H106" t="s">
        <v>569</v>
      </c>
      <c r="I106" t="s">
        <v>570</v>
      </c>
      <c r="J106" s="711">
        <v>44595</v>
      </c>
      <c r="K106" t="s">
        <v>3271</v>
      </c>
      <c r="L106" t="s">
        <v>3272</v>
      </c>
      <c r="M106" t="s">
        <v>421</v>
      </c>
      <c r="N106">
        <v>0</v>
      </c>
      <c r="O106">
        <v>0</v>
      </c>
      <c r="P106" t="s">
        <v>422</v>
      </c>
      <c r="Q106">
        <v>8.5</v>
      </c>
      <c r="R106">
        <v>7.52</v>
      </c>
      <c r="S106" t="s">
        <v>422</v>
      </c>
      <c r="T106" s="712">
        <v>8.5</v>
      </c>
      <c r="U106" t="s">
        <v>423</v>
      </c>
      <c r="V106" t="s">
        <v>424</v>
      </c>
      <c r="W106" t="s">
        <v>425</v>
      </c>
      <c r="X106" t="s">
        <v>3273</v>
      </c>
      <c r="Y106" s="711">
        <v>44614.346064814803</v>
      </c>
    </row>
    <row r="107" spans="1:25">
      <c r="A107" t="s">
        <v>410</v>
      </c>
      <c r="B107" t="s">
        <v>411</v>
      </c>
      <c r="C107" t="s">
        <v>970</v>
      </c>
      <c r="D107" t="s">
        <v>971</v>
      </c>
      <c r="E107" t="s">
        <v>414</v>
      </c>
      <c r="F107" t="s">
        <v>415</v>
      </c>
      <c r="G107" t="s">
        <v>416</v>
      </c>
      <c r="H107" t="s">
        <v>569</v>
      </c>
      <c r="I107" t="s">
        <v>570</v>
      </c>
      <c r="J107" s="711">
        <v>44595</v>
      </c>
      <c r="K107" t="s">
        <v>3274</v>
      </c>
      <c r="L107" t="s">
        <v>3275</v>
      </c>
      <c r="M107" t="s">
        <v>421</v>
      </c>
      <c r="N107">
        <v>0</v>
      </c>
      <c r="O107">
        <v>0</v>
      </c>
      <c r="P107" t="s">
        <v>422</v>
      </c>
      <c r="Q107">
        <v>7.24</v>
      </c>
      <c r="R107">
        <v>6.41</v>
      </c>
      <c r="S107" t="s">
        <v>422</v>
      </c>
      <c r="T107" s="712">
        <v>7.24</v>
      </c>
      <c r="U107" t="s">
        <v>423</v>
      </c>
      <c r="V107" t="s">
        <v>424</v>
      </c>
      <c r="W107" t="s">
        <v>425</v>
      </c>
      <c r="X107" t="s">
        <v>3069</v>
      </c>
      <c r="Y107" s="711">
        <v>44614.346064814803</v>
      </c>
    </row>
    <row r="108" spans="1:25">
      <c r="A108" t="s">
        <v>410</v>
      </c>
      <c r="B108" t="s">
        <v>411</v>
      </c>
      <c r="C108" t="s">
        <v>970</v>
      </c>
      <c r="D108" t="s">
        <v>971</v>
      </c>
      <c r="E108" t="s">
        <v>414</v>
      </c>
      <c r="F108" t="s">
        <v>415</v>
      </c>
      <c r="G108" t="s">
        <v>416</v>
      </c>
      <c r="H108" t="s">
        <v>569</v>
      </c>
      <c r="I108" t="s">
        <v>570</v>
      </c>
      <c r="J108" s="711">
        <v>44595</v>
      </c>
      <c r="K108" t="s">
        <v>3276</v>
      </c>
      <c r="L108" t="s">
        <v>3277</v>
      </c>
      <c r="M108" t="s">
        <v>421</v>
      </c>
      <c r="N108">
        <v>0</v>
      </c>
      <c r="O108">
        <v>0</v>
      </c>
      <c r="P108" t="s">
        <v>422</v>
      </c>
      <c r="Q108">
        <v>206.5</v>
      </c>
      <c r="R108">
        <v>182.71</v>
      </c>
      <c r="S108" t="s">
        <v>422</v>
      </c>
      <c r="T108" s="712">
        <v>206.5</v>
      </c>
      <c r="U108" t="s">
        <v>423</v>
      </c>
      <c r="V108" t="s">
        <v>424</v>
      </c>
      <c r="W108" t="s">
        <v>425</v>
      </c>
      <c r="X108" t="s">
        <v>3075</v>
      </c>
      <c r="Y108" s="711">
        <v>44614.346064814803</v>
      </c>
    </row>
    <row r="109" spans="1:25">
      <c r="A109" t="s">
        <v>410</v>
      </c>
      <c r="B109" t="s">
        <v>411</v>
      </c>
      <c r="C109" t="s">
        <v>970</v>
      </c>
      <c r="D109" t="s">
        <v>971</v>
      </c>
      <c r="E109" t="s">
        <v>414</v>
      </c>
      <c r="F109" t="s">
        <v>415</v>
      </c>
      <c r="G109" t="s">
        <v>416</v>
      </c>
      <c r="H109" t="s">
        <v>569</v>
      </c>
      <c r="I109" t="s">
        <v>570</v>
      </c>
      <c r="J109" s="711">
        <v>44606</v>
      </c>
      <c r="K109" t="s">
        <v>3278</v>
      </c>
      <c r="L109" t="s">
        <v>3279</v>
      </c>
      <c r="M109" t="s">
        <v>421</v>
      </c>
      <c r="N109">
        <v>0</v>
      </c>
      <c r="O109">
        <v>0</v>
      </c>
      <c r="P109" t="s">
        <v>422</v>
      </c>
      <c r="Q109">
        <v>43.75</v>
      </c>
      <c r="R109">
        <v>38.64</v>
      </c>
      <c r="S109" t="s">
        <v>422</v>
      </c>
      <c r="T109" s="712">
        <v>43.75</v>
      </c>
      <c r="U109" t="s">
        <v>423</v>
      </c>
      <c r="V109" t="s">
        <v>424</v>
      </c>
      <c r="W109" t="s">
        <v>425</v>
      </c>
      <c r="X109" t="s">
        <v>3075</v>
      </c>
      <c r="Y109" s="711">
        <v>44622.437569444402</v>
      </c>
    </row>
    <row r="110" spans="1:25">
      <c r="A110" t="s">
        <v>410</v>
      </c>
      <c r="B110" t="s">
        <v>411</v>
      </c>
      <c r="C110" t="s">
        <v>970</v>
      </c>
      <c r="D110" t="s">
        <v>971</v>
      </c>
      <c r="E110" t="s">
        <v>414</v>
      </c>
      <c r="F110" t="s">
        <v>415</v>
      </c>
      <c r="G110" t="s">
        <v>416</v>
      </c>
      <c r="H110" t="s">
        <v>569</v>
      </c>
      <c r="I110" t="s">
        <v>570</v>
      </c>
      <c r="J110" s="711">
        <v>44613</v>
      </c>
      <c r="K110" t="s">
        <v>3280</v>
      </c>
      <c r="L110" t="s">
        <v>3281</v>
      </c>
      <c r="M110" t="s">
        <v>421</v>
      </c>
      <c r="N110">
        <v>0</v>
      </c>
      <c r="O110">
        <v>0</v>
      </c>
      <c r="P110" t="s">
        <v>422</v>
      </c>
      <c r="Q110">
        <v>51.43</v>
      </c>
      <c r="R110">
        <v>45.43</v>
      </c>
      <c r="S110" t="s">
        <v>422</v>
      </c>
      <c r="T110" s="712">
        <v>51.43</v>
      </c>
      <c r="U110" t="s">
        <v>423</v>
      </c>
      <c r="V110" t="s">
        <v>424</v>
      </c>
      <c r="W110" t="s">
        <v>425</v>
      </c>
      <c r="X110" t="s">
        <v>3075</v>
      </c>
      <c r="Y110" s="711">
        <v>44622.437581018501</v>
      </c>
    </row>
    <row r="111" spans="1:25">
      <c r="A111" t="s">
        <v>410</v>
      </c>
      <c r="B111" t="s">
        <v>411</v>
      </c>
      <c r="C111" t="s">
        <v>458</v>
      </c>
      <c r="D111" t="s">
        <v>459</v>
      </c>
      <c r="E111" t="s">
        <v>414</v>
      </c>
      <c r="F111" t="s">
        <v>415</v>
      </c>
      <c r="G111" t="s">
        <v>416</v>
      </c>
      <c r="H111" t="s">
        <v>569</v>
      </c>
      <c r="I111" t="s">
        <v>570</v>
      </c>
      <c r="J111" s="711">
        <v>44613</v>
      </c>
      <c r="K111" t="s">
        <v>3282</v>
      </c>
      <c r="L111" t="s">
        <v>3283</v>
      </c>
      <c r="M111" t="s">
        <v>421</v>
      </c>
      <c r="N111">
        <v>0</v>
      </c>
      <c r="O111">
        <v>0</v>
      </c>
      <c r="P111" t="s">
        <v>422</v>
      </c>
      <c r="Q111">
        <v>37.81</v>
      </c>
      <c r="R111">
        <v>33.4</v>
      </c>
      <c r="S111" t="s">
        <v>422</v>
      </c>
      <c r="T111" s="712">
        <v>37.81</v>
      </c>
      <c r="U111" t="s">
        <v>423</v>
      </c>
      <c r="V111" t="s">
        <v>424</v>
      </c>
      <c r="W111" t="s">
        <v>425</v>
      </c>
      <c r="X111" t="s">
        <v>3246</v>
      </c>
      <c r="Y111" s="711">
        <v>44622.437581018501</v>
      </c>
    </row>
    <row r="112" spans="1:25">
      <c r="A112" t="s">
        <v>410</v>
      </c>
      <c r="B112" t="s">
        <v>411</v>
      </c>
      <c r="C112" t="s">
        <v>970</v>
      </c>
      <c r="D112" t="s">
        <v>971</v>
      </c>
      <c r="E112" t="s">
        <v>414</v>
      </c>
      <c r="F112" t="s">
        <v>415</v>
      </c>
      <c r="G112" t="s">
        <v>416</v>
      </c>
      <c r="H112" t="s">
        <v>569</v>
      </c>
      <c r="I112" t="s">
        <v>570</v>
      </c>
      <c r="J112" s="711">
        <v>44614</v>
      </c>
      <c r="K112" t="s">
        <v>3284</v>
      </c>
      <c r="L112" t="s">
        <v>3285</v>
      </c>
      <c r="M112" t="s">
        <v>421</v>
      </c>
      <c r="N112">
        <v>0</v>
      </c>
      <c r="O112">
        <v>0</v>
      </c>
      <c r="P112" t="s">
        <v>422</v>
      </c>
      <c r="Q112">
        <v>15</v>
      </c>
      <c r="R112">
        <v>13.22</v>
      </c>
      <c r="S112" t="s">
        <v>422</v>
      </c>
      <c r="T112" s="712">
        <v>15</v>
      </c>
      <c r="U112" t="s">
        <v>423</v>
      </c>
      <c r="V112" t="s">
        <v>424</v>
      </c>
      <c r="W112" t="s">
        <v>425</v>
      </c>
      <c r="X112" t="s">
        <v>3075</v>
      </c>
      <c r="Y112" s="711">
        <v>44623.518287036997</v>
      </c>
    </row>
    <row r="113" spans="1:25">
      <c r="A113" t="s">
        <v>410</v>
      </c>
      <c r="B113" t="s">
        <v>411</v>
      </c>
      <c r="C113" t="s">
        <v>412</v>
      </c>
      <c r="D113" t="s">
        <v>413</v>
      </c>
      <c r="E113" t="s">
        <v>414</v>
      </c>
      <c r="F113" t="s">
        <v>415</v>
      </c>
      <c r="G113" t="s">
        <v>416</v>
      </c>
      <c r="H113" t="s">
        <v>569</v>
      </c>
      <c r="I113" t="s">
        <v>570</v>
      </c>
      <c r="J113" s="711">
        <v>44615</v>
      </c>
      <c r="K113" t="s">
        <v>3286</v>
      </c>
      <c r="L113" t="s">
        <v>3287</v>
      </c>
      <c r="M113" t="s">
        <v>421</v>
      </c>
      <c r="N113">
        <v>0</v>
      </c>
      <c r="O113">
        <v>0</v>
      </c>
      <c r="P113" t="s">
        <v>422</v>
      </c>
      <c r="Q113">
        <v>1701.6</v>
      </c>
      <c r="R113">
        <v>1499.26</v>
      </c>
      <c r="S113" t="s">
        <v>422</v>
      </c>
      <c r="T113" s="712">
        <v>1701.6</v>
      </c>
      <c r="U113" t="s">
        <v>423</v>
      </c>
      <c r="V113" t="s">
        <v>424</v>
      </c>
      <c r="W113" t="s">
        <v>425</v>
      </c>
      <c r="X113" t="s">
        <v>3075</v>
      </c>
      <c r="Y113" s="711">
        <v>44632.635138888902</v>
      </c>
    </row>
    <row r="114" spans="1:25">
      <c r="A114" t="s">
        <v>410</v>
      </c>
      <c r="B114" t="s">
        <v>411</v>
      </c>
      <c r="C114" t="s">
        <v>970</v>
      </c>
      <c r="D114" t="s">
        <v>971</v>
      </c>
      <c r="E114" t="s">
        <v>414</v>
      </c>
      <c r="F114" t="s">
        <v>415</v>
      </c>
      <c r="G114" t="s">
        <v>416</v>
      </c>
      <c r="H114" t="s">
        <v>569</v>
      </c>
      <c r="I114" t="s">
        <v>570</v>
      </c>
      <c r="J114" s="711">
        <v>44622</v>
      </c>
      <c r="K114" t="s">
        <v>3288</v>
      </c>
      <c r="L114" t="s">
        <v>3289</v>
      </c>
      <c r="M114" t="s">
        <v>421</v>
      </c>
      <c r="N114">
        <v>0</v>
      </c>
      <c r="O114">
        <v>0</v>
      </c>
      <c r="P114" t="s">
        <v>422</v>
      </c>
      <c r="Q114">
        <v>249</v>
      </c>
      <c r="R114">
        <v>222.86</v>
      </c>
      <c r="S114" t="s">
        <v>422</v>
      </c>
      <c r="T114" s="712">
        <v>249</v>
      </c>
      <c r="U114" t="s">
        <v>423</v>
      </c>
      <c r="V114" t="s">
        <v>424</v>
      </c>
      <c r="W114" t="s">
        <v>425</v>
      </c>
      <c r="X114" t="s">
        <v>3075</v>
      </c>
      <c r="Y114" s="711">
        <v>44655.436770833301</v>
      </c>
    </row>
    <row r="115" spans="1:25">
      <c r="A115" t="s">
        <v>410</v>
      </c>
      <c r="B115" t="s">
        <v>411</v>
      </c>
      <c r="C115" t="s">
        <v>970</v>
      </c>
      <c r="D115" t="s">
        <v>971</v>
      </c>
      <c r="E115" t="s">
        <v>414</v>
      </c>
      <c r="F115" t="s">
        <v>415</v>
      </c>
      <c r="G115" t="s">
        <v>416</v>
      </c>
      <c r="H115" t="s">
        <v>569</v>
      </c>
      <c r="I115" t="s">
        <v>570</v>
      </c>
      <c r="J115" s="711">
        <v>44627</v>
      </c>
      <c r="K115" t="s">
        <v>3290</v>
      </c>
      <c r="L115" t="s">
        <v>3291</v>
      </c>
      <c r="M115" t="s">
        <v>421</v>
      </c>
      <c r="N115">
        <v>0</v>
      </c>
      <c r="O115">
        <v>0</v>
      </c>
      <c r="P115" t="s">
        <v>422</v>
      </c>
      <c r="Q115">
        <v>9</v>
      </c>
      <c r="R115">
        <v>8.2799999999999994</v>
      </c>
      <c r="S115" t="s">
        <v>422</v>
      </c>
      <c r="T115" s="712">
        <v>9</v>
      </c>
      <c r="U115" t="s">
        <v>423</v>
      </c>
      <c r="V115" t="s">
        <v>424</v>
      </c>
      <c r="W115" t="s">
        <v>425</v>
      </c>
      <c r="X115" t="s">
        <v>3273</v>
      </c>
      <c r="Y115" s="711">
        <v>44655.470891203702</v>
      </c>
    </row>
    <row r="116" spans="1:25">
      <c r="A116" t="s">
        <v>410</v>
      </c>
      <c r="B116" t="s">
        <v>411</v>
      </c>
      <c r="C116" t="s">
        <v>970</v>
      </c>
      <c r="D116" t="s">
        <v>971</v>
      </c>
      <c r="E116" t="s">
        <v>414</v>
      </c>
      <c r="F116" t="s">
        <v>415</v>
      </c>
      <c r="G116" t="s">
        <v>416</v>
      </c>
      <c r="H116" t="s">
        <v>569</v>
      </c>
      <c r="I116" t="s">
        <v>570</v>
      </c>
      <c r="J116" s="711">
        <v>44634</v>
      </c>
      <c r="K116" t="s">
        <v>3292</v>
      </c>
      <c r="L116" t="s">
        <v>3293</v>
      </c>
      <c r="M116" t="s">
        <v>421</v>
      </c>
      <c r="N116">
        <v>0</v>
      </c>
      <c r="O116">
        <v>0</v>
      </c>
      <c r="P116" t="s">
        <v>422</v>
      </c>
      <c r="Q116">
        <v>10</v>
      </c>
      <c r="R116">
        <v>9.17</v>
      </c>
      <c r="S116" t="s">
        <v>422</v>
      </c>
      <c r="T116" s="712">
        <v>10</v>
      </c>
      <c r="U116" t="s">
        <v>423</v>
      </c>
      <c r="V116" t="s">
        <v>424</v>
      </c>
      <c r="W116" t="s">
        <v>425</v>
      </c>
      <c r="X116" t="s">
        <v>3246</v>
      </c>
      <c r="Y116" s="711">
        <v>44655.643807870401</v>
      </c>
    </row>
    <row r="117" spans="1:25">
      <c r="A117" t="s">
        <v>410</v>
      </c>
      <c r="B117" t="s">
        <v>411</v>
      </c>
      <c r="C117" t="s">
        <v>970</v>
      </c>
      <c r="D117" t="s">
        <v>971</v>
      </c>
      <c r="E117" t="s">
        <v>414</v>
      </c>
      <c r="F117" t="s">
        <v>415</v>
      </c>
      <c r="G117" t="s">
        <v>416</v>
      </c>
      <c r="H117" t="s">
        <v>569</v>
      </c>
      <c r="I117" t="s">
        <v>570</v>
      </c>
      <c r="J117" s="711">
        <v>44634</v>
      </c>
      <c r="K117" t="s">
        <v>3294</v>
      </c>
      <c r="L117" t="s">
        <v>3295</v>
      </c>
      <c r="M117" t="s">
        <v>421</v>
      </c>
      <c r="N117">
        <v>0</v>
      </c>
      <c r="O117">
        <v>0</v>
      </c>
      <c r="P117" t="s">
        <v>422</v>
      </c>
      <c r="Q117">
        <v>41.82</v>
      </c>
      <c r="R117">
        <v>38.33</v>
      </c>
      <c r="S117" t="s">
        <v>422</v>
      </c>
      <c r="T117" s="712">
        <v>41.82</v>
      </c>
      <c r="U117" t="s">
        <v>423</v>
      </c>
      <c r="V117" t="s">
        <v>424</v>
      </c>
      <c r="W117" t="s">
        <v>425</v>
      </c>
      <c r="X117" t="s">
        <v>3246</v>
      </c>
      <c r="Y117" s="711">
        <v>44655.643807870401</v>
      </c>
    </row>
    <row r="118" spans="1:25">
      <c r="A118" t="s">
        <v>410</v>
      </c>
      <c r="B118" t="s">
        <v>411</v>
      </c>
      <c r="C118" t="s">
        <v>970</v>
      </c>
      <c r="D118" t="s">
        <v>971</v>
      </c>
      <c r="E118" t="s">
        <v>414</v>
      </c>
      <c r="F118" t="s">
        <v>415</v>
      </c>
      <c r="G118" t="s">
        <v>416</v>
      </c>
      <c r="H118" t="s">
        <v>569</v>
      </c>
      <c r="I118" t="s">
        <v>570</v>
      </c>
      <c r="J118" s="711">
        <v>44634</v>
      </c>
      <c r="K118" t="s">
        <v>3296</v>
      </c>
      <c r="L118" t="s">
        <v>3297</v>
      </c>
      <c r="M118" t="s">
        <v>421</v>
      </c>
      <c r="N118">
        <v>0</v>
      </c>
      <c r="O118">
        <v>0</v>
      </c>
      <c r="P118" t="s">
        <v>422</v>
      </c>
      <c r="Q118">
        <v>113</v>
      </c>
      <c r="R118">
        <v>103.57</v>
      </c>
      <c r="S118" t="s">
        <v>422</v>
      </c>
      <c r="T118" s="712">
        <v>113</v>
      </c>
      <c r="U118" t="s">
        <v>423</v>
      </c>
      <c r="V118" t="s">
        <v>424</v>
      </c>
      <c r="W118" t="s">
        <v>425</v>
      </c>
      <c r="X118" t="s">
        <v>3075</v>
      </c>
      <c r="Y118" s="711">
        <v>44655.643807870401</v>
      </c>
    </row>
    <row r="119" spans="1:25">
      <c r="A119" t="s">
        <v>410</v>
      </c>
      <c r="B119" t="s">
        <v>411</v>
      </c>
      <c r="C119" t="s">
        <v>970</v>
      </c>
      <c r="D119" t="s">
        <v>971</v>
      </c>
      <c r="E119" t="s">
        <v>414</v>
      </c>
      <c r="F119" t="s">
        <v>415</v>
      </c>
      <c r="G119" t="s">
        <v>416</v>
      </c>
      <c r="H119" t="s">
        <v>569</v>
      </c>
      <c r="I119" t="s">
        <v>570</v>
      </c>
      <c r="J119" s="711">
        <v>44637</v>
      </c>
      <c r="K119" t="s">
        <v>3298</v>
      </c>
      <c r="L119" t="s">
        <v>3299</v>
      </c>
      <c r="M119" t="s">
        <v>421</v>
      </c>
      <c r="N119">
        <v>0</v>
      </c>
      <c r="O119">
        <v>0</v>
      </c>
      <c r="P119" t="s">
        <v>422</v>
      </c>
      <c r="Q119">
        <v>94</v>
      </c>
      <c r="R119">
        <v>86.15</v>
      </c>
      <c r="S119" t="s">
        <v>422</v>
      </c>
      <c r="T119" s="712">
        <v>94</v>
      </c>
      <c r="U119" t="s">
        <v>423</v>
      </c>
      <c r="V119" t="s">
        <v>424</v>
      </c>
      <c r="W119" t="s">
        <v>425</v>
      </c>
      <c r="X119" t="s">
        <v>3075</v>
      </c>
      <c r="Y119" s="711">
        <v>44655.643819444398</v>
      </c>
    </row>
    <row r="120" spans="1:25">
      <c r="A120" t="s">
        <v>410</v>
      </c>
      <c r="B120" t="s">
        <v>411</v>
      </c>
      <c r="C120" t="s">
        <v>970</v>
      </c>
      <c r="D120" t="s">
        <v>971</v>
      </c>
      <c r="E120" t="s">
        <v>414</v>
      </c>
      <c r="F120" t="s">
        <v>415</v>
      </c>
      <c r="G120" t="s">
        <v>416</v>
      </c>
      <c r="H120" t="s">
        <v>569</v>
      </c>
      <c r="I120" t="s">
        <v>570</v>
      </c>
      <c r="J120" s="711">
        <v>44642</v>
      </c>
      <c r="K120" t="s">
        <v>3300</v>
      </c>
      <c r="L120" t="s">
        <v>3301</v>
      </c>
      <c r="M120" t="s">
        <v>421</v>
      </c>
      <c r="N120">
        <v>0</v>
      </c>
      <c r="O120">
        <v>0</v>
      </c>
      <c r="P120" t="s">
        <v>422</v>
      </c>
      <c r="Q120">
        <v>102.48</v>
      </c>
      <c r="R120">
        <v>92.86</v>
      </c>
      <c r="S120" t="s">
        <v>422</v>
      </c>
      <c r="T120" s="712">
        <v>102.48</v>
      </c>
      <c r="U120" t="s">
        <v>423</v>
      </c>
      <c r="V120" t="s">
        <v>424</v>
      </c>
      <c r="W120" t="s">
        <v>425</v>
      </c>
      <c r="X120" t="s">
        <v>3075</v>
      </c>
      <c r="Y120" s="711">
        <v>44655.643819444398</v>
      </c>
    </row>
    <row r="121" spans="1:25">
      <c r="A121" t="s">
        <v>410</v>
      </c>
      <c r="B121" t="s">
        <v>411</v>
      </c>
      <c r="C121" t="s">
        <v>970</v>
      </c>
      <c r="D121" t="s">
        <v>971</v>
      </c>
      <c r="E121" t="s">
        <v>414</v>
      </c>
      <c r="F121" t="s">
        <v>415</v>
      </c>
      <c r="G121" t="s">
        <v>416</v>
      </c>
      <c r="H121" t="s">
        <v>569</v>
      </c>
      <c r="I121" t="s">
        <v>570</v>
      </c>
      <c r="J121" s="711">
        <v>44645</v>
      </c>
      <c r="K121" t="s">
        <v>3302</v>
      </c>
      <c r="L121" t="s">
        <v>3303</v>
      </c>
      <c r="M121" t="s">
        <v>421</v>
      </c>
      <c r="N121">
        <v>0</v>
      </c>
      <c r="O121">
        <v>0</v>
      </c>
      <c r="P121" t="s">
        <v>422</v>
      </c>
      <c r="Q121">
        <v>60</v>
      </c>
      <c r="R121">
        <v>54.37</v>
      </c>
      <c r="S121" t="s">
        <v>422</v>
      </c>
      <c r="T121" s="712">
        <v>60</v>
      </c>
      <c r="U121" t="s">
        <v>423</v>
      </c>
      <c r="V121" t="s">
        <v>424</v>
      </c>
      <c r="W121" t="s">
        <v>425</v>
      </c>
      <c r="X121" t="s">
        <v>3075</v>
      </c>
      <c r="Y121" s="711">
        <v>44655.649930555599</v>
      </c>
    </row>
    <row r="122" spans="1:25">
      <c r="A122" t="s">
        <v>410</v>
      </c>
      <c r="B122" t="s">
        <v>411</v>
      </c>
      <c r="C122" t="s">
        <v>970</v>
      </c>
      <c r="D122" t="s">
        <v>971</v>
      </c>
      <c r="E122" t="s">
        <v>414</v>
      </c>
      <c r="F122" t="s">
        <v>415</v>
      </c>
      <c r="G122" t="s">
        <v>416</v>
      </c>
      <c r="H122" t="s">
        <v>569</v>
      </c>
      <c r="I122" t="s">
        <v>570</v>
      </c>
      <c r="J122" s="711">
        <v>44649</v>
      </c>
      <c r="K122" t="s">
        <v>3304</v>
      </c>
      <c r="L122" t="s">
        <v>3305</v>
      </c>
      <c r="M122" t="s">
        <v>421</v>
      </c>
      <c r="N122">
        <v>0</v>
      </c>
      <c r="O122">
        <v>0</v>
      </c>
      <c r="P122" t="s">
        <v>422</v>
      </c>
      <c r="Q122">
        <v>28</v>
      </c>
      <c r="R122">
        <v>25.57</v>
      </c>
      <c r="S122" t="s">
        <v>422</v>
      </c>
      <c r="T122" s="712">
        <v>28</v>
      </c>
      <c r="U122" t="s">
        <v>423</v>
      </c>
      <c r="V122" t="s">
        <v>424</v>
      </c>
      <c r="W122" t="s">
        <v>425</v>
      </c>
      <c r="X122" t="s">
        <v>3246</v>
      </c>
      <c r="Y122" s="711">
        <v>44655.666562500002</v>
      </c>
    </row>
    <row r="123" spans="1:25">
      <c r="A123" t="s">
        <v>410</v>
      </c>
      <c r="B123" t="s">
        <v>411</v>
      </c>
      <c r="C123" t="s">
        <v>412</v>
      </c>
      <c r="D123" t="s">
        <v>413</v>
      </c>
      <c r="E123" t="s">
        <v>414</v>
      </c>
      <c r="F123" t="s">
        <v>415</v>
      </c>
      <c r="G123" t="s">
        <v>416</v>
      </c>
      <c r="H123" t="s">
        <v>948</v>
      </c>
      <c r="I123" t="s">
        <v>597</v>
      </c>
      <c r="J123" s="711">
        <v>44579</v>
      </c>
      <c r="K123" t="s">
        <v>3306</v>
      </c>
      <c r="L123" t="s">
        <v>3307</v>
      </c>
      <c r="M123" t="s">
        <v>421</v>
      </c>
      <c r="N123">
        <v>0</v>
      </c>
      <c r="O123">
        <v>0</v>
      </c>
      <c r="P123" t="s">
        <v>422</v>
      </c>
      <c r="Q123">
        <v>31</v>
      </c>
      <c r="R123">
        <v>27.43</v>
      </c>
      <c r="S123" t="s">
        <v>422</v>
      </c>
      <c r="T123" s="712">
        <v>31</v>
      </c>
      <c r="U123" t="s">
        <v>423</v>
      </c>
      <c r="V123" t="s">
        <v>424</v>
      </c>
      <c r="W123" t="s">
        <v>425</v>
      </c>
      <c r="X123" t="s">
        <v>3122</v>
      </c>
      <c r="Y123" s="711">
        <v>44606.506469907399</v>
      </c>
    </row>
    <row r="124" spans="1:25">
      <c r="A124" t="s">
        <v>410</v>
      </c>
      <c r="B124" t="s">
        <v>411</v>
      </c>
      <c r="C124" t="s">
        <v>412</v>
      </c>
      <c r="D124" t="s">
        <v>413</v>
      </c>
      <c r="E124" t="s">
        <v>414</v>
      </c>
      <c r="F124" t="s">
        <v>415</v>
      </c>
      <c r="G124" t="s">
        <v>416</v>
      </c>
      <c r="H124" t="s">
        <v>948</v>
      </c>
      <c r="I124" t="s">
        <v>597</v>
      </c>
      <c r="J124" s="711">
        <v>44603</v>
      </c>
      <c r="K124" t="s">
        <v>3308</v>
      </c>
      <c r="L124" t="s">
        <v>3158</v>
      </c>
      <c r="M124" t="s">
        <v>421</v>
      </c>
      <c r="N124">
        <v>0</v>
      </c>
      <c r="O124">
        <v>0</v>
      </c>
      <c r="P124" t="s">
        <v>422</v>
      </c>
      <c r="Q124">
        <v>15</v>
      </c>
      <c r="R124">
        <v>13.25</v>
      </c>
      <c r="S124" t="s">
        <v>422</v>
      </c>
      <c r="T124" s="712">
        <v>15</v>
      </c>
      <c r="U124" t="s">
        <v>423</v>
      </c>
      <c r="V124" t="s">
        <v>424</v>
      </c>
      <c r="W124" t="s">
        <v>425</v>
      </c>
      <c r="X124" t="s">
        <v>3069</v>
      </c>
      <c r="Y124" s="711">
        <v>44632.579328703701</v>
      </c>
    </row>
    <row r="125" spans="1:25">
      <c r="A125" t="s">
        <v>410</v>
      </c>
      <c r="B125" t="s">
        <v>411</v>
      </c>
      <c r="C125" t="s">
        <v>432</v>
      </c>
      <c r="D125" t="s">
        <v>433</v>
      </c>
      <c r="E125" t="s">
        <v>414</v>
      </c>
      <c r="F125" t="s">
        <v>415</v>
      </c>
      <c r="G125" t="s">
        <v>416</v>
      </c>
      <c r="H125" t="s">
        <v>596</v>
      </c>
      <c r="I125" t="s">
        <v>597</v>
      </c>
      <c r="J125" s="711">
        <v>44586</v>
      </c>
      <c r="K125" t="s">
        <v>3309</v>
      </c>
      <c r="L125" t="s">
        <v>3310</v>
      </c>
      <c r="M125" t="s">
        <v>421</v>
      </c>
      <c r="N125">
        <v>0</v>
      </c>
      <c r="O125">
        <v>0</v>
      </c>
      <c r="P125" t="s">
        <v>422</v>
      </c>
      <c r="Q125">
        <v>194.86</v>
      </c>
      <c r="R125">
        <v>172.41</v>
      </c>
      <c r="S125" t="s">
        <v>422</v>
      </c>
      <c r="T125" s="712">
        <v>194.86</v>
      </c>
      <c r="U125" t="s">
        <v>423</v>
      </c>
      <c r="V125" t="s">
        <v>424</v>
      </c>
      <c r="W125" t="s">
        <v>425</v>
      </c>
      <c r="X125" t="s">
        <v>3135</v>
      </c>
      <c r="Y125" s="711">
        <v>44605.853715277801</v>
      </c>
    </row>
    <row r="126" spans="1:25">
      <c r="A126" t="s">
        <v>410</v>
      </c>
      <c r="B126" t="s">
        <v>411</v>
      </c>
      <c r="C126" t="s">
        <v>432</v>
      </c>
      <c r="D126" t="s">
        <v>433</v>
      </c>
      <c r="E126" t="s">
        <v>414</v>
      </c>
      <c r="F126" t="s">
        <v>415</v>
      </c>
      <c r="G126" t="s">
        <v>416</v>
      </c>
      <c r="H126" t="s">
        <v>596</v>
      </c>
      <c r="I126" t="s">
        <v>597</v>
      </c>
      <c r="J126" s="711">
        <v>44621</v>
      </c>
      <c r="K126" t="s">
        <v>3311</v>
      </c>
      <c r="L126" t="s">
        <v>3312</v>
      </c>
      <c r="M126" t="s">
        <v>421</v>
      </c>
      <c r="N126">
        <v>0</v>
      </c>
      <c r="O126">
        <v>0</v>
      </c>
      <c r="P126" t="s">
        <v>422</v>
      </c>
      <c r="Q126">
        <v>195.09</v>
      </c>
      <c r="R126">
        <v>174.61</v>
      </c>
      <c r="S126" t="s">
        <v>422</v>
      </c>
      <c r="T126" s="712">
        <v>195.09</v>
      </c>
      <c r="U126" t="s">
        <v>423</v>
      </c>
      <c r="V126" t="s">
        <v>424</v>
      </c>
      <c r="W126" t="s">
        <v>425</v>
      </c>
      <c r="X126" t="s">
        <v>3135</v>
      </c>
      <c r="Y126" s="711">
        <v>44636.515810185199</v>
      </c>
    </row>
    <row r="127" spans="1:25">
      <c r="A127" t="s">
        <v>410</v>
      </c>
      <c r="B127" t="s">
        <v>411</v>
      </c>
      <c r="C127" t="s">
        <v>432</v>
      </c>
      <c r="D127" t="s">
        <v>433</v>
      </c>
      <c r="E127" t="s">
        <v>414</v>
      </c>
      <c r="F127" t="s">
        <v>415</v>
      </c>
      <c r="G127" t="s">
        <v>416</v>
      </c>
      <c r="H127" t="s">
        <v>596</v>
      </c>
      <c r="I127" t="s">
        <v>597</v>
      </c>
      <c r="J127" s="711">
        <v>44643</v>
      </c>
      <c r="K127" t="s">
        <v>3313</v>
      </c>
      <c r="L127" t="s">
        <v>3314</v>
      </c>
      <c r="M127" t="s">
        <v>421</v>
      </c>
      <c r="N127">
        <v>0</v>
      </c>
      <c r="O127">
        <v>0</v>
      </c>
      <c r="P127" t="s">
        <v>422</v>
      </c>
      <c r="Q127">
        <v>195.93</v>
      </c>
      <c r="R127">
        <v>177.54</v>
      </c>
      <c r="S127" t="s">
        <v>422</v>
      </c>
      <c r="T127" s="712">
        <v>195.93</v>
      </c>
      <c r="U127" t="s">
        <v>423</v>
      </c>
      <c r="V127" t="s">
        <v>424</v>
      </c>
      <c r="W127" t="s">
        <v>425</v>
      </c>
      <c r="X127" t="s">
        <v>3135</v>
      </c>
      <c r="Y127" s="711">
        <v>44652.356828703698</v>
      </c>
    </row>
    <row r="128" spans="1:25">
      <c r="A128" t="s">
        <v>410</v>
      </c>
      <c r="B128" t="s">
        <v>411</v>
      </c>
      <c r="C128" t="s">
        <v>432</v>
      </c>
      <c r="D128" t="s">
        <v>433</v>
      </c>
      <c r="E128" t="s">
        <v>414</v>
      </c>
      <c r="F128" t="s">
        <v>415</v>
      </c>
      <c r="G128" t="s">
        <v>416</v>
      </c>
      <c r="H128" t="s">
        <v>604</v>
      </c>
      <c r="I128" t="s">
        <v>597</v>
      </c>
      <c r="J128" s="711">
        <v>44586</v>
      </c>
      <c r="K128" t="s">
        <v>3315</v>
      </c>
      <c r="L128" t="s">
        <v>3310</v>
      </c>
      <c r="M128" t="s">
        <v>421</v>
      </c>
      <c r="N128">
        <v>0</v>
      </c>
      <c r="O128">
        <v>0</v>
      </c>
      <c r="P128" t="s">
        <v>422</v>
      </c>
      <c r="Q128">
        <v>194.86</v>
      </c>
      <c r="R128">
        <v>172.41</v>
      </c>
      <c r="S128" t="s">
        <v>422</v>
      </c>
      <c r="T128" s="712">
        <v>194.86</v>
      </c>
      <c r="U128" t="s">
        <v>423</v>
      </c>
      <c r="V128" t="s">
        <v>424</v>
      </c>
      <c r="W128" t="s">
        <v>425</v>
      </c>
      <c r="X128" t="s">
        <v>3135</v>
      </c>
      <c r="Y128" s="711">
        <v>44605.853715277801</v>
      </c>
    </row>
    <row r="129" spans="1:25">
      <c r="A129" t="s">
        <v>410</v>
      </c>
      <c r="B129" t="s">
        <v>411</v>
      </c>
      <c r="C129" t="s">
        <v>432</v>
      </c>
      <c r="D129" t="s">
        <v>433</v>
      </c>
      <c r="E129" t="s">
        <v>414</v>
      </c>
      <c r="F129" t="s">
        <v>415</v>
      </c>
      <c r="G129" t="s">
        <v>416</v>
      </c>
      <c r="H129" t="s">
        <v>604</v>
      </c>
      <c r="I129" t="s">
        <v>597</v>
      </c>
      <c r="J129" s="711">
        <v>44621</v>
      </c>
      <c r="K129" t="s">
        <v>3316</v>
      </c>
      <c r="L129" t="s">
        <v>3312</v>
      </c>
      <c r="M129" t="s">
        <v>421</v>
      </c>
      <c r="N129">
        <v>0</v>
      </c>
      <c r="O129">
        <v>0</v>
      </c>
      <c r="P129" t="s">
        <v>422</v>
      </c>
      <c r="Q129">
        <v>195.09</v>
      </c>
      <c r="R129">
        <v>174.61</v>
      </c>
      <c r="S129" t="s">
        <v>422</v>
      </c>
      <c r="T129" s="712">
        <v>195.09</v>
      </c>
      <c r="U129" t="s">
        <v>423</v>
      </c>
      <c r="V129" t="s">
        <v>424</v>
      </c>
      <c r="W129" t="s">
        <v>425</v>
      </c>
      <c r="X129" t="s">
        <v>3135</v>
      </c>
      <c r="Y129" s="711">
        <v>44636.515810185199</v>
      </c>
    </row>
    <row r="130" spans="1:25">
      <c r="A130" t="s">
        <v>410</v>
      </c>
      <c r="B130" t="s">
        <v>411</v>
      </c>
      <c r="C130" t="s">
        <v>432</v>
      </c>
      <c r="D130" t="s">
        <v>433</v>
      </c>
      <c r="E130" t="s">
        <v>414</v>
      </c>
      <c r="F130" t="s">
        <v>415</v>
      </c>
      <c r="G130" t="s">
        <v>416</v>
      </c>
      <c r="H130" t="s">
        <v>604</v>
      </c>
      <c r="I130" t="s">
        <v>597</v>
      </c>
      <c r="J130" s="711">
        <v>44643</v>
      </c>
      <c r="K130" t="s">
        <v>3317</v>
      </c>
      <c r="L130" t="s">
        <v>3314</v>
      </c>
      <c r="M130" t="s">
        <v>421</v>
      </c>
      <c r="N130">
        <v>0</v>
      </c>
      <c r="O130">
        <v>0</v>
      </c>
      <c r="P130" t="s">
        <v>422</v>
      </c>
      <c r="Q130">
        <v>195.93</v>
      </c>
      <c r="R130">
        <v>177.54</v>
      </c>
      <c r="S130" t="s">
        <v>422</v>
      </c>
      <c r="T130" s="712">
        <v>195.93</v>
      </c>
      <c r="U130" t="s">
        <v>423</v>
      </c>
      <c r="V130" t="s">
        <v>424</v>
      </c>
      <c r="W130" t="s">
        <v>425</v>
      </c>
      <c r="X130" t="s">
        <v>3135</v>
      </c>
      <c r="Y130" s="711">
        <v>44652.356828703698</v>
      </c>
    </row>
    <row r="131" spans="1:25">
      <c r="A131" t="s">
        <v>410</v>
      </c>
      <c r="B131" t="s">
        <v>411</v>
      </c>
      <c r="C131" t="s">
        <v>432</v>
      </c>
      <c r="D131" t="s">
        <v>433</v>
      </c>
      <c r="E131" t="s">
        <v>414</v>
      </c>
      <c r="F131" t="s">
        <v>415</v>
      </c>
      <c r="G131" t="s">
        <v>416</v>
      </c>
      <c r="H131" t="s">
        <v>608</v>
      </c>
      <c r="I131" t="s">
        <v>597</v>
      </c>
      <c r="J131" s="711">
        <v>44586</v>
      </c>
      <c r="K131" t="s">
        <v>3318</v>
      </c>
      <c r="L131" t="s">
        <v>3319</v>
      </c>
      <c r="M131" t="s">
        <v>421</v>
      </c>
      <c r="N131">
        <v>0</v>
      </c>
      <c r="O131">
        <v>0</v>
      </c>
      <c r="P131" t="s">
        <v>422</v>
      </c>
      <c r="Q131">
        <v>64.95</v>
      </c>
      <c r="R131">
        <v>57.47</v>
      </c>
      <c r="S131" t="s">
        <v>422</v>
      </c>
      <c r="T131" s="712">
        <v>64.95</v>
      </c>
      <c r="U131" t="s">
        <v>423</v>
      </c>
      <c r="V131" t="s">
        <v>424</v>
      </c>
      <c r="W131" t="s">
        <v>425</v>
      </c>
      <c r="X131" t="s">
        <v>3135</v>
      </c>
      <c r="Y131" s="711">
        <v>44605.853715277801</v>
      </c>
    </row>
    <row r="132" spans="1:25">
      <c r="A132" t="s">
        <v>410</v>
      </c>
      <c r="B132" t="s">
        <v>411</v>
      </c>
      <c r="C132" t="s">
        <v>432</v>
      </c>
      <c r="D132" t="s">
        <v>433</v>
      </c>
      <c r="E132" t="s">
        <v>414</v>
      </c>
      <c r="F132" t="s">
        <v>415</v>
      </c>
      <c r="G132" t="s">
        <v>416</v>
      </c>
      <c r="H132" t="s">
        <v>608</v>
      </c>
      <c r="I132" t="s">
        <v>597</v>
      </c>
      <c r="J132" s="711">
        <v>44621</v>
      </c>
      <c r="K132" t="s">
        <v>3320</v>
      </c>
      <c r="L132" t="s">
        <v>3321</v>
      </c>
      <c r="M132" t="s">
        <v>421</v>
      </c>
      <c r="N132">
        <v>0</v>
      </c>
      <c r="O132">
        <v>0</v>
      </c>
      <c r="P132" t="s">
        <v>422</v>
      </c>
      <c r="Q132">
        <v>65.02</v>
      </c>
      <c r="R132">
        <v>58.19</v>
      </c>
      <c r="S132" t="s">
        <v>422</v>
      </c>
      <c r="T132" s="712">
        <v>65.02</v>
      </c>
      <c r="U132" t="s">
        <v>423</v>
      </c>
      <c r="V132" t="s">
        <v>424</v>
      </c>
      <c r="W132" t="s">
        <v>425</v>
      </c>
      <c r="X132" t="s">
        <v>3135</v>
      </c>
      <c r="Y132" s="711">
        <v>44636.515810185199</v>
      </c>
    </row>
    <row r="133" spans="1:25">
      <c r="A133" t="s">
        <v>410</v>
      </c>
      <c r="B133" t="s">
        <v>411</v>
      </c>
      <c r="C133" t="s">
        <v>432</v>
      </c>
      <c r="D133" t="s">
        <v>433</v>
      </c>
      <c r="E133" t="s">
        <v>414</v>
      </c>
      <c r="F133" t="s">
        <v>415</v>
      </c>
      <c r="G133" t="s">
        <v>416</v>
      </c>
      <c r="H133" t="s">
        <v>608</v>
      </c>
      <c r="I133" t="s">
        <v>597</v>
      </c>
      <c r="J133" s="711">
        <v>44643</v>
      </c>
      <c r="K133" t="s">
        <v>3322</v>
      </c>
      <c r="L133" t="s">
        <v>3323</v>
      </c>
      <c r="M133" t="s">
        <v>421</v>
      </c>
      <c r="N133">
        <v>0</v>
      </c>
      <c r="O133">
        <v>0</v>
      </c>
      <c r="P133" t="s">
        <v>422</v>
      </c>
      <c r="Q133">
        <v>65.3</v>
      </c>
      <c r="R133">
        <v>59.17</v>
      </c>
      <c r="S133" t="s">
        <v>422</v>
      </c>
      <c r="T133" s="712">
        <v>65.3</v>
      </c>
      <c r="U133" t="s">
        <v>423</v>
      </c>
      <c r="V133" t="s">
        <v>424</v>
      </c>
      <c r="W133" t="s">
        <v>425</v>
      </c>
      <c r="X133" t="s">
        <v>3135</v>
      </c>
      <c r="Y133" s="711">
        <v>44652.356828703698</v>
      </c>
    </row>
    <row r="134" spans="1:25">
      <c r="A134" t="s">
        <v>410</v>
      </c>
      <c r="B134" t="s">
        <v>411</v>
      </c>
      <c r="C134" t="s">
        <v>432</v>
      </c>
      <c r="D134" t="s">
        <v>433</v>
      </c>
      <c r="E134" t="s">
        <v>414</v>
      </c>
      <c r="F134" t="s">
        <v>415</v>
      </c>
      <c r="G134" t="s">
        <v>416</v>
      </c>
      <c r="H134" t="s">
        <v>612</v>
      </c>
      <c r="I134" t="s">
        <v>597</v>
      </c>
      <c r="J134" s="711">
        <v>44586</v>
      </c>
      <c r="K134" t="s">
        <v>3324</v>
      </c>
      <c r="L134" t="s">
        <v>3310</v>
      </c>
      <c r="M134" t="s">
        <v>421</v>
      </c>
      <c r="N134">
        <v>0</v>
      </c>
      <c r="O134">
        <v>0</v>
      </c>
      <c r="P134" t="s">
        <v>422</v>
      </c>
      <c r="Q134">
        <v>194.86</v>
      </c>
      <c r="R134">
        <v>172.41</v>
      </c>
      <c r="S134" t="s">
        <v>422</v>
      </c>
      <c r="T134" s="712">
        <v>194.86</v>
      </c>
      <c r="U134" t="s">
        <v>423</v>
      </c>
      <c r="V134" t="s">
        <v>424</v>
      </c>
      <c r="W134" t="s">
        <v>425</v>
      </c>
      <c r="X134" t="s">
        <v>3135</v>
      </c>
      <c r="Y134" s="711">
        <v>44605.853715277801</v>
      </c>
    </row>
    <row r="135" spans="1:25">
      <c r="A135" t="s">
        <v>410</v>
      </c>
      <c r="B135" t="s">
        <v>411</v>
      </c>
      <c r="C135" t="s">
        <v>432</v>
      </c>
      <c r="D135" t="s">
        <v>433</v>
      </c>
      <c r="E135" t="s">
        <v>414</v>
      </c>
      <c r="F135" t="s">
        <v>415</v>
      </c>
      <c r="G135" t="s">
        <v>416</v>
      </c>
      <c r="H135" t="s">
        <v>612</v>
      </c>
      <c r="I135" t="s">
        <v>597</v>
      </c>
      <c r="J135" s="711">
        <v>44621</v>
      </c>
      <c r="K135" t="s">
        <v>3325</v>
      </c>
      <c r="L135" t="s">
        <v>3326</v>
      </c>
      <c r="M135" t="s">
        <v>421</v>
      </c>
      <c r="N135">
        <v>0</v>
      </c>
      <c r="O135">
        <v>0</v>
      </c>
      <c r="P135" t="s">
        <v>422</v>
      </c>
      <c r="Q135">
        <v>195.09</v>
      </c>
      <c r="R135">
        <v>174.61</v>
      </c>
      <c r="S135" t="s">
        <v>422</v>
      </c>
      <c r="T135" s="712">
        <v>195.09</v>
      </c>
      <c r="U135" t="s">
        <v>423</v>
      </c>
      <c r="V135" t="s">
        <v>424</v>
      </c>
      <c r="W135" t="s">
        <v>425</v>
      </c>
      <c r="X135" t="s">
        <v>3135</v>
      </c>
      <c r="Y135" s="711">
        <v>44636.515810185199</v>
      </c>
    </row>
    <row r="136" spans="1:25">
      <c r="A136" t="s">
        <v>410</v>
      </c>
      <c r="B136" t="s">
        <v>411</v>
      </c>
      <c r="C136" t="s">
        <v>432</v>
      </c>
      <c r="D136" t="s">
        <v>433</v>
      </c>
      <c r="E136" t="s">
        <v>414</v>
      </c>
      <c r="F136" t="s">
        <v>415</v>
      </c>
      <c r="G136" t="s">
        <v>416</v>
      </c>
      <c r="H136" t="s">
        <v>612</v>
      </c>
      <c r="I136" t="s">
        <v>597</v>
      </c>
      <c r="J136" s="711">
        <v>44643</v>
      </c>
      <c r="K136" t="s">
        <v>3327</v>
      </c>
      <c r="L136" t="s">
        <v>3314</v>
      </c>
      <c r="M136" t="s">
        <v>421</v>
      </c>
      <c r="N136">
        <v>0</v>
      </c>
      <c r="O136">
        <v>0</v>
      </c>
      <c r="P136" t="s">
        <v>422</v>
      </c>
      <c r="Q136">
        <v>195.93</v>
      </c>
      <c r="R136">
        <v>177.54</v>
      </c>
      <c r="S136" t="s">
        <v>422</v>
      </c>
      <c r="T136" s="712">
        <v>195.93</v>
      </c>
      <c r="U136" t="s">
        <v>423</v>
      </c>
      <c r="V136" t="s">
        <v>424</v>
      </c>
      <c r="W136" t="s">
        <v>425</v>
      </c>
      <c r="X136" t="s">
        <v>3135</v>
      </c>
      <c r="Y136" s="711">
        <v>44652.356828703698</v>
      </c>
    </row>
    <row r="137" spans="1:25">
      <c r="A137" t="s">
        <v>410</v>
      </c>
      <c r="B137" t="s">
        <v>411</v>
      </c>
      <c r="C137" t="s">
        <v>432</v>
      </c>
      <c r="D137" t="s">
        <v>433</v>
      </c>
      <c r="E137" t="s">
        <v>414</v>
      </c>
      <c r="F137" t="s">
        <v>415</v>
      </c>
      <c r="G137" t="s">
        <v>416</v>
      </c>
      <c r="H137" t="s">
        <v>616</v>
      </c>
      <c r="I137" t="s">
        <v>597</v>
      </c>
      <c r="J137" s="711">
        <v>44586</v>
      </c>
      <c r="K137" t="s">
        <v>3328</v>
      </c>
      <c r="L137" t="s">
        <v>3329</v>
      </c>
      <c r="M137" t="s">
        <v>421</v>
      </c>
      <c r="N137">
        <v>0</v>
      </c>
      <c r="O137">
        <v>0</v>
      </c>
      <c r="P137" t="s">
        <v>422</v>
      </c>
      <c r="Q137">
        <v>649.52</v>
      </c>
      <c r="R137">
        <v>574.69000000000005</v>
      </c>
      <c r="S137" t="s">
        <v>422</v>
      </c>
      <c r="T137" s="712">
        <v>649.52</v>
      </c>
      <c r="U137" t="s">
        <v>423</v>
      </c>
      <c r="V137" t="s">
        <v>424</v>
      </c>
      <c r="W137" t="s">
        <v>425</v>
      </c>
      <c r="X137" t="s">
        <v>3135</v>
      </c>
      <c r="Y137" s="711">
        <v>44605.853715277801</v>
      </c>
    </row>
    <row r="138" spans="1:25">
      <c r="A138" t="s">
        <v>410</v>
      </c>
      <c r="B138" t="s">
        <v>411</v>
      </c>
      <c r="C138" t="s">
        <v>432</v>
      </c>
      <c r="D138" t="s">
        <v>433</v>
      </c>
      <c r="E138" t="s">
        <v>414</v>
      </c>
      <c r="F138" t="s">
        <v>415</v>
      </c>
      <c r="G138" t="s">
        <v>416</v>
      </c>
      <c r="H138" t="s">
        <v>616</v>
      </c>
      <c r="I138" t="s">
        <v>597</v>
      </c>
      <c r="J138" s="711">
        <v>44621</v>
      </c>
      <c r="K138" t="s">
        <v>3330</v>
      </c>
      <c r="L138" t="s">
        <v>3331</v>
      </c>
      <c r="M138" t="s">
        <v>421</v>
      </c>
      <c r="N138">
        <v>0</v>
      </c>
      <c r="O138">
        <v>0</v>
      </c>
      <c r="P138" t="s">
        <v>422</v>
      </c>
      <c r="Q138">
        <v>650.29999999999995</v>
      </c>
      <c r="R138">
        <v>582.03</v>
      </c>
      <c r="S138" t="s">
        <v>422</v>
      </c>
      <c r="T138" s="712">
        <v>650.29999999999995</v>
      </c>
      <c r="U138" t="s">
        <v>423</v>
      </c>
      <c r="V138" t="s">
        <v>424</v>
      </c>
      <c r="W138" t="s">
        <v>425</v>
      </c>
      <c r="X138" t="s">
        <v>3135</v>
      </c>
      <c r="Y138" s="711">
        <v>44636.515810185199</v>
      </c>
    </row>
    <row r="139" spans="1:25">
      <c r="A139" t="s">
        <v>410</v>
      </c>
      <c r="B139" t="s">
        <v>411</v>
      </c>
      <c r="C139" t="s">
        <v>432</v>
      </c>
      <c r="D139" t="s">
        <v>433</v>
      </c>
      <c r="E139" t="s">
        <v>414</v>
      </c>
      <c r="F139" t="s">
        <v>415</v>
      </c>
      <c r="G139" t="s">
        <v>416</v>
      </c>
      <c r="H139" t="s">
        <v>616</v>
      </c>
      <c r="I139" t="s">
        <v>597</v>
      </c>
      <c r="J139" s="711">
        <v>44643</v>
      </c>
      <c r="K139" t="s">
        <v>3332</v>
      </c>
      <c r="L139" t="s">
        <v>3333</v>
      </c>
      <c r="M139" t="s">
        <v>421</v>
      </c>
      <c r="N139">
        <v>0</v>
      </c>
      <c r="O139">
        <v>0</v>
      </c>
      <c r="P139" t="s">
        <v>422</v>
      </c>
      <c r="Q139">
        <v>653.08000000000004</v>
      </c>
      <c r="R139">
        <v>591.77</v>
      </c>
      <c r="S139" t="s">
        <v>422</v>
      </c>
      <c r="T139" s="712">
        <v>653.08000000000004</v>
      </c>
      <c r="U139" t="s">
        <v>423</v>
      </c>
      <c r="V139" t="s">
        <v>424</v>
      </c>
      <c r="W139" t="s">
        <v>425</v>
      </c>
      <c r="X139" t="s">
        <v>3135</v>
      </c>
      <c r="Y139" s="711">
        <v>44652.356828703698</v>
      </c>
    </row>
    <row r="140" spans="1:25">
      <c r="A140" t="s">
        <v>410</v>
      </c>
      <c r="B140" t="s">
        <v>411</v>
      </c>
      <c r="C140" t="s">
        <v>432</v>
      </c>
      <c r="D140" t="s">
        <v>433</v>
      </c>
      <c r="E140" t="s">
        <v>414</v>
      </c>
      <c r="F140" t="s">
        <v>415</v>
      </c>
      <c r="G140" t="s">
        <v>416</v>
      </c>
      <c r="H140" t="s">
        <v>623</v>
      </c>
      <c r="I140" t="s">
        <v>624</v>
      </c>
      <c r="J140" s="711">
        <v>44586</v>
      </c>
      <c r="K140" t="s">
        <v>3334</v>
      </c>
      <c r="L140" t="s">
        <v>3335</v>
      </c>
      <c r="M140" t="s">
        <v>421</v>
      </c>
      <c r="N140">
        <v>0</v>
      </c>
      <c r="O140">
        <v>0</v>
      </c>
      <c r="P140" t="s">
        <v>422</v>
      </c>
      <c r="Q140">
        <v>2536.2199999999998</v>
      </c>
      <c r="R140">
        <v>2244.0500000000002</v>
      </c>
      <c r="S140" t="s">
        <v>422</v>
      </c>
      <c r="T140" s="712">
        <v>2536.2199999999998</v>
      </c>
      <c r="U140" t="s">
        <v>423</v>
      </c>
      <c r="V140" t="s">
        <v>424</v>
      </c>
      <c r="W140" t="s">
        <v>425</v>
      </c>
      <c r="X140" t="s">
        <v>3135</v>
      </c>
      <c r="Y140" s="711">
        <v>44605.853738425903</v>
      </c>
    </row>
    <row r="141" spans="1:25">
      <c r="A141" t="s">
        <v>410</v>
      </c>
      <c r="B141" t="s">
        <v>411</v>
      </c>
      <c r="C141" t="s">
        <v>432</v>
      </c>
      <c r="D141" t="s">
        <v>433</v>
      </c>
      <c r="E141" t="s">
        <v>414</v>
      </c>
      <c r="F141" t="s">
        <v>415</v>
      </c>
      <c r="G141" t="s">
        <v>416</v>
      </c>
      <c r="H141" t="s">
        <v>623</v>
      </c>
      <c r="I141" t="s">
        <v>624</v>
      </c>
      <c r="J141" s="711">
        <v>44621</v>
      </c>
      <c r="K141" t="s">
        <v>3336</v>
      </c>
      <c r="L141" t="s">
        <v>3337</v>
      </c>
      <c r="M141" t="s">
        <v>421</v>
      </c>
      <c r="N141">
        <v>0</v>
      </c>
      <c r="O141">
        <v>0</v>
      </c>
      <c r="P141" t="s">
        <v>422</v>
      </c>
      <c r="Q141">
        <v>2605.33</v>
      </c>
      <c r="R141">
        <v>2331.81</v>
      </c>
      <c r="S141" t="s">
        <v>422</v>
      </c>
      <c r="T141" s="712">
        <v>2605.33</v>
      </c>
      <c r="U141" t="s">
        <v>423</v>
      </c>
      <c r="V141" t="s">
        <v>424</v>
      </c>
      <c r="W141" t="s">
        <v>425</v>
      </c>
      <c r="X141" t="s">
        <v>3135</v>
      </c>
      <c r="Y141" s="711">
        <v>44636.515833333302</v>
      </c>
    </row>
    <row r="142" spans="1:25">
      <c r="A142" t="s">
        <v>410</v>
      </c>
      <c r="B142" t="s">
        <v>411</v>
      </c>
      <c r="C142" t="s">
        <v>432</v>
      </c>
      <c r="D142" t="s">
        <v>433</v>
      </c>
      <c r="E142" t="s">
        <v>414</v>
      </c>
      <c r="F142" t="s">
        <v>415</v>
      </c>
      <c r="G142" t="s">
        <v>416</v>
      </c>
      <c r="H142" t="s">
        <v>623</v>
      </c>
      <c r="I142" t="s">
        <v>624</v>
      </c>
      <c r="J142" s="711">
        <v>44643</v>
      </c>
      <c r="K142" t="s">
        <v>3338</v>
      </c>
      <c r="L142" t="s">
        <v>3339</v>
      </c>
      <c r="M142" t="s">
        <v>421</v>
      </c>
      <c r="N142">
        <v>0</v>
      </c>
      <c r="O142">
        <v>0</v>
      </c>
      <c r="P142" t="s">
        <v>422</v>
      </c>
      <c r="Q142">
        <v>2612.37</v>
      </c>
      <c r="R142">
        <v>2367.13</v>
      </c>
      <c r="S142" t="s">
        <v>422</v>
      </c>
      <c r="T142" s="712">
        <v>2612.37</v>
      </c>
      <c r="U142" t="s">
        <v>423</v>
      </c>
      <c r="V142" t="s">
        <v>424</v>
      </c>
      <c r="W142" t="s">
        <v>425</v>
      </c>
      <c r="X142" t="s">
        <v>3135</v>
      </c>
      <c r="Y142" s="711">
        <v>44652.356851851902</v>
      </c>
    </row>
    <row r="143" spans="1:25">
      <c r="A143" t="s">
        <v>410</v>
      </c>
      <c r="B143" t="s">
        <v>411</v>
      </c>
      <c r="C143" t="s">
        <v>970</v>
      </c>
      <c r="D143" t="s">
        <v>971</v>
      </c>
      <c r="E143" t="s">
        <v>414</v>
      </c>
      <c r="F143" t="s">
        <v>415</v>
      </c>
      <c r="G143" t="s">
        <v>416</v>
      </c>
      <c r="H143" t="s">
        <v>633</v>
      </c>
      <c r="I143" t="s">
        <v>634</v>
      </c>
      <c r="J143" s="711">
        <v>44567</v>
      </c>
      <c r="K143" t="s">
        <v>3340</v>
      </c>
      <c r="L143" t="s">
        <v>3341</v>
      </c>
      <c r="M143" t="s">
        <v>421</v>
      </c>
      <c r="N143">
        <v>0</v>
      </c>
      <c r="O143">
        <v>0</v>
      </c>
      <c r="P143" t="s">
        <v>422</v>
      </c>
      <c r="Q143">
        <v>10</v>
      </c>
      <c r="R143">
        <v>8.85</v>
      </c>
      <c r="S143" t="s">
        <v>422</v>
      </c>
      <c r="T143" s="712">
        <v>10</v>
      </c>
      <c r="U143" t="s">
        <v>423</v>
      </c>
      <c r="V143" t="s">
        <v>424</v>
      </c>
      <c r="W143" t="s">
        <v>425</v>
      </c>
      <c r="X143" t="s">
        <v>975</v>
      </c>
      <c r="Y143" s="711">
        <v>44606.544155092597</v>
      </c>
    </row>
    <row r="144" spans="1:25">
      <c r="A144" t="s">
        <v>410</v>
      </c>
      <c r="B144" t="s">
        <v>411</v>
      </c>
      <c r="C144" t="s">
        <v>970</v>
      </c>
      <c r="D144" t="s">
        <v>971</v>
      </c>
      <c r="E144" t="s">
        <v>414</v>
      </c>
      <c r="F144" t="s">
        <v>415</v>
      </c>
      <c r="G144" t="s">
        <v>416</v>
      </c>
      <c r="H144" t="s">
        <v>633</v>
      </c>
      <c r="I144" t="s">
        <v>634</v>
      </c>
      <c r="J144" s="711">
        <v>44574</v>
      </c>
      <c r="K144" t="s">
        <v>3342</v>
      </c>
      <c r="L144" t="s">
        <v>3343</v>
      </c>
      <c r="M144" t="s">
        <v>421</v>
      </c>
      <c r="N144">
        <v>0</v>
      </c>
      <c r="O144">
        <v>0</v>
      </c>
      <c r="P144" t="s">
        <v>422</v>
      </c>
      <c r="Q144">
        <v>14.5</v>
      </c>
      <c r="R144">
        <v>12.83</v>
      </c>
      <c r="S144" t="s">
        <v>422</v>
      </c>
      <c r="T144" s="712">
        <v>14.5</v>
      </c>
      <c r="U144" t="s">
        <v>423</v>
      </c>
      <c r="V144" t="s">
        <v>424</v>
      </c>
      <c r="W144" t="s">
        <v>425</v>
      </c>
      <c r="X144" t="s">
        <v>3168</v>
      </c>
      <c r="Y144" s="711">
        <v>44606.544166666703</v>
      </c>
    </row>
    <row r="145" spans="1:25">
      <c r="A145" t="s">
        <v>410</v>
      </c>
      <c r="B145" t="s">
        <v>411</v>
      </c>
      <c r="C145" t="s">
        <v>970</v>
      </c>
      <c r="D145" t="s">
        <v>971</v>
      </c>
      <c r="E145" t="s">
        <v>414</v>
      </c>
      <c r="F145" t="s">
        <v>415</v>
      </c>
      <c r="G145" t="s">
        <v>416</v>
      </c>
      <c r="H145" t="s">
        <v>633</v>
      </c>
      <c r="I145" t="s">
        <v>634</v>
      </c>
      <c r="J145" s="711">
        <v>44574</v>
      </c>
      <c r="K145" t="s">
        <v>3344</v>
      </c>
      <c r="L145" t="s">
        <v>3345</v>
      </c>
      <c r="M145" t="s">
        <v>421</v>
      </c>
      <c r="N145">
        <v>0</v>
      </c>
      <c r="O145">
        <v>0</v>
      </c>
      <c r="P145" t="s">
        <v>422</v>
      </c>
      <c r="Q145">
        <v>24</v>
      </c>
      <c r="R145">
        <v>21.24</v>
      </c>
      <c r="S145" t="s">
        <v>422</v>
      </c>
      <c r="T145" s="712">
        <v>24</v>
      </c>
      <c r="U145" t="s">
        <v>423</v>
      </c>
      <c r="V145" t="s">
        <v>424</v>
      </c>
      <c r="W145" t="s">
        <v>425</v>
      </c>
      <c r="X145" t="s">
        <v>3168</v>
      </c>
      <c r="Y145" s="711">
        <v>44606.544166666703</v>
      </c>
    </row>
    <row r="146" spans="1:25">
      <c r="A146" t="s">
        <v>410</v>
      </c>
      <c r="B146" t="s">
        <v>411</v>
      </c>
      <c r="C146" t="s">
        <v>970</v>
      </c>
      <c r="D146" t="s">
        <v>971</v>
      </c>
      <c r="E146" t="s">
        <v>414</v>
      </c>
      <c r="F146" t="s">
        <v>415</v>
      </c>
      <c r="G146" t="s">
        <v>416</v>
      </c>
      <c r="H146" t="s">
        <v>633</v>
      </c>
      <c r="I146" t="s">
        <v>634</v>
      </c>
      <c r="J146" s="711">
        <v>44574</v>
      </c>
      <c r="K146" t="s">
        <v>3346</v>
      </c>
      <c r="L146" t="s">
        <v>3347</v>
      </c>
      <c r="M146" t="s">
        <v>421</v>
      </c>
      <c r="N146">
        <v>0</v>
      </c>
      <c r="O146">
        <v>0</v>
      </c>
      <c r="P146" t="s">
        <v>422</v>
      </c>
      <c r="Q146">
        <v>77</v>
      </c>
      <c r="R146">
        <v>68.13</v>
      </c>
      <c r="S146" t="s">
        <v>422</v>
      </c>
      <c r="T146" s="712">
        <v>77</v>
      </c>
      <c r="U146" t="s">
        <v>423</v>
      </c>
      <c r="V146" t="s">
        <v>424</v>
      </c>
      <c r="W146" t="s">
        <v>425</v>
      </c>
      <c r="X146" t="s">
        <v>565</v>
      </c>
      <c r="Y146" s="711">
        <v>44606.544166666703</v>
      </c>
    </row>
    <row r="147" spans="1:25">
      <c r="A147" t="s">
        <v>410</v>
      </c>
      <c r="B147" t="s">
        <v>411</v>
      </c>
      <c r="C147" t="s">
        <v>970</v>
      </c>
      <c r="D147" t="s">
        <v>971</v>
      </c>
      <c r="E147" t="s">
        <v>414</v>
      </c>
      <c r="F147" t="s">
        <v>415</v>
      </c>
      <c r="G147" t="s">
        <v>416</v>
      </c>
      <c r="H147" t="s">
        <v>633</v>
      </c>
      <c r="I147" t="s">
        <v>634</v>
      </c>
      <c r="J147" s="711">
        <v>44574</v>
      </c>
      <c r="K147" t="s">
        <v>3348</v>
      </c>
      <c r="L147" t="s">
        <v>3349</v>
      </c>
      <c r="M147" t="s">
        <v>421</v>
      </c>
      <c r="N147">
        <v>0</v>
      </c>
      <c r="O147">
        <v>0</v>
      </c>
      <c r="P147" t="s">
        <v>422</v>
      </c>
      <c r="Q147">
        <v>6</v>
      </c>
      <c r="R147">
        <v>5.31</v>
      </c>
      <c r="S147" t="s">
        <v>422</v>
      </c>
      <c r="T147" s="712">
        <v>6</v>
      </c>
      <c r="U147" t="s">
        <v>423</v>
      </c>
      <c r="V147" t="s">
        <v>424</v>
      </c>
      <c r="W147" t="s">
        <v>425</v>
      </c>
      <c r="X147" t="s">
        <v>3168</v>
      </c>
      <c r="Y147" s="711">
        <v>44606.5441782407</v>
      </c>
    </row>
    <row r="148" spans="1:25">
      <c r="A148" t="s">
        <v>410</v>
      </c>
      <c r="B148" t="s">
        <v>411</v>
      </c>
      <c r="C148" t="s">
        <v>970</v>
      </c>
      <c r="D148" t="s">
        <v>971</v>
      </c>
      <c r="E148" t="s">
        <v>414</v>
      </c>
      <c r="F148" t="s">
        <v>415</v>
      </c>
      <c r="G148" t="s">
        <v>416</v>
      </c>
      <c r="H148" t="s">
        <v>633</v>
      </c>
      <c r="I148" t="s">
        <v>634</v>
      </c>
      <c r="J148" s="711">
        <v>44580</v>
      </c>
      <c r="K148" t="s">
        <v>3350</v>
      </c>
      <c r="L148" t="s">
        <v>3351</v>
      </c>
      <c r="M148" t="s">
        <v>421</v>
      </c>
      <c r="N148">
        <v>0</v>
      </c>
      <c r="O148">
        <v>0</v>
      </c>
      <c r="P148" t="s">
        <v>422</v>
      </c>
      <c r="Q148">
        <v>34</v>
      </c>
      <c r="R148">
        <v>30.08</v>
      </c>
      <c r="S148" t="s">
        <v>422</v>
      </c>
      <c r="T148" s="712">
        <v>34</v>
      </c>
      <c r="U148" t="s">
        <v>423</v>
      </c>
      <c r="V148" t="s">
        <v>424</v>
      </c>
      <c r="W148" t="s">
        <v>425</v>
      </c>
      <c r="X148" t="s">
        <v>3069</v>
      </c>
      <c r="Y148" s="711">
        <v>44606.551111111097</v>
      </c>
    </row>
    <row r="149" spans="1:25">
      <c r="A149" t="s">
        <v>410</v>
      </c>
      <c r="B149" t="s">
        <v>411</v>
      </c>
      <c r="C149" t="s">
        <v>412</v>
      </c>
      <c r="D149" t="s">
        <v>413</v>
      </c>
      <c r="E149" t="s">
        <v>414</v>
      </c>
      <c r="F149" t="s">
        <v>415</v>
      </c>
      <c r="G149" t="s">
        <v>416</v>
      </c>
      <c r="H149" t="s">
        <v>633</v>
      </c>
      <c r="I149" t="s">
        <v>634</v>
      </c>
      <c r="J149" s="711">
        <v>44585</v>
      </c>
      <c r="K149" t="s">
        <v>3352</v>
      </c>
      <c r="L149" t="s">
        <v>3353</v>
      </c>
      <c r="M149" t="s">
        <v>421</v>
      </c>
      <c r="N149">
        <v>0</v>
      </c>
      <c r="O149">
        <v>0</v>
      </c>
      <c r="P149" t="s">
        <v>422</v>
      </c>
      <c r="Q149">
        <v>40</v>
      </c>
      <c r="R149">
        <v>35.39</v>
      </c>
      <c r="S149" t="s">
        <v>422</v>
      </c>
      <c r="T149" s="712">
        <v>40</v>
      </c>
      <c r="U149" t="s">
        <v>423</v>
      </c>
      <c r="V149" t="s">
        <v>424</v>
      </c>
      <c r="W149" t="s">
        <v>425</v>
      </c>
      <c r="X149" t="s">
        <v>3069</v>
      </c>
      <c r="Y149" s="711">
        <v>44606.494224536997</v>
      </c>
    </row>
    <row r="150" spans="1:25">
      <c r="A150" t="s">
        <v>410</v>
      </c>
      <c r="B150" t="s">
        <v>411</v>
      </c>
      <c r="C150" t="s">
        <v>970</v>
      </c>
      <c r="D150" t="s">
        <v>971</v>
      </c>
      <c r="E150" t="s">
        <v>414</v>
      </c>
      <c r="F150" t="s">
        <v>415</v>
      </c>
      <c r="G150" t="s">
        <v>416</v>
      </c>
      <c r="H150" t="s">
        <v>633</v>
      </c>
      <c r="I150" t="s">
        <v>634</v>
      </c>
      <c r="J150" s="711">
        <v>44589</v>
      </c>
      <c r="K150" t="s">
        <v>3354</v>
      </c>
      <c r="L150" t="s">
        <v>3355</v>
      </c>
      <c r="M150" t="s">
        <v>421</v>
      </c>
      <c r="N150">
        <v>0</v>
      </c>
      <c r="O150">
        <v>0</v>
      </c>
      <c r="P150" t="s">
        <v>422</v>
      </c>
      <c r="Q150">
        <v>17.5</v>
      </c>
      <c r="R150">
        <v>15.48</v>
      </c>
      <c r="S150" t="s">
        <v>422</v>
      </c>
      <c r="T150" s="712">
        <v>17.5</v>
      </c>
      <c r="U150" t="s">
        <v>423</v>
      </c>
      <c r="V150" t="s">
        <v>424</v>
      </c>
      <c r="W150" t="s">
        <v>425</v>
      </c>
      <c r="X150" t="s">
        <v>3168</v>
      </c>
      <c r="Y150" s="711">
        <v>44606.516238425902</v>
      </c>
    </row>
    <row r="151" spans="1:25">
      <c r="A151" t="s">
        <v>410</v>
      </c>
      <c r="B151" t="s">
        <v>411</v>
      </c>
      <c r="C151" t="s">
        <v>970</v>
      </c>
      <c r="D151" t="s">
        <v>971</v>
      </c>
      <c r="E151" t="s">
        <v>414</v>
      </c>
      <c r="F151" t="s">
        <v>415</v>
      </c>
      <c r="G151" t="s">
        <v>416</v>
      </c>
      <c r="H151" t="s">
        <v>633</v>
      </c>
      <c r="I151" t="s">
        <v>634</v>
      </c>
      <c r="J151" s="711">
        <v>44589</v>
      </c>
      <c r="K151" t="s">
        <v>3356</v>
      </c>
      <c r="L151" t="s">
        <v>3357</v>
      </c>
      <c r="M151" t="s">
        <v>421</v>
      </c>
      <c r="N151">
        <v>0</v>
      </c>
      <c r="O151">
        <v>0</v>
      </c>
      <c r="P151" t="s">
        <v>422</v>
      </c>
      <c r="Q151">
        <v>10</v>
      </c>
      <c r="R151">
        <v>8.85</v>
      </c>
      <c r="S151" t="s">
        <v>422</v>
      </c>
      <c r="T151" s="712">
        <v>10</v>
      </c>
      <c r="U151" t="s">
        <v>423</v>
      </c>
      <c r="V151" t="s">
        <v>424</v>
      </c>
      <c r="W151" t="s">
        <v>425</v>
      </c>
      <c r="X151" t="s">
        <v>3168</v>
      </c>
      <c r="Y151" s="711">
        <v>44606.516238425902</v>
      </c>
    </row>
    <row r="152" spans="1:25">
      <c r="A152" t="s">
        <v>410</v>
      </c>
      <c r="B152" t="s">
        <v>411</v>
      </c>
      <c r="C152" t="s">
        <v>412</v>
      </c>
      <c r="D152" t="s">
        <v>413</v>
      </c>
      <c r="E152" t="s">
        <v>414</v>
      </c>
      <c r="F152" t="s">
        <v>415</v>
      </c>
      <c r="G152" t="s">
        <v>416</v>
      </c>
      <c r="H152" t="s">
        <v>633</v>
      </c>
      <c r="I152" t="s">
        <v>634</v>
      </c>
      <c r="J152" s="711">
        <v>44599</v>
      </c>
      <c r="K152" t="s">
        <v>3358</v>
      </c>
      <c r="L152" t="s">
        <v>3359</v>
      </c>
      <c r="M152" t="s">
        <v>421</v>
      </c>
      <c r="N152">
        <v>0</v>
      </c>
      <c r="O152">
        <v>0</v>
      </c>
      <c r="P152" t="s">
        <v>422</v>
      </c>
      <c r="Q152">
        <v>35</v>
      </c>
      <c r="R152">
        <v>30.56</v>
      </c>
      <c r="S152" t="s">
        <v>422</v>
      </c>
      <c r="T152" s="712">
        <v>35</v>
      </c>
      <c r="U152" t="s">
        <v>423</v>
      </c>
      <c r="V152" t="s">
        <v>424</v>
      </c>
      <c r="W152" t="s">
        <v>425</v>
      </c>
      <c r="X152" t="s">
        <v>3360</v>
      </c>
      <c r="Y152" s="711">
        <v>44632.579305555599</v>
      </c>
    </row>
    <row r="153" spans="1:25">
      <c r="A153" t="s">
        <v>410</v>
      </c>
      <c r="B153" t="s">
        <v>411</v>
      </c>
      <c r="C153" t="s">
        <v>970</v>
      </c>
      <c r="D153" t="s">
        <v>971</v>
      </c>
      <c r="E153" t="s">
        <v>414</v>
      </c>
      <c r="F153" t="s">
        <v>415</v>
      </c>
      <c r="G153" t="s">
        <v>416</v>
      </c>
      <c r="H153" t="s">
        <v>633</v>
      </c>
      <c r="I153" t="s">
        <v>634</v>
      </c>
      <c r="J153" s="711">
        <v>44599</v>
      </c>
      <c r="K153" t="s">
        <v>3361</v>
      </c>
      <c r="L153" t="s">
        <v>3362</v>
      </c>
      <c r="M153" t="s">
        <v>421</v>
      </c>
      <c r="N153">
        <v>0</v>
      </c>
      <c r="O153">
        <v>0</v>
      </c>
      <c r="P153" t="s">
        <v>422</v>
      </c>
      <c r="Q153">
        <v>50</v>
      </c>
      <c r="R153">
        <v>43.65</v>
      </c>
      <c r="S153" t="s">
        <v>422</v>
      </c>
      <c r="T153" s="712">
        <v>50</v>
      </c>
      <c r="U153" t="s">
        <v>423</v>
      </c>
      <c r="V153" t="s">
        <v>424</v>
      </c>
      <c r="W153" t="s">
        <v>425</v>
      </c>
      <c r="X153" t="s">
        <v>3069</v>
      </c>
      <c r="Y153" s="711">
        <v>44622.4374537037</v>
      </c>
    </row>
    <row r="154" spans="1:25">
      <c r="A154" t="s">
        <v>410</v>
      </c>
      <c r="B154" t="s">
        <v>411</v>
      </c>
      <c r="C154" t="s">
        <v>970</v>
      </c>
      <c r="D154" t="s">
        <v>971</v>
      </c>
      <c r="E154" t="s">
        <v>414</v>
      </c>
      <c r="F154" t="s">
        <v>415</v>
      </c>
      <c r="G154" t="s">
        <v>416</v>
      </c>
      <c r="H154" t="s">
        <v>633</v>
      </c>
      <c r="I154" t="s">
        <v>634</v>
      </c>
      <c r="J154" s="711">
        <v>44603</v>
      </c>
      <c r="K154" t="s">
        <v>3363</v>
      </c>
      <c r="L154" t="s">
        <v>3364</v>
      </c>
      <c r="M154" t="s">
        <v>421</v>
      </c>
      <c r="N154">
        <v>0</v>
      </c>
      <c r="O154">
        <v>0</v>
      </c>
      <c r="P154" t="s">
        <v>422</v>
      </c>
      <c r="Q154">
        <v>250</v>
      </c>
      <c r="R154">
        <v>220.82</v>
      </c>
      <c r="S154" t="s">
        <v>422</v>
      </c>
      <c r="T154" s="712">
        <v>250</v>
      </c>
      <c r="U154" t="s">
        <v>423</v>
      </c>
      <c r="V154" t="s">
        <v>424</v>
      </c>
      <c r="W154" t="s">
        <v>425</v>
      </c>
      <c r="X154" t="s">
        <v>3069</v>
      </c>
      <c r="Y154" s="711">
        <v>44622.437511574099</v>
      </c>
    </row>
    <row r="155" spans="1:25">
      <c r="A155" t="s">
        <v>410</v>
      </c>
      <c r="B155" t="s">
        <v>411</v>
      </c>
      <c r="C155" t="s">
        <v>970</v>
      </c>
      <c r="D155" t="s">
        <v>971</v>
      </c>
      <c r="E155" t="s">
        <v>414</v>
      </c>
      <c r="F155" t="s">
        <v>415</v>
      </c>
      <c r="G155" t="s">
        <v>416</v>
      </c>
      <c r="H155" t="s">
        <v>633</v>
      </c>
      <c r="I155" t="s">
        <v>634</v>
      </c>
      <c r="J155" s="711">
        <v>44613</v>
      </c>
      <c r="K155" t="s">
        <v>3365</v>
      </c>
      <c r="L155" t="s">
        <v>3366</v>
      </c>
      <c r="M155" t="s">
        <v>421</v>
      </c>
      <c r="N155">
        <v>0</v>
      </c>
      <c r="O155">
        <v>0</v>
      </c>
      <c r="P155" t="s">
        <v>422</v>
      </c>
      <c r="Q155">
        <v>37.5</v>
      </c>
      <c r="R155">
        <v>33.119999999999997</v>
      </c>
      <c r="S155" t="s">
        <v>422</v>
      </c>
      <c r="T155" s="712">
        <v>37.5</v>
      </c>
      <c r="U155" t="s">
        <v>423</v>
      </c>
      <c r="V155" t="s">
        <v>424</v>
      </c>
      <c r="W155" t="s">
        <v>425</v>
      </c>
      <c r="X155" t="s">
        <v>3069</v>
      </c>
      <c r="Y155" s="711">
        <v>44622.4375925926</v>
      </c>
    </row>
    <row r="156" spans="1:25">
      <c r="A156" t="s">
        <v>410</v>
      </c>
      <c r="B156" t="s">
        <v>411</v>
      </c>
      <c r="C156" t="s">
        <v>432</v>
      </c>
      <c r="D156" t="s">
        <v>433</v>
      </c>
      <c r="E156" t="s">
        <v>414</v>
      </c>
      <c r="F156" t="s">
        <v>415</v>
      </c>
      <c r="G156" t="s">
        <v>416</v>
      </c>
      <c r="H156" t="s">
        <v>633</v>
      </c>
      <c r="I156" t="s">
        <v>634</v>
      </c>
      <c r="J156" s="711">
        <v>44617</v>
      </c>
      <c r="K156" t="s">
        <v>3367</v>
      </c>
      <c r="L156" t="s">
        <v>3368</v>
      </c>
      <c r="M156" t="s">
        <v>421</v>
      </c>
      <c r="N156">
        <v>0</v>
      </c>
      <c r="O156">
        <v>0</v>
      </c>
      <c r="P156" t="s">
        <v>422</v>
      </c>
      <c r="Q156">
        <v>5</v>
      </c>
      <c r="R156">
        <v>4.46</v>
      </c>
      <c r="S156" t="s">
        <v>422</v>
      </c>
      <c r="T156" s="712">
        <v>5</v>
      </c>
      <c r="U156" t="s">
        <v>423</v>
      </c>
      <c r="V156" t="s">
        <v>424</v>
      </c>
      <c r="W156" t="s">
        <v>425</v>
      </c>
      <c r="X156" t="s">
        <v>3168</v>
      </c>
      <c r="Y156" s="711">
        <v>44631.297129629602</v>
      </c>
    </row>
    <row r="157" spans="1:25">
      <c r="A157" t="s">
        <v>410</v>
      </c>
      <c r="B157" t="s">
        <v>411</v>
      </c>
      <c r="C157" t="s">
        <v>970</v>
      </c>
      <c r="D157" t="s">
        <v>971</v>
      </c>
      <c r="E157" t="s">
        <v>414</v>
      </c>
      <c r="F157" t="s">
        <v>415</v>
      </c>
      <c r="G157" t="s">
        <v>416</v>
      </c>
      <c r="H157" t="s">
        <v>633</v>
      </c>
      <c r="I157" t="s">
        <v>634</v>
      </c>
      <c r="J157" s="711">
        <v>44620</v>
      </c>
      <c r="K157" t="s">
        <v>3369</v>
      </c>
      <c r="L157" t="s">
        <v>3370</v>
      </c>
      <c r="M157" t="s">
        <v>421</v>
      </c>
      <c r="N157">
        <v>0</v>
      </c>
      <c r="O157">
        <v>0</v>
      </c>
      <c r="P157" t="s">
        <v>422</v>
      </c>
      <c r="Q157">
        <v>30</v>
      </c>
      <c r="R157">
        <v>26.85</v>
      </c>
      <c r="S157" t="s">
        <v>422</v>
      </c>
      <c r="T157" s="712">
        <v>30</v>
      </c>
      <c r="U157" t="s">
        <v>423</v>
      </c>
      <c r="V157" t="s">
        <v>424</v>
      </c>
      <c r="W157" t="s">
        <v>425</v>
      </c>
      <c r="X157" t="s">
        <v>3168</v>
      </c>
      <c r="Y157" s="711">
        <v>44623.518298611103</v>
      </c>
    </row>
    <row r="158" spans="1:25">
      <c r="A158" t="s">
        <v>410</v>
      </c>
      <c r="B158" t="s">
        <v>411</v>
      </c>
      <c r="C158" t="s">
        <v>970</v>
      </c>
      <c r="D158" t="s">
        <v>971</v>
      </c>
      <c r="E158" t="s">
        <v>414</v>
      </c>
      <c r="F158" t="s">
        <v>415</v>
      </c>
      <c r="G158" t="s">
        <v>416</v>
      </c>
      <c r="H158" t="s">
        <v>633</v>
      </c>
      <c r="I158" t="s">
        <v>634</v>
      </c>
      <c r="J158" s="711">
        <v>44620</v>
      </c>
      <c r="K158" t="s">
        <v>3371</v>
      </c>
      <c r="L158" t="s">
        <v>3372</v>
      </c>
      <c r="M158" t="s">
        <v>421</v>
      </c>
      <c r="N158">
        <v>0</v>
      </c>
      <c r="O158">
        <v>0</v>
      </c>
      <c r="P158" t="s">
        <v>422</v>
      </c>
      <c r="Q158">
        <v>100.5</v>
      </c>
      <c r="R158">
        <v>89.95</v>
      </c>
      <c r="S158" t="s">
        <v>422</v>
      </c>
      <c r="T158" s="712">
        <v>100.5</v>
      </c>
      <c r="U158" t="s">
        <v>423</v>
      </c>
      <c r="V158" t="s">
        <v>424</v>
      </c>
      <c r="W158" t="s">
        <v>425</v>
      </c>
      <c r="X158" t="s">
        <v>3373</v>
      </c>
      <c r="Y158" s="711">
        <v>44623.518298611103</v>
      </c>
    </row>
    <row r="159" spans="1:25">
      <c r="A159" t="s">
        <v>410</v>
      </c>
      <c r="B159" t="s">
        <v>411</v>
      </c>
      <c r="C159" t="s">
        <v>970</v>
      </c>
      <c r="D159" t="s">
        <v>971</v>
      </c>
      <c r="E159" t="s">
        <v>414</v>
      </c>
      <c r="F159" t="s">
        <v>415</v>
      </c>
      <c r="G159" t="s">
        <v>416</v>
      </c>
      <c r="H159" t="s">
        <v>633</v>
      </c>
      <c r="I159" t="s">
        <v>634</v>
      </c>
      <c r="J159" s="711">
        <v>44627</v>
      </c>
      <c r="K159" t="s">
        <v>3374</v>
      </c>
      <c r="L159" t="s">
        <v>3375</v>
      </c>
      <c r="M159" t="s">
        <v>421</v>
      </c>
      <c r="N159">
        <v>0</v>
      </c>
      <c r="O159">
        <v>0</v>
      </c>
      <c r="P159" t="s">
        <v>422</v>
      </c>
      <c r="Q159">
        <v>50</v>
      </c>
      <c r="R159">
        <v>46</v>
      </c>
      <c r="S159" t="s">
        <v>422</v>
      </c>
      <c r="T159" s="712">
        <v>50</v>
      </c>
      <c r="U159" t="s">
        <v>423</v>
      </c>
      <c r="V159" t="s">
        <v>424</v>
      </c>
      <c r="W159" t="s">
        <v>425</v>
      </c>
      <c r="X159" t="s">
        <v>3069</v>
      </c>
      <c r="Y159" s="711">
        <v>44655.470891203702</v>
      </c>
    </row>
    <row r="160" spans="1:25">
      <c r="A160" t="s">
        <v>410</v>
      </c>
      <c r="B160" t="s">
        <v>411</v>
      </c>
      <c r="C160" t="s">
        <v>970</v>
      </c>
      <c r="D160" t="s">
        <v>971</v>
      </c>
      <c r="E160" t="s">
        <v>414</v>
      </c>
      <c r="F160" t="s">
        <v>415</v>
      </c>
      <c r="G160" t="s">
        <v>416</v>
      </c>
      <c r="H160" t="s">
        <v>633</v>
      </c>
      <c r="I160" t="s">
        <v>634</v>
      </c>
      <c r="J160" s="711">
        <v>44627</v>
      </c>
      <c r="K160" t="s">
        <v>3376</v>
      </c>
      <c r="L160" t="s">
        <v>3377</v>
      </c>
      <c r="M160" t="s">
        <v>421</v>
      </c>
      <c r="N160">
        <v>0</v>
      </c>
      <c r="O160">
        <v>0</v>
      </c>
      <c r="P160" t="s">
        <v>422</v>
      </c>
      <c r="Q160">
        <v>32.5</v>
      </c>
      <c r="R160">
        <v>29.9</v>
      </c>
      <c r="S160" t="s">
        <v>422</v>
      </c>
      <c r="T160" s="712">
        <v>32.5</v>
      </c>
      <c r="U160" t="s">
        <v>423</v>
      </c>
      <c r="V160" t="s">
        <v>424</v>
      </c>
      <c r="W160" t="s">
        <v>425</v>
      </c>
      <c r="X160" t="s">
        <v>3168</v>
      </c>
      <c r="Y160" s="711">
        <v>44655.470902777801</v>
      </c>
    </row>
    <row r="161" spans="1:25">
      <c r="A161" t="s">
        <v>410</v>
      </c>
      <c r="B161" t="s">
        <v>411</v>
      </c>
      <c r="C161" t="s">
        <v>412</v>
      </c>
      <c r="D161" t="s">
        <v>413</v>
      </c>
      <c r="E161" t="s">
        <v>414</v>
      </c>
      <c r="F161" t="s">
        <v>415</v>
      </c>
      <c r="G161" t="s">
        <v>416</v>
      </c>
      <c r="H161" t="s">
        <v>633</v>
      </c>
      <c r="I161" t="s">
        <v>634</v>
      </c>
      <c r="J161" s="711">
        <v>44631</v>
      </c>
      <c r="K161" t="s">
        <v>3378</v>
      </c>
      <c r="L161" t="s">
        <v>3379</v>
      </c>
      <c r="M161" t="s">
        <v>421</v>
      </c>
      <c r="N161">
        <v>0</v>
      </c>
      <c r="O161">
        <v>0</v>
      </c>
      <c r="P161" t="s">
        <v>422</v>
      </c>
      <c r="Q161">
        <v>180</v>
      </c>
      <c r="R161">
        <v>165.59</v>
      </c>
      <c r="S161" t="s">
        <v>422</v>
      </c>
      <c r="T161" s="712">
        <v>180</v>
      </c>
      <c r="U161" t="s">
        <v>423</v>
      </c>
      <c r="V161" t="s">
        <v>424</v>
      </c>
      <c r="W161" t="s">
        <v>425</v>
      </c>
      <c r="X161" t="s">
        <v>3168</v>
      </c>
      <c r="Y161" s="711">
        <v>44660.392349537004</v>
      </c>
    </row>
    <row r="162" spans="1:25">
      <c r="A162" t="s">
        <v>410</v>
      </c>
      <c r="B162" t="s">
        <v>411</v>
      </c>
      <c r="C162" t="s">
        <v>412</v>
      </c>
      <c r="D162" t="s">
        <v>413</v>
      </c>
      <c r="E162" t="s">
        <v>414</v>
      </c>
      <c r="F162" t="s">
        <v>415</v>
      </c>
      <c r="G162" t="s">
        <v>416</v>
      </c>
      <c r="H162" t="s">
        <v>633</v>
      </c>
      <c r="I162" t="s">
        <v>634</v>
      </c>
      <c r="J162" s="711">
        <v>44631</v>
      </c>
      <c r="K162" t="s">
        <v>3380</v>
      </c>
      <c r="L162" t="s">
        <v>3381</v>
      </c>
      <c r="M162" t="s">
        <v>421</v>
      </c>
      <c r="N162">
        <v>0</v>
      </c>
      <c r="O162">
        <v>0</v>
      </c>
      <c r="P162" t="s">
        <v>422</v>
      </c>
      <c r="Q162">
        <v>10</v>
      </c>
      <c r="R162">
        <v>9.1999999999999993</v>
      </c>
      <c r="S162" t="s">
        <v>422</v>
      </c>
      <c r="T162" s="712">
        <v>10</v>
      </c>
      <c r="U162" t="s">
        <v>423</v>
      </c>
      <c r="V162" t="s">
        <v>424</v>
      </c>
      <c r="W162" t="s">
        <v>425</v>
      </c>
      <c r="X162" t="s">
        <v>3064</v>
      </c>
      <c r="Y162" s="711">
        <v>44660.392349537004</v>
      </c>
    </row>
    <row r="163" spans="1:25">
      <c r="A163" t="s">
        <v>410</v>
      </c>
      <c r="B163" t="s">
        <v>411</v>
      </c>
      <c r="C163" t="s">
        <v>970</v>
      </c>
      <c r="D163" t="s">
        <v>971</v>
      </c>
      <c r="E163" t="s">
        <v>414</v>
      </c>
      <c r="F163" t="s">
        <v>415</v>
      </c>
      <c r="G163" t="s">
        <v>416</v>
      </c>
      <c r="H163" t="s">
        <v>633</v>
      </c>
      <c r="I163" t="s">
        <v>634</v>
      </c>
      <c r="J163" s="711">
        <v>44634</v>
      </c>
      <c r="K163" t="s">
        <v>3382</v>
      </c>
      <c r="L163" t="s">
        <v>3383</v>
      </c>
      <c r="M163" t="s">
        <v>421</v>
      </c>
      <c r="N163">
        <v>0</v>
      </c>
      <c r="O163">
        <v>0</v>
      </c>
      <c r="P163" t="s">
        <v>422</v>
      </c>
      <c r="Q163">
        <v>50</v>
      </c>
      <c r="R163">
        <v>45.83</v>
      </c>
      <c r="S163" t="s">
        <v>422</v>
      </c>
      <c r="T163" s="712">
        <v>50</v>
      </c>
      <c r="U163" t="s">
        <v>423</v>
      </c>
      <c r="V163" t="s">
        <v>424</v>
      </c>
      <c r="W163" t="s">
        <v>425</v>
      </c>
      <c r="X163" t="s">
        <v>3069</v>
      </c>
      <c r="Y163" s="711">
        <v>44655.643796296303</v>
      </c>
    </row>
    <row r="164" spans="1:25">
      <c r="A164" t="s">
        <v>410</v>
      </c>
      <c r="B164" t="s">
        <v>411</v>
      </c>
      <c r="C164" t="s">
        <v>970</v>
      </c>
      <c r="D164" t="s">
        <v>971</v>
      </c>
      <c r="E164" t="s">
        <v>414</v>
      </c>
      <c r="F164" t="s">
        <v>415</v>
      </c>
      <c r="G164" t="s">
        <v>416</v>
      </c>
      <c r="H164" t="s">
        <v>633</v>
      </c>
      <c r="I164" t="s">
        <v>634</v>
      </c>
      <c r="J164" s="711">
        <v>44634</v>
      </c>
      <c r="K164" t="s">
        <v>3384</v>
      </c>
      <c r="L164" t="s">
        <v>3385</v>
      </c>
      <c r="M164" t="s">
        <v>421</v>
      </c>
      <c r="N164">
        <v>0</v>
      </c>
      <c r="O164">
        <v>0</v>
      </c>
      <c r="P164" t="s">
        <v>422</v>
      </c>
      <c r="Q164">
        <v>22.5</v>
      </c>
      <c r="R164">
        <v>20.62</v>
      </c>
      <c r="S164" t="s">
        <v>422</v>
      </c>
      <c r="T164" s="712">
        <v>22.5</v>
      </c>
      <c r="U164" t="s">
        <v>423</v>
      </c>
      <c r="V164" t="s">
        <v>424</v>
      </c>
      <c r="W164" t="s">
        <v>425</v>
      </c>
      <c r="X164" t="s">
        <v>3069</v>
      </c>
      <c r="Y164" s="711">
        <v>44655.643807870401</v>
      </c>
    </row>
    <row r="165" spans="1:25">
      <c r="A165" t="s">
        <v>410</v>
      </c>
      <c r="B165" t="s">
        <v>411</v>
      </c>
      <c r="C165" t="s">
        <v>970</v>
      </c>
      <c r="D165" t="s">
        <v>971</v>
      </c>
      <c r="E165" t="s">
        <v>414</v>
      </c>
      <c r="F165" t="s">
        <v>415</v>
      </c>
      <c r="G165" t="s">
        <v>416</v>
      </c>
      <c r="H165" t="s">
        <v>633</v>
      </c>
      <c r="I165" t="s">
        <v>634</v>
      </c>
      <c r="J165" s="711">
        <v>44635</v>
      </c>
      <c r="K165" t="s">
        <v>3386</v>
      </c>
      <c r="L165" t="s">
        <v>3387</v>
      </c>
      <c r="M165" t="s">
        <v>421</v>
      </c>
      <c r="N165">
        <v>0</v>
      </c>
      <c r="O165">
        <v>0</v>
      </c>
      <c r="P165" t="s">
        <v>422</v>
      </c>
      <c r="Q165">
        <v>28.5</v>
      </c>
      <c r="R165">
        <v>26.12</v>
      </c>
      <c r="S165" t="s">
        <v>422</v>
      </c>
      <c r="T165" s="712">
        <v>28.5</v>
      </c>
      <c r="U165" t="s">
        <v>423</v>
      </c>
      <c r="V165" t="s">
        <v>424</v>
      </c>
      <c r="W165" t="s">
        <v>425</v>
      </c>
      <c r="X165" t="s">
        <v>3069</v>
      </c>
      <c r="Y165" s="711">
        <v>44655.643807870401</v>
      </c>
    </row>
    <row r="166" spans="1:25">
      <c r="A166" t="s">
        <v>410</v>
      </c>
      <c r="B166" t="s">
        <v>411</v>
      </c>
      <c r="C166" t="s">
        <v>412</v>
      </c>
      <c r="D166" t="s">
        <v>413</v>
      </c>
      <c r="E166" t="s">
        <v>414</v>
      </c>
      <c r="F166" t="s">
        <v>415</v>
      </c>
      <c r="G166" t="s">
        <v>416</v>
      </c>
      <c r="H166" t="s">
        <v>633</v>
      </c>
      <c r="I166" t="s">
        <v>634</v>
      </c>
      <c r="J166" s="711">
        <v>44637</v>
      </c>
      <c r="K166" t="s">
        <v>3388</v>
      </c>
      <c r="L166" t="s">
        <v>3389</v>
      </c>
      <c r="M166" t="s">
        <v>421</v>
      </c>
      <c r="N166">
        <v>0</v>
      </c>
      <c r="O166">
        <v>0</v>
      </c>
      <c r="P166" t="s">
        <v>422</v>
      </c>
      <c r="Q166">
        <v>60</v>
      </c>
      <c r="R166">
        <v>54.99</v>
      </c>
      <c r="S166" t="s">
        <v>422</v>
      </c>
      <c r="T166" s="712">
        <v>60</v>
      </c>
      <c r="U166" t="s">
        <v>423</v>
      </c>
      <c r="V166" t="s">
        <v>424</v>
      </c>
      <c r="W166" t="s">
        <v>425</v>
      </c>
      <c r="X166" t="s">
        <v>3069</v>
      </c>
      <c r="Y166" s="711">
        <v>44660.394016203703</v>
      </c>
    </row>
    <row r="167" spans="1:25">
      <c r="A167" t="s">
        <v>410</v>
      </c>
      <c r="B167" t="s">
        <v>411</v>
      </c>
      <c r="C167" t="s">
        <v>970</v>
      </c>
      <c r="D167" t="s">
        <v>971</v>
      </c>
      <c r="E167" t="s">
        <v>414</v>
      </c>
      <c r="F167" t="s">
        <v>415</v>
      </c>
      <c r="G167" t="s">
        <v>416</v>
      </c>
      <c r="H167" t="s">
        <v>633</v>
      </c>
      <c r="I167" t="s">
        <v>634</v>
      </c>
      <c r="J167" s="711">
        <v>44637</v>
      </c>
      <c r="K167" t="s">
        <v>3390</v>
      </c>
      <c r="L167" t="s">
        <v>3391</v>
      </c>
      <c r="M167" t="s">
        <v>421</v>
      </c>
      <c r="N167">
        <v>0</v>
      </c>
      <c r="O167">
        <v>0</v>
      </c>
      <c r="P167" t="s">
        <v>422</v>
      </c>
      <c r="Q167">
        <v>50</v>
      </c>
      <c r="R167">
        <v>45.83</v>
      </c>
      <c r="S167" t="s">
        <v>422</v>
      </c>
      <c r="T167" s="712">
        <v>50</v>
      </c>
      <c r="U167" t="s">
        <v>423</v>
      </c>
      <c r="V167" t="s">
        <v>424</v>
      </c>
      <c r="W167" t="s">
        <v>425</v>
      </c>
      <c r="X167" t="s">
        <v>3168</v>
      </c>
      <c r="Y167" s="711">
        <v>44655.643819444398</v>
      </c>
    </row>
    <row r="168" spans="1:25">
      <c r="A168" t="s">
        <v>410</v>
      </c>
      <c r="B168" t="s">
        <v>411</v>
      </c>
      <c r="C168" t="s">
        <v>970</v>
      </c>
      <c r="D168" t="s">
        <v>971</v>
      </c>
      <c r="E168" t="s">
        <v>414</v>
      </c>
      <c r="F168" t="s">
        <v>415</v>
      </c>
      <c r="G168" t="s">
        <v>416</v>
      </c>
      <c r="H168" t="s">
        <v>633</v>
      </c>
      <c r="I168" t="s">
        <v>634</v>
      </c>
      <c r="J168" s="711">
        <v>44637</v>
      </c>
      <c r="K168" t="s">
        <v>3392</v>
      </c>
      <c r="L168" t="s">
        <v>3393</v>
      </c>
      <c r="M168" t="s">
        <v>421</v>
      </c>
      <c r="N168">
        <v>0</v>
      </c>
      <c r="O168">
        <v>0</v>
      </c>
      <c r="P168" t="s">
        <v>422</v>
      </c>
      <c r="Q168">
        <v>35</v>
      </c>
      <c r="R168">
        <v>32.08</v>
      </c>
      <c r="S168" t="s">
        <v>422</v>
      </c>
      <c r="T168" s="712">
        <v>35</v>
      </c>
      <c r="U168" t="s">
        <v>423</v>
      </c>
      <c r="V168" t="s">
        <v>424</v>
      </c>
      <c r="W168" t="s">
        <v>425</v>
      </c>
      <c r="X168" t="s">
        <v>3168</v>
      </c>
      <c r="Y168" s="711">
        <v>44655.643819444398</v>
      </c>
    </row>
    <row r="169" spans="1:25">
      <c r="A169" t="s">
        <v>410</v>
      </c>
      <c r="B169" t="s">
        <v>411</v>
      </c>
      <c r="C169" t="s">
        <v>970</v>
      </c>
      <c r="D169" t="s">
        <v>971</v>
      </c>
      <c r="E169" t="s">
        <v>414</v>
      </c>
      <c r="F169" t="s">
        <v>415</v>
      </c>
      <c r="G169" t="s">
        <v>416</v>
      </c>
      <c r="H169" t="s">
        <v>633</v>
      </c>
      <c r="I169" t="s">
        <v>634</v>
      </c>
      <c r="J169" s="711">
        <v>44637</v>
      </c>
      <c r="K169" t="s">
        <v>3394</v>
      </c>
      <c r="L169" t="s">
        <v>3395</v>
      </c>
      <c r="M169" t="s">
        <v>421</v>
      </c>
      <c r="N169">
        <v>0</v>
      </c>
      <c r="O169">
        <v>0</v>
      </c>
      <c r="P169" t="s">
        <v>422</v>
      </c>
      <c r="Q169">
        <v>10</v>
      </c>
      <c r="R169">
        <v>9.17</v>
      </c>
      <c r="S169" t="s">
        <v>422</v>
      </c>
      <c r="T169" s="712">
        <v>10</v>
      </c>
      <c r="U169" t="s">
        <v>423</v>
      </c>
      <c r="V169" t="s">
        <v>424</v>
      </c>
      <c r="W169" t="s">
        <v>425</v>
      </c>
      <c r="X169" t="s">
        <v>3168</v>
      </c>
      <c r="Y169" s="711">
        <v>44655.643819444398</v>
      </c>
    </row>
    <row r="170" spans="1:25">
      <c r="A170" t="s">
        <v>410</v>
      </c>
      <c r="B170" t="s">
        <v>411</v>
      </c>
      <c r="C170" t="s">
        <v>458</v>
      </c>
      <c r="D170" t="s">
        <v>459</v>
      </c>
      <c r="E170" t="s">
        <v>414</v>
      </c>
      <c r="F170" t="s">
        <v>415</v>
      </c>
      <c r="G170" t="s">
        <v>416</v>
      </c>
      <c r="H170" t="s">
        <v>633</v>
      </c>
      <c r="I170" t="s">
        <v>634</v>
      </c>
      <c r="J170" s="711">
        <v>44638</v>
      </c>
      <c r="K170" t="s">
        <v>3396</v>
      </c>
      <c r="L170" t="s">
        <v>3397</v>
      </c>
      <c r="M170" t="s">
        <v>421</v>
      </c>
      <c r="N170">
        <v>0</v>
      </c>
      <c r="O170">
        <v>0</v>
      </c>
      <c r="P170" t="s">
        <v>422</v>
      </c>
      <c r="Q170">
        <v>70</v>
      </c>
      <c r="R170">
        <v>64.16</v>
      </c>
      <c r="S170" t="s">
        <v>422</v>
      </c>
      <c r="T170" s="712">
        <v>70</v>
      </c>
      <c r="U170" t="s">
        <v>423</v>
      </c>
      <c r="V170" t="s">
        <v>424</v>
      </c>
      <c r="W170" t="s">
        <v>425</v>
      </c>
      <c r="X170" t="s">
        <v>3069</v>
      </c>
      <c r="Y170" s="711">
        <v>44655.644085648099</v>
      </c>
    </row>
    <row r="171" spans="1:25">
      <c r="A171" t="s">
        <v>410</v>
      </c>
      <c r="B171" t="s">
        <v>411</v>
      </c>
      <c r="C171" t="s">
        <v>970</v>
      </c>
      <c r="D171" t="s">
        <v>971</v>
      </c>
      <c r="E171" t="s">
        <v>414</v>
      </c>
      <c r="F171" t="s">
        <v>415</v>
      </c>
      <c r="G171" t="s">
        <v>416</v>
      </c>
      <c r="H171" t="s">
        <v>633</v>
      </c>
      <c r="I171" t="s">
        <v>634</v>
      </c>
      <c r="J171" s="711">
        <v>44645</v>
      </c>
      <c r="K171" t="s">
        <v>3398</v>
      </c>
      <c r="L171" t="s">
        <v>3399</v>
      </c>
      <c r="M171" t="s">
        <v>421</v>
      </c>
      <c r="N171">
        <v>0</v>
      </c>
      <c r="O171">
        <v>0</v>
      </c>
      <c r="P171" t="s">
        <v>422</v>
      </c>
      <c r="Q171">
        <v>15</v>
      </c>
      <c r="R171">
        <v>13.59</v>
      </c>
      <c r="S171" t="s">
        <v>422</v>
      </c>
      <c r="T171" s="712">
        <v>15</v>
      </c>
      <c r="U171" t="s">
        <v>423</v>
      </c>
      <c r="V171" t="s">
        <v>424</v>
      </c>
      <c r="W171" t="s">
        <v>425</v>
      </c>
      <c r="X171" t="s">
        <v>3069</v>
      </c>
      <c r="Y171" s="711">
        <v>44655.6499189815</v>
      </c>
    </row>
    <row r="172" spans="1:25">
      <c r="A172" t="s">
        <v>410</v>
      </c>
      <c r="B172" t="s">
        <v>411</v>
      </c>
      <c r="C172" t="s">
        <v>970</v>
      </c>
      <c r="D172" t="s">
        <v>971</v>
      </c>
      <c r="E172" t="s">
        <v>414</v>
      </c>
      <c r="F172" t="s">
        <v>415</v>
      </c>
      <c r="G172" t="s">
        <v>416</v>
      </c>
      <c r="H172" t="s">
        <v>633</v>
      </c>
      <c r="I172" t="s">
        <v>634</v>
      </c>
      <c r="J172" s="711">
        <v>44645</v>
      </c>
      <c r="K172" t="s">
        <v>3400</v>
      </c>
      <c r="L172" t="s">
        <v>3401</v>
      </c>
      <c r="M172" t="s">
        <v>421</v>
      </c>
      <c r="N172">
        <v>0</v>
      </c>
      <c r="O172">
        <v>0</v>
      </c>
      <c r="P172" t="s">
        <v>422</v>
      </c>
      <c r="Q172">
        <v>198.5</v>
      </c>
      <c r="R172">
        <v>179.87</v>
      </c>
      <c r="S172" t="s">
        <v>422</v>
      </c>
      <c r="T172" s="712">
        <v>198.5</v>
      </c>
      <c r="U172" t="s">
        <v>423</v>
      </c>
      <c r="V172" t="s">
        <v>424</v>
      </c>
      <c r="W172" t="s">
        <v>425</v>
      </c>
      <c r="X172" t="s">
        <v>3168</v>
      </c>
      <c r="Y172" s="711">
        <v>44655.6499189815</v>
      </c>
    </row>
    <row r="173" spans="1:25">
      <c r="A173" t="s">
        <v>410</v>
      </c>
      <c r="B173" t="s">
        <v>411</v>
      </c>
      <c r="C173" t="s">
        <v>970</v>
      </c>
      <c r="D173" t="s">
        <v>971</v>
      </c>
      <c r="E173" t="s">
        <v>414</v>
      </c>
      <c r="F173" t="s">
        <v>415</v>
      </c>
      <c r="G173" t="s">
        <v>416</v>
      </c>
      <c r="H173" t="s">
        <v>633</v>
      </c>
      <c r="I173" t="s">
        <v>634</v>
      </c>
      <c r="J173" s="711">
        <v>44650</v>
      </c>
      <c r="K173" t="s">
        <v>3402</v>
      </c>
      <c r="L173" t="s">
        <v>3403</v>
      </c>
      <c r="M173" t="s">
        <v>421</v>
      </c>
      <c r="N173">
        <v>0</v>
      </c>
      <c r="O173">
        <v>0</v>
      </c>
      <c r="P173" t="s">
        <v>422</v>
      </c>
      <c r="Q173">
        <v>25</v>
      </c>
      <c r="R173">
        <v>22.83</v>
      </c>
      <c r="S173" t="s">
        <v>422</v>
      </c>
      <c r="T173" s="712">
        <v>25</v>
      </c>
      <c r="U173" t="s">
        <v>423</v>
      </c>
      <c r="V173" t="s">
        <v>424</v>
      </c>
      <c r="W173" t="s">
        <v>425</v>
      </c>
      <c r="X173" t="s">
        <v>3069</v>
      </c>
      <c r="Y173" s="711">
        <v>44655.666562500002</v>
      </c>
    </row>
    <row r="174" spans="1:25">
      <c r="A174" t="s">
        <v>410</v>
      </c>
      <c r="B174" t="s">
        <v>411</v>
      </c>
      <c r="C174" t="s">
        <v>432</v>
      </c>
      <c r="D174" t="s">
        <v>433</v>
      </c>
      <c r="E174" t="s">
        <v>414</v>
      </c>
      <c r="F174" t="s">
        <v>415</v>
      </c>
      <c r="G174" t="s">
        <v>416</v>
      </c>
      <c r="H174" t="s">
        <v>653</v>
      </c>
      <c r="I174" t="s">
        <v>654</v>
      </c>
      <c r="J174" s="711">
        <v>44592</v>
      </c>
      <c r="K174" t="s">
        <v>3404</v>
      </c>
      <c r="L174" t="s">
        <v>3405</v>
      </c>
      <c r="M174" t="s">
        <v>421</v>
      </c>
      <c r="N174">
        <v>0</v>
      </c>
      <c r="O174">
        <v>0</v>
      </c>
      <c r="P174" t="s">
        <v>422</v>
      </c>
      <c r="Q174">
        <v>77.94</v>
      </c>
      <c r="R174">
        <v>68.959999999999994</v>
      </c>
      <c r="S174" t="s">
        <v>422</v>
      </c>
      <c r="T174" s="712">
        <v>77.94</v>
      </c>
      <c r="U174" t="s">
        <v>423</v>
      </c>
      <c r="V174" t="s">
        <v>424</v>
      </c>
      <c r="W174" t="s">
        <v>425</v>
      </c>
      <c r="X174" t="s">
        <v>3406</v>
      </c>
      <c r="Y174" s="711">
        <v>44606.472500000003</v>
      </c>
    </row>
    <row r="175" spans="1:25">
      <c r="A175" t="s">
        <v>410</v>
      </c>
      <c r="B175" t="s">
        <v>411</v>
      </c>
      <c r="C175" t="s">
        <v>970</v>
      </c>
      <c r="D175" t="s">
        <v>971</v>
      </c>
      <c r="E175" t="s">
        <v>414</v>
      </c>
      <c r="F175" t="s">
        <v>415</v>
      </c>
      <c r="G175" t="s">
        <v>416</v>
      </c>
      <c r="H175" t="s">
        <v>653</v>
      </c>
      <c r="I175" t="s">
        <v>654</v>
      </c>
      <c r="J175" s="711">
        <v>44592</v>
      </c>
      <c r="K175" t="s">
        <v>3407</v>
      </c>
      <c r="L175" t="s">
        <v>3408</v>
      </c>
      <c r="M175" t="s">
        <v>421</v>
      </c>
      <c r="N175">
        <v>0</v>
      </c>
      <c r="O175">
        <v>0</v>
      </c>
      <c r="P175" t="s">
        <v>422</v>
      </c>
      <c r="Q175">
        <v>309.58999999999997</v>
      </c>
      <c r="R175">
        <v>273.92</v>
      </c>
      <c r="S175" t="s">
        <v>422</v>
      </c>
      <c r="T175" s="712">
        <v>309.58999999999997</v>
      </c>
      <c r="U175" t="s">
        <v>423</v>
      </c>
      <c r="V175" t="s">
        <v>424</v>
      </c>
      <c r="W175" t="s">
        <v>425</v>
      </c>
      <c r="X175" t="s">
        <v>3406</v>
      </c>
      <c r="Y175" s="711">
        <v>44606.525590277801</v>
      </c>
    </row>
    <row r="176" spans="1:25">
      <c r="A176" t="s">
        <v>410</v>
      </c>
      <c r="B176" t="s">
        <v>411</v>
      </c>
      <c r="C176" t="s">
        <v>432</v>
      </c>
      <c r="D176" t="s">
        <v>433</v>
      </c>
      <c r="E176" t="s">
        <v>414</v>
      </c>
      <c r="F176" t="s">
        <v>415</v>
      </c>
      <c r="G176" t="s">
        <v>416</v>
      </c>
      <c r="H176" t="s">
        <v>653</v>
      </c>
      <c r="I176" t="s">
        <v>654</v>
      </c>
      <c r="J176" s="711">
        <v>44592</v>
      </c>
      <c r="K176" t="s">
        <v>3409</v>
      </c>
      <c r="L176" t="s">
        <v>3410</v>
      </c>
      <c r="M176" t="s">
        <v>421</v>
      </c>
      <c r="N176">
        <v>0</v>
      </c>
      <c r="O176">
        <v>0</v>
      </c>
      <c r="P176" t="s">
        <v>422</v>
      </c>
      <c r="Q176">
        <v>11.6</v>
      </c>
      <c r="R176">
        <v>10.26</v>
      </c>
      <c r="S176" t="s">
        <v>422</v>
      </c>
      <c r="T176" s="712">
        <v>11.6</v>
      </c>
      <c r="U176" t="s">
        <v>423</v>
      </c>
      <c r="V176" t="s">
        <v>424</v>
      </c>
      <c r="W176" t="s">
        <v>425</v>
      </c>
      <c r="X176" t="s">
        <v>3406</v>
      </c>
      <c r="Y176" s="711">
        <v>44596.642812500002</v>
      </c>
    </row>
    <row r="177" spans="1:25">
      <c r="A177" t="s">
        <v>410</v>
      </c>
      <c r="B177" t="s">
        <v>411</v>
      </c>
      <c r="C177" t="s">
        <v>432</v>
      </c>
      <c r="D177" t="s">
        <v>433</v>
      </c>
      <c r="E177" t="s">
        <v>414</v>
      </c>
      <c r="F177" t="s">
        <v>415</v>
      </c>
      <c r="G177" t="s">
        <v>416</v>
      </c>
      <c r="H177" t="s">
        <v>653</v>
      </c>
      <c r="I177" t="s">
        <v>654</v>
      </c>
      <c r="J177" s="711">
        <v>44620</v>
      </c>
      <c r="K177" t="s">
        <v>3411</v>
      </c>
      <c r="L177" t="s">
        <v>3412</v>
      </c>
      <c r="M177" t="s">
        <v>421</v>
      </c>
      <c r="N177">
        <v>0</v>
      </c>
      <c r="O177">
        <v>0</v>
      </c>
      <c r="P177" t="s">
        <v>422</v>
      </c>
      <c r="Q177">
        <v>35.200000000000003</v>
      </c>
      <c r="R177">
        <v>31.5</v>
      </c>
      <c r="S177" t="s">
        <v>422</v>
      </c>
      <c r="T177" s="712">
        <v>35.200000000000003</v>
      </c>
      <c r="U177" t="s">
        <v>423</v>
      </c>
      <c r="V177" t="s">
        <v>424</v>
      </c>
      <c r="W177" t="s">
        <v>425</v>
      </c>
      <c r="X177" t="s">
        <v>3406</v>
      </c>
      <c r="Y177" s="711">
        <v>44630.349918981497</v>
      </c>
    </row>
    <row r="178" spans="1:25">
      <c r="A178" t="s">
        <v>410</v>
      </c>
      <c r="B178" t="s">
        <v>411</v>
      </c>
      <c r="C178" t="s">
        <v>432</v>
      </c>
      <c r="D178" t="s">
        <v>433</v>
      </c>
      <c r="E178" t="s">
        <v>414</v>
      </c>
      <c r="F178" t="s">
        <v>415</v>
      </c>
      <c r="G178" t="s">
        <v>416</v>
      </c>
      <c r="H178" t="s">
        <v>653</v>
      </c>
      <c r="I178" t="s">
        <v>654</v>
      </c>
      <c r="J178" s="711">
        <v>44620</v>
      </c>
      <c r="K178" t="s">
        <v>3413</v>
      </c>
      <c r="L178" t="s">
        <v>3414</v>
      </c>
      <c r="M178" t="s">
        <v>421</v>
      </c>
      <c r="N178">
        <v>0</v>
      </c>
      <c r="O178">
        <v>0</v>
      </c>
      <c r="P178" t="s">
        <v>422</v>
      </c>
      <c r="Q178">
        <v>5.8</v>
      </c>
      <c r="R178">
        <v>5.19</v>
      </c>
      <c r="S178" t="s">
        <v>422</v>
      </c>
      <c r="T178" s="712">
        <v>5.8</v>
      </c>
      <c r="U178" t="s">
        <v>423</v>
      </c>
      <c r="V178" t="s">
        <v>424</v>
      </c>
      <c r="W178" t="s">
        <v>425</v>
      </c>
      <c r="X178" t="s">
        <v>3406</v>
      </c>
      <c r="Y178" s="711">
        <v>44629.463715277801</v>
      </c>
    </row>
    <row r="179" spans="1:25">
      <c r="A179" t="s">
        <v>410</v>
      </c>
      <c r="B179" t="s">
        <v>411</v>
      </c>
      <c r="C179" t="s">
        <v>412</v>
      </c>
      <c r="D179" t="s">
        <v>413</v>
      </c>
      <c r="E179" t="s">
        <v>414</v>
      </c>
      <c r="F179" t="s">
        <v>415</v>
      </c>
      <c r="G179" t="s">
        <v>416</v>
      </c>
      <c r="H179" t="s">
        <v>653</v>
      </c>
      <c r="I179" t="s">
        <v>654</v>
      </c>
      <c r="J179" s="711">
        <v>44651</v>
      </c>
      <c r="K179" t="s">
        <v>3415</v>
      </c>
      <c r="L179" t="s">
        <v>3416</v>
      </c>
      <c r="M179" t="s">
        <v>421</v>
      </c>
      <c r="N179">
        <v>0</v>
      </c>
      <c r="O179">
        <v>0</v>
      </c>
      <c r="P179" t="s">
        <v>422</v>
      </c>
      <c r="Q179">
        <v>30.77</v>
      </c>
      <c r="R179">
        <v>28.1</v>
      </c>
      <c r="S179" t="s">
        <v>422</v>
      </c>
      <c r="T179" s="712">
        <v>30.77</v>
      </c>
      <c r="U179" t="s">
        <v>423</v>
      </c>
      <c r="V179" t="s">
        <v>424</v>
      </c>
      <c r="W179" t="s">
        <v>425</v>
      </c>
      <c r="X179" t="s">
        <v>3406</v>
      </c>
      <c r="Y179" s="711">
        <v>44663.630775463003</v>
      </c>
    </row>
    <row r="180" spans="1:25">
      <c r="A180" t="s">
        <v>410</v>
      </c>
      <c r="B180" t="s">
        <v>411</v>
      </c>
      <c r="C180" t="s">
        <v>970</v>
      </c>
      <c r="D180" t="s">
        <v>971</v>
      </c>
      <c r="E180" t="s">
        <v>414</v>
      </c>
      <c r="F180" t="s">
        <v>415</v>
      </c>
      <c r="G180" t="s">
        <v>416</v>
      </c>
      <c r="H180" t="s">
        <v>653</v>
      </c>
      <c r="I180" t="s">
        <v>654</v>
      </c>
      <c r="J180" s="711">
        <v>44651</v>
      </c>
      <c r="K180" t="s">
        <v>3417</v>
      </c>
      <c r="L180" t="s">
        <v>3418</v>
      </c>
      <c r="M180" t="s">
        <v>421</v>
      </c>
      <c r="N180">
        <v>0</v>
      </c>
      <c r="O180">
        <v>0</v>
      </c>
      <c r="P180" t="s">
        <v>422</v>
      </c>
      <c r="Q180">
        <v>174.5</v>
      </c>
      <c r="R180">
        <v>159.36000000000001</v>
      </c>
      <c r="S180" t="s">
        <v>422</v>
      </c>
      <c r="T180" s="712">
        <v>174.5</v>
      </c>
      <c r="U180" t="s">
        <v>423</v>
      </c>
      <c r="V180" t="s">
        <v>424</v>
      </c>
      <c r="W180" t="s">
        <v>425</v>
      </c>
      <c r="X180" t="s">
        <v>3069</v>
      </c>
      <c r="Y180" s="711">
        <v>44656.630439814799</v>
      </c>
    </row>
    <row r="181" spans="1:25">
      <c r="A181" t="s">
        <v>410</v>
      </c>
      <c r="B181" t="s">
        <v>411</v>
      </c>
      <c r="C181" t="s">
        <v>970</v>
      </c>
      <c r="D181" t="s">
        <v>971</v>
      </c>
      <c r="E181" t="s">
        <v>414</v>
      </c>
      <c r="F181" t="s">
        <v>415</v>
      </c>
      <c r="G181" t="s">
        <v>416</v>
      </c>
      <c r="H181" t="s">
        <v>653</v>
      </c>
      <c r="I181" t="s">
        <v>654</v>
      </c>
      <c r="J181" s="711">
        <v>44651</v>
      </c>
      <c r="K181" t="s">
        <v>3419</v>
      </c>
      <c r="L181" t="s">
        <v>3420</v>
      </c>
      <c r="M181" t="s">
        <v>421</v>
      </c>
      <c r="N181">
        <v>0</v>
      </c>
      <c r="O181">
        <v>0</v>
      </c>
      <c r="P181" t="s">
        <v>422</v>
      </c>
      <c r="Q181">
        <v>0.72</v>
      </c>
      <c r="R181">
        <v>0.66</v>
      </c>
      <c r="S181" t="s">
        <v>422</v>
      </c>
      <c r="T181" s="712">
        <v>0.72</v>
      </c>
      <c r="U181" t="s">
        <v>423</v>
      </c>
      <c r="V181" t="s">
        <v>424</v>
      </c>
      <c r="W181" t="s">
        <v>425</v>
      </c>
      <c r="X181" t="s">
        <v>3069</v>
      </c>
      <c r="Y181" s="711">
        <v>44657.278842592597</v>
      </c>
    </row>
    <row r="182" spans="1:25">
      <c r="A182" t="s">
        <v>410</v>
      </c>
      <c r="B182" t="s">
        <v>411</v>
      </c>
      <c r="C182" t="s">
        <v>412</v>
      </c>
      <c r="D182" t="s">
        <v>413</v>
      </c>
      <c r="E182" t="s">
        <v>414</v>
      </c>
      <c r="F182" t="s">
        <v>415</v>
      </c>
      <c r="G182" t="s">
        <v>416</v>
      </c>
      <c r="H182" t="s">
        <v>653</v>
      </c>
      <c r="I182" t="s">
        <v>654</v>
      </c>
      <c r="J182" s="711">
        <v>44651</v>
      </c>
      <c r="K182" t="s">
        <v>3421</v>
      </c>
      <c r="L182" t="s">
        <v>3422</v>
      </c>
      <c r="M182" t="s">
        <v>421</v>
      </c>
      <c r="N182">
        <v>0</v>
      </c>
      <c r="O182">
        <v>0</v>
      </c>
      <c r="P182" t="s">
        <v>422</v>
      </c>
      <c r="Q182">
        <v>44.8</v>
      </c>
      <c r="R182">
        <v>40.909999999999997</v>
      </c>
      <c r="S182" t="s">
        <v>422</v>
      </c>
      <c r="T182" s="712">
        <v>44.8</v>
      </c>
      <c r="U182" t="s">
        <v>423</v>
      </c>
      <c r="V182" t="s">
        <v>424</v>
      </c>
      <c r="W182" t="s">
        <v>425</v>
      </c>
      <c r="X182" t="s">
        <v>3406</v>
      </c>
      <c r="Y182" s="711">
        <v>44663.623622685198</v>
      </c>
    </row>
    <row r="183" spans="1:25">
      <c r="A183" t="s">
        <v>410</v>
      </c>
      <c r="B183" t="s">
        <v>411</v>
      </c>
      <c r="C183" t="s">
        <v>432</v>
      </c>
      <c r="D183" t="s">
        <v>433</v>
      </c>
      <c r="E183" t="s">
        <v>414</v>
      </c>
      <c r="F183" t="s">
        <v>415</v>
      </c>
      <c r="G183" t="s">
        <v>416</v>
      </c>
      <c r="H183" t="s">
        <v>653</v>
      </c>
      <c r="I183" t="s">
        <v>654</v>
      </c>
      <c r="J183" s="711">
        <v>44651</v>
      </c>
      <c r="K183" t="s">
        <v>3423</v>
      </c>
      <c r="L183" t="s">
        <v>3424</v>
      </c>
      <c r="M183" t="s">
        <v>421</v>
      </c>
      <c r="N183">
        <v>0</v>
      </c>
      <c r="O183">
        <v>0</v>
      </c>
      <c r="P183" t="s">
        <v>422</v>
      </c>
      <c r="Q183">
        <v>611.70000000000005</v>
      </c>
      <c r="R183">
        <v>558.63</v>
      </c>
      <c r="S183" t="s">
        <v>422</v>
      </c>
      <c r="T183" s="712">
        <v>611.70000000000005</v>
      </c>
      <c r="U183" t="s">
        <v>423</v>
      </c>
      <c r="V183" t="s">
        <v>424</v>
      </c>
      <c r="W183" t="s">
        <v>425</v>
      </c>
      <c r="X183" t="s">
        <v>3406</v>
      </c>
      <c r="Y183" s="711">
        <v>44653.609201388899</v>
      </c>
    </row>
    <row r="184" spans="1:25">
      <c r="A184" t="s">
        <v>410</v>
      </c>
      <c r="B184" t="s">
        <v>411</v>
      </c>
      <c r="C184" t="s">
        <v>970</v>
      </c>
      <c r="D184" t="s">
        <v>971</v>
      </c>
      <c r="E184" t="s">
        <v>414</v>
      </c>
      <c r="F184" t="s">
        <v>415</v>
      </c>
      <c r="G184" t="s">
        <v>416</v>
      </c>
      <c r="H184" t="s">
        <v>2043</v>
      </c>
      <c r="I184" t="s">
        <v>1833</v>
      </c>
      <c r="J184" s="711">
        <v>44574</v>
      </c>
      <c r="K184" t="s">
        <v>3425</v>
      </c>
      <c r="L184" t="s">
        <v>3426</v>
      </c>
      <c r="M184" t="s">
        <v>421</v>
      </c>
      <c r="N184">
        <v>0</v>
      </c>
      <c r="O184">
        <v>0</v>
      </c>
      <c r="P184" t="s">
        <v>422</v>
      </c>
      <c r="Q184">
        <v>30</v>
      </c>
      <c r="R184">
        <v>26.54</v>
      </c>
      <c r="S184" t="s">
        <v>422</v>
      </c>
      <c r="T184" s="712">
        <v>30</v>
      </c>
      <c r="U184" t="s">
        <v>423</v>
      </c>
      <c r="V184" t="s">
        <v>424</v>
      </c>
      <c r="W184" t="s">
        <v>425</v>
      </c>
      <c r="X184" t="s">
        <v>3072</v>
      </c>
      <c r="Y184" s="711">
        <v>44606.544166666703</v>
      </c>
    </row>
    <row r="185" spans="1:25">
      <c r="A185" t="s">
        <v>410</v>
      </c>
      <c r="B185" t="s">
        <v>411</v>
      </c>
      <c r="C185" t="s">
        <v>970</v>
      </c>
      <c r="D185" t="s">
        <v>971</v>
      </c>
      <c r="E185" t="s">
        <v>414</v>
      </c>
      <c r="F185" t="s">
        <v>415</v>
      </c>
      <c r="G185" t="s">
        <v>416</v>
      </c>
      <c r="H185" t="s">
        <v>2043</v>
      </c>
      <c r="I185" t="s">
        <v>1833</v>
      </c>
      <c r="J185" s="711">
        <v>44592</v>
      </c>
      <c r="K185" t="s">
        <v>3427</v>
      </c>
      <c r="L185" t="s">
        <v>3428</v>
      </c>
      <c r="M185" t="s">
        <v>421</v>
      </c>
      <c r="N185">
        <v>0</v>
      </c>
      <c r="O185">
        <v>0</v>
      </c>
      <c r="P185" t="s">
        <v>422</v>
      </c>
      <c r="Q185">
        <v>120</v>
      </c>
      <c r="R185">
        <v>106.18</v>
      </c>
      <c r="S185" t="s">
        <v>422</v>
      </c>
      <c r="T185" s="712">
        <v>120</v>
      </c>
      <c r="U185" t="s">
        <v>423</v>
      </c>
      <c r="V185" t="s">
        <v>424</v>
      </c>
      <c r="W185" t="s">
        <v>425</v>
      </c>
      <c r="X185" t="s">
        <v>3072</v>
      </c>
      <c r="Y185" s="711">
        <v>44606.516250000001</v>
      </c>
    </row>
    <row r="186" spans="1:25">
      <c r="A186" t="s">
        <v>410</v>
      </c>
      <c r="B186" t="s">
        <v>411</v>
      </c>
      <c r="C186" t="s">
        <v>970</v>
      </c>
      <c r="D186" t="s">
        <v>971</v>
      </c>
      <c r="E186" t="s">
        <v>414</v>
      </c>
      <c r="F186" t="s">
        <v>415</v>
      </c>
      <c r="G186" t="s">
        <v>416</v>
      </c>
      <c r="H186" t="s">
        <v>2043</v>
      </c>
      <c r="I186" t="s">
        <v>1833</v>
      </c>
      <c r="J186" s="711">
        <v>44592</v>
      </c>
      <c r="K186" t="s">
        <v>3429</v>
      </c>
      <c r="L186" t="s">
        <v>3430</v>
      </c>
      <c r="M186" t="s">
        <v>421</v>
      </c>
      <c r="N186">
        <v>0</v>
      </c>
      <c r="O186">
        <v>0</v>
      </c>
      <c r="P186" t="s">
        <v>422</v>
      </c>
      <c r="Q186">
        <v>1249.5</v>
      </c>
      <c r="R186">
        <v>1105.56</v>
      </c>
      <c r="S186" t="s">
        <v>422</v>
      </c>
      <c r="T186" s="712">
        <v>1249.5</v>
      </c>
      <c r="U186" t="s">
        <v>423</v>
      </c>
      <c r="V186" t="s">
        <v>424</v>
      </c>
      <c r="W186" t="s">
        <v>425</v>
      </c>
      <c r="X186" t="s">
        <v>3064</v>
      </c>
      <c r="Y186" s="711">
        <v>44606.621643518498</v>
      </c>
    </row>
    <row r="187" spans="1:25">
      <c r="A187" t="s">
        <v>410</v>
      </c>
      <c r="B187" t="s">
        <v>411</v>
      </c>
      <c r="C187" t="s">
        <v>970</v>
      </c>
      <c r="D187" t="s">
        <v>971</v>
      </c>
      <c r="E187" t="s">
        <v>414</v>
      </c>
      <c r="F187" t="s">
        <v>415</v>
      </c>
      <c r="G187" t="s">
        <v>416</v>
      </c>
      <c r="H187" t="s">
        <v>2043</v>
      </c>
      <c r="I187" t="s">
        <v>1833</v>
      </c>
      <c r="J187" s="711">
        <v>44599</v>
      </c>
      <c r="K187" t="s">
        <v>3431</v>
      </c>
      <c r="L187" t="s">
        <v>3432</v>
      </c>
      <c r="M187" t="s">
        <v>421</v>
      </c>
      <c r="N187">
        <v>0</v>
      </c>
      <c r="O187">
        <v>0</v>
      </c>
      <c r="P187" t="s">
        <v>422</v>
      </c>
      <c r="Q187">
        <v>805</v>
      </c>
      <c r="R187">
        <v>702.81</v>
      </c>
      <c r="S187" t="s">
        <v>422</v>
      </c>
      <c r="T187" s="712">
        <v>805</v>
      </c>
      <c r="U187" t="s">
        <v>423</v>
      </c>
      <c r="V187" t="s">
        <v>424</v>
      </c>
      <c r="W187" t="s">
        <v>425</v>
      </c>
      <c r="X187" t="s">
        <v>3064</v>
      </c>
      <c r="Y187" s="711">
        <v>44634.6101388889</v>
      </c>
    </row>
    <row r="188" spans="1:25">
      <c r="A188" t="s">
        <v>410</v>
      </c>
      <c r="B188" t="s">
        <v>411</v>
      </c>
      <c r="C188" t="s">
        <v>412</v>
      </c>
      <c r="D188" t="s">
        <v>413</v>
      </c>
      <c r="E188" t="s">
        <v>414</v>
      </c>
      <c r="F188" t="s">
        <v>415</v>
      </c>
      <c r="G188" t="s">
        <v>416</v>
      </c>
      <c r="H188" t="s">
        <v>2043</v>
      </c>
      <c r="I188" t="s">
        <v>1833</v>
      </c>
      <c r="J188" s="711">
        <v>44620</v>
      </c>
      <c r="K188" t="s">
        <v>3433</v>
      </c>
      <c r="L188" t="s">
        <v>3434</v>
      </c>
      <c r="M188" t="s">
        <v>421</v>
      </c>
      <c r="N188">
        <v>0</v>
      </c>
      <c r="O188">
        <v>0</v>
      </c>
      <c r="P188" t="s">
        <v>422</v>
      </c>
      <c r="Q188">
        <v>245</v>
      </c>
      <c r="R188">
        <v>219.28</v>
      </c>
      <c r="S188" t="s">
        <v>422</v>
      </c>
      <c r="T188" s="712">
        <v>245</v>
      </c>
      <c r="U188" t="s">
        <v>423</v>
      </c>
      <c r="V188" t="s">
        <v>424</v>
      </c>
      <c r="W188" t="s">
        <v>425</v>
      </c>
      <c r="X188" t="s">
        <v>3435</v>
      </c>
      <c r="Y188" s="711">
        <v>44634.697233796302</v>
      </c>
    </row>
    <row r="189" spans="1:25">
      <c r="A189" t="s">
        <v>410</v>
      </c>
      <c r="B189" t="s">
        <v>411</v>
      </c>
      <c r="C189" t="s">
        <v>970</v>
      </c>
      <c r="D189" t="s">
        <v>971</v>
      </c>
      <c r="E189" t="s">
        <v>414</v>
      </c>
      <c r="F189" t="s">
        <v>415</v>
      </c>
      <c r="G189" t="s">
        <v>416</v>
      </c>
      <c r="H189" t="s">
        <v>2043</v>
      </c>
      <c r="I189" t="s">
        <v>1833</v>
      </c>
      <c r="J189" s="711">
        <v>44620</v>
      </c>
      <c r="K189" t="s">
        <v>3436</v>
      </c>
      <c r="L189" t="s">
        <v>3437</v>
      </c>
      <c r="M189" t="s">
        <v>421</v>
      </c>
      <c r="N189">
        <v>0</v>
      </c>
      <c r="O189">
        <v>0</v>
      </c>
      <c r="P189" t="s">
        <v>422</v>
      </c>
      <c r="Q189">
        <v>225</v>
      </c>
      <c r="R189">
        <v>201.38</v>
      </c>
      <c r="S189" t="s">
        <v>422</v>
      </c>
      <c r="T189" s="712">
        <v>225</v>
      </c>
      <c r="U189" t="s">
        <v>423</v>
      </c>
      <c r="V189" t="s">
        <v>424</v>
      </c>
      <c r="W189" t="s">
        <v>425</v>
      </c>
      <c r="X189" t="s">
        <v>3064</v>
      </c>
      <c r="Y189" s="711">
        <v>44634.610150462999</v>
      </c>
    </row>
    <row r="190" spans="1:25">
      <c r="A190" t="s">
        <v>410</v>
      </c>
      <c r="B190" t="s">
        <v>411</v>
      </c>
      <c r="C190" t="s">
        <v>412</v>
      </c>
      <c r="D190" t="s">
        <v>413</v>
      </c>
      <c r="E190" t="s">
        <v>414</v>
      </c>
      <c r="F190" t="s">
        <v>415</v>
      </c>
      <c r="G190" t="s">
        <v>416</v>
      </c>
      <c r="H190" t="s">
        <v>675</v>
      </c>
      <c r="I190" t="s">
        <v>676</v>
      </c>
      <c r="J190" s="711">
        <v>44573</v>
      </c>
      <c r="K190" t="s">
        <v>3438</v>
      </c>
      <c r="L190" t="s">
        <v>3439</v>
      </c>
      <c r="M190" t="s">
        <v>421</v>
      </c>
      <c r="N190">
        <v>0</v>
      </c>
      <c r="O190">
        <v>0</v>
      </c>
      <c r="P190" t="s">
        <v>422</v>
      </c>
      <c r="Q190">
        <v>19</v>
      </c>
      <c r="R190">
        <v>16.809999999999999</v>
      </c>
      <c r="S190" t="s">
        <v>422</v>
      </c>
      <c r="T190" s="712">
        <v>19</v>
      </c>
      <c r="U190" t="s">
        <v>423</v>
      </c>
      <c r="V190" t="s">
        <v>424</v>
      </c>
      <c r="W190" t="s">
        <v>425</v>
      </c>
      <c r="X190" t="s">
        <v>3122</v>
      </c>
      <c r="Y190" s="711">
        <v>44606.519097222197</v>
      </c>
    </row>
    <row r="191" spans="1:25">
      <c r="A191" t="s">
        <v>410</v>
      </c>
      <c r="B191" t="s">
        <v>411</v>
      </c>
      <c r="C191" t="s">
        <v>432</v>
      </c>
      <c r="D191" t="s">
        <v>433</v>
      </c>
      <c r="E191" t="s">
        <v>414</v>
      </c>
      <c r="F191" t="s">
        <v>415</v>
      </c>
      <c r="G191" t="s">
        <v>416</v>
      </c>
      <c r="H191" t="s">
        <v>675</v>
      </c>
      <c r="I191" t="s">
        <v>676</v>
      </c>
      <c r="J191" s="711">
        <v>44586</v>
      </c>
      <c r="K191" t="s">
        <v>3440</v>
      </c>
      <c r="L191" t="s">
        <v>3441</v>
      </c>
      <c r="M191" t="s">
        <v>421</v>
      </c>
      <c r="N191">
        <v>0</v>
      </c>
      <c r="O191">
        <v>0</v>
      </c>
      <c r="P191" t="s">
        <v>422</v>
      </c>
      <c r="Q191">
        <v>746.54</v>
      </c>
      <c r="R191">
        <v>660.54</v>
      </c>
      <c r="S191" t="s">
        <v>422</v>
      </c>
      <c r="T191" s="712">
        <v>746.54</v>
      </c>
      <c r="U191" t="s">
        <v>423</v>
      </c>
      <c r="V191" t="s">
        <v>424</v>
      </c>
      <c r="W191" t="s">
        <v>425</v>
      </c>
      <c r="X191" t="s">
        <v>3135</v>
      </c>
      <c r="Y191" s="711">
        <v>44605.853738425903</v>
      </c>
    </row>
    <row r="192" spans="1:25">
      <c r="A192" t="s">
        <v>410</v>
      </c>
      <c r="B192" t="s">
        <v>411</v>
      </c>
      <c r="C192" t="s">
        <v>432</v>
      </c>
      <c r="D192" t="s">
        <v>433</v>
      </c>
      <c r="E192" t="s">
        <v>414</v>
      </c>
      <c r="F192" t="s">
        <v>415</v>
      </c>
      <c r="G192" t="s">
        <v>416</v>
      </c>
      <c r="H192" t="s">
        <v>675</v>
      </c>
      <c r="I192" t="s">
        <v>676</v>
      </c>
      <c r="J192" s="711">
        <v>44621</v>
      </c>
      <c r="K192" t="s">
        <v>3442</v>
      </c>
      <c r="L192" t="s">
        <v>3443</v>
      </c>
      <c r="M192" t="s">
        <v>421</v>
      </c>
      <c r="N192">
        <v>0</v>
      </c>
      <c r="O192">
        <v>0</v>
      </c>
      <c r="P192" t="s">
        <v>422</v>
      </c>
      <c r="Q192">
        <v>750.16</v>
      </c>
      <c r="R192">
        <v>671.4</v>
      </c>
      <c r="S192" t="s">
        <v>422</v>
      </c>
      <c r="T192" s="712">
        <v>750.16</v>
      </c>
      <c r="U192" t="s">
        <v>423</v>
      </c>
      <c r="V192" t="s">
        <v>424</v>
      </c>
      <c r="W192" t="s">
        <v>425</v>
      </c>
      <c r="X192" t="s">
        <v>3135</v>
      </c>
      <c r="Y192" s="711">
        <v>44636.515833333302</v>
      </c>
    </row>
    <row r="193" spans="1:25">
      <c r="A193" t="s">
        <v>410</v>
      </c>
      <c r="B193" t="s">
        <v>411</v>
      </c>
      <c r="C193" t="s">
        <v>412</v>
      </c>
      <c r="D193" t="s">
        <v>413</v>
      </c>
      <c r="E193" t="s">
        <v>414</v>
      </c>
      <c r="F193" t="s">
        <v>415</v>
      </c>
      <c r="G193" t="s">
        <v>416</v>
      </c>
      <c r="H193" t="s">
        <v>675</v>
      </c>
      <c r="I193" t="s">
        <v>676</v>
      </c>
      <c r="J193" s="711">
        <v>44631</v>
      </c>
      <c r="K193" t="s">
        <v>3444</v>
      </c>
      <c r="L193" t="s">
        <v>3445</v>
      </c>
      <c r="M193" t="s">
        <v>421</v>
      </c>
      <c r="N193">
        <v>0</v>
      </c>
      <c r="O193">
        <v>0</v>
      </c>
      <c r="P193" t="s">
        <v>422</v>
      </c>
      <c r="Q193">
        <v>5</v>
      </c>
      <c r="R193">
        <v>4.5999999999999996</v>
      </c>
      <c r="S193" t="s">
        <v>422</v>
      </c>
      <c r="T193" s="712">
        <v>5</v>
      </c>
      <c r="U193" t="s">
        <v>423</v>
      </c>
      <c r="V193" t="s">
        <v>424</v>
      </c>
      <c r="W193" t="s">
        <v>425</v>
      </c>
      <c r="X193" t="s">
        <v>3163</v>
      </c>
      <c r="Y193" s="711">
        <v>44660.392349537004</v>
      </c>
    </row>
    <row r="194" spans="1:25">
      <c r="A194" t="s">
        <v>410</v>
      </c>
      <c r="B194" t="s">
        <v>411</v>
      </c>
      <c r="C194" t="s">
        <v>432</v>
      </c>
      <c r="D194" t="s">
        <v>433</v>
      </c>
      <c r="E194" t="s">
        <v>414</v>
      </c>
      <c r="F194" t="s">
        <v>415</v>
      </c>
      <c r="G194" t="s">
        <v>416</v>
      </c>
      <c r="H194" t="s">
        <v>675</v>
      </c>
      <c r="I194" t="s">
        <v>676</v>
      </c>
      <c r="J194" s="711">
        <v>44643</v>
      </c>
      <c r="K194" t="s">
        <v>3446</v>
      </c>
      <c r="L194" t="s">
        <v>3447</v>
      </c>
      <c r="M194" t="s">
        <v>421</v>
      </c>
      <c r="N194">
        <v>0</v>
      </c>
      <c r="O194">
        <v>0</v>
      </c>
      <c r="P194" t="s">
        <v>422</v>
      </c>
      <c r="Q194">
        <v>751.89</v>
      </c>
      <c r="R194">
        <v>681.31</v>
      </c>
      <c r="S194" t="s">
        <v>422</v>
      </c>
      <c r="T194" s="712">
        <v>751.89</v>
      </c>
      <c r="U194" t="s">
        <v>423</v>
      </c>
      <c r="V194" t="s">
        <v>424</v>
      </c>
      <c r="W194" t="s">
        <v>425</v>
      </c>
      <c r="X194" t="s">
        <v>3135</v>
      </c>
      <c r="Y194" s="711">
        <v>44652.356851851902</v>
      </c>
    </row>
    <row r="195" spans="1:25">
      <c r="T195" s="712">
        <f>SUM(T4:T194)</f>
        <v>81385.009999999995</v>
      </c>
    </row>
    <row r="198" spans="1:25">
      <c r="T198" s="712">
        <f>T195*7%</f>
        <v>5696.9507000000003</v>
      </c>
    </row>
    <row r="199" spans="1:25">
      <c r="T199" s="712">
        <f>SUM(T195:T198)</f>
        <v>87081.960699999996</v>
      </c>
    </row>
  </sheetData>
  <autoFilter ref="A3:Y195" xr:uid="{9D7AFFC6-57CD-485F-B35F-3382EBE89C19}"/>
  <pageMargins left="0.7" right="0.7" top="0.75" bottom="0.75" header="0.3" footer="0.3"/>
  <pageSetup scale="26" fitToHeight="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654B-F666-4AD8-8BF8-3318FB9B9AF1}">
  <dimension ref="A3:Z238"/>
  <sheetViews>
    <sheetView topLeftCell="B191" zoomScale="70" zoomScaleNormal="70" workbookViewId="0">
      <selection activeCell="L223" sqref="L223"/>
    </sheetView>
  </sheetViews>
  <sheetFormatPr defaultColWidth="11.125" defaultRowHeight="15.75"/>
  <cols>
    <col min="1" max="1" width="31.375" bestFit="1" customWidth="1"/>
    <col min="2" max="2" width="7.125" customWidth="1"/>
    <col min="3" max="3" width="12.125" customWidth="1"/>
    <col min="4" max="4" width="21.625" bestFit="1" customWidth="1"/>
    <col min="5" max="5" width="8.625" customWidth="1"/>
    <col min="6" max="6" width="47.875" customWidth="1"/>
    <col min="7" max="7" width="10.625" customWidth="1"/>
    <col min="8" max="8" width="15.125" bestFit="1" customWidth="1"/>
    <col min="9" max="9" width="44.375" customWidth="1"/>
    <col min="10" max="10" width="12.125" style="711" bestFit="1" customWidth="1"/>
    <col min="11" max="11" width="18.125" bestFit="1" customWidth="1"/>
    <col min="12" max="12" width="61.125" bestFit="1" customWidth="1"/>
    <col min="13" max="18" width="10" customWidth="1"/>
    <col min="19" max="19" width="16.5" bestFit="1" customWidth="1"/>
    <col min="20" max="20" width="14" style="935"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934" t="s">
        <v>404</v>
      </c>
      <c r="U3" s="717" t="s">
        <v>405</v>
      </c>
      <c r="V3" s="717" t="s">
        <v>406</v>
      </c>
      <c r="W3" s="717" t="s">
        <v>407</v>
      </c>
      <c r="X3" s="717" t="s">
        <v>408</v>
      </c>
      <c r="Y3" s="718" t="s">
        <v>409</v>
      </c>
    </row>
    <row r="4" spans="1:25">
      <c r="A4" t="s">
        <v>410</v>
      </c>
      <c r="B4" t="s">
        <v>411</v>
      </c>
      <c r="C4" t="s">
        <v>970</v>
      </c>
      <c r="D4" t="s">
        <v>971</v>
      </c>
      <c r="E4" t="s">
        <v>414</v>
      </c>
      <c r="F4" t="s">
        <v>415</v>
      </c>
      <c r="G4" t="s">
        <v>416</v>
      </c>
      <c r="H4" t="s">
        <v>917</v>
      </c>
      <c r="I4" t="s">
        <v>972</v>
      </c>
      <c r="J4" s="711">
        <v>44707</v>
      </c>
      <c r="K4" t="s">
        <v>3569</v>
      </c>
      <c r="L4" t="s">
        <v>3570</v>
      </c>
      <c r="M4" t="s">
        <v>421</v>
      </c>
      <c r="N4">
        <v>0</v>
      </c>
      <c r="O4">
        <v>0</v>
      </c>
      <c r="P4" t="s">
        <v>422</v>
      </c>
      <c r="Q4">
        <v>2437</v>
      </c>
      <c r="R4">
        <v>2301.44</v>
      </c>
      <c r="S4" t="s">
        <v>422</v>
      </c>
      <c r="T4" s="935">
        <v>2437</v>
      </c>
      <c r="U4" t="s">
        <v>423</v>
      </c>
      <c r="V4" t="s">
        <v>424</v>
      </c>
      <c r="W4" t="s">
        <v>425</v>
      </c>
      <c r="X4" t="s">
        <v>3571</v>
      </c>
      <c r="Y4" s="711">
        <v>44707.553935185184</v>
      </c>
    </row>
    <row r="5" spans="1:25">
      <c r="A5" t="s">
        <v>410</v>
      </c>
      <c r="B5" t="s">
        <v>411</v>
      </c>
      <c r="C5" t="s">
        <v>970</v>
      </c>
      <c r="D5" t="s">
        <v>971</v>
      </c>
      <c r="E5" t="s">
        <v>414</v>
      </c>
      <c r="F5" t="s">
        <v>415</v>
      </c>
      <c r="G5" t="s">
        <v>416</v>
      </c>
      <c r="H5" t="s">
        <v>926</v>
      </c>
      <c r="I5" t="s">
        <v>976</v>
      </c>
      <c r="J5" s="711">
        <v>44707</v>
      </c>
      <c r="K5" t="s">
        <v>3572</v>
      </c>
      <c r="L5" t="s">
        <v>3573</v>
      </c>
      <c r="M5" t="s">
        <v>421</v>
      </c>
      <c r="N5">
        <v>0</v>
      </c>
      <c r="O5">
        <v>0</v>
      </c>
      <c r="P5" t="s">
        <v>422</v>
      </c>
      <c r="Q5">
        <v>1800</v>
      </c>
      <c r="R5">
        <v>1699.88</v>
      </c>
      <c r="S5" t="s">
        <v>422</v>
      </c>
      <c r="T5" s="935">
        <v>1800</v>
      </c>
      <c r="U5" t="s">
        <v>423</v>
      </c>
      <c r="V5" t="s">
        <v>424</v>
      </c>
      <c r="W5" t="s">
        <v>425</v>
      </c>
      <c r="X5" t="s">
        <v>3574</v>
      </c>
      <c r="Y5" s="711">
        <v>44707.553946759261</v>
      </c>
    </row>
    <row r="6" spans="1:25">
      <c r="A6" t="s">
        <v>410</v>
      </c>
      <c r="B6" t="s">
        <v>411</v>
      </c>
      <c r="C6" t="s">
        <v>970</v>
      </c>
      <c r="D6" t="s">
        <v>971</v>
      </c>
      <c r="E6" t="s">
        <v>414</v>
      </c>
      <c r="F6" t="s">
        <v>415</v>
      </c>
      <c r="G6" t="s">
        <v>416</v>
      </c>
      <c r="H6" t="s">
        <v>930</v>
      </c>
      <c r="I6" t="s">
        <v>978</v>
      </c>
      <c r="J6" s="711">
        <v>44707</v>
      </c>
      <c r="K6" t="s">
        <v>3575</v>
      </c>
      <c r="L6" t="s">
        <v>3576</v>
      </c>
      <c r="M6" t="s">
        <v>421</v>
      </c>
      <c r="N6">
        <v>0</v>
      </c>
      <c r="O6">
        <v>0</v>
      </c>
      <c r="P6" t="s">
        <v>422</v>
      </c>
      <c r="Q6">
        <v>900</v>
      </c>
      <c r="R6">
        <v>849.94</v>
      </c>
      <c r="S6" t="s">
        <v>422</v>
      </c>
      <c r="T6" s="935">
        <v>900</v>
      </c>
      <c r="U6" t="s">
        <v>423</v>
      </c>
      <c r="V6" t="s">
        <v>424</v>
      </c>
      <c r="W6" t="s">
        <v>425</v>
      </c>
      <c r="X6" t="s">
        <v>3574</v>
      </c>
      <c r="Y6" s="711">
        <v>44707.553946759261</v>
      </c>
    </row>
    <row r="7" spans="1:25">
      <c r="A7" t="s">
        <v>410</v>
      </c>
      <c r="B7" t="s">
        <v>411</v>
      </c>
      <c r="C7" t="s">
        <v>970</v>
      </c>
      <c r="D7" t="s">
        <v>971</v>
      </c>
      <c r="E7" t="s">
        <v>414</v>
      </c>
      <c r="F7" t="s">
        <v>415</v>
      </c>
      <c r="G7" t="s">
        <v>416</v>
      </c>
      <c r="H7" t="s">
        <v>928</v>
      </c>
      <c r="I7" t="s">
        <v>980</v>
      </c>
      <c r="J7" s="711">
        <v>44707</v>
      </c>
      <c r="K7" t="s">
        <v>3577</v>
      </c>
      <c r="L7" t="s">
        <v>3578</v>
      </c>
      <c r="M7" t="s">
        <v>421</v>
      </c>
      <c r="N7">
        <v>0</v>
      </c>
      <c r="O7">
        <v>0</v>
      </c>
      <c r="P7" t="s">
        <v>422</v>
      </c>
      <c r="Q7">
        <v>2550</v>
      </c>
      <c r="R7">
        <v>2408.16</v>
      </c>
      <c r="S7" t="s">
        <v>422</v>
      </c>
      <c r="T7" s="935">
        <v>2550</v>
      </c>
      <c r="U7" t="s">
        <v>423</v>
      </c>
      <c r="V7" t="s">
        <v>424</v>
      </c>
      <c r="W7" t="s">
        <v>425</v>
      </c>
      <c r="X7" t="s">
        <v>3574</v>
      </c>
      <c r="Y7" s="711">
        <v>44707.553946759261</v>
      </c>
    </row>
    <row r="8" spans="1:25">
      <c r="A8" t="s">
        <v>410</v>
      </c>
      <c r="B8" t="s">
        <v>411</v>
      </c>
      <c r="C8" t="s">
        <v>970</v>
      </c>
      <c r="D8" t="s">
        <v>971</v>
      </c>
      <c r="E8" t="s">
        <v>414</v>
      </c>
      <c r="F8" t="s">
        <v>415</v>
      </c>
      <c r="G8" t="s">
        <v>416</v>
      </c>
      <c r="H8" t="s">
        <v>820</v>
      </c>
      <c r="I8" t="s">
        <v>982</v>
      </c>
      <c r="J8" s="711">
        <v>44707</v>
      </c>
      <c r="K8" t="s">
        <v>3579</v>
      </c>
      <c r="L8" t="s">
        <v>3580</v>
      </c>
      <c r="M8" t="s">
        <v>421</v>
      </c>
      <c r="N8">
        <v>0</v>
      </c>
      <c r="O8">
        <v>0</v>
      </c>
      <c r="P8" t="s">
        <v>422</v>
      </c>
      <c r="Q8">
        <v>1950</v>
      </c>
      <c r="R8">
        <v>1841.53</v>
      </c>
      <c r="S8" t="s">
        <v>422</v>
      </c>
      <c r="T8" s="935">
        <v>1950</v>
      </c>
      <c r="U8" t="s">
        <v>423</v>
      </c>
      <c r="V8" t="s">
        <v>424</v>
      </c>
      <c r="W8" t="s">
        <v>425</v>
      </c>
      <c r="X8" t="s">
        <v>3574</v>
      </c>
      <c r="Y8" s="711">
        <v>44707.553946759261</v>
      </c>
    </row>
    <row r="9" spans="1:25">
      <c r="A9" t="s">
        <v>410</v>
      </c>
      <c r="B9" t="s">
        <v>411</v>
      </c>
      <c r="C9" t="s">
        <v>970</v>
      </c>
      <c r="D9" t="s">
        <v>971</v>
      </c>
      <c r="E9" t="s">
        <v>414</v>
      </c>
      <c r="F9" t="s">
        <v>415</v>
      </c>
      <c r="G9" t="s">
        <v>416</v>
      </c>
      <c r="H9" t="s">
        <v>931</v>
      </c>
      <c r="I9" t="s">
        <v>987</v>
      </c>
      <c r="J9" s="711">
        <v>44707</v>
      </c>
      <c r="K9" t="s">
        <v>3581</v>
      </c>
      <c r="L9" t="s">
        <v>3582</v>
      </c>
      <c r="M9" t="s">
        <v>421</v>
      </c>
      <c r="N9">
        <v>0</v>
      </c>
      <c r="O9">
        <v>0</v>
      </c>
      <c r="P9" t="s">
        <v>422</v>
      </c>
      <c r="Q9">
        <v>900</v>
      </c>
      <c r="R9">
        <v>849.94</v>
      </c>
      <c r="S9" t="s">
        <v>422</v>
      </c>
      <c r="T9" s="935">
        <v>900</v>
      </c>
      <c r="U9" t="s">
        <v>423</v>
      </c>
      <c r="V9" t="s">
        <v>424</v>
      </c>
      <c r="W9" t="s">
        <v>425</v>
      </c>
      <c r="X9" t="s">
        <v>3574</v>
      </c>
      <c r="Y9" s="711">
        <v>44707.553946759261</v>
      </c>
    </row>
    <row r="10" spans="1:25">
      <c r="A10" t="s">
        <v>410</v>
      </c>
      <c r="B10" t="s">
        <v>411</v>
      </c>
      <c r="C10" t="s">
        <v>970</v>
      </c>
      <c r="D10" t="s">
        <v>971</v>
      </c>
      <c r="E10" t="s">
        <v>414</v>
      </c>
      <c r="F10" t="s">
        <v>415</v>
      </c>
      <c r="G10" t="s">
        <v>416</v>
      </c>
      <c r="H10" t="s">
        <v>929</v>
      </c>
      <c r="I10" t="s">
        <v>989</v>
      </c>
      <c r="J10" s="711">
        <v>44707</v>
      </c>
      <c r="K10" t="s">
        <v>3583</v>
      </c>
      <c r="L10" t="s">
        <v>3584</v>
      </c>
      <c r="M10" t="s">
        <v>421</v>
      </c>
      <c r="N10">
        <v>0</v>
      </c>
      <c r="O10">
        <v>0</v>
      </c>
      <c r="P10" t="s">
        <v>422</v>
      </c>
      <c r="Q10">
        <v>1200</v>
      </c>
      <c r="R10">
        <v>1133.25</v>
      </c>
      <c r="S10" t="s">
        <v>422</v>
      </c>
      <c r="T10" s="935">
        <v>1200</v>
      </c>
      <c r="U10" t="s">
        <v>423</v>
      </c>
      <c r="V10" t="s">
        <v>424</v>
      </c>
      <c r="W10" t="s">
        <v>425</v>
      </c>
      <c r="X10" t="s">
        <v>3574</v>
      </c>
      <c r="Y10" s="711">
        <v>44707.553946759261</v>
      </c>
    </row>
    <row r="11" spans="1:25">
      <c r="A11" t="s">
        <v>410</v>
      </c>
      <c r="B11" t="s">
        <v>411</v>
      </c>
      <c r="C11" t="s">
        <v>970</v>
      </c>
      <c r="D11" t="s">
        <v>971</v>
      </c>
      <c r="E11" t="s">
        <v>414</v>
      </c>
      <c r="F11" t="s">
        <v>415</v>
      </c>
      <c r="G11" t="s">
        <v>416</v>
      </c>
      <c r="H11" t="s">
        <v>819</v>
      </c>
      <c r="I11" t="s">
        <v>991</v>
      </c>
      <c r="J11" s="711">
        <v>44707</v>
      </c>
      <c r="K11" t="s">
        <v>3585</v>
      </c>
      <c r="L11" t="s">
        <v>3586</v>
      </c>
      <c r="M11" t="s">
        <v>421</v>
      </c>
      <c r="N11">
        <v>0</v>
      </c>
      <c r="O11">
        <v>0</v>
      </c>
      <c r="P11" t="s">
        <v>422</v>
      </c>
      <c r="Q11">
        <v>2100</v>
      </c>
      <c r="R11">
        <v>1983.19</v>
      </c>
      <c r="S11" t="s">
        <v>422</v>
      </c>
      <c r="T11" s="935">
        <v>2100</v>
      </c>
      <c r="U11" t="s">
        <v>423</v>
      </c>
      <c r="V11" t="s">
        <v>424</v>
      </c>
      <c r="W11" t="s">
        <v>425</v>
      </c>
      <c r="X11" t="s">
        <v>3574</v>
      </c>
      <c r="Y11" s="711">
        <v>44707.553935185184</v>
      </c>
    </row>
    <row r="12" spans="1:25">
      <c r="A12" t="s">
        <v>410</v>
      </c>
      <c r="B12" t="s">
        <v>411</v>
      </c>
      <c r="C12" t="s">
        <v>970</v>
      </c>
      <c r="D12" t="s">
        <v>971</v>
      </c>
      <c r="E12" t="s">
        <v>414</v>
      </c>
      <c r="F12" t="s">
        <v>415</v>
      </c>
      <c r="G12" t="s">
        <v>416</v>
      </c>
      <c r="H12" t="s">
        <v>843</v>
      </c>
      <c r="I12" t="s">
        <v>995</v>
      </c>
      <c r="J12" s="711">
        <v>44707</v>
      </c>
      <c r="K12" t="s">
        <v>3587</v>
      </c>
      <c r="L12" t="s">
        <v>3588</v>
      </c>
      <c r="M12" t="s">
        <v>421</v>
      </c>
      <c r="N12">
        <v>0</v>
      </c>
      <c r="O12">
        <v>0</v>
      </c>
      <c r="P12" t="s">
        <v>422</v>
      </c>
      <c r="Q12">
        <v>1871</v>
      </c>
      <c r="R12">
        <v>1766.93</v>
      </c>
      <c r="S12" t="s">
        <v>422</v>
      </c>
      <c r="T12" s="935">
        <v>1871</v>
      </c>
      <c r="U12" t="s">
        <v>423</v>
      </c>
      <c r="V12" t="s">
        <v>424</v>
      </c>
      <c r="W12" t="s">
        <v>425</v>
      </c>
      <c r="X12" t="s">
        <v>3574</v>
      </c>
      <c r="Y12" s="711">
        <v>44707.553946759261</v>
      </c>
    </row>
    <row r="13" spans="1:25">
      <c r="A13" t="s">
        <v>410</v>
      </c>
      <c r="B13" t="s">
        <v>411</v>
      </c>
      <c r="C13" t="s">
        <v>970</v>
      </c>
      <c r="D13" t="s">
        <v>971</v>
      </c>
      <c r="E13" t="s">
        <v>414</v>
      </c>
      <c r="F13" t="s">
        <v>415</v>
      </c>
      <c r="G13" t="s">
        <v>416</v>
      </c>
      <c r="H13" t="s">
        <v>941</v>
      </c>
      <c r="I13" t="s">
        <v>1003</v>
      </c>
      <c r="J13" s="711">
        <v>44707</v>
      </c>
      <c r="K13" t="s">
        <v>3589</v>
      </c>
      <c r="L13" t="s">
        <v>3590</v>
      </c>
      <c r="M13" t="s">
        <v>421</v>
      </c>
      <c r="N13">
        <v>0</v>
      </c>
      <c r="O13">
        <v>0</v>
      </c>
      <c r="P13" t="s">
        <v>422</v>
      </c>
      <c r="Q13">
        <v>2771</v>
      </c>
      <c r="R13">
        <v>2616.87</v>
      </c>
      <c r="S13" t="s">
        <v>422</v>
      </c>
      <c r="T13" s="935">
        <v>2771</v>
      </c>
      <c r="U13" t="s">
        <v>423</v>
      </c>
      <c r="V13" t="s">
        <v>424</v>
      </c>
      <c r="W13" t="s">
        <v>425</v>
      </c>
      <c r="X13" t="s">
        <v>3574</v>
      </c>
      <c r="Y13" s="711">
        <v>44707.553946759261</v>
      </c>
    </row>
    <row r="14" spans="1:25">
      <c r="A14" t="s">
        <v>410</v>
      </c>
      <c r="B14" t="s">
        <v>411</v>
      </c>
      <c r="C14" t="s">
        <v>970</v>
      </c>
      <c r="D14" t="s">
        <v>971</v>
      </c>
      <c r="E14" t="s">
        <v>414</v>
      </c>
      <c r="F14" t="s">
        <v>415</v>
      </c>
      <c r="G14" t="s">
        <v>416</v>
      </c>
      <c r="H14" t="s">
        <v>940</v>
      </c>
      <c r="I14" t="s">
        <v>1007</v>
      </c>
      <c r="J14" s="711">
        <v>44707</v>
      </c>
      <c r="K14" t="s">
        <v>3591</v>
      </c>
      <c r="L14" t="s">
        <v>3592</v>
      </c>
      <c r="M14" t="s">
        <v>421</v>
      </c>
      <c r="N14">
        <v>0</v>
      </c>
      <c r="O14">
        <v>0</v>
      </c>
      <c r="P14" t="s">
        <v>422</v>
      </c>
      <c r="Q14">
        <v>1536</v>
      </c>
      <c r="R14">
        <v>1450.56</v>
      </c>
      <c r="S14" t="s">
        <v>422</v>
      </c>
      <c r="T14" s="935">
        <v>1536</v>
      </c>
      <c r="U14" t="s">
        <v>423</v>
      </c>
      <c r="V14" t="s">
        <v>424</v>
      </c>
      <c r="W14" t="s">
        <v>425</v>
      </c>
      <c r="X14" t="s">
        <v>3574</v>
      </c>
      <c r="Y14" s="711">
        <v>44707.553946759261</v>
      </c>
    </row>
    <row r="15" spans="1:25">
      <c r="A15" t="s">
        <v>410</v>
      </c>
      <c r="B15" t="s">
        <v>411</v>
      </c>
      <c r="C15" t="s">
        <v>458</v>
      </c>
      <c r="D15" t="s">
        <v>459</v>
      </c>
      <c r="E15" t="s">
        <v>414</v>
      </c>
      <c r="F15" t="s">
        <v>415</v>
      </c>
      <c r="G15" t="s">
        <v>416</v>
      </c>
      <c r="H15" t="s">
        <v>2355</v>
      </c>
      <c r="I15" t="s">
        <v>2356</v>
      </c>
      <c r="J15" s="711">
        <v>44707</v>
      </c>
      <c r="K15" t="s">
        <v>3593</v>
      </c>
      <c r="L15" t="s">
        <v>3594</v>
      </c>
      <c r="M15" t="s">
        <v>2680</v>
      </c>
      <c r="N15">
        <v>0</v>
      </c>
      <c r="O15">
        <v>0</v>
      </c>
      <c r="P15" t="s">
        <v>422</v>
      </c>
      <c r="S15" t="s">
        <v>422</v>
      </c>
      <c r="T15" s="936"/>
      <c r="U15" t="s">
        <v>423</v>
      </c>
      <c r="V15" t="s">
        <v>424</v>
      </c>
      <c r="W15" t="s">
        <v>425</v>
      </c>
      <c r="X15" t="s">
        <v>3574</v>
      </c>
      <c r="Y15" s="711">
        <v>44707.553946759261</v>
      </c>
    </row>
    <row r="16" spans="1:25">
      <c r="A16" t="s">
        <v>410</v>
      </c>
      <c r="B16" t="s">
        <v>411</v>
      </c>
      <c r="C16" t="s">
        <v>970</v>
      </c>
      <c r="D16" t="s">
        <v>971</v>
      </c>
      <c r="E16" t="s">
        <v>414</v>
      </c>
      <c r="F16" t="s">
        <v>415</v>
      </c>
      <c r="G16" t="s">
        <v>416</v>
      </c>
      <c r="H16" t="s">
        <v>417</v>
      </c>
      <c r="I16" t="s">
        <v>418</v>
      </c>
      <c r="J16" s="711">
        <v>44712</v>
      </c>
      <c r="K16" t="s">
        <v>3595</v>
      </c>
      <c r="L16" t="s">
        <v>3596</v>
      </c>
      <c r="M16" t="s">
        <v>421</v>
      </c>
      <c r="N16">
        <v>0</v>
      </c>
      <c r="O16">
        <v>0</v>
      </c>
      <c r="P16" t="s">
        <v>422</v>
      </c>
      <c r="Q16">
        <v>-1145</v>
      </c>
      <c r="R16">
        <v>-1081.31</v>
      </c>
      <c r="S16" t="s">
        <v>422</v>
      </c>
      <c r="T16" s="935">
        <v>-1145</v>
      </c>
      <c r="U16" t="s">
        <v>423</v>
      </c>
      <c r="V16" t="s">
        <v>424</v>
      </c>
      <c r="W16" t="s">
        <v>425</v>
      </c>
      <c r="X16" t="s">
        <v>3064</v>
      </c>
      <c r="Y16" s="711">
        <v>44726.623935185184</v>
      </c>
    </row>
    <row r="17" spans="1:25">
      <c r="A17" t="s">
        <v>410</v>
      </c>
      <c r="B17" t="s">
        <v>411</v>
      </c>
      <c r="C17" t="s">
        <v>970</v>
      </c>
      <c r="D17" t="s">
        <v>971</v>
      </c>
      <c r="E17" t="s">
        <v>414</v>
      </c>
      <c r="F17" t="s">
        <v>415</v>
      </c>
      <c r="G17" t="s">
        <v>416</v>
      </c>
      <c r="H17" t="s">
        <v>417</v>
      </c>
      <c r="I17" t="s">
        <v>418</v>
      </c>
      <c r="J17" s="711">
        <v>44712</v>
      </c>
      <c r="K17" t="s">
        <v>3597</v>
      </c>
      <c r="L17" t="s">
        <v>3598</v>
      </c>
      <c r="M17" t="s">
        <v>421</v>
      </c>
      <c r="N17">
        <v>0</v>
      </c>
      <c r="O17">
        <v>0</v>
      </c>
      <c r="P17" t="s">
        <v>422</v>
      </c>
      <c r="Q17">
        <v>-1055</v>
      </c>
      <c r="R17">
        <v>-996.32</v>
      </c>
      <c r="S17" t="s">
        <v>422</v>
      </c>
      <c r="T17" s="935">
        <v>-1055</v>
      </c>
      <c r="U17" t="s">
        <v>423</v>
      </c>
      <c r="V17" t="s">
        <v>424</v>
      </c>
      <c r="W17" t="s">
        <v>425</v>
      </c>
      <c r="X17" t="s">
        <v>3064</v>
      </c>
      <c r="Y17" s="711">
        <v>44726.623935185184</v>
      </c>
    </row>
    <row r="18" spans="1:25">
      <c r="A18" t="s">
        <v>410</v>
      </c>
      <c r="B18" t="s">
        <v>411</v>
      </c>
      <c r="C18" t="s">
        <v>412</v>
      </c>
      <c r="D18" t="s">
        <v>413</v>
      </c>
      <c r="E18" t="s">
        <v>414</v>
      </c>
      <c r="F18" t="s">
        <v>415</v>
      </c>
      <c r="G18" t="s">
        <v>416</v>
      </c>
      <c r="H18" s="948" t="s">
        <v>3568</v>
      </c>
      <c r="I18" t="s">
        <v>3599</v>
      </c>
      <c r="J18" s="711">
        <v>44708</v>
      </c>
      <c r="K18" t="s">
        <v>3600</v>
      </c>
      <c r="L18" t="s">
        <v>3601</v>
      </c>
      <c r="M18" t="s">
        <v>421</v>
      </c>
      <c r="N18">
        <v>0</v>
      </c>
      <c r="O18">
        <v>0</v>
      </c>
      <c r="P18" t="s">
        <v>422</v>
      </c>
      <c r="Q18">
        <v>5</v>
      </c>
      <c r="R18">
        <v>4.72</v>
      </c>
      <c r="S18" t="s">
        <v>422</v>
      </c>
      <c r="T18" s="935">
        <v>5</v>
      </c>
      <c r="U18" t="s">
        <v>423</v>
      </c>
      <c r="V18" t="s">
        <v>424</v>
      </c>
      <c r="W18" t="s">
        <v>425</v>
      </c>
      <c r="X18" t="s">
        <v>3435</v>
      </c>
      <c r="Y18" s="711">
        <v>44721.858854166669</v>
      </c>
    </row>
    <row r="19" spans="1:25">
      <c r="A19" t="s">
        <v>410</v>
      </c>
      <c r="B19" t="s">
        <v>411</v>
      </c>
      <c r="C19" t="s">
        <v>970</v>
      </c>
      <c r="D19" t="s">
        <v>971</v>
      </c>
      <c r="E19" t="s">
        <v>414</v>
      </c>
      <c r="F19" t="s">
        <v>415</v>
      </c>
      <c r="G19" t="s">
        <v>416</v>
      </c>
      <c r="H19" t="s">
        <v>3568</v>
      </c>
      <c r="I19" t="s">
        <v>3602</v>
      </c>
      <c r="J19" s="711">
        <v>44712</v>
      </c>
      <c r="K19" t="s">
        <v>3603</v>
      </c>
      <c r="L19" t="s">
        <v>3604</v>
      </c>
      <c r="M19" t="s">
        <v>421</v>
      </c>
      <c r="N19">
        <v>0</v>
      </c>
      <c r="O19">
        <v>0</v>
      </c>
      <c r="P19" t="s">
        <v>422</v>
      </c>
      <c r="Q19">
        <v>1180</v>
      </c>
      <c r="R19">
        <v>1114.3599999999999</v>
      </c>
      <c r="S19" t="s">
        <v>422</v>
      </c>
      <c r="T19" s="935">
        <v>1180</v>
      </c>
      <c r="U19" t="s">
        <v>423</v>
      </c>
      <c r="V19" t="s">
        <v>424</v>
      </c>
      <c r="W19" t="s">
        <v>425</v>
      </c>
      <c r="X19" t="s">
        <v>3069</v>
      </c>
      <c r="Y19" s="711">
        <v>44726.623912037037</v>
      </c>
    </row>
    <row r="20" spans="1:25">
      <c r="A20" t="s">
        <v>410</v>
      </c>
      <c r="B20" t="s">
        <v>411</v>
      </c>
      <c r="C20" t="s">
        <v>970</v>
      </c>
      <c r="D20" t="s">
        <v>971</v>
      </c>
      <c r="E20" t="s">
        <v>414</v>
      </c>
      <c r="F20" t="s">
        <v>415</v>
      </c>
      <c r="G20" t="s">
        <v>416</v>
      </c>
      <c r="H20" t="s">
        <v>3568</v>
      </c>
      <c r="I20" t="s">
        <v>3602</v>
      </c>
      <c r="J20" s="711">
        <v>44712</v>
      </c>
      <c r="K20" t="s">
        <v>3605</v>
      </c>
      <c r="L20" t="s">
        <v>3606</v>
      </c>
      <c r="M20" t="s">
        <v>421</v>
      </c>
      <c r="N20">
        <v>0</v>
      </c>
      <c r="O20">
        <v>0</v>
      </c>
      <c r="P20" t="s">
        <v>422</v>
      </c>
      <c r="Q20">
        <v>46</v>
      </c>
      <c r="R20">
        <v>43.44</v>
      </c>
      <c r="S20" t="s">
        <v>422</v>
      </c>
      <c r="T20" s="935">
        <v>46</v>
      </c>
      <c r="U20" t="s">
        <v>423</v>
      </c>
      <c r="V20" t="s">
        <v>424</v>
      </c>
      <c r="W20" t="s">
        <v>425</v>
      </c>
      <c r="X20" t="s">
        <v>3069</v>
      </c>
      <c r="Y20" s="711">
        <v>44726.623912037037</v>
      </c>
    </row>
    <row r="21" spans="1:25">
      <c r="A21" t="s">
        <v>410</v>
      </c>
      <c r="B21" t="s">
        <v>411</v>
      </c>
      <c r="C21" t="s">
        <v>970</v>
      </c>
      <c r="D21" t="s">
        <v>971</v>
      </c>
      <c r="E21" t="s">
        <v>414</v>
      </c>
      <c r="F21" t="s">
        <v>415</v>
      </c>
      <c r="G21" t="s">
        <v>416</v>
      </c>
      <c r="H21" t="s">
        <v>3568</v>
      </c>
      <c r="I21" t="s">
        <v>3602</v>
      </c>
      <c r="J21" s="711">
        <v>44712</v>
      </c>
      <c r="K21" t="s">
        <v>3607</v>
      </c>
      <c r="L21" t="s">
        <v>3608</v>
      </c>
      <c r="M21" t="s">
        <v>421</v>
      </c>
      <c r="N21">
        <v>0</v>
      </c>
      <c r="O21">
        <v>0</v>
      </c>
      <c r="P21" t="s">
        <v>422</v>
      </c>
      <c r="Q21">
        <v>1420</v>
      </c>
      <c r="R21">
        <v>1341.01</v>
      </c>
      <c r="S21" t="s">
        <v>422</v>
      </c>
      <c r="T21" s="935">
        <v>1420</v>
      </c>
      <c r="U21" t="s">
        <v>423</v>
      </c>
      <c r="V21" t="s">
        <v>424</v>
      </c>
      <c r="W21" t="s">
        <v>425</v>
      </c>
      <c r="X21" t="s">
        <v>3069</v>
      </c>
      <c r="Y21" s="711">
        <v>44726.623912037037</v>
      </c>
    </row>
    <row r="22" spans="1:25">
      <c r="A22" t="s">
        <v>410</v>
      </c>
      <c r="B22" t="s">
        <v>411</v>
      </c>
      <c r="C22" t="s">
        <v>970</v>
      </c>
      <c r="D22" t="s">
        <v>971</v>
      </c>
      <c r="E22" t="s">
        <v>414</v>
      </c>
      <c r="F22" t="s">
        <v>415</v>
      </c>
      <c r="G22" t="s">
        <v>416</v>
      </c>
      <c r="H22" t="s">
        <v>3568</v>
      </c>
      <c r="I22" t="s">
        <v>3602</v>
      </c>
      <c r="J22" s="711">
        <v>44712</v>
      </c>
      <c r="K22" t="s">
        <v>3609</v>
      </c>
      <c r="L22" t="s">
        <v>3610</v>
      </c>
      <c r="M22" t="s">
        <v>421</v>
      </c>
      <c r="N22">
        <v>0</v>
      </c>
      <c r="O22">
        <v>0</v>
      </c>
      <c r="P22" t="s">
        <v>422</v>
      </c>
      <c r="Q22">
        <v>5550</v>
      </c>
      <c r="R22">
        <v>5241.29</v>
      </c>
      <c r="S22" t="s">
        <v>422</v>
      </c>
      <c r="T22" s="935">
        <v>5550</v>
      </c>
      <c r="U22" t="s">
        <v>423</v>
      </c>
      <c r="V22" t="s">
        <v>424</v>
      </c>
      <c r="W22" t="s">
        <v>425</v>
      </c>
      <c r="X22" t="s">
        <v>3069</v>
      </c>
      <c r="Y22" s="711">
        <v>44726.623912037037</v>
      </c>
    </row>
    <row r="23" spans="1:25">
      <c r="A23" t="s">
        <v>410</v>
      </c>
      <c r="B23" t="s">
        <v>411</v>
      </c>
      <c r="C23" t="s">
        <v>970</v>
      </c>
      <c r="D23" t="s">
        <v>971</v>
      </c>
      <c r="E23" t="s">
        <v>414</v>
      </c>
      <c r="F23" t="s">
        <v>415</v>
      </c>
      <c r="G23" t="s">
        <v>416</v>
      </c>
      <c r="H23" t="s">
        <v>3568</v>
      </c>
      <c r="I23" t="s">
        <v>3602</v>
      </c>
      <c r="J23" s="711">
        <v>44712</v>
      </c>
      <c r="K23" t="s">
        <v>3611</v>
      </c>
      <c r="L23" t="s">
        <v>3612</v>
      </c>
      <c r="M23" t="s">
        <v>421</v>
      </c>
      <c r="N23">
        <v>0</v>
      </c>
      <c r="O23">
        <v>0</v>
      </c>
      <c r="P23" t="s">
        <v>422</v>
      </c>
      <c r="Q23">
        <v>730</v>
      </c>
      <c r="R23">
        <v>689.39</v>
      </c>
      <c r="S23" t="s">
        <v>422</v>
      </c>
      <c r="T23" s="935">
        <v>730</v>
      </c>
      <c r="U23" t="s">
        <v>423</v>
      </c>
      <c r="V23" t="s">
        <v>424</v>
      </c>
      <c r="W23" t="s">
        <v>425</v>
      </c>
      <c r="X23" t="s">
        <v>3064</v>
      </c>
      <c r="Y23" s="711">
        <v>44726.623923611114</v>
      </c>
    </row>
    <row r="24" spans="1:25">
      <c r="A24" t="s">
        <v>410</v>
      </c>
      <c r="B24" t="s">
        <v>411</v>
      </c>
      <c r="C24" t="s">
        <v>970</v>
      </c>
      <c r="D24" t="s">
        <v>971</v>
      </c>
      <c r="E24" t="s">
        <v>414</v>
      </c>
      <c r="F24" t="s">
        <v>415</v>
      </c>
      <c r="G24" t="s">
        <v>416</v>
      </c>
      <c r="H24" t="s">
        <v>3568</v>
      </c>
      <c r="I24" t="s">
        <v>3602</v>
      </c>
      <c r="J24" s="711">
        <v>44712</v>
      </c>
      <c r="K24" t="s">
        <v>3613</v>
      </c>
      <c r="L24" t="s">
        <v>3614</v>
      </c>
      <c r="M24" t="s">
        <v>421</v>
      </c>
      <c r="N24">
        <v>0</v>
      </c>
      <c r="O24">
        <v>0</v>
      </c>
      <c r="P24" t="s">
        <v>422</v>
      </c>
      <c r="Q24">
        <v>875</v>
      </c>
      <c r="R24">
        <v>826.33</v>
      </c>
      <c r="S24" t="s">
        <v>422</v>
      </c>
      <c r="T24" s="935">
        <v>875</v>
      </c>
      <c r="U24" t="s">
        <v>423</v>
      </c>
      <c r="V24" t="s">
        <v>424</v>
      </c>
      <c r="W24" t="s">
        <v>425</v>
      </c>
      <c r="X24" t="s">
        <v>3064</v>
      </c>
      <c r="Y24" s="711">
        <v>44726.623923611114</v>
      </c>
    </row>
    <row r="25" spans="1:25">
      <c r="A25" t="s">
        <v>410</v>
      </c>
      <c r="B25" t="s">
        <v>411</v>
      </c>
      <c r="C25" t="s">
        <v>970</v>
      </c>
      <c r="D25" t="s">
        <v>971</v>
      </c>
      <c r="E25" t="s">
        <v>414</v>
      </c>
      <c r="F25" t="s">
        <v>415</v>
      </c>
      <c r="G25" t="s">
        <v>416</v>
      </c>
      <c r="H25" t="s">
        <v>3568</v>
      </c>
      <c r="I25" t="s">
        <v>3602</v>
      </c>
      <c r="J25" s="711">
        <v>44712</v>
      </c>
      <c r="K25" t="s">
        <v>3615</v>
      </c>
      <c r="L25" t="s">
        <v>3616</v>
      </c>
      <c r="M25" t="s">
        <v>421</v>
      </c>
      <c r="N25">
        <v>0</v>
      </c>
      <c r="O25">
        <v>0</v>
      </c>
      <c r="P25" t="s">
        <v>422</v>
      </c>
      <c r="Q25">
        <v>60</v>
      </c>
      <c r="R25">
        <v>56.66</v>
      </c>
      <c r="S25" t="s">
        <v>422</v>
      </c>
      <c r="T25" s="935">
        <v>60</v>
      </c>
      <c r="U25" t="s">
        <v>423</v>
      </c>
      <c r="V25" t="s">
        <v>424</v>
      </c>
      <c r="W25" t="s">
        <v>425</v>
      </c>
      <c r="X25" t="s">
        <v>3069</v>
      </c>
      <c r="Y25" s="711">
        <v>44726.623923611114</v>
      </c>
    </row>
    <row r="26" spans="1:25">
      <c r="A26" t="s">
        <v>410</v>
      </c>
      <c r="B26" t="s">
        <v>411</v>
      </c>
      <c r="C26" t="s">
        <v>970</v>
      </c>
      <c r="D26" t="s">
        <v>971</v>
      </c>
      <c r="E26" t="s">
        <v>414</v>
      </c>
      <c r="F26" t="s">
        <v>415</v>
      </c>
      <c r="G26" t="s">
        <v>416</v>
      </c>
      <c r="H26" t="s">
        <v>3568</v>
      </c>
      <c r="I26" t="s">
        <v>3602</v>
      </c>
      <c r="J26" s="711">
        <v>44712</v>
      </c>
      <c r="K26" t="s">
        <v>3617</v>
      </c>
      <c r="L26" t="s">
        <v>3618</v>
      </c>
      <c r="M26" t="s">
        <v>421</v>
      </c>
      <c r="N26">
        <v>0</v>
      </c>
      <c r="O26">
        <v>0</v>
      </c>
      <c r="P26" t="s">
        <v>422</v>
      </c>
      <c r="Q26">
        <v>1005</v>
      </c>
      <c r="R26">
        <v>949.1</v>
      </c>
      <c r="S26" t="s">
        <v>422</v>
      </c>
      <c r="T26" s="935">
        <v>1005</v>
      </c>
      <c r="U26" t="s">
        <v>423</v>
      </c>
      <c r="V26" t="s">
        <v>424</v>
      </c>
      <c r="W26" t="s">
        <v>425</v>
      </c>
      <c r="X26" t="s">
        <v>3064</v>
      </c>
      <c r="Y26" s="711">
        <v>44726.623923611114</v>
      </c>
    </row>
    <row r="27" spans="1:25">
      <c r="A27" t="s">
        <v>410</v>
      </c>
      <c r="B27" t="s">
        <v>411</v>
      </c>
      <c r="C27" t="s">
        <v>970</v>
      </c>
      <c r="D27" t="s">
        <v>971</v>
      </c>
      <c r="E27" t="s">
        <v>414</v>
      </c>
      <c r="F27" t="s">
        <v>415</v>
      </c>
      <c r="G27" t="s">
        <v>416</v>
      </c>
      <c r="H27" t="s">
        <v>3568</v>
      </c>
      <c r="I27" t="s">
        <v>3602</v>
      </c>
      <c r="J27" s="711">
        <v>44712</v>
      </c>
      <c r="K27" t="s">
        <v>3619</v>
      </c>
      <c r="L27" t="s">
        <v>3620</v>
      </c>
      <c r="M27" t="s">
        <v>421</v>
      </c>
      <c r="N27">
        <v>0</v>
      </c>
      <c r="O27">
        <v>0</v>
      </c>
      <c r="P27" t="s">
        <v>422</v>
      </c>
      <c r="Q27">
        <v>1005</v>
      </c>
      <c r="R27">
        <v>949.1</v>
      </c>
      <c r="S27" t="s">
        <v>422</v>
      </c>
      <c r="T27" s="935">
        <v>1005</v>
      </c>
      <c r="U27" t="s">
        <v>423</v>
      </c>
      <c r="V27" t="s">
        <v>424</v>
      </c>
      <c r="W27" t="s">
        <v>425</v>
      </c>
      <c r="X27" t="s">
        <v>3064</v>
      </c>
      <c r="Y27" s="711">
        <v>44726.623923611114</v>
      </c>
    </row>
    <row r="28" spans="1:25">
      <c r="A28" t="s">
        <v>410</v>
      </c>
      <c r="B28" t="s">
        <v>411</v>
      </c>
      <c r="C28" t="s">
        <v>458</v>
      </c>
      <c r="D28" t="s">
        <v>459</v>
      </c>
      <c r="E28" t="s">
        <v>414</v>
      </c>
      <c r="F28" t="s">
        <v>415</v>
      </c>
      <c r="G28" t="s">
        <v>416</v>
      </c>
      <c r="H28" t="s">
        <v>3568</v>
      </c>
      <c r="I28" t="s">
        <v>3602</v>
      </c>
      <c r="J28" s="711">
        <v>44712</v>
      </c>
      <c r="K28" t="s">
        <v>3621</v>
      </c>
      <c r="L28" t="s">
        <v>3622</v>
      </c>
      <c r="M28" t="s">
        <v>421</v>
      </c>
      <c r="N28">
        <v>0</v>
      </c>
      <c r="O28">
        <v>0</v>
      </c>
      <c r="P28" t="s">
        <v>422</v>
      </c>
      <c r="Q28">
        <v>1130</v>
      </c>
      <c r="R28">
        <v>1067.1500000000001</v>
      </c>
      <c r="S28" t="s">
        <v>422</v>
      </c>
      <c r="T28" s="935">
        <v>1130</v>
      </c>
      <c r="U28" t="s">
        <v>423</v>
      </c>
      <c r="V28" t="s">
        <v>424</v>
      </c>
      <c r="W28" t="s">
        <v>425</v>
      </c>
      <c r="X28" t="s">
        <v>3064</v>
      </c>
      <c r="Y28" s="711">
        <v>44726.623935185184</v>
      </c>
    </row>
    <row r="29" spans="1:25">
      <c r="A29" t="s">
        <v>410</v>
      </c>
      <c r="B29" t="s">
        <v>411</v>
      </c>
      <c r="C29" t="s">
        <v>970</v>
      </c>
      <c r="D29" t="s">
        <v>971</v>
      </c>
      <c r="E29" t="s">
        <v>414</v>
      </c>
      <c r="F29" t="s">
        <v>415</v>
      </c>
      <c r="G29" t="s">
        <v>416</v>
      </c>
      <c r="H29" t="s">
        <v>947</v>
      </c>
      <c r="I29" t="s">
        <v>2359</v>
      </c>
      <c r="J29" s="711">
        <v>44663</v>
      </c>
      <c r="K29" t="s">
        <v>3454</v>
      </c>
      <c r="L29" t="s">
        <v>3455</v>
      </c>
      <c r="M29" t="s">
        <v>421</v>
      </c>
      <c r="N29">
        <v>0</v>
      </c>
      <c r="O29">
        <v>0</v>
      </c>
      <c r="P29" t="s">
        <v>422</v>
      </c>
      <c r="Q29">
        <v>559</v>
      </c>
      <c r="R29">
        <v>514.45000000000005</v>
      </c>
      <c r="S29" t="s">
        <v>422</v>
      </c>
      <c r="T29" s="935">
        <v>559</v>
      </c>
      <c r="U29" t="s">
        <v>423</v>
      </c>
      <c r="V29" t="s">
        <v>424</v>
      </c>
      <c r="W29" t="s">
        <v>425</v>
      </c>
      <c r="X29" t="s">
        <v>3069</v>
      </c>
      <c r="Y29" s="711">
        <v>44686.317557870374</v>
      </c>
    </row>
    <row r="30" spans="1:25">
      <c r="A30" t="s">
        <v>410</v>
      </c>
      <c r="B30" t="s">
        <v>411</v>
      </c>
      <c r="C30" t="s">
        <v>970</v>
      </c>
      <c r="D30" t="s">
        <v>971</v>
      </c>
      <c r="E30" t="s">
        <v>414</v>
      </c>
      <c r="F30" t="s">
        <v>415</v>
      </c>
      <c r="G30" t="s">
        <v>416</v>
      </c>
      <c r="H30" t="s">
        <v>947</v>
      </c>
      <c r="I30" t="s">
        <v>2359</v>
      </c>
      <c r="J30" s="711">
        <v>44697</v>
      </c>
      <c r="K30" t="s">
        <v>3623</v>
      </c>
      <c r="L30" t="s">
        <v>3624</v>
      </c>
      <c r="M30" t="s">
        <v>421</v>
      </c>
      <c r="N30">
        <v>0</v>
      </c>
      <c r="O30">
        <v>0</v>
      </c>
      <c r="P30" t="s">
        <v>422</v>
      </c>
      <c r="Q30">
        <v>100</v>
      </c>
      <c r="R30">
        <v>96.22</v>
      </c>
      <c r="S30" t="s">
        <v>422</v>
      </c>
      <c r="T30" s="935">
        <v>100</v>
      </c>
      <c r="U30" t="s">
        <v>423</v>
      </c>
      <c r="V30" t="s">
        <v>424</v>
      </c>
      <c r="W30" t="s">
        <v>425</v>
      </c>
      <c r="X30" t="s">
        <v>3069</v>
      </c>
      <c r="Y30" s="711">
        <v>44711.621099537035</v>
      </c>
    </row>
    <row r="31" spans="1:25">
      <c r="A31" t="s">
        <v>410</v>
      </c>
      <c r="B31" t="s">
        <v>411</v>
      </c>
      <c r="C31" t="s">
        <v>412</v>
      </c>
      <c r="D31" t="s">
        <v>413</v>
      </c>
      <c r="E31" t="s">
        <v>414</v>
      </c>
      <c r="F31" t="s">
        <v>415</v>
      </c>
      <c r="G31" t="s">
        <v>416</v>
      </c>
      <c r="H31" s="948" t="s">
        <v>3568</v>
      </c>
      <c r="I31" t="s">
        <v>2063</v>
      </c>
      <c r="J31" s="711">
        <v>44701</v>
      </c>
      <c r="K31" t="s">
        <v>3625</v>
      </c>
      <c r="L31" t="s">
        <v>3626</v>
      </c>
      <c r="M31" t="s">
        <v>421</v>
      </c>
      <c r="N31">
        <v>0</v>
      </c>
      <c r="O31">
        <v>0</v>
      </c>
      <c r="P31" t="s">
        <v>422</v>
      </c>
      <c r="Q31">
        <v>5</v>
      </c>
      <c r="R31">
        <v>4.8099999999999996</v>
      </c>
      <c r="S31" t="s">
        <v>422</v>
      </c>
      <c r="T31" s="935">
        <v>5</v>
      </c>
      <c r="U31" t="s">
        <v>423</v>
      </c>
      <c r="V31" t="s">
        <v>424</v>
      </c>
      <c r="W31" t="s">
        <v>425</v>
      </c>
      <c r="X31" t="s">
        <v>3435</v>
      </c>
      <c r="Y31" s="711">
        <v>44721.85900462963</v>
      </c>
    </row>
    <row r="32" spans="1:25">
      <c r="A32" t="s">
        <v>410</v>
      </c>
      <c r="B32" t="s">
        <v>411</v>
      </c>
      <c r="C32" t="s">
        <v>970</v>
      </c>
      <c r="D32" t="s">
        <v>971</v>
      </c>
      <c r="E32" t="s">
        <v>414</v>
      </c>
      <c r="F32" t="s">
        <v>415</v>
      </c>
      <c r="G32" t="s">
        <v>416</v>
      </c>
      <c r="H32" t="s">
        <v>846</v>
      </c>
      <c r="I32" t="s">
        <v>1039</v>
      </c>
      <c r="J32" s="711">
        <v>44663</v>
      </c>
      <c r="K32" t="s">
        <v>3456</v>
      </c>
      <c r="L32" t="s">
        <v>3457</v>
      </c>
      <c r="M32" t="s">
        <v>421</v>
      </c>
      <c r="N32">
        <v>0</v>
      </c>
      <c r="O32">
        <v>0</v>
      </c>
      <c r="P32" t="s">
        <v>422</v>
      </c>
      <c r="Q32">
        <v>875</v>
      </c>
      <c r="R32">
        <v>805.26</v>
      </c>
      <c r="S32" t="s">
        <v>422</v>
      </c>
      <c r="T32" s="935">
        <v>875</v>
      </c>
      <c r="U32" t="s">
        <v>423</v>
      </c>
      <c r="V32" t="s">
        <v>424</v>
      </c>
      <c r="W32" t="s">
        <v>425</v>
      </c>
      <c r="X32" t="s">
        <v>3064</v>
      </c>
      <c r="Y32" s="711">
        <v>44686.317569444444</v>
      </c>
    </row>
    <row r="33" spans="1:25">
      <c r="A33" t="s">
        <v>410</v>
      </c>
      <c r="B33" t="s">
        <v>411</v>
      </c>
      <c r="C33" t="s">
        <v>412</v>
      </c>
      <c r="D33" t="s">
        <v>413</v>
      </c>
      <c r="E33" t="s">
        <v>414</v>
      </c>
      <c r="F33" t="s">
        <v>415</v>
      </c>
      <c r="G33" t="s">
        <v>416</v>
      </c>
      <c r="H33" s="929" t="s">
        <v>3568</v>
      </c>
      <c r="I33" t="s">
        <v>1039</v>
      </c>
      <c r="J33" s="711">
        <v>44680</v>
      </c>
      <c r="K33" t="s">
        <v>3458</v>
      </c>
      <c r="L33" t="s">
        <v>3459</v>
      </c>
      <c r="M33" t="s">
        <v>421</v>
      </c>
      <c r="N33">
        <v>0</v>
      </c>
      <c r="O33">
        <v>0</v>
      </c>
      <c r="P33" t="s">
        <v>422</v>
      </c>
      <c r="Q33">
        <v>60</v>
      </c>
      <c r="R33">
        <v>56.05</v>
      </c>
      <c r="S33" t="s">
        <v>422</v>
      </c>
      <c r="T33" s="935">
        <v>60</v>
      </c>
      <c r="U33" t="s">
        <v>423</v>
      </c>
      <c r="V33" t="s">
        <v>424</v>
      </c>
      <c r="W33" t="s">
        <v>425</v>
      </c>
      <c r="X33" t="s">
        <v>3069</v>
      </c>
      <c r="Y33" s="711">
        <v>44694.603344907409</v>
      </c>
    </row>
    <row r="34" spans="1:25">
      <c r="A34" t="s">
        <v>410</v>
      </c>
      <c r="B34" t="s">
        <v>411</v>
      </c>
      <c r="C34" t="s">
        <v>970</v>
      </c>
      <c r="D34" t="s">
        <v>971</v>
      </c>
      <c r="E34" t="s">
        <v>414</v>
      </c>
      <c r="F34" t="s">
        <v>415</v>
      </c>
      <c r="G34" t="s">
        <v>416</v>
      </c>
      <c r="H34" t="s">
        <v>846</v>
      </c>
      <c r="I34" t="s">
        <v>1039</v>
      </c>
      <c r="J34" s="711">
        <v>44681</v>
      </c>
      <c r="K34" t="s">
        <v>3460</v>
      </c>
      <c r="L34" t="s">
        <v>3461</v>
      </c>
      <c r="M34" t="s">
        <v>421</v>
      </c>
      <c r="N34">
        <v>0</v>
      </c>
      <c r="O34">
        <v>0</v>
      </c>
      <c r="P34" t="s">
        <v>422</v>
      </c>
      <c r="Q34">
        <v>1005</v>
      </c>
      <c r="R34">
        <v>938.81</v>
      </c>
      <c r="S34" t="s">
        <v>422</v>
      </c>
      <c r="T34" s="935">
        <v>1005</v>
      </c>
      <c r="U34" t="s">
        <v>423</v>
      </c>
      <c r="V34" t="s">
        <v>424</v>
      </c>
      <c r="W34" t="s">
        <v>425</v>
      </c>
      <c r="X34" t="s">
        <v>3064</v>
      </c>
      <c r="Y34" s="711">
        <v>44695.463275462964</v>
      </c>
    </row>
    <row r="35" spans="1:25">
      <c r="A35" t="s">
        <v>410</v>
      </c>
      <c r="B35" t="s">
        <v>411</v>
      </c>
      <c r="C35" t="s">
        <v>970</v>
      </c>
      <c r="D35" t="s">
        <v>971</v>
      </c>
      <c r="E35" t="s">
        <v>414</v>
      </c>
      <c r="F35" t="s">
        <v>415</v>
      </c>
      <c r="G35" t="s">
        <v>416</v>
      </c>
      <c r="H35" t="s">
        <v>846</v>
      </c>
      <c r="I35" t="s">
        <v>1039</v>
      </c>
      <c r="J35" s="711">
        <v>44681</v>
      </c>
      <c r="K35" t="s">
        <v>3462</v>
      </c>
      <c r="L35" t="s">
        <v>3463</v>
      </c>
      <c r="M35" t="s">
        <v>421</v>
      </c>
      <c r="N35">
        <v>0</v>
      </c>
      <c r="O35">
        <v>0</v>
      </c>
      <c r="P35" t="s">
        <v>422</v>
      </c>
      <c r="Q35">
        <v>1005</v>
      </c>
      <c r="R35">
        <v>938.81</v>
      </c>
      <c r="S35" t="s">
        <v>422</v>
      </c>
      <c r="T35" s="935">
        <v>1005</v>
      </c>
      <c r="U35" t="s">
        <v>423</v>
      </c>
      <c r="V35" t="s">
        <v>424</v>
      </c>
      <c r="W35" t="s">
        <v>425</v>
      </c>
      <c r="X35" t="s">
        <v>3064</v>
      </c>
      <c r="Y35" s="711">
        <v>44695.463275462964</v>
      </c>
    </row>
    <row r="36" spans="1:25">
      <c r="A36" t="s">
        <v>410</v>
      </c>
      <c r="B36" t="s">
        <v>411</v>
      </c>
      <c r="C36" t="s">
        <v>970</v>
      </c>
      <c r="D36" t="s">
        <v>971</v>
      </c>
      <c r="E36" t="s">
        <v>414</v>
      </c>
      <c r="F36" t="s">
        <v>415</v>
      </c>
      <c r="G36" t="s">
        <v>416</v>
      </c>
      <c r="H36" t="s">
        <v>846</v>
      </c>
      <c r="I36" t="s">
        <v>1039</v>
      </c>
      <c r="J36" s="711">
        <v>44681</v>
      </c>
      <c r="K36" t="s">
        <v>3464</v>
      </c>
      <c r="L36" t="s">
        <v>3465</v>
      </c>
      <c r="M36" t="s">
        <v>421</v>
      </c>
      <c r="N36">
        <v>0</v>
      </c>
      <c r="O36">
        <v>0</v>
      </c>
      <c r="P36" t="s">
        <v>422</v>
      </c>
      <c r="Q36">
        <v>1130</v>
      </c>
      <c r="R36">
        <v>1055.58</v>
      </c>
      <c r="S36" t="s">
        <v>422</v>
      </c>
      <c r="T36" s="935">
        <v>1130</v>
      </c>
      <c r="U36" t="s">
        <v>423</v>
      </c>
      <c r="V36" t="s">
        <v>424</v>
      </c>
      <c r="W36" t="s">
        <v>425</v>
      </c>
      <c r="X36" t="s">
        <v>3064</v>
      </c>
      <c r="Y36" s="711">
        <v>44695.463275462964</v>
      </c>
    </row>
    <row r="37" spans="1:25">
      <c r="A37" t="s">
        <v>410</v>
      </c>
      <c r="B37" t="s">
        <v>411</v>
      </c>
      <c r="C37" t="s">
        <v>412</v>
      </c>
      <c r="D37" t="s">
        <v>413</v>
      </c>
      <c r="E37" t="s">
        <v>414</v>
      </c>
      <c r="F37" t="s">
        <v>415</v>
      </c>
      <c r="G37" t="s">
        <v>416</v>
      </c>
      <c r="H37" s="948" t="s">
        <v>3568</v>
      </c>
      <c r="I37" t="s">
        <v>1039</v>
      </c>
      <c r="J37" s="711">
        <v>44701</v>
      </c>
      <c r="K37" t="s">
        <v>3627</v>
      </c>
      <c r="L37" t="s">
        <v>3628</v>
      </c>
      <c r="M37" t="s">
        <v>421</v>
      </c>
      <c r="N37">
        <v>0</v>
      </c>
      <c r="O37">
        <v>0</v>
      </c>
      <c r="P37" t="s">
        <v>422</v>
      </c>
      <c r="Q37">
        <v>5</v>
      </c>
      <c r="R37">
        <v>4.8099999999999996</v>
      </c>
      <c r="S37" t="s">
        <v>422</v>
      </c>
      <c r="T37" s="935">
        <v>5</v>
      </c>
      <c r="U37" t="s">
        <v>423</v>
      </c>
      <c r="V37" t="s">
        <v>424</v>
      </c>
      <c r="W37" t="s">
        <v>425</v>
      </c>
      <c r="X37" t="s">
        <v>3435</v>
      </c>
      <c r="Y37" s="711">
        <v>44721.85900462963</v>
      </c>
    </row>
    <row r="38" spans="1:25">
      <c r="A38" t="s">
        <v>410</v>
      </c>
      <c r="B38" t="s">
        <v>411</v>
      </c>
      <c r="C38" t="s">
        <v>970</v>
      </c>
      <c r="D38" t="s">
        <v>971</v>
      </c>
      <c r="E38" t="s">
        <v>414</v>
      </c>
      <c r="F38" t="s">
        <v>415</v>
      </c>
      <c r="G38" t="s">
        <v>416</v>
      </c>
      <c r="H38" t="s">
        <v>846</v>
      </c>
      <c r="I38" t="s">
        <v>1039</v>
      </c>
      <c r="J38" s="711">
        <v>44712</v>
      </c>
      <c r="K38" t="s">
        <v>3629</v>
      </c>
      <c r="L38" t="s">
        <v>3630</v>
      </c>
      <c r="M38" t="s">
        <v>421</v>
      </c>
      <c r="N38">
        <v>0</v>
      </c>
      <c r="O38">
        <v>0</v>
      </c>
      <c r="P38" t="s">
        <v>422</v>
      </c>
      <c r="Q38">
        <v>-1180</v>
      </c>
      <c r="R38">
        <v>-1114.3599999999999</v>
      </c>
      <c r="S38" t="s">
        <v>422</v>
      </c>
      <c r="T38" s="935">
        <v>-1180</v>
      </c>
      <c r="U38" t="s">
        <v>423</v>
      </c>
      <c r="V38" t="s">
        <v>424</v>
      </c>
      <c r="W38" t="s">
        <v>425</v>
      </c>
      <c r="X38" t="s">
        <v>3072</v>
      </c>
      <c r="Y38" s="711">
        <v>44726.623912037037</v>
      </c>
    </row>
    <row r="39" spans="1:25">
      <c r="A39" t="s">
        <v>410</v>
      </c>
      <c r="B39" t="s">
        <v>411</v>
      </c>
      <c r="C39" t="s">
        <v>970</v>
      </c>
      <c r="D39" t="s">
        <v>971</v>
      </c>
      <c r="E39" t="s">
        <v>414</v>
      </c>
      <c r="F39" t="s">
        <v>415</v>
      </c>
      <c r="G39" t="s">
        <v>416</v>
      </c>
      <c r="H39" t="s">
        <v>846</v>
      </c>
      <c r="I39" t="s">
        <v>1039</v>
      </c>
      <c r="J39" s="711">
        <v>44712</v>
      </c>
      <c r="K39" t="s">
        <v>3631</v>
      </c>
      <c r="L39" t="s">
        <v>3632</v>
      </c>
      <c r="M39" t="s">
        <v>421</v>
      </c>
      <c r="N39">
        <v>0</v>
      </c>
      <c r="O39">
        <v>0</v>
      </c>
      <c r="P39" t="s">
        <v>422</v>
      </c>
      <c r="Q39">
        <v>-46</v>
      </c>
      <c r="R39">
        <v>-43.44</v>
      </c>
      <c r="S39" t="s">
        <v>422</v>
      </c>
      <c r="T39" s="935">
        <v>-46</v>
      </c>
      <c r="U39" t="s">
        <v>423</v>
      </c>
      <c r="V39" t="s">
        <v>424</v>
      </c>
      <c r="W39" t="s">
        <v>425</v>
      </c>
      <c r="X39" t="s">
        <v>3069</v>
      </c>
      <c r="Y39" s="711">
        <v>44726.623912037037</v>
      </c>
    </row>
    <row r="40" spans="1:25">
      <c r="A40" t="s">
        <v>410</v>
      </c>
      <c r="B40" t="s">
        <v>411</v>
      </c>
      <c r="C40" t="s">
        <v>970</v>
      </c>
      <c r="D40" t="s">
        <v>971</v>
      </c>
      <c r="E40" t="s">
        <v>414</v>
      </c>
      <c r="F40" t="s">
        <v>415</v>
      </c>
      <c r="G40" t="s">
        <v>416</v>
      </c>
      <c r="H40" t="s">
        <v>846</v>
      </c>
      <c r="I40" t="s">
        <v>1039</v>
      </c>
      <c r="J40" s="711">
        <v>44712</v>
      </c>
      <c r="K40" t="s">
        <v>3633</v>
      </c>
      <c r="L40" t="s">
        <v>3634</v>
      </c>
      <c r="M40" t="s">
        <v>421</v>
      </c>
      <c r="N40">
        <v>0</v>
      </c>
      <c r="O40">
        <v>0</v>
      </c>
      <c r="P40" t="s">
        <v>422</v>
      </c>
      <c r="Q40">
        <v>-120</v>
      </c>
      <c r="R40">
        <v>-113.33</v>
      </c>
      <c r="S40" t="s">
        <v>422</v>
      </c>
      <c r="T40" s="935">
        <v>-120</v>
      </c>
      <c r="U40" t="s">
        <v>423</v>
      </c>
      <c r="V40" t="s">
        <v>424</v>
      </c>
      <c r="W40" t="s">
        <v>425</v>
      </c>
      <c r="X40" t="s">
        <v>3069</v>
      </c>
      <c r="Y40" s="711">
        <v>44726.623912037037</v>
      </c>
    </row>
    <row r="41" spans="1:25">
      <c r="A41" t="s">
        <v>410</v>
      </c>
      <c r="B41" t="s">
        <v>411</v>
      </c>
      <c r="C41" t="s">
        <v>458</v>
      </c>
      <c r="D41" t="s">
        <v>459</v>
      </c>
      <c r="E41" t="s">
        <v>414</v>
      </c>
      <c r="F41" t="s">
        <v>415</v>
      </c>
      <c r="G41" t="s">
        <v>416</v>
      </c>
      <c r="H41" s="929" t="s">
        <v>3568</v>
      </c>
      <c r="I41" t="s">
        <v>1039</v>
      </c>
      <c r="J41" s="711">
        <v>44712</v>
      </c>
      <c r="K41" t="s">
        <v>3635</v>
      </c>
      <c r="L41" t="s">
        <v>3636</v>
      </c>
      <c r="M41" t="s">
        <v>421</v>
      </c>
      <c r="N41">
        <v>0</v>
      </c>
      <c r="O41">
        <v>0</v>
      </c>
      <c r="P41" t="s">
        <v>422</v>
      </c>
      <c r="Q41">
        <v>120</v>
      </c>
      <c r="R41">
        <v>113.33</v>
      </c>
      <c r="S41" t="s">
        <v>422</v>
      </c>
      <c r="T41" s="935">
        <v>120</v>
      </c>
      <c r="U41" t="s">
        <v>423</v>
      </c>
      <c r="V41" t="s">
        <v>424</v>
      </c>
      <c r="W41" t="s">
        <v>425</v>
      </c>
      <c r="X41" t="s">
        <v>3069</v>
      </c>
      <c r="Y41" s="711">
        <v>44726.623912037037</v>
      </c>
    </row>
    <row r="42" spans="1:25">
      <c r="A42" t="s">
        <v>410</v>
      </c>
      <c r="B42" t="s">
        <v>411</v>
      </c>
      <c r="C42" t="s">
        <v>970</v>
      </c>
      <c r="D42" t="s">
        <v>971</v>
      </c>
      <c r="E42" t="s">
        <v>414</v>
      </c>
      <c r="F42" t="s">
        <v>415</v>
      </c>
      <c r="G42" t="s">
        <v>416</v>
      </c>
      <c r="H42" t="s">
        <v>846</v>
      </c>
      <c r="I42" t="s">
        <v>1039</v>
      </c>
      <c r="J42" s="711">
        <v>44712</v>
      </c>
      <c r="K42" t="s">
        <v>3637</v>
      </c>
      <c r="L42" t="s">
        <v>3638</v>
      </c>
      <c r="M42" t="s">
        <v>421</v>
      </c>
      <c r="N42">
        <v>0</v>
      </c>
      <c r="O42">
        <v>0</v>
      </c>
      <c r="P42" t="s">
        <v>422</v>
      </c>
      <c r="Q42">
        <v>-1420</v>
      </c>
      <c r="R42">
        <v>-1341.01</v>
      </c>
      <c r="S42" t="s">
        <v>422</v>
      </c>
      <c r="T42" s="935">
        <v>-1420</v>
      </c>
      <c r="U42" t="s">
        <v>423</v>
      </c>
      <c r="V42" t="s">
        <v>424</v>
      </c>
      <c r="W42" t="s">
        <v>425</v>
      </c>
      <c r="X42" t="s">
        <v>3069</v>
      </c>
      <c r="Y42" s="711">
        <v>44726.623912037037</v>
      </c>
    </row>
    <row r="43" spans="1:25">
      <c r="A43" t="s">
        <v>410</v>
      </c>
      <c r="B43" t="s">
        <v>411</v>
      </c>
      <c r="C43" t="s">
        <v>970</v>
      </c>
      <c r="D43" t="s">
        <v>971</v>
      </c>
      <c r="E43" t="s">
        <v>414</v>
      </c>
      <c r="F43" t="s">
        <v>415</v>
      </c>
      <c r="G43" t="s">
        <v>416</v>
      </c>
      <c r="H43" t="s">
        <v>846</v>
      </c>
      <c r="I43" t="s">
        <v>1039</v>
      </c>
      <c r="J43" s="711">
        <v>44712</v>
      </c>
      <c r="K43" t="s">
        <v>3639</v>
      </c>
      <c r="L43" t="s">
        <v>3640</v>
      </c>
      <c r="M43" t="s">
        <v>421</v>
      </c>
      <c r="N43">
        <v>0</v>
      </c>
      <c r="O43">
        <v>0</v>
      </c>
      <c r="P43" t="s">
        <v>422</v>
      </c>
      <c r="Q43">
        <v>-60</v>
      </c>
      <c r="R43">
        <v>-56.66</v>
      </c>
      <c r="S43" t="s">
        <v>422</v>
      </c>
      <c r="T43" s="935">
        <v>-60</v>
      </c>
      <c r="U43" t="s">
        <v>423</v>
      </c>
      <c r="V43" t="s">
        <v>424</v>
      </c>
      <c r="W43" t="s">
        <v>425</v>
      </c>
      <c r="X43" t="s">
        <v>3069</v>
      </c>
      <c r="Y43" s="711">
        <v>44726.623912037037</v>
      </c>
    </row>
    <row r="44" spans="1:25">
      <c r="A44" t="s">
        <v>410</v>
      </c>
      <c r="B44" t="s">
        <v>411</v>
      </c>
      <c r="C44" t="s">
        <v>970</v>
      </c>
      <c r="D44" t="s">
        <v>971</v>
      </c>
      <c r="E44" t="s">
        <v>414</v>
      </c>
      <c r="F44" t="s">
        <v>415</v>
      </c>
      <c r="G44" t="s">
        <v>416</v>
      </c>
      <c r="H44" t="s">
        <v>846</v>
      </c>
      <c r="I44" t="s">
        <v>1039</v>
      </c>
      <c r="J44" s="711">
        <v>44712</v>
      </c>
      <c r="K44" t="s">
        <v>3641</v>
      </c>
      <c r="L44" t="s">
        <v>3642</v>
      </c>
      <c r="M44" t="s">
        <v>421</v>
      </c>
      <c r="N44">
        <v>0</v>
      </c>
      <c r="O44">
        <v>0</v>
      </c>
      <c r="P44" t="s">
        <v>422</v>
      </c>
      <c r="Q44">
        <v>60</v>
      </c>
      <c r="R44">
        <v>56.66</v>
      </c>
      <c r="S44" t="s">
        <v>422</v>
      </c>
      <c r="T44" s="935">
        <v>60</v>
      </c>
      <c r="U44" t="s">
        <v>423</v>
      </c>
      <c r="V44" t="s">
        <v>424</v>
      </c>
      <c r="W44" t="s">
        <v>425</v>
      </c>
      <c r="X44" t="s">
        <v>3069</v>
      </c>
      <c r="Y44" s="711">
        <v>44726.623912037037</v>
      </c>
    </row>
    <row r="45" spans="1:25">
      <c r="A45" t="s">
        <v>410</v>
      </c>
      <c r="B45" t="s">
        <v>411</v>
      </c>
      <c r="C45" t="s">
        <v>970</v>
      </c>
      <c r="D45" t="s">
        <v>971</v>
      </c>
      <c r="E45" t="s">
        <v>414</v>
      </c>
      <c r="F45" t="s">
        <v>415</v>
      </c>
      <c r="G45" t="s">
        <v>416</v>
      </c>
      <c r="H45" t="s">
        <v>846</v>
      </c>
      <c r="I45" t="s">
        <v>1039</v>
      </c>
      <c r="J45" s="711">
        <v>44712</v>
      </c>
      <c r="K45" t="s">
        <v>3643</v>
      </c>
      <c r="L45" t="s">
        <v>3644</v>
      </c>
      <c r="M45" t="s">
        <v>421</v>
      </c>
      <c r="N45">
        <v>0</v>
      </c>
      <c r="O45">
        <v>0</v>
      </c>
      <c r="P45" t="s">
        <v>422</v>
      </c>
      <c r="Q45">
        <v>-5550</v>
      </c>
      <c r="R45">
        <v>-5241.29</v>
      </c>
      <c r="S45" t="s">
        <v>422</v>
      </c>
      <c r="T45" s="935">
        <v>-5550</v>
      </c>
      <c r="U45" t="s">
        <v>423</v>
      </c>
      <c r="V45" t="s">
        <v>424</v>
      </c>
      <c r="W45" t="s">
        <v>425</v>
      </c>
      <c r="X45" t="s">
        <v>3069</v>
      </c>
      <c r="Y45" s="711">
        <v>44726.623912037037</v>
      </c>
    </row>
    <row r="46" spans="1:25">
      <c r="A46" t="s">
        <v>410</v>
      </c>
      <c r="B46" t="s">
        <v>411</v>
      </c>
      <c r="C46" t="s">
        <v>458</v>
      </c>
      <c r="D46" t="s">
        <v>459</v>
      </c>
      <c r="E46" t="s">
        <v>414</v>
      </c>
      <c r="F46" t="s">
        <v>415</v>
      </c>
      <c r="G46" t="s">
        <v>416</v>
      </c>
      <c r="H46" t="s">
        <v>846</v>
      </c>
      <c r="I46" t="s">
        <v>1039</v>
      </c>
      <c r="J46" s="711">
        <v>44712</v>
      </c>
      <c r="K46" t="s">
        <v>3645</v>
      </c>
      <c r="L46" t="s">
        <v>3646</v>
      </c>
      <c r="M46" t="s">
        <v>421</v>
      </c>
      <c r="N46">
        <v>0</v>
      </c>
      <c r="O46">
        <v>0</v>
      </c>
      <c r="P46" t="s">
        <v>422</v>
      </c>
      <c r="Q46">
        <v>-730</v>
      </c>
      <c r="R46">
        <v>-689.39</v>
      </c>
      <c r="S46" t="s">
        <v>422</v>
      </c>
      <c r="T46" s="935">
        <v>-730</v>
      </c>
      <c r="U46" t="s">
        <v>423</v>
      </c>
      <c r="V46" t="s">
        <v>424</v>
      </c>
      <c r="W46" t="s">
        <v>425</v>
      </c>
      <c r="X46" t="s">
        <v>3064</v>
      </c>
      <c r="Y46" s="711">
        <v>44726.623923611114</v>
      </c>
    </row>
    <row r="47" spans="1:25">
      <c r="A47" t="s">
        <v>410</v>
      </c>
      <c r="B47" t="s">
        <v>411</v>
      </c>
      <c r="C47" t="s">
        <v>970</v>
      </c>
      <c r="D47" t="s">
        <v>971</v>
      </c>
      <c r="E47" t="s">
        <v>414</v>
      </c>
      <c r="F47" t="s">
        <v>415</v>
      </c>
      <c r="G47" t="s">
        <v>416</v>
      </c>
      <c r="H47" t="s">
        <v>846</v>
      </c>
      <c r="I47" t="s">
        <v>1039</v>
      </c>
      <c r="J47" s="711">
        <v>44712</v>
      </c>
      <c r="K47" t="s">
        <v>3647</v>
      </c>
      <c r="L47" t="s">
        <v>3648</v>
      </c>
      <c r="M47" t="s">
        <v>421</v>
      </c>
      <c r="N47">
        <v>0</v>
      </c>
      <c r="O47">
        <v>0</v>
      </c>
      <c r="P47" t="s">
        <v>422</v>
      </c>
      <c r="Q47">
        <v>-875</v>
      </c>
      <c r="R47">
        <v>-826.33</v>
      </c>
      <c r="S47" t="s">
        <v>422</v>
      </c>
      <c r="T47" s="935">
        <v>-875</v>
      </c>
      <c r="U47" t="s">
        <v>423</v>
      </c>
      <c r="V47" t="s">
        <v>424</v>
      </c>
      <c r="W47" t="s">
        <v>425</v>
      </c>
      <c r="X47" t="s">
        <v>3064</v>
      </c>
      <c r="Y47" s="711">
        <v>44726.623923611114</v>
      </c>
    </row>
    <row r="48" spans="1:25">
      <c r="A48" t="s">
        <v>410</v>
      </c>
      <c r="B48" t="s">
        <v>411</v>
      </c>
      <c r="C48" t="s">
        <v>970</v>
      </c>
      <c r="D48" t="s">
        <v>971</v>
      </c>
      <c r="E48" t="s">
        <v>414</v>
      </c>
      <c r="F48" t="s">
        <v>415</v>
      </c>
      <c r="G48" t="s">
        <v>416</v>
      </c>
      <c r="H48" t="s">
        <v>846</v>
      </c>
      <c r="I48" t="s">
        <v>1039</v>
      </c>
      <c r="J48" s="711">
        <v>44712</v>
      </c>
      <c r="K48" t="s">
        <v>3649</v>
      </c>
      <c r="L48" t="s">
        <v>3650</v>
      </c>
      <c r="M48" t="s">
        <v>421</v>
      </c>
      <c r="N48">
        <v>0</v>
      </c>
      <c r="O48">
        <v>0</v>
      </c>
      <c r="P48" t="s">
        <v>422</v>
      </c>
      <c r="Q48">
        <v>-60</v>
      </c>
      <c r="R48">
        <v>-56.66</v>
      </c>
      <c r="S48" t="s">
        <v>422</v>
      </c>
      <c r="T48" s="935">
        <v>-60</v>
      </c>
      <c r="U48" t="s">
        <v>423</v>
      </c>
      <c r="V48" t="s">
        <v>424</v>
      </c>
      <c r="W48" t="s">
        <v>425</v>
      </c>
      <c r="X48" t="s">
        <v>3069</v>
      </c>
      <c r="Y48" s="711">
        <v>44726.623923611114</v>
      </c>
    </row>
    <row r="49" spans="1:25">
      <c r="A49" t="s">
        <v>410</v>
      </c>
      <c r="B49" t="s">
        <v>411</v>
      </c>
      <c r="C49" t="s">
        <v>970</v>
      </c>
      <c r="D49" t="s">
        <v>971</v>
      </c>
      <c r="E49" t="s">
        <v>414</v>
      </c>
      <c r="F49" t="s">
        <v>415</v>
      </c>
      <c r="G49" t="s">
        <v>416</v>
      </c>
      <c r="H49" t="s">
        <v>846</v>
      </c>
      <c r="I49" t="s">
        <v>1039</v>
      </c>
      <c r="J49" s="711">
        <v>44712</v>
      </c>
      <c r="K49" t="s">
        <v>3651</v>
      </c>
      <c r="L49" t="s">
        <v>3652</v>
      </c>
      <c r="M49" t="s">
        <v>421</v>
      </c>
      <c r="N49">
        <v>0</v>
      </c>
      <c r="O49">
        <v>0</v>
      </c>
      <c r="P49" t="s">
        <v>422</v>
      </c>
      <c r="Q49">
        <v>-1005</v>
      </c>
      <c r="R49">
        <v>-949.1</v>
      </c>
      <c r="S49" t="s">
        <v>422</v>
      </c>
      <c r="T49" s="935">
        <v>-1005</v>
      </c>
      <c r="U49" t="s">
        <v>423</v>
      </c>
      <c r="V49" t="s">
        <v>424</v>
      </c>
      <c r="W49" t="s">
        <v>425</v>
      </c>
      <c r="X49" t="s">
        <v>3064</v>
      </c>
      <c r="Y49" s="711">
        <v>44726.623923611114</v>
      </c>
    </row>
    <row r="50" spans="1:25">
      <c r="A50" t="s">
        <v>410</v>
      </c>
      <c r="B50" t="s">
        <v>411</v>
      </c>
      <c r="C50" t="s">
        <v>970</v>
      </c>
      <c r="D50" t="s">
        <v>971</v>
      </c>
      <c r="E50" t="s">
        <v>414</v>
      </c>
      <c r="F50" t="s">
        <v>415</v>
      </c>
      <c r="G50" t="s">
        <v>416</v>
      </c>
      <c r="H50" t="s">
        <v>846</v>
      </c>
      <c r="I50" t="s">
        <v>1039</v>
      </c>
      <c r="J50" s="711">
        <v>44712</v>
      </c>
      <c r="K50" t="s">
        <v>3653</v>
      </c>
      <c r="L50" t="s">
        <v>3654</v>
      </c>
      <c r="M50" t="s">
        <v>421</v>
      </c>
      <c r="N50">
        <v>0</v>
      </c>
      <c r="O50">
        <v>0</v>
      </c>
      <c r="P50" t="s">
        <v>422</v>
      </c>
      <c r="Q50">
        <v>-1005</v>
      </c>
      <c r="R50">
        <v>-949.1</v>
      </c>
      <c r="S50" t="s">
        <v>422</v>
      </c>
      <c r="T50" s="935">
        <v>-1005</v>
      </c>
      <c r="U50" t="s">
        <v>423</v>
      </c>
      <c r="V50" t="s">
        <v>424</v>
      </c>
      <c r="W50" t="s">
        <v>425</v>
      </c>
      <c r="X50" t="s">
        <v>3064</v>
      </c>
      <c r="Y50" s="711">
        <v>44726.623923611114</v>
      </c>
    </row>
    <row r="51" spans="1:25">
      <c r="A51" t="s">
        <v>410</v>
      </c>
      <c r="B51" t="s">
        <v>411</v>
      </c>
      <c r="C51" t="s">
        <v>970</v>
      </c>
      <c r="D51" t="s">
        <v>971</v>
      </c>
      <c r="E51" t="s">
        <v>414</v>
      </c>
      <c r="F51" t="s">
        <v>415</v>
      </c>
      <c r="G51" t="s">
        <v>416</v>
      </c>
      <c r="H51" t="s">
        <v>846</v>
      </c>
      <c r="I51" t="s">
        <v>1039</v>
      </c>
      <c r="J51" s="711">
        <v>44712</v>
      </c>
      <c r="K51" t="s">
        <v>3655</v>
      </c>
      <c r="L51" t="s">
        <v>3656</v>
      </c>
      <c r="M51" t="s">
        <v>421</v>
      </c>
      <c r="N51">
        <v>0</v>
      </c>
      <c r="O51">
        <v>0</v>
      </c>
      <c r="P51" t="s">
        <v>422</v>
      </c>
      <c r="Q51">
        <v>-1130</v>
      </c>
      <c r="R51">
        <v>-1067.1500000000001</v>
      </c>
      <c r="S51" t="s">
        <v>422</v>
      </c>
      <c r="T51" s="935">
        <v>-1130</v>
      </c>
      <c r="U51" t="s">
        <v>423</v>
      </c>
      <c r="V51" t="s">
        <v>424</v>
      </c>
      <c r="W51" t="s">
        <v>425</v>
      </c>
      <c r="X51" t="s">
        <v>3064</v>
      </c>
      <c r="Y51" s="711">
        <v>44726.623923611114</v>
      </c>
    </row>
    <row r="52" spans="1:25">
      <c r="A52" t="s">
        <v>410</v>
      </c>
      <c r="B52" t="s">
        <v>411</v>
      </c>
      <c r="C52" t="s">
        <v>970</v>
      </c>
      <c r="D52" t="s">
        <v>971</v>
      </c>
      <c r="E52" t="s">
        <v>414</v>
      </c>
      <c r="F52" t="s">
        <v>415</v>
      </c>
      <c r="G52" t="s">
        <v>416</v>
      </c>
      <c r="H52" t="s">
        <v>875</v>
      </c>
      <c r="I52" t="s">
        <v>1065</v>
      </c>
      <c r="J52" s="711">
        <v>44663</v>
      </c>
      <c r="K52" t="s">
        <v>3466</v>
      </c>
      <c r="L52" t="s">
        <v>3467</v>
      </c>
      <c r="M52" t="s">
        <v>421</v>
      </c>
      <c r="N52">
        <v>0</v>
      </c>
      <c r="O52">
        <v>0</v>
      </c>
      <c r="P52" t="s">
        <v>422</v>
      </c>
      <c r="Q52">
        <v>1438</v>
      </c>
      <c r="R52">
        <v>1323.39</v>
      </c>
      <c r="S52" t="s">
        <v>422</v>
      </c>
      <c r="T52" s="935">
        <v>1438</v>
      </c>
      <c r="U52" t="s">
        <v>423</v>
      </c>
      <c r="V52" t="s">
        <v>424</v>
      </c>
      <c r="W52" t="s">
        <v>425</v>
      </c>
      <c r="X52" t="s">
        <v>3122</v>
      </c>
      <c r="Y52" s="711">
        <v>44686.317569444444</v>
      </c>
    </row>
    <row r="53" spans="1:25">
      <c r="A53" t="s">
        <v>410</v>
      </c>
      <c r="B53" t="s">
        <v>411</v>
      </c>
      <c r="C53" t="s">
        <v>432</v>
      </c>
      <c r="D53" t="s">
        <v>433</v>
      </c>
      <c r="E53" t="s">
        <v>414</v>
      </c>
      <c r="F53" t="s">
        <v>415</v>
      </c>
      <c r="G53" t="s">
        <v>416</v>
      </c>
      <c r="H53" t="s">
        <v>882</v>
      </c>
      <c r="I53" t="s">
        <v>1960</v>
      </c>
      <c r="J53" s="711">
        <v>44670</v>
      </c>
      <c r="K53" t="s">
        <v>3468</v>
      </c>
      <c r="L53" t="s">
        <v>3469</v>
      </c>
      <c r="M53" t="s">
        <v>421</v>
      </c>
      <c r="N53">
        <v>0</v>
      </c>
      <c r="O53">
        <v>0</v>
      </c>
      <c r="P53" t="s">
        <v>422</v>
      </c>
      <c r="Q53">
        <v>70</v>
      </c>
      <c r="R53">
        <v>64.91</v>
      </c>
      <c r="S53" t="s">
        <v>422</v>
      </c>
      <c r="T53" s="935">
        <v>70</v>
      </c>
      <c r="U53" t="s">
        <v>423</v>
      </c>
      <c r="V53" t="s">
        <v>424</v>
      </c>
      <c r="W53" t="s">
        <v>425</v>
      </c>
      <c r="X53" t="s">
        <v>3069</v>
      </c>
      <c r="Y53" s="711">
        <v>44687.518518518518</v>
      </c>
    </row>
    <row r="54" spans="1:25">
      <c r="A54" t="s">
        <v>410</v>
      </c>
      <c r="B54" t="s">
        <v>411</v>
      </c>
      <c r="C54" t="s">
        <v>432</v>
      </c>
      <c r="D54" t="s">
        <v>433</v>
      </c>
      <c r="E54" t="s">
        <v>414</v>
      </c>
      <c r="F54" t="s">
        <v>415</v>
      </c>
      <c r="G54" t="s">
        <v>416</v>
      </c>
      <c r="H54" t="s">
        <v>882</v>
      </c>
      <c r="I54" t="s">
        <v>1960</v>
      </c>
      <c r="J54" s="711">
        <v>44673</v>
      </c>
      <c r="K54" t="s">
        <v>3470</v>
      </c>
      <c r="L54" t="s">
        <v>3471</v>
      </c>
      <c r="M54" t="s">
        <v>421</v>
      </c>
      <c r="N54">
        <v>0</v>
      </c>
      <c r="O54">
        <v>0</v>
      </c>
      <c r="P54" t="s">
        <v>422</v>
      </c>
      <c r="Q54">
        <v>72</v>
      </c>
      <c r="R54">
        <v>66.77</v>
      </c>
      <c r="S54" t="s">
        <v>422</v>
      </c>
      <c r="T54" s="935">
        <v>72</v>
      </c>
      <c r="U54" t="s">
        <v>423</v>
      </c>
      <c r="V54" t="s">
        <v>424</v>
      </c>
      <c r="W54" t="s">
        <v>425</v>
      </c>
      <c r="X54" t="s">
        <v>3406</v>
      </c>
      <c r="Y54" s="711">
        <v>44687.518541666665</v>
      </c>
    </row>
    <row r="55" spans="1:25">
      <c r="A55" t="s">
        <v>410</v>
      </c>
      <c r="B55" t="s">
        <v>411</v>
      </c>
      <c r="C55" t="s">
        <v>970</v>
      </c>
      <c r="D55" t="s">
        <v>971</v>
      </c>
      <c r="E55" t="s">
        <v>414</v>
      </c>
      <c r="F55" t="s">
        <v>415</v>
      </c>
      <c r="G55" t="s">
        <v>416</v>
      </c>
      <c r="H55" t="s">
        <v>882</v>
      </c>
      <c r="I55" t="s">
        <v>1960</v>
      </c>
      <c r="J55" s="711">
        <v>44676</v>
      </c>
      <c r="K55" t="s">
        <v>3472</v>
      </c>
      <c r="L55" t="s">
        <v>3473</v>
      </c>
      <c r="M55" t="s">
        <v>421</v>
      </c>
      <c r="N55">
        <v>0</v>
      </c>
      <c r="O55">
        <v>0</v>
      </c>
      <c r="P55" t="s">
        <v>422</v>
      </c>
      <c r="Q55">
        <v>149</v>
      </c>
      <c r="R55">
        <v>139.19</v>
      </c>
      <c r="S55" t="s">
        <v>422</v>
      </c>
      <c r="T55" s="935">
        <v>149</v>
      </c>
      <c r="U55" t="s">
        <v>423</v>
      </c>
      <c r="V55" t="s">
        <v>424</v>
      </c>
      <c r="W55" t="s">
        <v>425</v>
      </c>
      <c r="X55" t="s">
        <v>3064</v>
      </c>
      <c r="Y55" s="711">
        <v>44686.350208333337</v>
      </c>
    </row>
    <row r="56" spans="1:25">
      <c r="A56" t="s">
        <v>410</v>
      </c>
      <c r="B56" t="s">
        <v>411</v>
      </c>
      <c r="C56" t="s">
        <v>970</v>
      </c>
      <c r="D56" t="s">
        <v>971</v>
      </c>
      <c r="E56" t="s">
        <v>414</v>
      </c>
      <c r="F56" t="s">
        <v>415</v>
      </c>
      <c r="G56" t="s">
        <v>416</v>
      </c>
      <c r="H56" t="s">
        <v>882</v>
      </c>
      <c r="I56" t="s">
        <v>1960</v>
      </c>
      <c r="J56" s="711">
        <v>44676</v>
      </c>
      <c r="K56" t="s">
        <v>3474</v>
      </c>
      <c r="L56" t="s">
        <v>3475</v>
      </c>
      <c r="M56" t="s">
        <v>421</v>
      </c>
      <c r="N56">
        <v>0</v>
      </c>
      <c r="O56">
        <v>0</v>
      </c>
      <c r="P56" t="s">
        <v>422</v>
      </c>
      <c r="Q56">
        <v>144</v>
      </c>
      <c r="R56">
        <v>134.52000000000001</v>
      </c>
      <c r="S56" t="s">
        <v>422</v>
      </c>
      <c r="T56" s="935">
        <v>144</v>
      </c>
      <c r="U56" t="s">
        <v>423</v>
      </c>
      <c r="V56" t="s">
        <v>424</v>
      </c>
      <c r="W56" t="s">
        <v>425</v>
      </c>
      <c r="X56" t="s">
        <v>3064</v>
      </c>
      <c r="Y56" s="711">
        <v>44686.350208333337</v>
      </c>
    </row>
    <row r="57" spans="1:25">
      <c r="A57" t="s">
        <v>410</v>
      </c>
      <c r="B57" t="s">
        <v>411</v>
      </c>
      <c r="C57" t="s">
        <v>970</v>
      </c>
      <c r="D57" t="s">
        <v>971</v>
      </c>
      <c r="E57" t="s">
        <v>414</v>
      </c>
      <c r="F57" t="s">
        <v>415</v>
      </c>
      <c r="G57" t="s">
        <v>416</v>
      </c>
      <c r="H57" t="s">
        <v>882</v>
      </c>
      <c r="I57" t="s">
        <v>1960</v>
      </c>
      <c r="J57" s="711">
        <v>44676</v>
      </c>
      <c r="K57" t="s">
        <v>3476</v>
      </c>
      <c r="L57" t="s">
        <v>3477</v>
      </c>
      <c r="M57" t="s">
        <v>421</v>
      </c>
      <c r="N57">
        <v>0</v>
      </c>
      <c r="O57">
        <v>0</v>
      </c>
      <c r="P57" t="s">
        <v>422</v>
      </c>
      <c r="Q57">
        <v>84</v>
      </c>
      <c r="R57">
        <v>78.47</v>
      </c>
      <c r="S57" t="s">
        <v>422</v>
      </c>
      <c r="T57" s="935">
        <v>84</v>
      </c>
      <c r="U57" t="s">
        <v>423</v>
      </c>
      <c r="V57" t="s">
        <v>424</v>
      </c>
      <c r="W57" t="s">
        <v>425</v>
      </c>
      <c r="X57" t="s">
        <v>3064</v>
      </c>
      <c r="Y57" s="711">
        <v>44686.350208333337</v>
      </c>
    </row>
    <row r="58" spans="1:25">
      <c r="A58" t="s">
        <v>410</v>
      </c>
      <c r="B58" t="s">
        <v>411</v>
      </c>
      <c r="C58" t="s">
        <v>970</v>
      </c>
      <c r="D58" t="s">
        <v>971</v>
      </c>
      <c r="E58" t="s">
        <v>414</v>
      </c>
      <c r="F58" t="s">
        <v>415</v>
      </c>
      <c r="G58" t="s">
        <v>416</v>
      </c>
      <c r="H58" t="s">
        <v>882</v>
      </c>
      <c r="I58" t="s">
        <v>1960</v>
      </c>
      <c r="J58" s="711">
        <v>44676</v>
      </c>
      <c r="K58" t="s">
        <v>3478</v>
      </c>
      <c r="L58" t="s">
        <v>3479</v>
      </c>
      <c r="M58" t="s">
        <v>421</v>
      </c>
      <c r="N58">
        <v>0</v>
      </c>
      <c r="O58">
        <v>0</v>
      </c>
      <c r="P58" t="s">
        <v>422</v>
      </c>
      <c r="Q58">
        <v>204</v>
      </c>
      <c r="R58">
        <v>190.57</v>
      </c>
      <c r="S58" t="s">
        <v>422</v>
      </c>
      <c r="T58" s="935">
        <v>204</v>
      </c>
      <c r="U58" t="s">
        <v>423</v>
      </c>
      <c r="V58" t="s">
        <v>424</v>
      </c>
      <c r="W58" t="s">
        <v>425</v>
      </c>
      <c r="X58" t="s">
        <v>3064</v>
      </c>
      <c r="Y58" s="711">
        <v>44695.463263888887</v>
      </c>
    </row>
    <row r="59" spans="1:25">
      <c r="A59" t="s">
        <v>410</v>
      </c>
      <c r="B59" t="s">
        <v>411</v>
      </c>
      <c r="C59" t="s">
        <v>970</v>
      </c>
      <c r="D59" t="s">
        <v>971</v>
      </c>
      <c r="E59" t="s">
        <v>414</v>
      </c>
      <c r="F59" t="s">
        <v>415</v>
      </c>
      <c r="G59" t="s">
        <v>416</v>
      </c>
      <c r="H59" t="s">
        <v>882</v>
      </c>
      <c r="I59" t="s">
        <v>1960</v>
      </c>
      <c r="J59" s="711">
        <v>44676</v>
      </c>
      <c r="K59" t="s">
        <v>3480</v>
      </c>
      <c r="L59" t="s">
        <v>3481</v>
      </c>
      <c r="M59" t="s">
        <v>421</v>
      </c>
      <c r="N59">
        <v>0</v>
      </c>
      <c r="O59">
        <v>0</v>
      </c>
      <c r="P59" t="s">
        <v>422</v>
      </c>
      <c r="Q59">
        <v>209</v>
      </c>
      <c r="R59">
        <v>195.24</v>
      </c>
      <c r="S59" t="s">
        <v>422</v>
      </c>
      <c r="T59" s="935">
        <v>209</v>
      </c>
      <c r="U59" t="s">
        <v>423</v>
      </c>
      <c r="V59" t="s">
        <v>424</v>
      </c>
      <c r="W59" t="s">
        <v>425</v>
      </c>
      <c r="X59" t="s">
        <v>3064</v>
      </c>
      <c r="Y59" s="711">
        <v>44695.463275462964</v>
      </c>
    </row>
    <row r="60" spans="1:25">
      <c r="A60" t="s">
        <v>410</v>
      </c>
      <c r="B60" t="s">
        <v>411</v>
      </c>
      <c r="C60" t="s">
        <v>970</v>
      </c>
      <c r="D60" t="s">
        <v>971</v>
      </c>
      <c r="E60" t="s">
        <v>414</v>
      </c>
      <c r="F60" t="s">
        <v>415</v>
      </c>
      <c r="G60" t="s">
        <v>416</v>
      </c>
      <c r="H60" t="s">
        <v>882</v>
      </c>
      <c r="I60" t="s">
        <v>1960</v>
      </c>
      <c r="J60" s="711">
        <v>44676</v>
      </c>
      <c r="K60" t="s">
        <v>3482</v>
      </c>
      <c r="L60" t="s">
        <v>3483</v>
      </c>
      <c r="M60" t="s">
        <v>421</v>
      </c>
      <c r="N60">
        <v>0</v>
      </c>
      <c r="O60">
        <v>0</v>
      </c>
      <c r="P60" t="s">
        <v>422</v>
      </c>
      <c r="Q60">
        <v>2240</v>
      </c>
      <c r="R60">
        <v>2092.48</v>
      </c>
      <c r="S60" t="s">
        <v>422</v>
      </c>
      <c r="T60" s="935">
        <v>2240</v>
      </c>
      <c r="U60" t="s">
        <v>423</v>
      </c>
      <c r="V60" t="s">
        <v>424</v>
      </c>
      <c r="W60" t="s">
        <v>425</v>
      </c>
      <c r="X60" t="s">
        <v>3069</v>
      </c>
      <c r="Y60" s="711">
        <v>44695.463275462964</v>
      </c>
    </row>
    <row r="61" spans="1:25">
      <c r="A61" t="s">
        <v>410</v>
      </c>
      <c r="B61" t="s">
        <v>411</v>
      </c>
      <c r="C61" t="s">
        <v>970</v>
      </c>
      <c r="D61" t="s">
        <v>971</v>
      </c>
      <c r="E61" t="s">
        <v>414</v>
      </c>
      <c r="F61" t="s">
        <v>415</v>
      </c>
      <c r="G61" t="s">
        <v>416</v>
      </c>
      <c r="H61" t="s">
        <v>882</v>
      </c>
      <c r="I61" t="s">
        <v>1960</v>
      </c>
      <c r="J61" s="711">
        <v>44676</v>
      </c>
      <c r="K61" t="s">
        <v>3484</v>
      </c>
      <c r="L61" t="s">
        <v>3485</v>
      </c>
      <c r="M61" t="s">
        <v>421</v>
      </c>
      <c r="N61">
        <v>0</v>
      </c>
      <c r="O61">
        <v>0</v>
      </c>
      <c r="P61" t="s">
        <v>422</v>
      </c>
      <c r="Q61">
        <v>2180</v>
      </c>
      <c r="R61">
        <v>2036.43</v>
      </c>
      <c r="S61" t="s">
        <v>422</v>
      </c>
      <c r="T61" s="935">
        <v>2180</v>
      </c>
      <c r="U61" t="s">
        <v>423</v>
      </c>
      <c r="V61" t="s">
        <v>424</v>
      </c>
      <c r="W61" t="s">
        <v>425</v>
      </c>
      <c r="X61" t="s">
        <v>3069</v>
      </c>
      <c r="Y61" s="711">
        <v>44695.463275462964</v>
      </c>
    </row>
    <row r="62" spans="1:25">
      <c r="A62" t="s">
        <v>410</v>
      </c>
      <c r="B62" t="s">
        <v>411</v>
      </c>
      <c r="C62" t="s">
        <v>970</v>
      </c>
      <c r="D62" t="s">
        <v>971</v>
      </c>
      <c r="E62" t="s">
        <v>414</v>
      </c>
      <c r="F62" t="s">
        <v>415</v>
      </c>
      <c r="G62" t="s">
        <v>416</v>
      </c>
      <c r="H62" t="s">
        <v>882</v>
      </c>
      <c r="I62" t="s">
        <v>1960</v>
      </c>
      <c r="J62" s="711">
        <v>44712</v>
      </c>
      <c r="K62" t="s">
        <v>3657</v>
      </c>
      <c r="L62" t="s">
        <v>3658</v>
      </c>
      <c r="M62" t="s">
        <v>421</v>
      </c>
      <c r="N62">
        <v>0</v>
      </c>
      <c r="O62">
        <v>0</v>
      </c>
      <c r="P62" t="s">
        <v>422</v>
      </c>
      <c r="Q62">
        <v>1286</v>
      </c>
      <c r="R62">
        <v>1214.47</v>
      </c>
      <c r="S62" t="s">
        <v>422</v>
      </c>
      <c r="T62" s="935">
        <v>1286</v>
      </c>
      <c r="U62" t="s">
        <v>423</v>
      </c>
      <c r="V62" t="s">
        <v>424</v>
      </c>
      <c r="W62" t="s">
        <v>425</v>
      </c>
      <c r="X62" t="s">
        <v>3064</v>
      </c>
      <c r="Y62" s="711">
        <v>44726.440937500003</v>
      </c>
    </row>
    <row r="63" spans="1:25">
      <c r="A63" t="s">
        <v>410</v>
      </c>
      <c r="B63" t="s">
        <v>411</v>
      </c>
      <c r="C63" t="s">
        <v>970</v>
      </c>
      <c r="D63" t="s">
        <v>971</v>
      </c>
      <c r="E63" t="s">
        <v>414</v>
      </c>
      <c r="F63" t="s">
        <v>415</v>
      </c>
      <c r="G63" t="s">
        <v>416</v>
      </c>
      <c r="H63" t="s">
        <v>908</v>
      </c>
      <c r="I63" t="s">
        <v>1697</v>
      </c>
      <c r="J63" s="711">
        <v>44694</v>
      </c>
      <c r="K63" t="s">
        <v>3659</v>
      </c>
      <c r="L63" t="s">
        <v>3660</v>
      </c>
      <c r="M63" t="s">
        <v>421</v>
      </c>
      <c r="N63">
        <v>0</v>
      </c>
      <c r="O63">
        <v>0</v>
      </c>
      <c r="P63" t="s">
        <v>422</v>
      </c>
      <c r="Q63">
        <v>415</v>
      </c>
      <c r="R63">
        <v>395.39</v>
      </c>
      <c r="S63" t="s">
        <v>422</v>
      </c>
      <c r="T63" s="935">
        <v>415</v>
      </c>
      <c r="U63" t="s">
        <v>423</v>
      </c>
      <c r="V63" t="s">
        <v>424</v>
      </c>
      <c r="W63" t="s">
        <v>425</v>
      </c>
      <c r="X63" t="s">
        <v>3064</v>
      </c>
      <c r="Y63" s="711">
        <v>44711.607800925929</v>
      </c>
    </row>
    <row r="64" spans="1:25">
      <c r="A64" t="s">
        <v>410</v>
      </c>
      <c r="B64" t="s">
        <v>411</v>
      </c>
      <c r="C64" t="s">
        <v>970</v>
      </c>
      <c r="D64" t="s">
        <v>971</v>
      </c>
      <c r="E64" t="s">
        <v>414</v>
      </c>
      <c r="F64" t="s">
        <v>415</v>
      </c>
      <c r="G64" t="s">
        <v>416</v>
      </c>
      <c r="H64" t="s">
        <v>908</v>
      </c>
      <c r="I64" t="s">
        <v>1697</v>
      </c>
      <c r="J64" s="711">
        <v>44694</v>
      </c>
      <c r="K64" t="s">
        <v>3661</v>
      </c>
      <c r="L64" t="s">
        <v>3662</v>
      </c>
      <c r="M64" t="s">
        <v>421</v>
      </c>
      <c r="N64">
        <v>0</v>
      </c>
      <c r="O64">
        <v>0</v>
      </c>
      <c r="P64" t="s">
        <v>422</v>
      </c>
      <c r="Q64">
        <v>415</v>
      </c>
      <c r="R64">
        <v>395.39</v>
      </c>
      <c r="S64" t="s">
        <v>422</v>
      </c>
      <c r="T64" s="935">
        <v>415</v>
      </c>
      <c r="U64" t="s">
        <v>423</v>
      </c>
      <c r="V64" t="s">
        <v>424</v>
      </c>
      <c r="W64" t="s">
        <v>425</v>
      </c>
      <c r="X64" t="s">
        <v>3064</v>
      </c>
      <c r="Y64" s="711">
        <v>44711.607800925929</v>
      </c>
    </row>
    <row r="65" spans="1:25">
      <c r="A65" t="s">
        <v>410</v>
      </c>
      <c r="B65" t="s">
        <v>411</v>
      </c>
      <c r="C65" t="s">
        <v>970</v>
      </c>
      <c r="D65" t="s">
        <v>971</v>
      </c>
      <c r="E65" t="s">
        <v>414</v>
      </c>
      <c r="F65" t="s">
        <v>415</v>
      </c>
      <c r="G65" t="s">
        <v>416</v>
      </c>
      <c r="H65" t="s">
        <v>908</v>
      </c>
      <c r="I65" t="s">
        <v>1697</v>
      </c>
      <c r="J65" s="711">
        <v>44694</v>
      </c>
      <c r="K65" t="s">
        <v>3663</v>
      </c>
      <c r="L65" t="s">
        <v>3664</v>
      </c>
      <c r="M65" t="s">
        <v>421</v>
      </c>
      <c r="N65">
        <v>0</v>
      </c>
      <c r="O65">
        <v>0</v>
      </c>
      <c r="P65" t="s">
        <v>422</v>
      </c>
      <c r="Q65">
        <v>415</v>
      </c>
      <c r="R65">
        <v>395.39</v>
      </c>
      <c r="S65" t="s">
        <v>422</v>
      </c>
      <c r="T65" s="935">
        <v>415</v>
      </c>
      <c r="U65" t="s">
        <v>423</v>
      </c>
      <c r="V65" t="s">
        <v>424</v>
      </c>
      <c r="W65" t="s">
        <v>425</v>
      </c>
      <c r="X65" t="s">
        <v>3064</v>
      </c>
      <c r="Y65" s="711">
        <v>44711.607800925929</v>
      </c>
    </row>
    <row r="66" spans="1:25">
      <c r="A66" t="s">
        <v>410</v>
      </c>
      <c r="B66" t="s">
        <v>411</v>
      </c>
      <c r="C66" t="s">
        <v>970</v>
      </c>
      <c r="D66" t="s">
        <v>971</v>
      </c>
      <c r="E66" t="s">
        <v>414</v>
      </c>
      <c r="F66" t="s">
        <v>415</v>
      </c>
      <c r="G66" t="s">
        <v>416</v>
      </c>
      <c r="H66" t="s">
        <v>908</v>
      </c>
      <c r="I66" t="s">
        <v>1697</v>
      </c>
      <c r="J66" s="711">
        <v>44705</v>
      </c>
      <c r="K66" t="s">
        <v>3665</v>
      </c>
      <c r="L66" t="s">
        <v>3666</v>
      </c>
      <c r="M66" t="s">
        <v>421</v>
      </c>
      <c r="N66">
        <v>0</v>
      </c>
      <c r="O66">
        <v>0</v>
      </c>
      <c r="P66" t="s">
        <v>422</v>
      </c>
      <c r="Q66">
        <v>144</v>
      </c>
      <c r="R66">
        <v>135.99</v>
      </c>
      <c r="S66" t="s">
        <v>422</v>
      </c>
      <c r="T66" s="935">
        <v>144</v>
      </c>
      <c r="U66" t="s">
        <v>423</v>
      </c>
      <c r="V66" t="s">
        <v>424</v>
      </c>
      <c r="W66" t="s">
        <v>425</v>
      </c>
      <c r="X66" t="s">
        <v>3064</v>
      </c>
      <c r="Y66" s="711">
        <v>44726.440925925926</v>
      </c>
    </row>
    <row r="67" spans="1:25">
      <c r="A67" t="s">
        <v>410</v>
      </c>
      <c r="B67" t="s">
        <v>411</v>
      </c>
      <c r="C67" t="s">
        <v>970</v>
      </c>
      <c r="D67" t="s">
        <v>971</v>
      </c>
      <c r="E67" t="s">
        <v>414</v>
      </c>
      <c r="F67" t="s">
        <v>415</v>
      </c>
      <c r="G67" t="s">
        <v>416</v>
      </c>
      <c r="H67" t="s">
        <v>908</v>
      </c>
      <c r="I67" t="s">
        <v>1697</v>
      </c>
      <c r="J67" s="711">
        <v>44705</v>
      </c>
      <c r="K67" t="s">
        <v>3667</v>
      </c>
      <c r="L67" t="s">
        <v>3668</v>
      </c>
      <c r="M67" t="s">
        <v>421</v>
      </c>
      <c r="N67">
        <v>0</v>
      </c>
      <c r="O67">
        <v>0</v>
      </c>
      <c r="P67" t="s">
        <v>422</v>
      </c>
      <c r="Q67">
        <v>269</v>
      </c>
      <c r="R67">
        <v>254.04</v>
      </c>
      <c r="S67" t="s">
        <v>422</v>
      </c>
      <c r="T67" s="935">
        <v>269</v>
      </c>
      <c r="U67" t="s">
        <v>423</v>
      </c>
      <c r="V67" t="s">
        <v>424</v>
      </c>
      <c r="W67" t="s">
        <v>425</v>
      </c>
      <c r="X67" t="s">
        <v>3064</v>
      </c>
      <c r="Y67" s="711">
        <v>44726.440925925926</v>
      </c>
    </row>
    <row r="68" spans="1:25">
      <c r="A68" t="s">
        <v>410</v>
      </c>
      <c r="B68" t="s">
        <v>411</v>
      </c>
      <c r="C68" t="s">
        <v>970</v>
      </c>
      <c r="D68" t="s">
        <v>971</v>
      </c>
      <c r="E68" t="s">
        <v>414</v>
      </c>
      <c r="F68" t="s">
        <v>415</v>
      </c>
      <c r="G68" t="s">
        <v>416</v>
      </c>
      <c r="H68" t="s">
        <v>908</v>
      </c>
      <c r="I68" t="s">
        <v>1697</v>
      </c>
      <c r="J68" s="711">
        <v>44712</v>
      </c>
      <c r="K68" t="s">
        <v>3669</v>
      </c>
      <c r="L68" t="s">
        <v>3670</v>
      </c>
      <c r="M68" t="s">
        <v>421</v>
      </c>
      <c r="N68">
        <v>0</v>
      </c>
      <c r="O68">
        <v>0</v>
      </c>
      <c r="P68" t="s">
        <v>422</v>
      </c>
      <c r="Q68">
        <v>814</v>
      </c>
      <c r="R68">
        <v>768.72</v>
      </c>
      <c r="S68" t="s">
        <v>422</v>
      </c>
      <c r="T68" s="935">
        <v>814</v>
      </c>
      <c r="U68" t="s">
        <v>423</v>
      </c>
      <c r="V68" t="s">
        <v>424</v>
      </c>
      <c r="W68" t="s">
        <v>425</v>
      </c>
      <c r="X68" t="s">
        <v>3064</v>
      </c>
      <c r="Y68" s="711">
        <v>44726.440937500003</v>
      </c>
    </row>
    <row r="69" spans="1:25">
      <c r="A69" t="s">
        <v>410</v>
      </c>
      <c r="B69" t="s">
        <v>411</v>
      </c>
      <c r="C69" t="s">
        <v>970</v>
      </c>
      <c r="D69" t="s">
        <v>971</v>
      </c>
      <c r="E69" t="s">
        <v>414</v>
      </c>
      <c r="F69" t="s">
        <v>415</v>
      </c>
      <c r="G69" t="s">
        <v>416</v>
      </c>
      <c r="H69" t="s">
        <v>908</v>
      </c>
      <c r="I69" t="s">
        <v>1697</v>
      </c>
      <c r="J69" s="711">
        <v>44712</v>
      </c>
      <c r="K69" t="s">
        <v>3671</v>
      </c>
      <c r="L69" t="s">
        <v>3672</v>
      </c>
      <c r="M69" t="s">
        <v>421</v>
      </c>
      <c r="N69">
        <v>0</v>
      </c>
      <c r="O69">
        <v>0</v>
      </c>
      <c r="P69" t="s">
        <v>422</v>
      </c>
      <c r="Q69">
        <v>550</v>
      </c>
      <c r="R69">
        <v>519.41</v>
      </c>
      <c r="S69" t="s">
        <v>422</v>
      </c>
      <c r="T69" s="935">
        <v>550</v>
      </c>
      <c r="U69" t="s">
        <v>423</v>
      </c>
      <c r="V69" t="s">
        <v>424</v>
      </c>
      <c r="W69" t="s">
        <v>425</v>
      </c>
      <c r="X69" t="s">
        <v>3069</v>
      </c>
      <c r="Y69" s="711">
        <v>44726.440937500003</v>
      </c>
    </row>
    <row r="70" spans="1:25">
      <c r="A70" t="s">
        <v>410</v>
      </c>
      <c r="B70" t="s">
        <v>411</v>
      </c>
      <c r="C70" t="s">
        <v>970</v>
      </c>
      <c r="D70" t="s">
        <v>971</v>
      </c>
      <c r="E70" t="s">
        <v>414</v>
      </c>
      <c r="F70" t="s">
        <v>415</v>
      </c>
      <c r="G70" t="s">
        <v>416</v>
      </c>
      <c r="H70" t="s">
        <v>910</v>
      </c>
      <c r="I70" t="s">
        <v>2159</v>
      </c>
      <c r="J70" s="711">
        <v>44694</v>
      </c>
      <c r="K70" t="s">
        <v>3673</v>
      </c>
      <c r="L70" t="s">
        <v>3674</v>
      </c>
      <c r="M70" t="s">
        <v>421</v>
      </c>
      <c r="N70">
        <v>0</v>
      </c>
      <c r="O70">
        <v>0</v>
      </c>
      <c r="P70" t="s">
        <v>422</v>
      </c>
      <c r="Q70">
        <v>1250</v>
      </c>
      <c r="R70">
        <v>1190.93</v>
      </c>
      <c r="S70" t="s">
        <v>422</v>
      </c>
      <c r="T70" s="935">
        <v>1250</v>
      </c>
      <c r="U70" t="s">
        <v>423</v>
      </c>
      <c r="V70" t="s">
        <v>424</v>
      </c>
      <c r="W70" t="s">
        <v>425</v>
      </c>
      <c r="X70" t="s">
        <v>3122</v>
      </c>
      <c r="Y70" s="711">
        <v>44714.4762962963</v>
      </c>
    </row>
    <row r="71" spans="1:25">
      <c r="A71" t="s">
        <v>410</v>
      </c>
      <c r="B71" t="s">
        <v>411</v>
      </c>
      <c r="C71" t="s">
        <v>432</v>
      </c>
      <c r="D71" t="s">
        <v>433</v>
      </c>
      <c r="E71" t="s">
        <v>414</v>
      </c>
      <c r="F71" t="s">
        <v>415</v>
      </c>
      <c r="G71" t="s">
        <v>416</v>
      </c>
      <c r="H71" t="s">
        <v>434</v>
      </c>
      <c r="I71" t="s">
        <v>435</v>
      </c>
      <c r="J71" s="711">
        <v>44677</v>
      </c>
      <c r="K71" t="s">
        <v>3486</v>
      </c>
      <c r="L71" t="s">
        <v>3487</v>
      </c>
      <c r="M71" t="s">
        <v>421</v>
      </c>
      <c r="N71">
        <v>0</v>
      </c>
      <c r="O71">
        <v>0</v>
      </c>
      <c r="P71" t="s">
        <v>422</v>
      </c>
      <c r="Q71">
        <v>1003.55</v>
      </c>
      <c r="R71">
        <v>937.46</v>
      </c>
      <c r="S71" t="s">
        <v>422</v>
      </c>
      <c r="T71" s="935">
        <v>1003.55</v>
      </c>
      <c r="U71" t="s">
        <v>423</v>
      </c>
      <c r="V71" t="s">
        <v>424</v>
      </c>
      <c r="W71" t="s">
        <v>425</v>
      </c>
      <c r="X71" t="s">
        <v>3488</v>
      </c>
      <c r="Y71" s="711">
        <v>44687.34238425926</v>
      </c>
    </row>
    <row r="72" spans="1:25">
      <c r="A72" t="s">
        <v>410</v>
      </c>
      <c r="B72" t="s">
        <v>411</v>
      </c>
      <c r="C72" t="s">
        <v>432</v>
      </c>
      <c r="D72" t="s">
        <v>433</v>
      </c>
      <c r="E72" t="s">
        <v>414</v>
      </c>
      <c r="F72" t="s">
        <v>415</v>
      </c>
      <c r="G72" t="s">
        <v>416</v>
      </c>
      <c r="H72" t="s">
        <v>434</v>
      </c>
      <c r="I72" t="s">
        <v>435</v>
      </c>
      <c r="J72" s="711">
        <v>44712</v>
      </c>
      <c r="K72" t="s">
        <v>3675</v>
      </c>
      <c r="L72" t="s">
        <v>3676</v>
      </c>
      <c r="M72" t="s">
        <v>421</v>
      </c>
      <c r="N72">
        <v>0</v>
      </c>
      <c r="O72">
        <v>0</v>
      </c>
      <c r="P72" t="s">
        <v>422</v>
      </c>
      <c r="Q72">
        <v>851.5</v>
      </c>
      <c r="R72">
        <v>804.14</v>
      </c>
      <c r="S72" t="s">
        <v>422</v>
      </c>
      <c r="T72" s="935">
        <v>851.5</v>
      </c>
      <c r="U72" t="s">
        <v>423</v>
      </c>
      <c r="V72" t="s">
        <v>424</v>
      </c>
      <c r="W72" t="s">
        <v>425</v>
      </c>
      <c r="X72" t="s">
        <v>3135</v>
      </c>
      <c r="Y72" s="711">
        <v>44719.431979166664</v>
      </c>
    </row>
    <row r="73" spans="1:25">
      <c r="A73" t="s">
        <v>410</v>
      </c>
      <c r="B73" t="s">
        <v>411</v>
      </c>
      <c r="C73" t="s">
        <v>970</v>
      </c>
      <c r="D73" t="s">
        <v>971</v>
      </c>
      <c r="E73" t="s">
        <v>414</v>
      </c>
      <c r="F73" t="s">
        <v>415</v>
      </c>
      <c r="G73" t="s">
        <v>416</v>
      </c>
      <c r="H73" t="s">
        <v>441</v>
      </c>
      <c r="I73" t="s">
        <v>442</v>
      </c>
      <c r="J73" s="711">
        <v>44676</v>
      </c>
      <c r="K73" t="s">
        <v>3489</v>
      </c>
      <c r="L73" t="s">
        <v>3490</v>
      </c>
      <c r="M73" t="s">
        <v>421</v>
      </c>
      <c r="N73">
        <v>0</v>
      </c>
      <c r="O73">
        <v>0</v>
      </c>
      <c r="P73" t="s">
        <v>422</v>
      </c>
      <c r="Q73">
        <v>306</v>
      </c>
      <c r="R73">
        <v>285.85000000000002</v>
      </c>
      <c r="S73" t="s">
        <v>422</v>
      </c>
      <c r="T73" s="935">
        <v>306</v>
      </c>
      <c r="U73" t="s">
        <v>423</v>
      </c>
      <c r="V73" t="s">
        <v>424</v>
      </c>
      <c r="W73" t="s">
        <v>425</v>
      </c>
      <c r="X73" t="s">
        <v>3142</v>
      </c>
      <c r="Y73" s="711">
        <v>44686.317569444444</v>
      </c>
    </row>
    <row r="74" spans="1:25">
      <c r="A74" t="s">
        <v>410</v>
      </c>
      <c r="B74" t="s">
        <v>411</v>
      </c>
      <c r="C74" t="s">
        <v>970</v>
      </c>
      <c r="D74" t="s">
        <v>971</v>
      </c>
      <c r="E74" t="s">
        <v>414</v>
      </c>
      <c r="F74" t="s">
        <v>415</v>
      </c>
      <c r="G74" t="s">
        <v>416</v>
      </c>
      <c r="H74" t="s">
        <v>441</v>
      </c>
      <c r="I74" t="s">
        <v>442</v>
      </c>
      <c r="J74" s="711">
        <v>44694</v>
      </c>
      <c r="K74" t="s">
        <v>3677</v>
      </c>
      <c r="L74" t="s">
        <v>3678</v>
      </c>
      <c r="M74" t="s">
        <v>421</v>
      </c>
      <c r="N74">
        <v>0</v>
      </c>
      <c r="O74">
        <v>0</v>
      </c>
      <c r="P74" t="s">
        <v>422</v>
      </c>
      <c r="Q74">
        <v>2448</v>
      </c>
      <c r="R74">
        <v>2332.3200000000002</v>
      </c>
      <c r="S74" t="s">
        <v>422</v>
      </c>
      <c r="T74" s="935">
        <v>2448</v>
      </c>
      <c r="U74" t="s">
        <v>423</v>
      </c>
      <c r="V74" t="s">
        <v>424</v>
      </c>
      <c r="W74" t="s">
        <v>425</v>
      </c>
      <c r="X74" t="s">
        <v>3145</v>
      </c>
      <c r="Y74" s="711">
        <v>44714.476284722223</v>
      </c>
    </row>
    <row r="75" spans="1:25">
      <c r="A75" t="s">
        <v>410</v>
      </c>
      <c r="B75" t="s">
        <v>411</v>
      </c>
      <c r="C75" t="s">
        <v>970</v>
      </c>
      <c r="D75" t="s">
        <v>971</v>
      </c>
      <c r="E75" t="s">
        <v>414</v>
      </c>
      <c r="F75" t="s">
        <v>415</v>
      </c>
      <c r="G75" t="s">
        <v>416</v>
      </c>
      <c r="H75" t="s">
        <v>441</v>
      </c>
      <c r="I75" t="s">
        <v>442</v>
      </c>
      <c r="J75" s="711">
        <v>44694</v>
      </c>
      <c r="K75" t="s">
        <v>3679</v>
      </c>
      <c r="L75" t="s">
        <v>3680</v>
      </c>
      <c r="M75" t="s">
        <v>421</v>
      </c>
      <c r="N75">
        <v>0</v>
      </c>
      <c r="O75">
        <v>0</v>
      </c>
      <c r="P75" t="s">
        <v>422</v>
      </c>
      <c r="Q75">
        <v>1224</v>
      </c>
      <c r="R75">
        <v>1166.1600000000001</v>
      </c>
      <c r="S75" t="s">
        <v>422</v>
      </c>
      <c r="T75" s="935">
        <v>1224</v>
      </c>
      <c r="U75" t="s">
        <v>423</v>
      </c>
      <c r="V75" t="s">
        <v>424</v>
      </c>
      <c r="W75" t="s">
        <v>425</v>
      </c>
      <c r="X75" t="s">
        <v>3145</v>
      </c>
      <c r="Y75" s="711">
        <v>44714.476284722223</v>
      </c>
    </row>
    <row r="76" spans="1:25">
      <c r="A76" t="s">
        <v>410</v>
      </c>
      <c r="B76" t="s">
        <v>411</v>
      </c>
      <c r="C76" t="s">
        <v>970</v>
      </c>
      <c r="D76" t="s">
        <v>971</v>
      </c>
      <c r="E76" t="s">
        <v>414</v>
      </c>
      <c r="F76" t="s">
        <v>415</v>
      </c>
      <c r="G76" t="s">
        <v>416</v>
      </c>
      <c r="H76" t="s">
        <v>441</v>
      </c>
      <c r="I76" t="s">
        <v>442</v>
      </c>
      <c r="J76" s="711">
        <v>44701</v>
      </c>
      <c r="K76" t="s">
        <v>3681</v>
      </c>
      <c r="L76" t="s">
        <v>3682</v>
      </c>
      <c r="M76" t="s">
        <v>421</v>
      </c>
      <c r="N76">
        <v>0</v>
      </c>
      <c r="O76">
        <v>0</v>
      </c>
      <c r="P76" t="s">
        <v>422</v>
      </c>
      <c r="Q76">
        <v>306</v>
      </c>
      <c r="R76">
        <v>294.43</v>
      </c>
      <c r="S76" t="s">
        <v>422</v>
      </c>
      <c r="T76" s="935">
        <v>306</v>
      </c>
      <c r="U76" t="s">
        <v>423</v>
      </c>
      <c r="V76" t="s">
        <v>424</v>
      </c>
      <c r="W76" t="s">
        <v>425</v>
      </c>
      <c r="X76" t="s">
        <v>3142</v>
      </c>
      <c r="Y76" s="711">
        <v>44714.4762962963</v>
      </c>
    </row>
    <row r="77" spans="1:25">
      <c r="A77" t="s">
        <v>410</v>
      </c>
      <c r="B77" t="s">
        <v>411</v>
      </c>
      <c r="C77" t="s">
        <v>970</v>
      </c>
      <c r="D77" t="s">
        <v>971</v>
      </c>
      <c r="E77" t="s">
        <v>414</v>
      </c>
      <c r="F77" t="s">
        <v>415</v>
      </c>
      <c r="G77" t="s">
        <v>416</v>
      </c>
      <c r="H77" t="s">
        <v>441</v>
      </c>
      <c r="I77" t="s">
        <v>442</v>
      </c>
      <c r="J77" s="711">
        <v>44704</v>
      </c>
      <c r="K77" t="s">
        <v>3683</v>
      </c>
      <c r="L77" t="s">
        <v>3684</v>
      </c>
      <c r="M77" t="s">
        <v>421</v>
      </c>
      <c r="N77">
        <v>0</v>
      </c>
      <c r="O77">
        <v>0</v>
      </c>
      <c r="P77" t="s">
        <v>422</v>
      </c>
      <c r="Q77">
        <v>918</v>
      </c>
      <c r="R77">
        <v>866.94</v>
      </c>
      <c r="S77" t="s">
        <v>422</v>
      </c>
      <c r="T77" s="935">
        <v>918</v>
      </c>
      <c r="U77" t="s">
        <v>423</v>
      </c>
      <c r="V77" t="s">
        <v>424</v>
      </c>
      <c r="W77" t="s">
        <v>425</v>
      </c>
      <c r="X77" t="s">
        <v>3145</v>
      </c>
      <c r="Y77" s="711">
        <v>44714.4762962963</v>
      </c>
    </row>
    <row r="78" spans="1:25">
      <c r="A78" t="s">
        <v>410</v>
      </c>
      <c r="B78" t="s">
        <v>411</v>
      </c>
      <c r="C78" t="s">
        <v>970</v>
      </c>
      <c r="D78" t="s">
        <v>971</v>
      </c>
      <c r="E78" t="s">
        <v>414</v>
      </c>
      <c r="F78" t="s">
        <v>415</v>
      </c>
      <c r="G78" t="s">
        <v>416</v>
      </c>
      <c r="H78" t="s">
        <v>453</v>
      </c>
      <c r="I78" t="s">
        <v>454</v>
      </c>
      <c r="J78" s="711">
        <v>44662</v>
      </c>
      <c r="K78" t="s">
        <v>3491</v>
      </c>
      <c r="L78" t="s">
        <v>3492</v>
      </c>
      <c r="M78" t="s">
        <v>421</v>
      </c>
      <c r="N78">
        <v>0</v>
      </c>
      <c r="O78">
        <v>0</v>
      </c>
      <c r="P78" t="s">
        <v>422</v>
      </c>
      <c r="Q78">
        <v>101</v>
      </c>
      <c r="R78">
        <v>92.95</v>
      </c>
      <c r="S78" t="s">
        <v>422</v>
      </c>
      <c r="T78" s="935">
        <v>101</v>
      </c>
      <c r="U78" t="s">
        <v>423</v>
      </c>
      <c r="V78" t="s">
        <v>424</v>
      </c>
      <c r="W78" t="s">
        <v>425</v>
      </c>
      <c r="X78" t="s">
        <v>3163</v>
      </c>
      <c r="Y78" s="711">
        <v>44686.347939814812</v>
      </c>
    </row>
    <row r="79" spans="1:25">
      <c r="A79" t="s">
        <v>410</v>
      </c>
      <c r="B79" t="s">
        <v>411</v>
      </c>
      <c r="C79" t="s">
        <v>432</v>
      </c>
      <c r="D79" t="s">
        <v>433</v>
      </c>
      <c r="E79" t="s">
        <v>414</v>
      </c>
      <c r="F79" t="s">
        <v>415</v>
      </c>
      <c r="G79" t="s">
        <v>416</v>
      </c>
      <c r="H79" t="s">
        <v>453</v>
      </c>
      <c r="I79" t="s">
        <v>454</v>
      </c>
      <c r="J79" s="711">
        <v>44677</v>
      </c>
      <c r="K79" t="s">
        <v>3493</v>
      </c>
      <c r="L79" t="s">
        <v>3494</v>
      </c>
      <c r="M79" t="s">
        <v>421</v>
      </c>
      <c r="N79">
        <v>0</v>
      </c>
      <c r="O79">
        <v>0</v>
      </c>
      <c r="P79" t="s">
        <v>422</v>
      </c>
      <c r="Q79">
        <v>1313.99</v>
      </c>
      <c r="R79">
        <v>1227.45</v>
      </c>
      <c r="S79" t="s">
        <v>422</v>
      </c>
      <c r="T79" s="935">
        <v>1313.99</v>
      </c>
      <c r="U79" t="s">
        <v>423</v>
      </c>
      <c r="V79" t="s">
        <v>424</v>
      </c>
      <c r="W79" t="s">
        <v>425</v>
      </c>
      <c r="X79" t="s">
        <v>3488</v>
      </c>
      <c r="Y79" s="711">
        <v>44687.34238425926</v>
      </c>
    </row>
    <row r="80" spans="1:25">
      <c r="A80" t="s">
        <v>410</v>
      </c>
      <c r="B80" t="s">
        <v>411</v>
      </c>
      <c r="C80" t="s">
        <v>432</v>
      </c>
      <c r="D80" t="s">
        <v>433</v>
      </c>
      <c r="E80" t="s">
        <v>414</v>
      </c>
      <c r="F80" t="s">
        <v>415</v>
      </c>
      <c r="G80" t="s">
        <v>416</v>
      </c>
      <c r="H80" t="s">
        <v>453</v>
      </c>
      <c r="I80" t="s">
        <v>454</v>
      </c>
      <c r="J80" s="711">
        <v>44712</v>
      </c>
      <c r="K80" t="s">
        <v>3685</v>
      </c>
      <c r="L80" t="s">
        <v>3686</v>
      </c>
      <c r="M80" t="s">
        <v>421</v>
      </c>
      <c r="N80">
        <v>0</v>
      </c>
      <c r="O80">
        <v>0</v>
      </c>
      <c r="P80" t="s">
        <v>422</v>
      </c>
      <c r="Q80">
        <v>1318.07</v>
      </c>
      <c r="R80">
        <v>1244.75</v>
      </c>
      <c r="S80" t="s">
        <v>422</v>
      </c>
      <c r="T80" s="935">
        <v>1318.07</v>
      </c>
      <c r="U80" t="s">
        <v>423</v>
      </c>
      <c r="V80" t="s">
        <v>424</v>
      </c>
      <c r="W80" t="s">
        <v>425</v>
      </c>
      <c r="X80" t="s">
        <v>3135</v>
      </c>
      <c r="Y80" s="711">
        <v>44719.431979166664</v>
      </c>
    </row>
    <row r="81" spans="1:25">
      <c r="A81" t="s">
        <v>410</v>
      </c>
      <c r="B81" t="s">
        <v>411</v>
      </c>
      <c r="C81" t="s">
        <v>970</v>
      </c>
      <c r="D81" t="s">
        <v>971</v>
      </c>
      <c r="E81" t="s">
        <v>414</v>
      </c>
      <c r="F81" t="s">
        <v>415</v>
      </c>
      <c r="G81" t="s">
        <v>416</v>
      </c>
      <c r="H81" t="s">
        <v>460</v>
      </c>
      <c r="I81" t="s">
        <v>461</v>
      </c>
      <c r="J81" s="711">
        <v>44685</v>
      </c>
      <c r="K81" t="s">
        <v>3687</v>
      </c>
      <c r="L81" t="s">
        <v>3688</v>
      </c>
      <c r="M81" t="s">
        <v>421</v>
      </c>
      <c r="N81">
        <v>0</v>
      </c>
      <c r="O81">
        <v>0</v>
      </c>
      <c r="P81" t="s">
        <v>422</v>
      </c>
      <c r="Q81">
        <v>25</v>
      </c>
      <c r="R81">
        <v>23.79</v>
      </c>
      <c r="S81" t="s">
        <v>422</v>
      </c>
      <c r="T81" s="935">
        <v>25</v>
      </c>
      <c r="U81" t="s">
        <v>423</v>
      </c>
      <c r="V81" t="s">
        <v>424</v>
      </c>
      <c r="W81" t="s">
        <v>425</v>
      </c>
      <c r="X81" t="s">
        <v>3150</v>
      </c>
      <c r="Y81" s="711">
        <v>44711.592037037037</v>
      </c>
    </row>
    <row r="82" spans="1:25">
      <c r="A82" t="s">
        <v>410</v>
      </c>
      <c r="B82" t="s">
        <v>411</v>
      </c>
      <c r="C82" t="s">
        <v>970</v>
      </c>
      <c r="D82" t="s">
        <v>971</v>
      </c>
      <c r="E82" t="s">
        <v>414</v>
      </c>
      <c r="F82" t="s">
        <v>415</v>
      </c>
      <c r="G82" t="s">
        <v>416</v>
      </c>
      <c r="H82" t="s">
        <v>460</v>
      </c>
      <c r="I82" t="s">
        <v>461</v>
      </c>
      <c r="J82" s="711">
        <v>44687</v>
      </c>
      <c r="K82" t="s">
        <v>3689</v>
      </c>
      <c r="L82" t="s">
        <v>3690</v>
      </c>
      <c r="M82" t="s">
        <v>421</v>
      </c>
      <c r="N82">
        <v>0</v>
      </c>
      <c r="O82">
        <v>0</v>
      </c>
      <c r="P82" t="s">
        <v>422</v>
      </c>
      <c r="Q82">
        <v>190.74</v>
      </c>
      <c r="R82">
        <v>181.54</v>
      </c>
      <c r="S82" t="s">
        <v>422</v>
      </c>
      <c r="T82" s="935">
        <v>190.74</v>
      </c>
      <c r="U82" t="s">
        <v>423</v>
      </c>
      <c r="V82" t="s">
        <v>424</v>
      </c>
      <c r="W82" t="s">
        <v>425</v>
      </c>
      <c r="X82" t="s">
        <v>3691</v>
      </c>
      <c r="Y82" s="711">
        <v>44714.476284722223</v>
      </c>
    </row>
    <row r="83" spans="1:25">
      <c r="A83" t="s">
        <v>410</v>
      </c>
      <c r="B83" t="s">
        <v>411</v>
      </c>
      <c r="C83" t="s">
        <v>970</v>
      </c>
      <c r="D83" t="s">
        <v>971</v>
      </c>
      <c r="E83" t="s">
        <v>414</v>
      </c>
      <c r="F83" t="s">
        <v>415</v>
      </c>
      <c r="G83" t="s">
        <v>416</v>
      </c>
      <c r="H83" t="s">
        <v>460</v>
      </c>
      <c r="I83" t="s">
        <v>461</v>
      </c>
      <c r="J83" s="711">
        <v>44687</v>
      </c>
      <c r="K83" t="s">
        <v>3692</v>
      </c>
      <c r="L83" t="s">
        <v>3693</v>
      </c>
      <c r="M83" t="s">
        <v>421</v>
      </c>
      <c r="N83">
        <v>0</v>
      </c>
      <c r="O83">
        <v>0</v>
      </c>
      <c r="P83" t="s">
        <v>422</v>
      </c>
      <c r="Q83">
        <v>420</v>
      </c>
      <c r="R83">
        <v>399.73</v>
      </c>
      <c r="S83" t="s">
        <v>422</v>
      </c>
      <c r="T83" s="935">
        <v>420</v>
      </c>
      <c r="U83" t="s">
        <v>423</v>
      </c>
      <c r="V83" t="s">
        <v>424</v>
      </c>
      <c r="W83" t="s">
        <v>425</v>
      </c>
      <c r="X83" t="s">
        <v>3691</v>
      </c>
      <c r="Y83" s="711">
        <v>44714.476284722223</v>
      </c>
    </row>
    <row r="84" spans="1:25">
      <c r="A84" t="s">
        <v>410</v>
      </c>
      <c r="B84" t="s">
        <v>411</v>
      </c>
      <c r="C84" t="s">
        <v>432</v>
      </c>
      <c r="D84" t="s">
        <v>433</v>
      </c>
      <c r="E84" t="s">
        <v>414</v>
      </c>
      <c r="F84" t="s">
        <v>415</v>
      </c>
      <c r="G84" t="s">
        <v>416</v>
      </c>
      <c r="H84" t="s">
        <v>476</v>
      </c>
      <c r="I84" t="s">
        <v>477</v>
      </c>
      <c r="J84" s="711">
        <v>44677</v>
      </c>
      <c r="K84" t="s">
        <v>3495</v>
      </c>
      <c r="L84" t="s">
        <v>3496</v>
      </c>
      <c r="M84" t="s">
        <v>421</v>
      </c>
      <c r="N84">
        <v>0</v>
      </c>
      <c r="O84">
        <v>0</v>
      </c>
      <c r="P84" t="s">
        <v>422</v>
      </c>
      <c r="Q84">
        <v>650.08000000000004</v>
      </c>
      <c r="R84">
        <v>607.27</v>
      </c>
      <c r="S84" t="s">
        <v>422</v>
      </c>
      <c r="T84" s="935">
        <v>650.08000000000004</v>
      </c>
      <c r="U84" t="s">
        <v>423</v>
      </c>
      <c r="V84" t="s">
        <v>424</v>
      </c>
      <c r="W84" t="s">
        <v>425</v>
      </c>
      <c r="X84" t="s">
        <v>3488</v>
      </c>
      <c r="Y84" s="711">
        <v>44687.342349537037</v>
      </c>
    </row>
    <row r="85" spans="1:25">
      <c r="A85" t="s">
        <v>410</v>
      </c>
      <c r="B85" t="s">
        <v>411</v>
      </c>
      <c r="C85" t="s">
        <v>432</v>
      </c>
      <c r="D85" t="s">
        <v>433</v>
      </c>
      <c r="E85" t="s">
        <v>414</v>
      </c>
      <c r="F85" t="s">
        <v>415</v>
      </c>
      <c r="G85" t="s">
        <v>416</v>
      </c>
      <c r="H85" t="s">
        <v>476</v>
      </c>
      <c r="I85" t="s">
        <v>477</v>
      </c>
      <c r="J85" s="711">
        <v>44712</v>
      </c>
      <c r="K85" t="s">
        <v>3694</v>
      </c>
      <c r="L85" t="s">
        <v>3695</v>
      </c>
      <c r="M85" t="s">
        <v>421</v>
      </c>
      <c r="N85">
        <v>0</v>
      </c>
      <c r="O85">
        <v>0</v>
      </c>
      <c r="P85" t="s">
        <v>422</v>
      </c>
      <c r="Q85">
        <v>651.37</v>
      </c>
      <c r="R85">
        <v>615.14</v>
      </c>
      <c r="S85" t="s">
        <v>422</v>
      </c>
      <c r="T85" s="935">
        <v>651.37</v>
      </c>
      <c r="U85" t="s">
        <v>423</v>
      </c>
      <c r="V85" t="s">
        <v>424</v>
      </c>
      <c r="W85" t="s">
        <v>425</v>
      </c>
      <c r="X85" t="s">
        <v>3135</v>
      </c>
      <c r="Y85" s="711">
        <v>44719.431944444441</v>
      </c>
    </row>
    <row r="86" spans="1:25">
      <c r="A86" t="s">
        <v>410</v>
      </c>
      <c r="B86" t="s">
        <v>411</v>
      </c>
      <c r="C86" t="s">
        <v>432</v>
      </c>
      <c r="D86" t="s">
        <v>433</v>
      </c>
      <c r="E86" t="s">
        <v>414</v>
      </c>
      <c r="F86" t="s">
        <v>415</v>
      </c>
      <c r="G86" t="s">
        <v>416</v>
      </c>
      <c r="H86" t="s">
        <v>482</v>
      </c>
      <c r="I86" t="s">
        <v>477</v>
      </c>
      <c r="J86" s="711">
        <v>44677</v>
      </c>
      <c r="K86" t="s">
        <v>3497</v>
      </c>
      <c r="L86" t="s">
        <v>3498</v>
      </c>
      <c r="M86" t="s">
        <v>421</v>
      </c>
      <c r="N86">
        <v>0</v>
      </c>
      <c r="O86">
        <v>0</v>
      </c>
      <c r="P86" t="s">
        <v>422</v>
      </c>
      <c r="Q86">
        <v>1170.1500000000001</v>
      </c>
      <c r="R86">
        <v>1093.0899999999999</v>
      </c>
      <c r="S86" t="s">
        <v>422</v>
      </c>
      <c r="T86" s="935">
        <v>1170.1500000000001</v>
      </c>
      <c r="U86" t="s">
        <v>423</v>
      </c>
      <c r="V86" t="s">
        <v>424</v>
      </c>
      <c r="W86" t="s">
        <v>425</v>
      </c>
      <c r="X86" t="s">
        <v>3488</v>
      </c>
      <c r="Y86" s="711">
        <v>44687.342349537037</v>
      </c>
    </row>
    <row r="87" spans="1:25">
      <c r="A87" t="s">
        <v>410</v>
      </c>
      <c r="B87" t="s">
        <v>411</v>
      </c>
      <c r="C87" t="s">
        <v>432</v>
      </c>
      <c r="D87" t="s">
        <v>433</v>
      </c>
      <c r="E87" t="s">
        <v>414</v>
      </c>
      <c r="F87" t="s">
        <v>415</v>
      </c>
      <c r="G87" t="s">
        <v>416</v>
      </c>
      <c r="H87" t="s">
        <v>482</v>
      </c>
      <c r="I87" t="s">
        <v>477</v>
      </c>
      <c r="J87" s="711">
        <v>44708</v>
      </c>
      <c r="K87" t="s">
        <v>3696</v>
      </c>
      <c r="L87" t="s">
        <v>3697</v>
      </c>
      <c r="M87" t="s">
        <v>421</v>
      </c>
      <c r="N87">
        <v>0</v>
      </c>
      <c r="O87">
        <v>0</v>
      </c>
      <c r="P87" t="s">
        <v>422</v>
      </c>
      <c r="Q87">
        <v>373</v>
      </c>
      <c r="R87">
        <v>352.25</v>
      </c>
      <c r="S87" t="s">
        <v>422</v>
      </c>
      <c r="T87" s="935">
        <v>373</v>
      </c>
      <c r="U87" t="s">
        <v>423</v>
      </c>
      <c r="V87" t="s">
        <v>424</v>
      </c>
      <c r="W87" t="s">
        <v>425</v>
      </c>
      <c r="X87" t="s">
        <v>3163</v>
      </c>
      <c r="Y87" s="711">
        <v>44720.243159722224</v>
      </c>
    </row>
    <row r="88" spans="1:25">
      <c r="A88" t="s">
        <v>410</v>
      </c>
      <c r="B88" t="s">
        <v>411</v>
      </c>
      <c r="C88" t="s">
        <v>432</v>
      </c>
      <c r="D88" t="s">
        <v>433</v>
      </c>
      <c r="E88" t="s">
        <v>414</v>
      </c>
      <c r="F88" t="s">
        <v>415</v>
      </c>
      <c r="G88" t="s">
        <v>416</v>
      </c>
      <c r="H88" t="s">
        <v>482</v>
      </c>
      <c r="I88" t="s">
        <v>477</v>
      </c>
      <c r="J88" s="711">
        <v>44712</v>
      </c>
      <c r="K88" t="s">
        <v>3698</v>
      </c>
      <c r="L88" t="s">
        <v>3699</v>
      </c>
      <c r="M88" t="s">
        <v>421</v>
      </c>
      <c r="N88">
        <v>0</v>
      </c>
      <c r="O88">
        <v>0</v>
      </c>
      <c r="P88" t="s">
        <v>422</v>
      </c>
      <c r="Q88">
        <v>1172.46</v>
      </c>
      <c r="R88">
        <v>1107.24</v>
      </c>
      <c r="S88" t="s">
        <v>422</v>
      </c>
      <c r="T88" s="935">
        <v>1172.46</v>
      </c>
      <c r="U88" t="s">
        <v>423</v>
      </c>
      <c r="V88" t="s">
        <v>424</v>
      </c>
      <c r="W88" t="s">
        <v>425</v>
      </c>
      <c r="X88" t="s">
        <v>3135</v>
      </c>
      <c r="Y88" s="711">
        <v>44719.431944444441</v>
      </c>
    </row>
    <row r="89" spans="1:25">
      <c r="A89" t="s">
        <v>410</v>
      </c>
      <c r="B89" t="s">
        <v>411</v>
      </c>
      <c r="C89" t="s">
        <v>432</v>
      </c>
      <c r="D89" t="s">
        <v>433</v>
      </c>
      <c r="E89" t="s">
        <v>414</v>
      </c>
      <c r="F89" t="s">
        <v>415</v>
      </c>
      <c r="G89" t="s">
        <v>416</v>
      </c>
      <c r="H89" t="s">
        <v>486</v>
      </c>
      <c r="I89" t="s">
        <v>477</v>
      </c>
      <c r="J89" s="711">
        <v>44677</v>
      </c>
      <c r="K89" t="s">
        <v>3499</v>
      </c>
      <c r="L89" t="s">
        <v>3500</v>
      </c>
      <c r="M89" t="s">
        <v>421</v>
      </c>
      <c r="N89">
        <v>0</v>
      </c>
      <c r="O89">
        <v>0</v>
      </c>
      <c r="P89" t="s">
        <v>422</v>
      </c>
      <c r="Q89">
        <v>130.02000000000001</v>
      </c>
      <c r="R89">
        <v>121.46</v>
      </c>
      <c r="S89" t="s">
        <v>422</v>
      </c>
      <c r="T89" s="935">
        <v>130.02000000000001</v>
      </c>
      <c r="U89" t="s">
        <v>423</v>
      </c>
      <c r="V89" t="s">
        <v>424</v>
      </c>
      <c r="W89" t="s">
        <v>425</v>
      </c>
      <c r="X89" t="s">
        <v>3488</v>
      </c>
      <c r="Y89" s="711">
        <v>44687.342349537037</v>
      </c>
    </row>
    <row r="90" spans="1:25">
      <c r="A90" t="s">
        <v>410</v>
      </c>
      <c r="B90" t="s">
        <v>411</v>
      </c>
      <c r="C90" t="s">
        <v>432</v>
      </c>
      <c r="D90" t="s">
        <v>433</v>
      </c>
      <c r="E90" t="s">
        <v>414</v>
      </c>
      <c r="F90" t="s">
        <v>415</v>
      </c>
      <c r="G90" t="s">
        <v>416</v>
      </c>
      <c r="H90" t="s">
        <v>486</v>
      </c>
      <c r="I90" t="s">
        <v>477</v>
      </c>
      <c r="J90" s="711">
        <v>44712</v>
      </c>
      <c r="K90" t="s">
        <v>3700</v>
      </c>
      <c r="L90" t="s">
        <v>3701</v>
      </c>
      <c r="M90" t="s">
        <v>421</v>
      </c>
      <c r="N90">
        <v>0</v>
      </c>
      <c r="O90">
        <v>0</v>
      </c>
      <c r="P90" t="s">
        <v>422</v>
      </c>
      <c r="Q90">
        <v>130.27000000000001</v>
      </c>
      <c r="R90">
        <v>123.02</v>
      </c>
      <c r="S90" t="s">
        <v>422</v>
      </c>
      <c r="T90" s="935">
        <v>130.27000000000001</v>
      </c>
      <c r="U90" t="s">
        <v>423</v>
      </c>
      <c r="V90" t="s">
        <v>424</v>
      </c>
      <c r="W90" t="s">
        <v>425</v>
      </c>
      <c r="X90" t="s">
        <v>3135</v>
      </c>
      <c r="Y90" s="711">
        <v>44719.431944444441</v>
      </c>
    </row>
    <row r="91" spans="1:25">
      <c r="A91" t="s">
        <v>410</v>
      </c>
      <c r="B91" t="s">
        <v>411</v>
      </c>
      <c r="C91" t="s">
        <v>970</v>
      </c>
      <c r="D91" t="s">
        <v>971</v>
      </c>
      <c r="E91" t="s">
        <v>414</v>
      </c>
      <c r="F91" t="s">
        <v>415</v>
      </c>
      <c r="G91" t="s">
        <v>416</v>
      </c>
      <c r="H91" t="s">
        <v>490</v>
      </c>
      <c r="I91" t="s">
        <v>477</v>
      </c>
      <c r="J91" s="711">
        <v>44662</v>
      </c>
      <c r="K91" t="s">
        <v>3501</v>
      </c>
      <c r="L91" t="s">
        <v>3502</v>
      </c>
      <c r="M91" t="s">
        <v>421</v>
      </c>
      <c r="N91">
        <v>0</v>
      </c>
      <c r="O91">
        <v>0</v>
      </c>
      <c r="P91" t="s">
        <v>422</v>
      </c>
      <c r="Q91">
        <v>91</v>
      </c>
      <c r="R91">
        <v>83.75</v>
      </c>
      <c r="S91" t="s">
        <v>422</v>
      </c>
      <c r="T91" s="935">
        <v>91</v>
      </c>
      <c r="U91" t="s">
        <v>423</v>
      </c>
      <c r="V91" t="s">
        <v>424</v>
      </c>
      <c r="W91" t="s">
        <v>425</v>
      </c>
      <c r="X91" t="s">
        <v>3163</v>
      </c>
      <c r="Y91" s="711">
        <v>44686.347951388889</v>
      </c>
    </row>
    <row r="92" spans="1:25">
      <c r="A92" t="s">
        <v>410</v>
      </c>
      <c r="B92" t="s">
        <v>411</v>
      </c>
      <c r="C92" t="s">
        <v>432</v>
      </c>
      <c r="D92" t="s">
        <v>433</v>
      </c>
      <c r="E92" t="s">
        <v>414</v>
      </c>
      <c r="F92" t="s">
        <v>415</v>
      </c>
      <c r="G92" t="s">
        <v>416</v>
      </c>
      <c r="H92" t="s">
        <v>490</v>
      </c>
      <c r="I92" t="s">
        <v>477</v>
      </c>
      <c r="J92" s="711">
        <v>44677</v>
      </c>
      <c r="K92" t="s">
        <v>3503</v>
      </c>
      <c r="L92" t="s">
        <v>3496</v>
      </c>
      <c r="M92" t="s">
        <v>421</v>
      </c>
      <c r="N92">
        <v>0</v>
      </c>
      <c r="O92">
        <v>0</v>
      </c>
      <c r="P92" t="s">
        <v>422</v>
      </c>
      <c r="Q92">
        <v>650.08000000000004</v>
      </c>
      <c r="R92">
        <v>607.27</v>
      </c>
      <c r="S92" t="s">
        <v>422</v>
      </c>
      <c r="T92" s="935">
        <v>650.08000000000004</v>
      </c>
      <c r="U92" t="s">
        <v>423</v>
      </c>
      <c r="V92" t="s">
        <v>424</v>
      </c>
      <c r="W92" t="s">
        <v>425</v>
      </c>
      <c r="X92" t="s">
        <v>3488</v>
      </c>
      <c r="Y92" s="711">
        <v>44687.342349537037</v>
      </c>
    </row>
    <row r="93" spans="1:25">
      <c r="A93" t="s">
        <v>410</v>
      </c>
      <c r="B93" t="s">
        <v>411</v>
      </c>
      <c r="C93" t="s">
        <v>970</v>
      </c>
      <c r="D93" t="s">
        <v>971</v>
      </c>
      <c r="E93" t="s">
        <v>414</v>
      </c>
      <c r="F93" t="s">
        <v>415</v>
      </c>
      <c r="G93" t="s">
        <v>416</v>
      </c>
      <c r="H93" t="s">
        <v>490</v>
      </c>
      <c r="I93" t="s">
        <v>477</v>
      </c>
      <c r="J93" s="711">
        <v>44700</v>
      </c>
      <c r="K93" t="s">
        <v>3702</v>
      </c>
      <c r="L93" t="s">
        <v>3703</v>
      </c>
      <c r="M93" t="s">
        <v>421</v>
      </c>
      <c r="N93">
        <v>0</v>
      </c>
      <c r="O93">
        <v>0</v>
      </c>
      <c r="P93" t="s">
        <v>422</v>
      </c>
      <c r="Q93">
        <v>116</v>
      </c>
      <c r="R93">
        <v>111.61</v>
      </c>
      <c r="S93" t="s">
        <v>422</v>
      </c>
      <c r="T93" s="935">
        <v>116</v>
      </c>
      <c r="U93" t="s">
        <v>423</v>
      </c>
      <c r="V93" t="s">
        <v>424</v>
      </c>
      <c r="W93" t="s">
        <v>425</v>
      </c>
      <c r="X93" t="s">
        <v>3163</v>
      </c>
      <c r="Y93" s="711">
        <v>44711.621099537035</v>
      </c>
    </row>
    <row r="94" spans="1:25">
      <c r="A94" t="s">
        <v>410</v>
      </c>
      <c r="B94" t="s">
        <v>411</v>
      </c>
      <c r="C94" t="s">
        <v>432</v>
      </c>
      <c r="D94" t="s">
        <v>433</v>
      </c>
      <c r="E94" t="s">
        <v>414</v>
      </c>
      <c r="F94" t="s">
        <v>415</v>
      </c>
      <c r="G94" t="s">
        <v>416</v>
      </c>
      <c r="H94" t="s">
        <v>490</v>
      </c>
      <c r="I94" t="s">
        <v>477</v>
      </c>
      <c r="J94" s="711">
        <v>44712</v>
      </c>
      <c r="K94" t="s">
        <v>3704</v>
      </c>
      <c r="L94" t="s">
        <v>3695</v>
      </c>
      <c r="M94" t="s">
        <v>421</v>
      </c>
      <c r="N94">
        <v>0</v>
      </c>
      <c r="O94">
        <v>0</v>
      </c>
      <c r="P94" t="s">
        <v>422</v>
      </c>
      <c r="Q94">
        <v>651.37</v>
      </c>
      <c r="R94">
        <v>615.14</v>
      </c>
      <c r="S94" t="s">
        <v>422</v>
      </c>
      <c r="T94" s="935">
        <v>651.37</v>
      </c>
      <c r="U94" t="s">
        <v>423</v>
      </c>
      <c r="V94" t="s">
        <v>424</v>
      </c>
      <c r="W94" t="s">
        <v>425</v>
      </c>
      <c r="X94" t="s">
        <v>3135</v>
      </c>
      <c r="Y94" s="711">
        <v>44719.431944444441</v>
      </c>
    </row>
    <row r="95" spans="1:25">
      <c r="A95" t="s">
        <v>410</v>
      </c>
      <c r="B95" t="s">
        <v>411</v>
      </c>
      <c r="C95" t="s">
        <v>432</v>
      </c>
      <c r="D95" t="s">
        <v>433</v>
      </c>
      <c r="E95" t="s">
        <v>414</v>
      </c>
      <c r="F95" t="s">
        <v>415</v>
      </c>
      <c r="G95" t="s">
        <v>416</v>
      </c>
      <c r="H95" t="s">
        <v>499</v>
      </c>
      <c r="I95" t="s">
        <v>495</v>
      </c>
      <c r="J95" s="711">
        <v>44677</v>
      </c>
      <c r="K95" t="s">
        <v>3504</v>
      </c>
      <c r="L95" t="s">
        <v>3505</v>
      </c>
      <c r="M95" t="s">
        <v>421</v>
      </c>
      <c r="N95">
        <v>0</v>
      </c>
      <c r="O95">
        <v>0</v>
      </c>
      <c r="P95" t="s">
        <v>422</v>
      </c>
      <c r="Q95">
        <v>988.69</v>
      </c>
      <c r="R95">
        <v>923.58</v>
      </c>
      <c r="S95" t="s">
        <v>422</v>
      </c>
      <c r="T95" s="935">
        <v>988.69</v>
      </c>
      <c r="U95" t="s">
        <v>423</v>
      </c>
      <c r="V95" t="s">
        <v>424</v>
      </c>
      <c r="W95" t="s">
        <v>425</v>
      </c>
      <c r="X95" t="s">
        <v>3488</v>
      </c>
      <c r="Y95" s="711">
        <v>44687.342349537037</v>
      </c>
    </row>
    <row r="96" spans="1:25">
      <c r="A96" t="s">
        <v>410</v>
      </c>
      <c r="B96" t="s">
        <v>411</v>
      </c>
      <c r="C96" t="s">
        <v>432</v>
      </c>
      <c r="D96" t="s">
        <v>433</v>
      </c>
      <c r="E96" t="s">
        <v>414</v>
      </c>
      <c r="F96" t="s">
        <v>415</v>
      </c>
      <c r="G96" t="s">
        <v>416</v>
      </c>
      <c r="H96" t="s">
        <v>499</v>
      </c>
      <c r="I96" t="s">
        <v>495</v>
      </c>
      <c r="J96" s="711">
        <v>44712</v>
      </c>
      <c r="K96" t="s">
        <v>3705</v>
      </c>
      <c r="L96" t="s">
        <v>3706</v>
      </c>
      <c r="M96" t="s">
        <v>421</v>
      </c>
      <c r="N96">
        <v>0</v>
      </c>
      <c r="O96">
        <v>0</v>
      </c>
      <c r="P96" t="s">
        <v>422</v>
      </c>
      <c r="Q96">
        <v>991.57</v>
      </c>
      <c r="R96">
        <v>936.42</v>
      </c>
      <c r="S96" t="s">
        <v>422</v>
      </c>
      <c r="T96" s="935">
        <v>991.57</v>
      </c>
      <c r="U96" t="s">
        <v>423</v>
      </c>
      <c r="V96" t="s">
        <v>424</v>
      </c>
      <c r="W96" t="s">
        <v>425</v>
      </c>
      <c r="X96" t="s">
        <v>3135</v>
      </c>
      <c r="Y96" s="711">
        <v>44719.431944444441</v>
      </c>
    </row>
    <row r="97" spans="1:25">
      <c r="A97" t="s">
        <v>410</v>
      </c>
      <c r="B97" t="s">
        <v>411</v>
      </c>
      <c r="C97" t="s">
        <v>432</v>
      </c>
      <c r="D97" t="s">
        <v>433</v>
      </c>
      <c r="E97" t="s">
        <v>414</v>
      </c>
      <c r="F97" t="s">
        <v>415</v>
      </c>
      <c r="G97" t="s">
        <v>416</v>
      </c>
      <c r="H97" t="s">
        <v>506</v>
      </c>
      <c r="I97" t="s">
        <v>495</v>
      </c>
      <c r="J97" s="711">
        <v>44677</v>
      </c>
      <c r="K97" t="s">
        <v>3506</v>
      </c>
      <c r="L97" t="s">
        <v>3507</v>
      </c>
      <c r="M97" t="s">
        <v>421</v>
      </c>
      <c r="N97">
        <v>0</v>
      </c>
      <c r="O97">
        <v>0</v>
      </c>
      <c r="P97" t="s">
        <v>422</v>
      </c>
      <c r="Q97">
        <v>1977.39</v>
      </c>
      <c r="R97">
        <v>1847.16</v>
      </c>
      <c r="S97" t="s">
        <v>422</v>
      </c>
      <c r="T97" s="935">
        <v>1977.39</v>
      </c>
      <c r="U97" t="s">
        <v>423</v>
      </c>
      <c r="V97" t="s">
        <v>424</v>
      </c>
      <c r="W97" t="s">
        <v>425</v>
      </c>
      <c r="X97" t="s">
        <v>3488</v>
      </c>
      <c r="Y97" s="711">
        <v>44687.342349537037</v>
      </c>
    </row>
    <row r="98" spans="1:25">
      <c r="A98" t="s">
        <v>410</v>
      </c>
      <c r="B98" t="s">
        <v>411</v>
      </c>
      <c r="C98" t="s">
        <v>432</v>
      </c>
      <c r="D98" t="s">
        <v>433</v>
      </c>
      <c r="E98" t="s">
        <v>414</v>
      </c>
      <c r="F98" t="s">
        <v>415</v>
      </c>
      <c r="G98" t="s">
        <v>416</v>
      </c>
      <c r="H98" t="s">
        <v>506</v>
      </c>
      <c r="I98" t="s">
        <v>495</v>
      </c>
      <c r="J98" s="711">
        <v>44693</v>
      </c>
      <c r="K98" t="s">
        <v>3707</v>
      </c>
      <c r="L98" t="s">
        <v>3708</v>
      </c>
      <c r="M98" t="s">
        <v>421</v>
      </c>
      <c r="N98">
        <v>0</v>
      </c>
      <c r="O98">
        <v>0</v>
      </c>
      <c r="P98" t="s">
        <v>422</v>
      </c>
      <c r="Q98">
        <v>465</v>
      </c>
      <c r="R98">
        <v>443.03</v>
      </c>
      <c r="S98" t="s">
        <v>422</v>
      </c>
      <c r="T98" s="935">
        <v>465</v>
      </c>
      <c r="U98" t="s">
        <v>423</v>
      </c>
      <c r="V98" t="s">
        <v>424</v>
      </c>
      <c r="W98" t="s">
        <v>425</v>
      </c>
      <c r="X98" t="s">
        <v>3163</v>
      </c>
      <c r="Y98" s="711">
        <v>44718.652349537035</v>
      </c>
    </row>
    <row r="99" spans="1:25">
      <c r="A99" t="s">
        <v>410</v>
      </c>
      <c r="B99" t="s">
        <v>411</v>
      </c>
      <c r="C99" t="s">
        <v>432</v>
      </c>
      <c r="D99" t="s">
        <v>433</v>
      </c>
      <c r="E99" t="s">
        <v>414</v>
      </c>
      <c r="F99" t="s">
        <v>415</v>
      </c>
      <c r="G99" t="s">
        <v>416</v>
      </c>
      <c r="H99" t="s">
        <v>506</v>
      </c>
      <c r="I99" t="s">
        <v>495</v>
      </c>
      <c r="J99" s="711">
        <v>44706</v>
      </c>
      <c r="K99" t="s">
        <v>3709</v>
      </c>
      <c r="L99" t="s">
        <v>3710</v>
      </c>
      <c r="M99" t="s">
        <v>421</v>
      </c>
      <c r="N99">
        <v>0</v>
      </c>
      <c r="O99">
        <v>0</v>
      </c>
      <c r="P99" t="s">
        <v>422</v>
      </c>
      <c r="Q99">
        <v>585.72</v>
      </c>
      <c r="R99">
        <v>553.14</v>
      </c>
      <c r="S99" t="s">
        <v>422</v>
      </c>
      <c r="T99" s="935">
        <v>585.72</v>
      </c>
      <c r="U99" t="s">
        <v>423</v>
      </c>
      <c r="V99" t="s">
        <v>424</v>
      </c>
      <c r="W99" t="s">
        <v>425</v>
      </c>
      <c r="X99" t="s">
        <v>3163</v>
      </c>
      <c r="Y99" s="711">
        <v>44714.61791666667</v>
      </c>
    </row>
    <row r="100" spans="1:25">
      <c r="A100" t="s">
        <v>410</v>
      </c>
      <c r="B100" t="s">
        <v>411</v>
      </c>
      <c r="C100" t="s">
        <v>432</v>
      </c>
      <c r="D100" t="s">
        <v>433</v>
      </c>
      <c r="E100" t="s">
        <v>414</v>
      </c>
      <c r="F100" t="s">
        <v>415</v>
      </c>
      <c r="G100" t="s">
        <v>416</v>
      </c>
      <c r="H100" t="s">
        <v>506</v>
      </c>
      <c r="I100" t="s">
        <v>495</v>
      </c>
      <c r="J100" s="711">
        <v>44706</v>
      </c>
      <c r="K100" t="s">
        <v>3711</v>
      </c>
      <c r="L100" t="s">
        <v>3712</v>
      </c>
      <c r="M100" t="s">
        <v>421</v>
      </c>
      <c r="N100">
        <v>0</v>
      </c>
      <c r="O100">
        <v>0</v>
      </c>
      <c r="P100" t="s">
        <v>422</v>
      </c>
      <c r="Q100">
        <v>561.20000000000005</v>
      </c>
      <c r="R100">
        <v>529.98</v>
      </c>
      <c r="S100" t="s">
        <v>422</v>
      </c>
      <c r="T100" s="935">
        <v>561.20000000000005</v>
      </c>
      <c r="U100" t="s">
        <v>423</v>
      </c>
      <c r="V100" t="s">
        <v>424</v>
      </c>
      <c r="W100" t="s">
        <v>425</v>
      </c>
      <c r="X100" t="s">
        <v>3163</v>
      </c>
      <c r="Y100" s="711">
        <v>44714.61791666667</v>
      </c>
    </row>
    <row r="101" spans="1:25">
      <c r="A101" t="s">
        <v>410</v>
      </c>
      <c r="B101" t="s">
        <v>411</v>
      </c>
      <c r="C101" t="s">
        <v>432</v>
      </c>
      <c r="D101" t="s">
        <v>433</v>
      </c>
      <c r="E101" t="s">
        <v>414</v>
      </c>
      <c r="F101" t="s">
        <v>415</v>
      </c>
      <c r="G101" t="s">
        <v>416</v>
      </c>
      <c r="H101" t="s">
        <v>506</v>
      </c>
      <c r="I101" t="s">
        <v>495</v>
      </c>
      <c r="J101" s="711">
        <v>44712</v>
      </c>
      <c r="K101" t="s">
        <v>3713</v>
      </c>
      <c r="L101" t="s">
        <v>3714</v>
      </c>
      <c r="M101" t="s">
        <v>421</v>
      </c>
      <c r="N101">
        <v>0</v>
      </c>
      <c r="O101">
        <v>0</v>
      </c>
      <c r="P101" t="s">
        <v>422</v>
      </c>
      <c r="Q101">
        <v>1983.15</v>
      </c>
      <c r="R101">
        <v>1872.84</v>
      </c>
      <c r="S101" t="s">
        <v>422</v>
      </c>
      <c r="T101" s="935">
        <v>1983.15</v>
      </c>
      <c r="U101" t="s">
        <v>423</v>
      </c>
      <c r="V101" t="s">
        <v>424</v>
      </c>
      <c r="W101" t="s">
        <v>425</v>
      </c>
      <c r="X101" t="s">
        <v>3135</v>
      </c>
      <c r="Y101" s="711">
        <v>44719.431944444441</v>
      </c>
    </row>
    <row r="102" spans="1:25">
      <c r="A102" t="s">
        <v>410</v>
      </c>
      <c r="B102" t="s">
        <v>411</v>
      </c>
      <c r="C102" t="s">
        <v>432</v>
      </c>
      <c r="D102" t="s">
        <v>433</v>
      </c>
      <c r="E102" t="s">
        <v>414</v>
      </c>
      <c r="F102" t="s">
        <v>415</v>
      </c>
      <c r="G102" t="s">
        <v>416</v>
      </c>
      <c r="H102" t="s">
        <v>512</v>
      </c>
      <c r="I102" t="s">
        <v>495</v>
      </c>
      <c r="J102" s="711">
        <v>44677</v>
      </c>
      <c r="K102" t="s">
        <v>3508</v>
      </c>
      <c r="L102" t="s">
        <v>3509</v>
      </c>
      <c r="M102" t="s">
        <v>421</v>
      </c>
      <c r="N102">
        <v>0</v>
      </c>
      <c r="O102">
        <v>0</v>
      </c>
      <c r="P102" t="s">
        <v>422</v>
      </c>
      <c r="Q102">
        <v>247.17</v>
      </c>
      <c r="R102">
        <v>230.89</v>
      </c>
      <c r="S102" t="s">
        <v>422</v>
      </c>
      <c r="T102" s="935">
        <v>247.17</v>
      </c>
      <c r="U102" t="s">
        <v>423</v>
      </c>
      <c r="V102" t="s">
        <v>424</v>
      </c>
      <c r="W102" t="s">
        <v>425</v>
      </c>
      <c r="X102" t="s">
        <v>3488</v>
      </c>
      <c r="Y102" s="711">
        <v>44687.342349537037</v>
      </c>
    </row>
    <row r="103" spans="1:25">
      <c r="A103" t="s">
        <v>410</v>
      </c>
      <c r="B103" t="s">
        <v>411</v>
      </c>
      <c r="C103" t="s">
        <v>432</v>
      </c>
      <c r="D103" t="s">
        <v>433</v>
      </c>
      <c r="E103" t="s">
        <v>414</v>
      </c>
      <c r="F103" t="s">
        <v>415</v>
      </c>
      <c r="G103" t="s">
        <v>416</v>
      </c>
      <c r="H103" t="s">
        <v>512</v>
      </c>
      <c r="I103" t="s">
        <v>495</v>
      </c>
      <c r="J103" s="711">
        <v>44712</v>
      </c>
      <c r="K103" t="s">
        <v>3715</v>
      </c>
      <c r="L103" t="s">
        <v>3716</v>
      </c>
      <c r="M103" t="s">
        <v>421</v>
      </c>
      <c r="N103">
        <v>0</v>
      </c>
      <c r="O103">
        <v>0</v>
      </c>
      <c r="P103" t="s">
        <v>422</v>
      </c>
      <c r="Q103">
        <v>247.89</v>
      </c>
      <c r="R103">
        <v>234.1</v>
      </c>
      <c r="S103" t="s">
        <v>422</v>
      </c>
      <c r="T103" s="935">
        <v>247.89</v>
      </c>
      <c r="U103" t="s">
        <v>423</v>
      </c>
      <c r="V103" t="s">
        <v>424</v>
      </c>
      <c r="W103" t="s">
        <v>425</v>
      </c>
      <c r="X103" t="s">
        <v>3135</v>
      </c>
      <c r="Y103" s="711">
        <v>44719.431944444441</v>
      </c>
    </row>
    <row r="104" spans="1:25">
      <c r="A104" t="s">
        <v>410</v>
      </c>
      <c r="B104" t="s">
        <v>411</v>
      </c>
      <c r="C104" t="s">
        <v>432</v>
      </c>
      <c r="D104" t="s">
        <v>433</v>
      </c>
      <c r="E104" t="s">
        <v>414</v>
      </c>
      <c r="F104" t="s">
        <v>415</v>
      </c>
      <c r="G104" t="s">
        <v>416</v>
      </c>
      <c r="H104" t="s">
        <v>518</v>
      </c>
      <c r="I104" t="s">
        <v>495</v>
      </c>
      <c r="J104" s="711">
        <v>44677</v>
      </c>
      <c r="K104" t="s">
        <v>3510</v>
      </c>
      <c r="L104" t="s">
        <v>3511</v>
      </c>
      <c r="M104" t="s">
        <v>421</v>
      </c>
      <c r="N104">
        <v>0</v>
      </c>
      <c r="O104">
        <v>0</v>
      </c>
      <c r="P104" t="s">
        <v>422</v>
      </c>
      <c r="Q104">
        <v>741.52</v>
      </c>
      <c r="R104">
        <v>692.69</v>
      </c>
      <c r="S104" t="s">
        <v>422</v>
      </c>
      <c r="T104" s="935">
        <v>741.52</v>
      </c>
      <c r="U104" t="s">
        <v>423</v>
      </c>
      <c r="V104" t="s">
        <v>424</v>
      </c>
      <c r="W104" t="s">
        <v>425</v>
      </c>
      <c r="X104" t="s">
        <v>3488</v>
      </c>
      <c r="Y104" s="711">
        <v>44687.342349537037</v>
      </c>
    </row>
    <row r="105" spans="1:25">
      <c r="A105" t="s">
        <v>410</v>
      </c>
      <c r="B105" t="s">
        <v>411</v>
      </c>
      <c r="C105" t="s">
        <v>432</v>
      </c>
      <c r="D105" t="s">
        <v>433</v>
      </c>
      <c r="E105" t="s">
        <v>414</v>
      </c>
      <c r="F105" t="s">
        <v>415</v>
      </c>
      <c r="G105" t="s">
        <v>416</v>
      </c>
      <c r="H105" t="s">
        <v>518</v>
      </c>
      <c r="I105" t="s">
        <v>495</v>
      </c>
      <c r="J105" s="711">
        <v>44712</v>
      </c>
      <c r="K105" t="s">
        <v>3717</v>
      </c>
      <c r="L105" t="s">
        <v>3718</v>
      </c>
      <c r="M105" t="s">
        <v>421</v>
      </c>
      <c r="N105">
        <v>0</v>
      </c>
      <c r="O105">
        <v>0</v>
      </c>
      <c r="P105" t="s">
        <v>422</v>
      </c>
      <c r="Q105">
        <v>743.68</v>
      </c>
      <c r="R105">
        <v>702.31</v>
      </c>
      <c r="S105" t="s">
        <v>422</v>
      </c>
      <c r="T105" s="935">
        <v>743.68</v>
      </c>
      <c r="U105" t="s">
        <v>423</v>
      </c>
      <c r="V105" t="s">
        <v>424</v>
      </c>
      <c r="W105" t="s">
        <v>425</v>
      </c>
      <c r="X105" t="s">
        <v>3135</v>
      </c>
      <c r="Y105" s="711">
        <v>44719.431944444441</v>
      </c>
    </row>
    <row r="106" spans="1:25">
      <c r="A106" t="s">
        <v>410</v>
      </c>
      <c r="B106" t="s">
        <v>411</v>
      </c>
      <c r="C106" t="s">
        <v>432</v>
      </c>
      <c r="D106" t="s">
        <v>433</v>
      </c>
      <c r="E106" t="s">
        <v>414</v>
      </c>
      <c r="F106" t="s">
        <v>415</v>
      </c>
      <c r="G106" t="s">
        <v>416</v>
      </c>
      <c r="H106" t="s">
        <v>524</v>
      </c>
      <c r="I106" t="s">
        <v>495</v>
      </c>
      <c r="J106" s="711">
        <v>44677</v>
      </c>
      <c r="K106" t="s">
        <v>3512</v>
      </c>
      <c r="L106" t="s">
        <v>3505</v>
      </c>
      <c r="M106" t="s">
        <v>421</v>
      </c>
      <c r="N106">
        <v>0</v>
      </c>
      <c r="O106">
        <v>0</v>
      </c>
      <c r="P106" t="s">
        <v>422</v>
      </c>
      <c r="Q106">
        <v>988.69</v>
      </c>
      <c r="R106">
        <v>923.58</v>
      </c>
      <c r="S106" t="s">
        <v>422</v>
      </c>
      <c r="T106" s="935">
        <v>988.69</v>
      </c>
      <c r="U106" t="s">
        <v>423</v>
      </c>
      <c r="V106" t="s">
        <v>424</v>
      </c>
      <c r="W106" t="s">
        <v>425</v>
      </c>
      <c r="X106" t="s">
        <v>3488</v>
      </c>
      <c r="Y106" s="711">
        <v>44687.342349537037</v>
      </c>
    </row>
    <row r="107" spans="1:25">
      <c r="A107" t="s">
        <v>410</v>
      </c>
      <c r="B107" t="s">
        <v>411</v>
      </c>
      <c r="C107" t="s">
        <v>970</v>
      </c>
      <c r="D107" t="s">
        <v>971</v>
      </c>
      <c r="E107" t="s">
        <v>414</v>
      </c>
      <c r="F107" t="s">
        <v>415</v>
      </c>
      <c r="G107" t="s">
        <v>416</v>
      </c>
      <c r="H107" t="s">
        <v>524</v>
      </c>
      <c r="I107" t="s">
        <v>495</v>
      </c>
      <c r="J107" s="711">
        <v>44700</v>
      </c>
      <c r="K107" t="s">
        <v>3719</v>
      </c>
      <c r="L107" t="s">
        <v>3720</v>
      </c>
      <c r="M107" t="s">
        <v>421</v>
      </c>
      <c r="N107">
        <v>0</v>
      </c>
      <c r="O107">
        <v>0</v>
      </c>
      <c r="P107" t="s">
        <v>422</v>
      </c>
      <c r="Q107">
        <v>37</v>
      </c>
      <c r="R107">
        <v>35.6</v>
      </c>
      <c r="S107" t="s">
        <v>422</v>
      </c>
      <c r="T107" s="935">
        <v>37</v>
      </c>
      <c r="U107" t="s">
        <v>423</v>
      </c>
      <c r="V107" t="s">
        <v>424</v>
      </c>
      <c r="W107" t="s">
        <v>425</v>
      </c>
      <c r="X107" t="s">
        <v>3163</v>
      </c>
      <c r="Y107" s="711">
        <v>44711.621099537035</v>
      </c>
    </row>
    <row r="108" spans="1:25">
      <c r="A108" t="s">
        <v>410</v>
      </c>
      <c r="B108" t="s">
        <v>411</v>
      </c>
      <c r="C108" t="s">
        <v>432</v>
      </c>
      <c r="D108" t="s">
        <v>433</v>
      </c>
      <c r="E108" t="s">
        <v>414</v>
      </c>
      <c r="F108" t="s">
        <v>415</v>
      </c>
      <c r="G108" t="s">
        <v>416</v>
      </c>
      <c r="H108" t="s">
        <v>524</v>
      </c>
      <c r="I108" t="s">
        <v>495</v>
      </c>
      <c r="J108" s="711">
        <v>44712</v>
      </c>
      <c r="K108" t="s">
        <v>3721</v>
      </c>
      <c r="L108" t="s">
        <v>3706</v>
      </c>
      <c r="M108" t="s">
        <v>421</v>
      </c>
      <c r="N108">
        <v>0</v>
      </c>
      <c r="O108">
        <v>0</v>
      </c>
      <c r="P108" t="s">
        <v>422</v>
      </c>
      <c r="Q108">
        <v>991.58</v>
      </c>
      <c r="R108">
        <v>936.42</v>
      </c>
      <c r="S108" t="s">
        <v>422</v>
      </c>
      <c r="T108" s="935">
        <v>991.58</v>
      </c>
      <c r="U108" t="s">
        <v>423</v>
      </c>
      <c r="V108" t="s">
        <v>424</v>
      </c>
      <c r="W108" t="s">
        <v>425</v>
      </c>
      <c r="X108" t="s">
        <v>3135</v>
      </c>
      <c r="Y108" s="711">
        <v>44719.431944444441</v>
      </c>
    </row>
    <row r="109" spans="1:25">
      <c r="A109" t="s">
        <v>410</v>
      </c>
      <c r="B109" t="s">
        <v>411</v>
      </c>
      <c r="C109" t="s">
        <v>970</v>
      </c>
      <c r="D109" t="s">
        <v>971</v>
      </c>
      <c r="E109" t="s">
        <v>414</v>
      </c>
      <c r="F109" t="s">
        <v>415</v>
      </c>
      <c r="G109" t="s">
        <v>416</v>
      </c>
      <c r="H109" t="s">
        <v>569</v>
      </c>
      <c r="I109" t="s">
        <v>570</v>
      </c>
      <c r="J109" s="711">
        <v>44652</v>
      </c>
      <c r="K109" t="s">
        <v>3513</v>
      </c>
      <c r="L109" t="s">
        <v>3514</v>
      </c>
      <c r="M109" t="s">
        <v>421</v>
      </c>
      <c r="N109">
        <v>0</v>
      </c>
      <c r="O109">
        <v>0</v>
      </c>
      <c r="P109" t="s">
        <v>422</v>
      </c>
      <c r="Q109">
        <v>62.5</v>
      </c>
      <c r="R109">
        <v>57.08</v>
      </c>
      <c r="S109" t="s">
        <v>422</v>
      </c>
      <c r="T109" s="935">
        <v>62.5</v>
      </c>
      <c r="U109" t="s">
        <v>423</v>
      </c>
      <c r="V109" t="s">
        <v>424</v>
      </c>
      <c r="W109" t="s">
        <v>425</v>
      </c>
      <c r="X109" t="s">
        <v>3246</v>
      </c>
      <c r="Y109" s="711">
        <v>44686.342824074076</v>
      </c>
    </row>
    <row r="110" spans="1:25">
      <c r="A110" t="s">
        <v>410</v>
      </c>
      <c r="B110" t="s">
        <v>411</v>
      </c>
      <c r="C110" t="s">
        <v>970</v>
      </c>
      <c r="D110" t="s">
        <v>971</v>
      </c>
      <c r="E110" t="s">
        <v>414</v>
      </c>
      <c r="F110" t="s">
        <v>415</v>
      </c>
      <c r="G110" t="s">
        <v>416</v>
      </c>
      <c r="H110" t="s">
        <v>569</v>
      </c>
      <c r="I110" t="s">
        <v>570</v>
      </c>
      <c r="J110" s="711">
        <v>44652</v>
      </c>
      <c r="K110" t="s">
        <v>3515</v>
      </c>
      <c r="L110" t="s">
        <v>3516</v>
      </c>
      <c r="M110" t="s">
        <v>421</v>
      </c>
      <c r="N110">
        <v>0</v>
      </c>
      <c r="O110">
        <v>0</v>
      </c>
      <c r="P110" t="s">
        <v>422</v>
      </c>
      <c r="Q110">
        <v>62.5</v>
      </c>
      <c r="R110">
        <v>57.08</v>
      </c>
      <c r="S110" t="s">
        <v>422</v>
      </c>
      <c r="T110" s="935">
        <v>62.5</v>
      </c>
      <c r="U110" t="s">
        <v>423</v>
      </c>
      <c r="V110" t="s">
        <v>424</v>
      </c>
      <c r="W110" t="s">
        <v>425</v>
      </c>
      <c r="X110" t="s">
        <v>3075</v>
      </c>
      <c r="Y110" s="711">
        <v>44686.342835648145</v>
      </c>
    </row>
    <row r="111" spans="1:25">
      <c r="A111" t="s">
        <v>410</v>
      </c>
      <c r="B111" t="s">
        <v>411</v>
      </c>
      <c r="C111" t="s">
        <v>970</v>
      </c>
      <c r="D111" t="s">
        <v>971</v>
      </c>
      <c r="E111" t="s">
        <v>414</v>
      </c>
      <c r="F111" t="s">
        <v>415</v>
      </c>
      <c r="G111" t="s">
        <v>416</v>
      </c>
      <c r="H111" t="s">
        <v>569</v>
      </c>
      <c r="I111" t="s">
        <v>570</v>
      </c>
      <c r="J111" s="711">
        <v>44656</v>
      </c>
      <c r="K111" t="s">
        <v>3517</v>
      </c>
      <c r="L111" t="s">
        <v>3518</v>
      </c>
      <c r="M111" t="s">
        <v>421</v>
      </c>
      <c r="N111">
        <v>0</v>
      </c>
      <c r="O111">
        <v>0</v>
      </c>
      <c r="P111" t="s">
        <v>422</v>
      </c>
      <c r="Q111">
        <v>35.700000000000003</v>
      </c>
      <c r="R111">
        <v>32.369999999999997</v>
      </c>
      <c r="S111" t="s">
        <v>422</v>
      </c>
      <c r="T111" s="935">
        <v>35.700000000000003</v>
      </c>
      <c r="U111" t="s">
        <v>423</v>
      </c>
      <c r="V111" t="s">
        <v>424</v>
      </c>
      <c r="W111" t="s">
        <v>425</v>
      </c>
      <c r="X111" t="s">
        <v>3246</v>
      </c>
      <c r="Y111" s="711">
        <v>44686.342835648145</v>
      </c>
    </row>
    <row r="112" spans="1:25">
      <c r="A112" t="s">
        <v>410</v>
      </c>
      <c r="B112" t="s">
        <v>411</v>
      </c>
      <c r="C112" t="s">
        <v>970</v>
      </c>
      <c r="D112" t="s">
        <v>971</v>
      </c>
      <c r="E112" t="s">
        <v>414</v>
      </c>
      <c r="F112" t="s">
        <v>415</v>
      </c>
      <c r="G112" t="s">
        <v>416</v>
      </c>
      <c r="H112" t="s">
        <v>569</v>
      </c>
      <c r="I112" t="s">
        <v>570</v>
      </c>
      <c r="J112" s="711">
        <v>44656</v>
      </c>
      <c r="K112" t="s">
        <v>3519</v>
      </c>
      <c r="L112" t="s">
        <v>3520</v>
      </c>
      <c r="M112" t="s">
        <v>421</v>
      </c>
      <c r="N112">
        <v>0</v>
      </c>
      <c r="O112">
        <v>0</v>
      </c>
      <c r="P112" t="s">
        <v>422</v>
      </c>
      <c r="Q112">
        <v>12.5</v>
      </c>
      <c r="R112">
        <v>11.33</v>
      </c>
      <c r="S112" t="s">
        <v>422</v>
      </c>
      <c r="T112" s="935">
        <v>12.5</v>
      </c>
      <c r="U112" t="s">
        <v>423</v>
      </c>
      <c r="V112" t="s">
        <v>424</v>
      </c>
      <c r="W112" t="s">
        <v>425</v>
      </c>
      <c r="X112" t="s">
        <v>3246</v>
      </c>
      <c r="Y112" s="711">
        <v>44686.342835648145</v>
      </c>
    </row>
    <row r="113" spans="1:25">
      <c r="A113" t="s">
        <v>410</v>
      </c>
      <c r="B113" t="s">
        <v>411</v>
      </c>
      <c r="C113" t="s">
        <v>970</v>
      </c>
      <c r="D113" t="s">
        <v>971</v>
      </c>
      <c r="E113" t="s">
        <v>414</v>
      </c>
      <c r="F113" t="s">
        <v>415</v>
      </c>
      <c r="G113" t="s">
        <v>416</v>
      </c>
      <c r="H113" t="s">
        <v>569</v>
      </c>
      <c r="I113" t="s">
        <v>570</v>
      </c>
      <c r="J113" s="711">
        <v>44665</v>
      </c>
      <c r="K113" t="s">
        <v>3521</v>
      </c>
      <c r="L113" t="s">
        <v>3522</v>
      </c>
      <c r="M113" t="s">
        <v>421</v>
      </c>
      <c r="N113">
        <v>0</v>
      </c>
      <c r="O113">
        <v>0</v>
      </c>
      <c r="P113" t="s">
        <v>422</v>
      </c>
      <c r="Q113">
        <v>117</v>
      </c>
      <c r="R113">
        <v>107.68</v>
      </c>
      <c r="S113" t="s">
        <v>422</v>
      </c>
      <c r="T113" s="935">
        <v>117</v>
      </c>
      <c r="U113" t="s">
        <v>423</v>
      </c>
      <c r="V113" t="s">
        <v>424</v>
      </c>
      <c r="W113" t="s">
        <v>425</v>
      </c>
      <c r="X113" t="s">
        <v>3075</v>
      </c>
      <c r="Y113" s="711">
        <v>44686.347951388889</v>
      </c>
    </row>
    <row r="114" spans="1:25">
      <c r="A114" t="s">
        <v>410</v>
      </c>
      <c r="B114" t="s">
        <v>411</v>
      </c>
      <c r="C114" t="s">
        <v>970</v>
      </c>
      <c r="D114" t="s">
        <v>971</v>
      </c>
      <c r="E114" t="s">
        <v>414</v>
      </c>
      <c r="F114" t="s">
        <v>415</v>
      </c>
      <c r="G114" t="s">
        <v>416</v>
      </c>
      <c r="H114" t="s">
        <v>569</v>
      </c>
      <c r="I114" t="s">
        <v>570</v>
      </c>
      <c r="J114" s="711">
        <v>44677</v>
      </c>
      <c r="K114" t="s">
        <v>3523</v>
      </c>
      <c r="L114" t="s">
        <v>3524</v>
      </c>
      <c r="M114" t="s">
        <v>421</v>
      </c>
      <c r="N114">
        <v>0</v>
      </c>
      <c r="O114">
        <v>0</v>
      </c>
      <c r="P114" t="s">
        <v>422</v>
      </c>
      <c r="Q114">
        <v>117</v>
      </c>
      <c r="R114">
        <v>109.29</v>
      </c>
      <c r="S114" t="s">
        <v>422</v>
      </c>
      <c r="T114" s="935">
        <v>117</v>
      </c>
      <c r="U114" t="s">
        <v>423</v>
      </c>
      <c r="V114" t="s">
        <v>424</v>
      </c>
      <c r="W114" t="s">
        <v>425</v>
      </c>
      <c r="X114" t="s">
        <v>3075</v>
      </c>
      <c r="Y114" s="711">
        <v>44686.350208333337</v>
      </c>
    </row>
    <row r="115" spans="1:25">
      <c r="A115" t="s">
        <v>410</v>
      </c>
      <c r="B115" t="s">
        <v>411</v>
      </c>
      <c r="C115" t="s">
        <v>970</v>
      </c>
      <c r="D115" t="s">
        <v>971</v>
      </c>
      <c r="E115" t="s">
        <v>414</v>
      </c>
      <c r="F115" t="s">
        <v>415</v>
      </c>
      <c r="G115" t="s">
        <v>416</v>
      </c>
      <c r="H115" t="s">
        <v>569</v>
      </c>
      <c r="I115" t="s">
        <v>570</v>
      </c>
      <c r="J115" s="711">
        <v>44684</v>
      </c>
      <c r="K115" t="s">
        <v>3722</v>
      </c>
      <c r="L115" t="s">
        <v>3723</v>
      </c>
      <c r="M115" t="s">
        <v>421</v>
      </c>
      <c r="N115">
        <v>0</v>
      </c>
      <c r="O115">
        <v>0</v>
      </c>
      <c r="P115" t="s">
        <v>422</v>
      </c>
      <c r="Q115">
        <v>140</v>
      </c>
      <c r="R115">
        <v>133.24</v>
      </c>
      <c r="S115" t="s">
        <v>422</v>
      </c>
      <c r="T115" s="935">
        <v>140</v>
      </c>
      <c r="U115" t="s">
        <v>423</v>
      </c>
      <c r="V115" t="s">
        <v>424</v>
      </c>
      <c r="W115" t="s">
        <v>425</v>
      </c>
      <c r="X115" t="s">
        <v>3075</v>
      </c>
      <c r="Y115" s="711">
        <v>44711.592037037037</v>
      </c>
    </row>
    <row r="116" spans="1:25">
      <c r="A116" t="s">
        <v>410</v>
      </c>
      <c r="B116" t="s">
        <v>411</v>
      </c>
      <c r="C116" t="s">
        <v>970</v>
      </c>
      <c r="D116" t="s">
        <v>971</v>
      </c>
      <c r="E116" t="s">
        <v>414</v>
      </c>
      <c r="F116" t="s">
        <v>415</v>
      </c>
      <c r="G116" t="s">
        <v>416</v>
      </c>
      <c r="H116" t="s">
        <v>569</v>
      </c>
      <c r="I116" t="s">
        <v>570</v>
      </c>
      <c r="J116" s="711">
        <v>44686</v>
      </c>
      <c r="K116" t="s">
        <v>3724</v>
      </c>
      <c r="L116" t="s">
        <v>3725</v>
      </c>
      <c r="M116" t="s">
        <v>421</v>
      </c>
      <c r="N116">
        <v>0</v>
      </c>
      <c r="O116">
        <v>0</v>
      </c>
      <c r="P116" t="s">
        <v>422</v>
      </c>
      <c r="Q116">
        <v>5.85</v>
      </c>
      <c r="R116">
        <v>5.57</v>
      </c>
      <c r="S116" t="s">
        <v>422</v>
      </c>
      <c r="T116" s="935">
        <v>5.85</v>
      </c>
      <c r="U116" t="s">
        <v>423</v>
      </c>
      <c r="V116" t="s">
        <v>424</v>
      </c>
      <c r="W116" t="s">
        <v>425</v>
      </c>
      <c r="X116" t="s">
        <v>3273</v>
      </c>
      <c r="Y116" s="711">
        <v>44711.592037037037</v>
      </c>
    </row>
    <row r="117" spans="1:25">
      <c r="A117" t="s">
        <v>410</v>
      </c>
      <c r="B117" t="s">
        <v>411</v>
      </c>
      <c r="C117" t="s">
        <v>970</v>
      </c>
      <c r="D117" t="s">
        <v>971</v>
      </c>
      <c r="E117" t="s">
        <v>414</v>
      </c>
      <c r="F117" t="s">
        <v>415</v>
      </c>
      <c r="G117" t="s">
        <v>416</v>
      </c>
      <c r="H117" t="s">
        <v>569</v>
      </c>
      <c r="I117" t="s">
        <v>570</v>
      </c>
      <c r="J117" s="711">
        <v>44694</v>
      </c>
      <c r="K117" t="s">
        <v>3726</v>
      </c>
      <c r="L117" t="s">
        <v>3727</v>
      </c>
      <c r="M117" t="s">
        <v>421</v>
      </c>
      <c r="N117">
        <v>0</v>
      </c>
      <c r="O117">
        <v>0</v>
      </c>
      <c r="P117" t="s">
        <v>422</v>
      </c>
      <c r="Q117">
        <v>109.2</v>
      </c>
      <c r="R117">
        <v>104.04</v>
      </c>
      <c r="S117" t="s">
        <v>422</v>
      </c>
      <c r="T117" s="935">
        <v>109.2</v>
      </c>
      <c r="U117" t="s">
        <v>423</v>
      </c>
      <c r="V117" t="s">
        <v>424</v>
      </c>
      <c r="W117" t="s">
        <v>425</v>
      </c>
      <c r="X117" t="s">
        <v>3075</v>
      </c>
      <c r="Y117" s="711">
        <v>44711.607789351852</v>
      </c>
    </row>
    <row r="118" spans="1:25">
      <c r="A118" t="s">
        <v>410</v>
      </c>
      <c r="B118" t="s">
        <v>411</v>
      </c>
      <c r="C118" t="s">
        <v>970</v>
      </c>
      <c r="D118" t="s">
        <v>971</v>
      </c>
      <c r="E118" t="s">
        <v>414</v>
      </c>
      <c r="F118" t="s">
        <v>415</v>
      </c>
      <c r="G118" t="s">
        <v>416</v>
      </c>
      <c r="H118" t="s">
        <v>569</v>
      </c>
      <c r="I118" t="s">
        <v>570</v>
      </c>
      <c r="J118" s="711">
        <v>44694</v>
      </c>
      <c r="K118" t="s">
        <v>3728</v>
      </c>
      <c r="L118" t="s">
        <v>3729</v>
      </c>
      <c r="M118" t="s">
        <v>421</v>
      </c>
      <c r="N118">
        <v>0</v>
      </c>
      <c r="O118">
        <v>0</v>
      </c>
      <c r="P118" t="s">
        <v>422</v>
      </c>
      <c r="Q118">
        <v>64.260000000000005</v>
      </c>
      <c r="R118">
        <v>61.22</v>
      </c>
      <c r="S118" t="s">
        <v>422</v>
      </c>
      <c r="T118" s="935">
        <v>64.260000000000005</v>
      </c>
      <c r="U118" t="s">
        <v>423</v>
      </c>
      <c r="V118" t="s">
        <v>424</v>
      </c>
      <c r="W118" t="s">
        <v>425</v>
      </c>
      <c r="X118" t="s">
        <v>3246</v>
      </c>
      <c r="Y118" s="711">
        <v>44711.607789351852</v>
      </c>
    </row>
    <row r="119" spans="1:25">
      <c r="A119" t="s">
        <v>410</v>
      </c>
      <c r="B119" t="s">
        <v>411</v>
      </c>
      <c r="C119" t="s">
        <v>970</v>
      </c>
      <c r="D119" t="s">
        <v>971</v>
      </c>
      <c r="E119" t="s">
        <v>414</v>
      </c>
      <c r="F119" t="s">
        <v>415</v>
      </c>
      <c r="G119" t="s">
        <v>416</v>
      </c>
      <c r="H119" t="s">
        <v>569</v>
      </c>
      <c r="I119" t="s">
        <v>570</v>
      </c>
      <c r="J119" s="711">
        <v>44701</v>
      </c>
      <c r="K119" t="s">
        <v>3730</v>
      </c>
      <c r="L119" t="s">
        <v>3731</v>
      </c>
      <c r="M119" t="s">
        <v>421</v>
      </c>
      <c r="N119">
        <v>0</v>
      </c>
      <c r="O119">
        <v>0</v>
      </c>
      <c r="P119" t="s">
        <v>422</v>
      </c>
      <c r="Q119">
        <v>5</v>
      </c>
      <c r="R119">
        <v>4.8099999999999996</v>
      </c>
      <c r="S119" t="s">
        <v>422</v>
      </c>
      <c r="T119" s="935">
        <v>5</v>
      </c>
      <c r="U119" t="s">
        <v>423</v>
      </c>
      <c r="V119" t="s">
        <v>424</v>
      </c>
      <c r="W119" t="s">
        <v>425</v>
      </c>
      <c r="X119" t="s">
        <v>3246</v>
      </c>
      <c r="Y119" s="711">
        <v>44711.621111111112</v>
      </c>
    </row>
    <row r="120" spans="1:25">
      <c r="A120" t="s">
        <v>410</v>
      </c>
      <c r="B120" t="s">
        <v>411</v>
      </c>
      <c r="C120" t="s">
        <v>970</v>
      </c>
      <c r="D120" t="s">
        <v>971</v>
      </c>
      <c r="E120" t="s">
        <v>414</v>
      </c>
      <c r="F120" t="s">
        <v>415</v>
      </c>
      <c r="G120" t="s">
        <v>416</v>
      </c>
      <c r="H120" t="s">
        <v>569</v>
      </c>
      <c r="I120" t="s">
        <v>570</v>
      </c>
      <c r="J120" s="711">
        <v>44712</v>
      </c>
      <c r="K120" t="s">
        <v>3732</v>
      </c>
      <c r="L120" t="s">
        <v>3733</v>
      </c>
      <c r="M120" t="s">
        <v>421</v>
      </c>
      <c r="N120">
        <v>0</v>
      </c>
      <c r="O120">
        <v>0</v>
      </c>
      <c r="P120" t="s">
        <v>422</v>
      </c>
      <c r="Q120">
        <v>48.75</v>
      </c>
      <c r="R120">
        <v>46.04</v>
      </c>
      <c r="S120" t="s">
        <v>422</v>
      </c>
      <c r="T120" s="935">
        <v>48.75</v>
      </c>
      <c r="U120" t="s">
        <v>423</v>
      </c>
      <c r="V120" t="s">
        <v>424</v>
      </c>
      <c r="W120" t="s">
        <v>425</v>
      </c>
      <c r="X120" t="s">
        <v>3069</v>
      </c>
      <c r="Y120" s="711">
        <v>44714.318113425928</v>
      </c>
    </row>
    <row r="121" spans="1:25">
      <c r="A121" t="s">
        <v>410</v>
      </c>
      <c r="B121" t="s">
        <v>411</v>
      </c>
      <c r="C121" t="s">
        <v>412</v>
      </c>
      <c r="D121" t="s">
        <v>413</v>
      </c>
      <c r="E121" t="s">
        <v>414</v>
      </c>
      <c r="F121" t="s">
        <v>415</v>
      </c>
      <c r="G121" t="s">
        <v>416</v>
      </c>
      <c r="H121" t="s">
        <v>569</v>
      </c>
      <c r="I121" t="s">
        <v>570</v>
      </c>
      <c r="J121" s="711">
        <v>44712</v>
      </c>
      <c r="K121" t="s">
        <v>3734</v>
      </c>
      <c r="L121" t="s">
        <v>3735</v>
      </c>
      <c r="M121" t="s">
        <v>421</v>
      </c>
      <c r="N121">
        <v>0</v>
      </c>
      <c r="O121">
        <v>0</v>
      </c>
      <c r="P121" t="s">
        <v>422</v>
      </c>
      <c r="Q121">
        <v>443</v>
      </c>
      <c r="R121">
        <v>418.36</v>
      </c>
      <c r="S121" t="s">
        <v>422</v>
      </c>
      <c r="T121" s="935">
        <v>443</v>
      </c>
      <c r="U121" t="s">
        <v>423</v>
      </c>
      <c r="V121" t="s">
        <v>424</v>
      </c>
      <c r="W121" t="s">
        <v>425</v>
      </c>
      <c r="X121" t="s">
        <v>3075</v>
      </c>
      <c r="Y121" s="711">
        <v>44726.779386574075</v>
      </c>
    </row>
    <row r="122" spans="1:25">
      <c r="A122" t="s">
        <v>410</v>
      </c>
      <c r="B122" t="s">
        <v>411</v>
      </c>
      <c r="C122" t="s">
        <v>432</v>
      </c>
      <c r="D122" t="s">
        <v>433</v>
      </c>
      <c r="E122" t="s">
        <v>414</v>
      </c>
      <c r="F122" t="s">
        <v>415</v>
      </c>
      <c r="G122" t="s">
        <v>416</v>
      </c>
      <c r="H122" t="s">
        <v>596</v>
      </c>
      <c r="I122" t="s">
        <v>597</v>
      </c>
      <c r="J122" s="711">
        <v>44677</v>
      </c>
      <c r="K122" t="s">
        <v>3525</v>
      </c>
      <c r="L122" t="s">
        <v>3526</v>
      </c>
      <c r="M122" t="s">
        <v>421</v>
      </c>
      <c r="N122">
        <v>0</v>
      </c>
      <c r="O122">
        <v>0</v>
      </c>
      <c r="P122" t="s">
        <v>422</v>
      </c>
      <c r="Q122">
        <v>195.03</v>
      </c>
      <c r="R122">
        <v>182.19</v>
      </c>
      <c r="S122" t="s">
        <v>422</v>
      </c>
      <c r="T122" s="935">
        <v>195.03</v>
      </c>
      <c r="U122" t="s">
        <v>423</v>
      </c>
      <c r="V122" t="s">
        <v>424</v>
      </c>
      <c r="W122" t="s">
        <v>425</v>
      </c>
      <c r="X122" t="s">
        <v>3488</v>
      </c>
      <c r="Y122" s="711">
        <v>44687.342349537037</v>
      </c>
    </row>
    <row r="123" spans="1:25">
      <c r="A123" t="s">
        <v>410</v>
      </c>
      <c r="B123" t="s">
        <v>411</v>
      </c>
      <c r="C123" t="s">
        <v>432</v>
      </c>
      <c r="D123" t="s">
        <v>433</v>
      </c>
      <c r="E123" t="s">
        <v>414</v>
      </c>
      <c r="F123" t="s">
        <v>415</v>
      </c>
      <c r="G123" t="s">
        <v>416</v>
      </c>
      <c r="H123" t="s">
        <v>596</v>
      </c>
      <c r="I123" t="s">
        <v>597</v>
      </c>
      <c r="J123" s="711">
        <v>44712</v>
      </c>
      <c r="K123" t="s">
        <v>3736</v>
      </c>
      <c r="L123" t="s">
        <v>3737</v>
      </c>
      <c r="M123" t="s">
        <v>421</v>
      </c>
      <c r="N123">
        <v>0</v>
      </c>
      <c r="O123">
        <v>0</v>
      </c>
      <c r="P123" t="s">
        <v>422</v>
      </c>
      <c r="Q123">
        <v>195.41</v>
      </c>
      <c r="R123">
        <v>184.54</v>
      </c>
      <c r="S123" t="s">
        <v>422</v>
      </c>
      <c r="T123" s="935">
        <v>195.41</v>
      </c>
      <c r="U123" t="s">
        <v>423</v>
      </c>
      <c r="V123" t="s">
        <v>424</v>
      </c>
      <c r="W123" t="s">
        <v>425</v>
      </c>
      <c r="X123" t="s">
        <v>3135</v>
      </c>
      <c r="Y123" s="711">
        <v>44719.431944444441</v>
      </c>
    </row>
    <row r="124" spans="1:25">
      <c r="A124" t="s">
        <v>410</v>
      </c>
      <c r="B124" t="s">
        <v>411</v>
      </c>
      <c r="C124" t="s">
        <v>432</v>
      </c>
      <c r="D124" t="s">
        <v>433</v>
      </c>
      <c r="E124" t="s">
        <v>414</v>
      </c>
      <c r="F124" t="s">
        <v>415</v>
      </c>
      <c r="G124" t="s">
        <v>416</v>
      </c>
      <c r="H124" t="s">
        <v>604</v>
      </c>
      <c r="I124" t="s">
        <v>597</v>
      </c>
      <c r="J124" s="711">
        <v>44677</v>
      </c>
      <c r="K124" t="s">
        <v>3527</v>
      </c>
      <c r="L124" t="s">
        <v>3526</v>
      </c>
      <c r="M124" t="s">
        <v>421</v>
      </c>
      <c r="N124">
        <v>0</v>
      </c>
      <c r="O124">
        <v>0</v>
      </c>
      <c r="P124" t="s">
        <v>422</v>
      </c>
      <c r="Q124">
        <v>195.03</v>
      </c>
      <c r="R124">
        <v>182.19</v>
      </c>
      <c r="S124" t="s">
        <v>422</v>
      </c>
      <c r="T124" s="935">
        <v>195.03</v>
      </c>
      <c r="U124" t="s">
        <v>423</v>
      </c>
      <c r="V124" t="s">
        <v>424</v>
      </c>
      <c r="W124" t="s">
        <v>425</v>
      </c>
      <c r="X124" t="s">
        <v>3488</v>
      </c>
      <c r="Y124" s="711">
        <v>44687.342361111114</v>
      </c>
    </row>
    <row r="125" spans="1:25">
      <c r="A125" t="s">
        <v>410</v>
      </c>
      <c r="B125" t="s">
        <v>411</v>
      </c>
      <c r="C125" t="s">
        <v>432</v>
      </c>
      <c r="D125" t="s">
        <v>433</v>
      </c>
      <c r="E125" t="s">
        <v>414</v>
      </c>
      <c r="F125" t="s">
        <v>415</v>
      </c>
      <c r="G125" t="s">
        <v>416</v>
      </c>
      <c r="H125" t="s">
        <v>604</v>
      </c>
      <c r="I125" t="s">
        <v>597</v>
      </c>
      <c r="J125" s="711">
        <v>44712</v>
      </c>
      <c r="K125" t="s">
        <v>3738</v>
      </c>
      <c r="L125" t="s">
        <v>3737</v>
      </c>
      <c r="M125" t="s">
        <v>421</v>
      </c>
      <c r="N125">
        <v>0</v>
      </c>
      <c r="O125">
        <v>0</v>
      </c>
      <c r="P125" t="s">
        <v>422</v>
      </c>
      <c r="Q125">
        <v>195.41</v>
      </c>
      <c r="R125">
        <v>184.54</v>
      </c>
      <c r="S125" t="s">
        <v>422</v>
      </c>
      <c r="T125" s="935">
        <v>195.41</v>
      </c>
      <c r="U125" t="s">
        <v>423</v>
      </c>
      <c r="V125" t="s">
        <v>424</v>
      </c>
      <c r="W125" t="s">
        <v>425</v>
      </c>
      <c r="X125" t="s">
        <v>3135</v>
      </c>
      <c r="Y125" s="711">
        <v>44719.431944444441</v>
      </c>
    </row>
    <row r="126" spans="1:25">
      <c r="A126" t="s">
        <v>410</v>
      </c>
      <c r="B126" t="s">
        <v>411</v>
      </c>
      <c r="C126" t="s">
        <v>432</v>
      </c>
      <c r="D126" t="s">
        <v>433</v>
      </c>
      <c r="E126" t="s">
        <v>414</v>
      </c>
      <c r="F126" t="s">
        <v>415</v>
      </c>
      <c r="G126" t="s">
        <v>416</v>
      </c>
      <c r="H126" t="s">
        <v>608</v>
      </c>
      <c r="I126" t="s">
        <v>597</v>
      </c>
      <c r="J126" s="711">
        <v>44677</v>
      </c>
      <c r="K126" t="s">
        <v>3528</v>
      </c>
      <c r="L126" t="s">
        <v>3529</v>
      </c>
      <c r="M126" t="s">
        <v>421</v>
      </c>
      <c r="N126">
        <v>0</v>
      </c>
      <c r="O126">
        <v>0</v>
      </c>
      <c r="P126" t="s">
        <v>422</v>
      </c>
      <c r="Q126">
        <v>65</v>
      </c>
      <c r="R126">
        <v>60.72</v>
      </c>
      <c r="S126" t="s">
        <v>422</v>
      </c>
      <c r="T126" s="935">
        <v>65</v>
      </c>
      <c r="U126" t="s">
        <v>423</v>
      </c>
      <c r="V126" t="s">
        <v>424</v>
      </c>
      <c r="W126" t="s">
        <v>425</v>
      </c>
      <c r="X126" t="s">
        <v>3488</v>
      </c>
      <c r="Y126" s="711">
        <v>44687.342361111114</v>
      </c>
    </row>
    <row r="127" spans="1:25">
      <c r="A127" t="s">
        <v>410</v>
      </c>
      <c r="B127" t="s">
        <v>411</v>
      </c>
      <c r="C127" t="s">
        <v>432</v>
      </c>
      <c r="D127" t="s">
        <v>433</v>
      </c>
      <c r="E127" t="s">
        <v>414</v>
      </c>
      <c r="F127" t="s">
        <v>415</v>
      </c>
      <c r="G127" t="s">
        <v>416</v>
      </c>
      <c r="H127" t="s">
        <v>608</v>
      </c>
      <c r="I127" t="s">
        <v>597</v>
      </c>
      <c r="J127" s="711">
        <v>44712</v>
      </c>
      <c r="K127" t="s">
        <v>3739</v>
      </c>
      <c r="L127" t="s">
        <v>3740</v>
      </c>
      <c r="M127" t="s">
        <v>421</v>
      </c>
      <c r="N127">
        <v>0</v>
      </c>
      <c r="O127">
        <v>0</v>
      </c>
      <c r="P127" t="s">
        <v>422</v>
      </c>
      <c r="Q127">
        <v>65.14</v>
      </c>
      <c r="R127">
        <v>61.52</v>
      </c>
      <c r="S127" t="s">
        <v>422</v>
      </c>
      <c r="T127" s="935">
        <v>65.14</v>
      </c>
      <c r="U127" t="s">
        <v>423</v>
      </c>
      <c r="V127" t="s">
        <v>424</v>
      </c>
      <c r="W127" t="s">
        <v>425</v>
      </c>
      <c r="X127" t="s">
        <v>3135</v>
      </c>
      <c r="Y127" s="711">
        <v>44719.431956018518</v>
      </c>
    </row>
    <row r="128" spans="1:25">
      <c r="A128" t="s">
        <v>410</v>
      </c>
      <c r="B128" t="s">
        <v>411</v>
      </c>
      <c r="C128" t="s">
        <v>432</v>
      </c>
      <c r="D128" t="s">
        <v>433</v>
      </c>
      <c r="E128" t="s">
        <v>414</v>
      </c>
      <c r="F128" t="s">
        <v>415</v>
      </c>
      <c r="G128" t="s">
        <v>416</v>
      </c>
      <c r="H128" t="s">
        <v>612</v>
      </c>
      <c r="I128" t="s">
        <v>597</v>
      </c>
      <c r="J128" s="711">
        <v>44677</v>
      </c>
      <c r="K128" t="s">
        <v>3530</v>
      </c>
      <c r="L128" t="s">
        <v>3526</v>
      </c>
      <c r="M128" t="s">
        <v>421</v>
      </c>
      <c r="N128">
        <v>0</v>
      </c>
      <c r="O128">
        <v>0</v>
      </c>
      <c r="P128" t="s">
        <v>422</v>
      </c>
      <c r="Q128">
        <v>195.03</v>
      </c>
      <c r="R128">
        <v>182.19</v>
      </c>
      <c r="S128" t="s">
        <v>422</v>
      </c>
      <c r="T128" s="935">
        <v>195.03</v>
      </c>
      <c r="U128" t="s">
        <v>423</v>
      </c>
      <c r="V128" t="s">
        <v>424</v>
      </c>
      <c r="W128" t="s">
        <v>425</v>
      </c>
      <c r="X128" t="s">
        <v>3488</v>
      </c>
      <c r="Y128" s="711">
        <v>44687.342361111114</v>
      </c>
    </row>
    <row r="129" spans="1:25">
      <c r="A129" t="s">
        <v>410</v>
      </c>
      <c r="B129" t="s">
        <v>411</v>
      </c>
      <c r="C129" t="s">
        <v>432</v>
      </c>
      <c r="D129" t="s">
        <v>433</v>
      </c>
      <c r="E129" t="s">
        <v>414</v>
      </c>
      <c r="F129" t="s">
        <v>415</v>
      </c>
      <c r="G129" t="s">
        <v>416</v>
      </c>
      <c r="H129" t="s">
        <v>612</v>
      </c>
      <c r="I129" t="s">
        <v>597</v>
      </c>
      <c r="J129" s="711">
        <v>44712</v>
      </c>
      <c r="K129" t="s">
        <v>3741</v>
      </c>
      <c r="L129" t="s">
        <v>3737</v>
      </c>
      <c r="M129" t="s">
        <v>421</v>
      </c>
      <c r="N129">
        <v>0</v>
      </c>
      <c r="O129">
        <v>0</v>
      </c>
      <c r="P129" t="s">
        <v>422</v>
      </c>
      <c r="Q129">
        <v>195.41</v>
      </c>
      <c r="R129">
        <v>184.54</v>
      </c>
      <c r="S129" t="s">
        <v>422</v>
      </c>
      <c r="T129" s="935">
        <v>195.41</v>
      </c>
      <c r="U129" t="s">
        <v>423</v>
      </c>
      <c r="V129" t="s">
        <v>424</v>
      </c>
      <c r="W129" t="s">
        <v>425</v>
      </c>
      <c r="X129" t="s">
        <v>3135</v>
      </c>
      <c r="Y129" s="711">
        <v>44719.431956018518</v>
      </c>
    </row>
    <row r="130" spans="1:25">
      <c r="A130" t="s">
        <v>410</v>
      </c>
      <c r="B130" t="s">
        <v>411</v>
      </c>
      <c r="C130" t="s">
        <v>432</v>
      </c>
      <c r="D130" t="s">
        <v>433</v>
      </c>
      <c r="E130" t="s">
        <v>414</v>
      </c>
      <c r="F130" t="s">
        <v>415</v>
      </c>
      <c r="G130" t="s">
        <v>416</v>
      </c>
      <c r="H130" t="s">
        <v>616</v>
      </c>
      <c r="I130" t="s">
        <v>597</v>
      </c>
      <c r="J130" s="711">
        <v>44677</v>
      </c>
      <c r="K130" t="s">
        <v>3531</v>
      </c>
      <c r="L130" t="s">
        <v>3532</v>
      </c>
      <c r="M130" t="s">
        <v>421</v>
      </c>
      <c r="N130">
        <v>0</v>
      </c>
      <c r="O130">
        <v>0</v>
      </c>
      <c r="P130" t="s">
        <v>422</v>
      </c>
      <c r="Q130">
        <v>650.08000000000004</v>
      </c>
      <c r="R130">
        <v>607.27</v>
      </c>
      <c r="S130" t="s">
        <v>422</v>
      </c>
      <c r="T130" s="935">
        <v>650.08000000000004</v>
      </c>
      <c r="U130" t="s">
        <v>423</v>
      </c>
      <c r="V130" t="s">
        <v>424</v>
      </c>
      <c r="W130" t="s">
        <v>425</v>
      </c>
      <c r="X130" t="s">
        <v>3488</v>
      </c>
      <c r="Y130" s="711">
        <v>44687.342361111114</v>
      </c>
    </row>
    <row r="131" spans="1:25">
      <c r="A131" t="s">
        <v>410</v>
      </c>
      <c r="B131" t="s">
        <v>411</v>
      </c>
      <c r="C131" t="s">
        <v>432</v>
      </c>
      <c r="D131" t="s">
        <v>433</v>
      </c>
      <c r="E131" t="s">
        <v>414</v>
      </c>
      <c r="F131" t="s">
        <v>415</v>
      </c>
      <c r="G131" t="s">
        <v>416</v>
      </c>
      <c r="H131" t="s">
        <v>616</v>
      </c>
      <c r="I131" t="s">
        <v>597</v>
      </c>
      <c r="J131" s="711">
        <v>44712</v>
      </c>
      <c r="K131" t="s">
        <v>3742</v>
      </c>
      <c r="L131" t="s">
        <v>3743</v>
      </c>
      <c r="M131" t="s">
        <v>421</v>
      </c>
      <c r="N131">
        <v>0</v>
      </c>
      <c r="O131">
        <v>0</v>
      </c>
      <c r="P131" t="s">
        <v>422</v>
      </c>
      <c r="Q131">
        <v>651.38</v>
      </c>
      <c r="R131">
        <v>615.15</v>
      </c>
      <c r="S131" t="s">
        <v>422</v>
      </c>
      <c r="T131" s="935">
        <v>651.38</v>
      </c>
      <c r="U131" t="s">
        <v>423</v>
      </c>
      <c r="V131" t="s">
        <v>424</v>
      </c>
      <c r="W131" t="s">
        <v>425</v>
      </c>
      <c r="X131" t="s">
        <v>3135</v>
      </c>
      <c r="Y131" s="711">
        <v>44719.431956018518</v>
      </c>
    </row>
    <row r="132" spans="1:25">
      <c r="A132" t="s">
        <v>410</v>
      </c>
      <c r="B132" t="s">
        <v>411</v>
      </c>
      <c r="C132" t="s">
        <v>432</v>
      </c>
      <c r="D132" t="s">
        <v>433</v>
      </c>
      <c r="E132" t="s">
        <v>414</v>
      </c>
      <c r="F132" t="s">
        <v>415</v>
      </c>
      <c r="G132" t="s">
        <v>416</v>
      </c>
      <c r="H132" t="s">
        <v>623</v>
      </c>
      <c r="I132" t="s">
        <v>624</v>
      </c>
      <c r="J132" s="711">
        <v>44677</v>
      </c>
      <c r="K132" t="s">
        <v>3533</v>
      </c>
      <c r="L132" t="s">
        <v>3534</v>
      </c>
      <c r="M132" t="s">
        <v>421</v>
      </c>
      <c r="N132">
        <v>0</v>
      </c>
      <c r="O132">
        <v>0</v>
      </c>
      <c r="P132" t="s">
        <v>422</v>
      </c>
      <c r="Q132">
        <v>2600.41</v>
      </c>
      <c r="R132">
        <v>2429.15</v>
      </c>
      <c r="S132" t="s">
        <v>422</v>
      </c>
      <c r="T132" s="935">
        <v>2600.41</v>
      </c>
      <c r="U132" t="s">
        <v>423</v>
      </c>
      <c r="V132" t="s">
        <v>424</v>
      </c>
      <c r="W132" t="s">
        <v>425</v>
      </c>
      <c r="X132" t="s">
        <v>3488</v>
      </c>
      <c r="Y132" s="711">
        <v>44687.34238425926</v>
      </c>
    </row>
    <row r="133" spans="1:25">
      <c r="A133" t="s">
        <v>410</v>
      </c>
      <c r="B133" t="s">
        <v>411</v>
      </c>
      <c r="C133" t="s">
        <v>970</v>
      </c>
      <c r="D133" t="s">
        <v>971</v>
      </c>
      <c r="E133" t="s">
        <v>414</v>
      </c>
      <c r="F133" t="s">
        <v>415</v>
      </c>
      <c r="G133" t="s">
        <v>416</v>
      </c>
      <c r="H133" t="s">
        <v>623</v>
      </c>
      <c r="I133" t="s">
        <v>624</v>
      </c>
      <c r="J133" s="711">
        <v>44700</v>
      </c>
      <c r="K133" t="s">
        <v>3744</v>
      </c>
      <c r="L133" t="s">
        <v>3745</v>
      </c>
      <c r="M133" t="s">
        <v>421</v>
      </c>
      <c r="N133">
        <v>0</v>
      </c>
      <c r="O133">
        <v>0</v>
      </c>
      <c r="P133" t="s">
        <v>422</v>
      </c>
      <c r="Q133">
        <v>61</v>
      </c>
      <c r="R133">
        <v>58.69</v>
      </c>
      <c r="S133" t="s">
        <v>422</v>
      </c>
      <c r="T133" s="935">
        <v>61</v>
      </c>
      <c r="U133" t="s">
        <v>423</v>
      </c>
      <c r="V133" t="s">
        <v>424</v>
      </c>
      <c r="W133" t="s">
        <v>425</v>
      </c>
      <c r="X133" t="s">
        <v>3163</v>
      </c>
      <c r="Y133" s="711">
        <v>44711.621099537035</v>
      </c>
    </row>
    <row r="134" spans="1:25">
      <c r="A134" t="s">
        <v>410</v>
      </c>
      <c r="B134" t="s">
        <v>411</v>
      </c>
      <c r="C134" t="s">
        <v>432</v>
      </c>
      <c r="D134" t="s">
        <v>433</v>
      </c>
      <c r="E134" t="s">
        <v>414</v>
      </c>
      <c r="F134" t="s">
        <v>415</v>
      </c>
      <c r="G134" t="s">
        <v>416</v>
      </c>
      <c r="H134" t="s">
        <v>623</v>
      </c>
      <c r="I134" t="s">
        <v>624</v>
      </c>
      <c r="J134" s="711">
        <v>44712</v>
      </c>
      <c r="K134" t="s">
        <v>3746</v>
      </c>
      <c r="L134" t="s">
        <v>3747</v>
      </c>
      <c r="M134" t="s">
        <v>421</v>
      </c>
      <c r="N134">
        <v>0</v>
      </c>
      <c r="O134">
        <v>0</v>
      </c>
      <c r="P134" t="s">
        <v>422</v>
      </c>
      <c r="Q134">
        <v>2577.9299999999998</v>
      </c>
      <c r="R134">
        <v>2434.54</v>
      </c>
      <c r="S134" t="s">
        <v>422</v>
      </c>
      <c r="T134" s="935">
        <v>2577.9299999999998</v>
      </c>
      <c r="U134" t="s">
        <v>423</v>
      </c>
      <c r="V134" t="s">
        <v>424</v>
      </c>
      <c r="W134" t="s">
        <v>425</v>
      </c>
      <c r="X134" t="s">
        <v>3135</v>
      </c>
      <c r="Y134" s="711">
        <v>44719.431979166664</v>
      </c>
    </row>
    <row r="135" spans="1:25">
      <c r="A135" t="s">
        <v>410</v>
      </c>
      <c r="B135" t="s">
        <v>411</v>
      </c>
      <c r="C135" t="s">
        <v>970</v>
      </c>
      <c r="D135" t="s">
        <v>971</v>
      </c>
      <c r="E135" t="s">
        <v>414</v>
      </c>
      <c r="F135" t="s">
        <v>415</v>
      </c>
      <c r="G135" t="s">
        <v>416</v>
      </c>
      <c r="H135" t="s">
        <v>633</v>
      </c>
      <c r="I135" t="s">
        <v>634</v>
      </c>
      <c r="J135" s="711">
        <v>44656</v>
      </c>
      <c r="K135" t="s">
        <v>3535</v>
      </c>
      <c r="L135" t="s">
        <v>3536</v>
      </c>
      <c r="M135" t="s">
        <v>421</v>
      </c>
      <c r="N135">
        <v>0</v>
      </c>
      <c r="O135">
        <v>0</v>
      </c>
      <c r="P135" t="s">
        <v>422</v>
      </c>
      <c r="Q135">
        <v>27</v>
      </c>
      <c r="R135">
        <v>24.48</v>
      </c>
      <c r="S135" t="s">
        <v>422</v>
      </c>
      <c r="T135" s="935">
        <v>27</v>
      </c>
      <c r="U135" t="s">
        <v>423</v>
      </c>
      <c r="V135" t="s">
        <v>424</v>
      </c>
      <c r="W135" t="s">
        <v>425</v>
      </c>
      <c r="X135" t="s">
        <v>3069</v>
      </c>
      <c r="Y135" s="711">
        <v>44686.342835648145</v>
      </c>
    </row>
    <row r="136" spans="1:25">
      <c r="A136" t="s">
        <v>410</v>
      </c>
      <c r="B136" t="s">
        <v>411</v>
      </c>
      <c r="C136" t="s">
        <v>970</v>
      </c>
      <c r="D136" t="s">
        <v>971</v>
      </c>
      <c r="E136" t="s">
        <v>414</v>
      </c>
      <c r="F136" t="s">
        <v>415</v>
      </c>
      <c r="G136" t="s">
        <v>416</v>
      </c>
      <c r="H136" t="s">
        <v>633</v>
      </c>
      <c r="I136" t="s">
        <v>634</v>
      </c>
      <c r="J136" s="711">
        <v>44656</v>
      </c>
      <c r="K136" t="s">
        <v>3537</v>
      </c>
      <c r="L136" t="s">
        <v>3538</v>
      </c>
      <c r="M136" t="s">
        <v>421</v>
      </c>
      <c r="N136">
        <v>0</v>
      </c>
      <c r="O136">
        <v>0</v>
      </c>
      <c r="P136" t="s">
        <v>422</v>
      </c>
      <c r="Q136">
        <v>50</v>
      </c>
      <c r="R136">
        <v>45.33</v>
      </c>
      <c r="S136" t="s">
        <v>422</v>
      </c>
      <c r="T136" s="935">
        <v>50</v>
      </c>
      <c r="U136" t="s">
        <v>423</v>
      </c>
      <c r="V136" t="s">
        <v>424</v>
      </c>
      <c r="W136" t="s">
        <v>425</v>
      </c>
      <c r="X136" t="s">
        <v>3069</v>
      </c>
      <c r="Y136" s="711">
        <v>44686.342835648145</v>
      </c>
    </row>
    <row r="137" spans="1:25">
      <c r="A137" t="s">
        <v>410</v>
      </c>
      <c r="B137" t="s">
        <v>411</v>
      </c>
      <c r="C137" t="s">
        <v>970</v>
      </c>
      <c r="D137" t="s">
        <v>971</v>
      </c>
      <c r="E137" t="s">
        <v>414</v>
      </c>
      <c r="F137" t="s">
        <v>415</v>
      </c>
      <c r="G137" t="s">
        <v>416</v>
      </c>
      <c r="H137" t="s">
        <v>633</v>
      </c>
      <c r="I137" t="s">
        <v>634</v>
      </c>
      <c r="J137" s="711">
        <v>44656</v>
      </c>
      <c r="K137" t="s">
        <v>3539</v>
      </c>
      <c r="L137" t="s">
        <v>3540</v>
      </c>
      <c r="M137" t="s">
        <v>421</v>
      </c>
      <c r="N137">
        <v>0</v>
      </c>
      <c r="O137">
        <v>0</v>
      </c>
      <c r="P137" t="s">
        <v>422</v>
      </c>
      <c r="Q137">
        <v>30</v>
      </c>
      <c r="R137">
        <v>27.2</v>
      </c>
      <c r="S137" t="s">
        <v>422</v>
      </c>
      <c r="T137" s="935">
        <v>30</v>
      </c>
      <c r="U137" t="s">
        <v>423</v>
      </c>
      <c r="V137" t="s">
        <v>424</v>
      </c>
      <c r="W137" t="s">
        <v>425</v>
      </c>
      <c r="X137" t="s">
        <v>3069</v>
      </c>
      <c r="Y137" s="711">
        <v>44686.342835648145</v>
      </c>
    </row>
    <row r="138" spans="1:25">
      <c r="A138" t="s">
        <v>410</v>
      </c>
      <c r="B138" t="s">
        <v>411</v>
      </c>
      <c r="C138" t="s">
        <v>970</v>
      </c>
      <c r="D138" t="s">
        <v>971</v>
      </c>
      <c r="E138" t="s">
        <v>414</v>
      </c>
      <c r="F138" t="s">
        <v>415</v>
      </c>
      <c r="G138" t="s">
        <v>416</v>
      </c>
      <c r="H138" t="s">
        <v>633</v>
      </c>
      <c r="I138" t="s">
        <v>634</v>
      </c>
      <c r="J138" s="711">
        <v>44662</v>
      </c>
      <c r="K138" t="s">
        <v>3541</v>
      </c>
      <c r="L138" t="s">
        <v>3542</v>
      </c>
      <c r="M138" t="s">
        <v>421</v>
      </c>
      <c r="N138">
        <v>0</v>
      </c>
      <c r="O138">
        <v>0</v>
      </c>
      <c r="P138" t="s">
        <v>422</v>
      </c>
      <c r="Q138">
        <v>10.5</v>
      </c>
      <c r="R138">
        <v>9.66</v>
      </c>
      <c r="S138" t="s">
        <v>422</v>
      </c>
      <c r="T138" s="935">
        <v>10.5</v>
      </c>
      <c r="U138" t="s">
        <v>423</v>
      </c>
      <c r="V138" t="s">
        <v>424</v>
      </c>
      <c r="W138" t="s">
        <v>425</v>
      </c>
      <c r="X138" t="s">
        <v>3069</v>
      </c>
      <c r="Y138" s="711">
        <v>44686.347951388889</v>
      </c>
    </row>
    <row r="139" spans="1:25">
      <c r="A139" t="s">
        <v>410</v>
      </c>
      <c r="B139" t="s">
        <v>411</v>
      </c>
      <c r="C139" t="s">
        <v>970</v>
      </c>
      <c r="D139" t="s">
        <v>971</v>
      </c>
      <c r="E139" t="s">
        <v>414</v>
      </c>
      <c r="F139" t="s">
        <v>415</v>
      </c>
      <c r="G139" t="s">
        <v>416</v>
      </c>
      <c r="H139" t="s">
        <v>633</v>
      </c>
      <c r="I139" t="s">
        <v>634</v>
      </c>
      <c r="J139" s="711">
        <v>44676</v>
      </c>
      <c r="K139" t="s">
        <v>3543</v>
      </c>
      <c r="L139" t="s">
        <v>3544</v>
      </c>
      <c r="M139" t="s">
        <v>421</v>
      </c>
      <c r="N139">
        <v>0</v>
      </c>
      <c r="O139">
        <v>0</v>
      </c>
      <c r="P139" t="s">
        <v>422</v>
      </c>
      <c r="Q139">
        <v>12</v>
      </c>
      <c r="R139">
        <v>11.21</v>
      </c>
      <c r="S139" t="s">
        <v>422</v>
      </c>
      <c r="T139" s="935">
        <v>12</v>
      </c>
      <c r="U139" t="s">
        <v>423</v>
      </c>
      <c r="V139" t="s">
        <v>424</v>
      </c>
      <c r="W139" t="s">
        <v>425</v>
      </c>
      <c r="X139" t="s">
        <v>3069</v>
      </c>
      <c r="Y139" s="711">
        <v>44686.350208333337</v>
      </c>
    </row>
    <row r="140" spans="1:25">
      <c r="A140" t="s">
        <v>410</v>
      </c>
      <c r="B140" t="s">
        <v>411</v>
      </c>
      <c r="C140" t="s">
        <v>970</v>
      </c>
      <c r="D140" t="s">
        <v>971</v>
      </c>
      <c r="E140" t="s">
        <v>414</v>
      </c>
      <c r="F140" t="s">
        <v>415</v>
      </c>
      <c r="G140" t="s">
        <v>416</v>
      </c>
      <c r="H140" t="s">
        <v>633</v>
      </c>
      <c r="I140" t="s">
        <v>634</v>
      </c>
      <c r="J140" s="711">
        <v>44679</v>
      </c>
      <c r="K140" t="s">
        <v>3545</v>
      </c>
      <c r="L140" t="s">
        <v>3546</v>
      </c>
      <c r="M140" t="s">
        <v>421</v>
      </c>
      <c r="N140">
        <v>0</v>
      </c>
      <c r="O140">
        <v>0</v>
      </c>
      <c r="P140" t="s">
        <v>422</v>
      </c>
      <c r="Q140">
        <v>22.5</v>
      </c>
      <c r="R140">
        <v>21.02</v>
      </c>
      <c r="S140" t="s">
        <v>422</v>
      </c>
      <c r="T140" s="935">
        <v>22.5</v>
      </c>
      <c r="U140" t="s">
        <v>423</v>
      </c>
      <c r="V140" t="s">
        <v>424</v>
      </c>
      <c r="W140" t="s">
        <v>425</v>
      </c>
      <c r="X140" t="s">
        <v>3168</v>
      </c>
      <c r="Y140" s="711">
        <v>44686.350219907406</v>
      </c>
    </row>
    <row r="141" spans="1:25">
      <c r="A141" t="s">
        <v>410</v>
      </c>
      <c r="B141" t="s">
        <v>411</v>
      </c>
      <c r="C141" t="s">
        <v>970</v>
      </c>
      <c r="D141" t="s">
        <v>971</v>
      </c>
      <c r="E141" t="s">
        <v>414</v>
      </c>
      <c r="F141" t="s">
        <v>415</v>
      </c>
      <c r="G141" t="s">
        <v>416</v>
      </c>
      <c r="H141" t="s">
        <v>633</v>
      </c>
      <c r="I141" t="s">
        <v>634</v>
      </c>
      <c r="J141" s="711">
        <v>44679</v>
      </c>
      <c r="K141" t="s">
        <v>3547</v>
      </c>
      <c r="L141" t="s">
        <v>3548</v>
      </c>
      <c r="M141" t="s">
        <v>421</v>
      </c>
      <c r="N141">
        <v>0</v>
      </c>
      <c r="O141">
        <v>0</v>
      </c>
      <c r="P141" t="s">
        <v>422</v>
      </c>
      <c r="Q141">
        <v>12.5</v>
      </c>
      <c r="R141">
        <v>11.68</v>
      </c>
      <c r="S141" t="s">
        <v>422</v>
      </c>
      <c r="T141" s="935">
        <v>12.5</v>
      </c>
      <c r="U141" t="s">
        <v>423</v>
      </c>
      <c r="V141" t="s">
        <v>424</v>
      </c>
      <c r="W141" t="s">
        <v>425</v>
      </c>
      <c r="X141" t="s">
        <v>3168</v>
      </c>
      <c r="Y141" s="711">
        <v>44686.350219907406</v>
      </c>
    </row>
    <row r="142" spans="1:25">
      <c r="A142" t="s">
        <v>410</v>
      </c>
      <c r="B142" t="s">
        <v>411</v>
      </c>
      <c r="C142" t="s">
        <v>970</v>
      </c>
      <c r="D142" t="s">
        <v>971</v>
      </c>
      <c r="E142" t="s">
        <v>414</v>
      </c>
      <c r="F142" t="s">
        <v>415</v>
      </c>
      <c r="G142" t="s">
        <v>416</v>
      </c>
      <c r="H142" t="s">
        <v>633</v>
      </c>
      <c r="I142" t="s">
        <v>634</v>
      </c>
      <c r="J142" s="711">
        <v>44685</v>
      </c>
      <c r="K142" t="s">
        <v>3748</v>
      </c>
      <c r="L142" t="s">
        <v>3749</v>
      </c>
      <c r="M142" t="s">
        <v>421</v>
      </c>
      <c r="N142">
        <v>0</v>
      </c>
      <c r="O142">
        <v>0</v>
      </c>
      <c r="P142" t="s">
        <v>422</v>
      </c>
      <c r="Q142">
        <v>5</v>
      </c>
      <c r="R142">
        <v>4.76</v>
      </c>
      <c r="S142" t="s">
        <v>422</v>
      </c>
      <c r="T142" s="935">
        <v>5</v>
      </c>
      <c r="U142" t="s">
        <v>423</v>
      </c>
      <c r="V142" t="s">
        <v>424</v>
      </c>
      <c r="W142" t="s">
        <v>425</v>
      </c>
      <c r="X142" t="s">
        <v>3373</v>
      </c>
      <c r="Y142" s="711">
        <v>44711.592037037037</v>
      </c>
    </row>
    <row r="143" spans="1:25">
      <c r="A143" t="s">
        <v>410</v>
      </c>
      <c r="B143" t="s">
        <v>411</v>
      </c>
      <c r="C143" t="s">
        <v>970</v>
      </c>
      <c r="D143" t="s">
        <v>971</v>
      </c>
      <c r="E143" t="s">
        <v>414</v>
      </c>
      <c r="F143" t="s">
        <v>415</v>
      </c>
      <c r="G143" t="s">
        <v>416</v>
      </c>
      <c r="H143" t="s">
        <v>633</v>
      </c>
      <c r="I143" t="s">
        <v>634</v>
      </c>
      <c r="J143" s="711">
        <v>44694</v>
      </c>
      <c r="K143" t="s">
        <v>3750</v>
      </c>
      <c r="L143" t="s">
        <v>3751</v>
      </c>
      <c r="M143" t="s">
        <v>421</v>
      </c>
      <c r="N143">
        <v>0</v>
      </c>
      <c r="O143">
        <v>0</v>
      </c>
      <c r="P143" t="s">
        <v>422</v>
      </c>
      <c r="Q143">
        <v>49.98</v>
      </c>
      <c r="R143">
        <v>47.62</v>
      </c>
      <c r="S143" t="s">
        <v>422</v>
      </c>
      <c r="T143" s="935">
        <v>49.98</v>
      </c>
      <c r="U143" t="s">
        <v>423</v>
      </c>
      <c r="V143" t="s">
        <v>424</v>
      </c>
      <c r="W143" t="s">
        <v>425</v>
      </c>
      <c r="X143" t="s">
        <v>3373</v>
      </c>
      <c r="Y143" s="711">
        <v>44711.607800925929</v>
      </c>
    </row>
    <row r="144" spans="1:25">
      <c r="A144" t="s">
        <v>410</v>
      </c>
      <c r="B144" t="s">
        <v>411</v>
      </c>
      <c r="C144" t="s">
        <v>970</v>
      </c>
      <c r="D144" t="s">
        <v>971</v>
      </c>
      <c r="E144" t="s">
        <v>414</v>
      </c>
      <c r="F144" t="s">
        <v>415</v>
      </c>
      <c r="G144" t="s">
        <v>416</v>
      </c>
      <c r="H144" t="s">
        <v>633</v>
      </c>
      <c r="I144" t="s">
        <v>634</v>
      </c>
      <c r="J144" s="711">
        <v>44694</v>
      </c>
      <c r="K144" t="s">
        <v>3752</v>
      </c>
      <c r="L144" t="s">
        <v>3753</v>
      </c>
      <c r="M144" t="s">
        <v>421</v>
      </c>
      <c r="N144">
        <v>0</v>
      </c>
      <c r="O144">
        <v>0</v>
      </c>
      <c r="P144" t="s">
        <v>422</v>
      </c>
      <c r="Q144">
        <v>59.1</v>
      </c>
      <c r="R144">
        <v>56.31</v>
      </c>
      <c r="S144" t="s">
        <v>422</v>
      </c>
      <c r="T144" s="935">
        <v>59.1</v>
      </c>
      <c r="U144" t="s">
        <v>423</v>
      </c>
      <c r="V144" t="s">
        <v>424</v>
      </c>
      <c r="W144" t="s">
        <v>425</v>
      </c>
      <c r="X144" t="s">
        <v>3373</v>
      </c>
      <c r="Y144" s="711">
        <v>44711.607800925929</v>
      </c>
    </row>
    <row r="145" spans="1:25">
      <c r="A145" t="s">
        <v>410</v>
      </c>
      <c r="B145" t="s">
        <v>411</v>
      </c>
      <c r="C145" t="s">
        <v>970</v>
      </c>
      <c r="D145" t="s">
        <v>971</v>
      </c>
      <c r="E145" t="s">
        <v>414</v>
      </c>
      <c r="F145" t="s">
        <v>415</v>
      </c>
      <c r="G145" t="s">
        <v>416</v>
      </c>
      <c r="H145" t="s">
        <v>633</v>
      </c>
      <c r="I145" t="s">
        <v>634</v>
      </c>
      <c r="J145" s="711">
        <v>44699</v>
      </c>
      <c r="K145" t="s">
        <v>3754</v>
      </c>
      <c r="L145" t="s">
        <v>3755</v>
      </c>
      <c r="M145" t="s">
        <v>421</v>
      </c>
      <c r="N145">
        <v>0</v>
      </c>
      <c r="O145">
        <v>0</v>
      </c>
      <c r="P145" t="s">
        <v>422</v>
      </c>
      <c r="Q145">
        <v>11.9</v>
      </c>
      <c r="R145">
        <v>11.45</v>
      </c>
      <c r="S145" t="s">
        <v>422</v>
      </c>
      <c r="T145" s="935">
        <v>11.9</v>
      </c>
      <c r="U145" t="s">
        <v>423</v>
      </c>
      <c r="V145" t="s">
        <v>424</v>
      </c>
      <c r="W145" t="s">
        <v>425</v>
      </c>
      <c r="X145" t="s">
        <v>3168</v>
      </c>
      <c r="Y145" s="711">
        <v>44711.621099537035</v>
      </c>
    </row>
    <row r="146" spans="1:25">
      <c r="A146" t="s">
        <v>410</v>
      </c>
      <c r="B146" t="s">
        <v>411</v>
      </c>
      <c r="C146" t="s">
        <v>970</v>
      </c>
      <c r="D146" t="s">
        <v>971</v>
      </c>
      <c r="E146" t="s">
        <v>414</v>
      </c>
      <c r="F146" t="s">
        <v>415</v>
      </c>
      <c r="G146" t="s">
        <v>416</v>
      </c>
      <c r="H146" t="s">
        <v>633</v>
      </c>
      <c r="I146" t="s">
        <v>634</v>
      </c>
      <c r="J146" s="711">
        <v>44701</v>
      </c>
      <c r="K146" t="s">
        <v>3756</v>
      </c>
      <c r="L146" t="s">
        <v>3757</v>
      </c>
      <c r="M146" t="s">
        <v>421</v>
      </c>
      <c r="N146">
        <v>0</v>
      </c>
      <c r="O146">
        <v>0</v>
      </c>
      <c r="P146" t="s">
        <v>422</v>
      </c>
      <c r="Q146">
        <v>32.75</v>
      </c>
      <c r="R146">
        <v>31.51</v>
      </c>
      <c r="S146" t="s">
        <v>422</v>
      </c>
      <c r="T146" s="935">
        <v>32.75</v>
      </c>
      <c r="U146" t="s">
        <v>423</v>
      </c>
      <c r="V146" t="s">
        <v>424</v>
      </c>
      <c r="W146" t="s">
        <v>425</v>
      </c>
      <c r="X146" t="s">
        <v>3168</v>
      </c>
      <c r="Y146" s="711">
        <v>44711.621111111112</v>
      </c>
    </row>
    <row r="147" spans="1:25">
      <c r="A147" t="s">
        <v>410</v>
      </c>
      <c r="B147" t="s">
        <v>411</v>
      </c>
      <c r="C147" t="s">
        <v>970</v>
      </c>
      <c r="D147" t="s">
        <v>971</v>
      </c>
      <c r="E147" t="s">
        <v>414</v>
      </c>
      <c r="F147" t="s">
        <v>415</v>
      </c>
      <c r="G147" t="s">
        <v>416</v>
      </c>
      <c r="H147" t="s">
        <v>633</v>
      </c>
      <c r="I147" t="s">
        <v>634</v>
      </c>
      <c r="J147" s="711">
        <v>44701</v>
      </c>
      <c r="K147" t="s">
        <v>3758</v>
      </c>
      <c r="L147" t="s">
        <v>3759</v>
      </c>
      <c r="M147" t="s">
        <v>421</v>
      </c>
      <c r="N147">
        <v>0</v>
      </c>
      <c r="O147">
        <v>0</v>
      </c>
      <c r="P147" t="s">
        <v>422</v>
      </c>
      <c r="Q147">
        <v>54.4</v>
      </c>
      <c r="R147">
        <v>52.34</v>
      </c>
      <c r="S147" t="s">
        <v>422</v>
      </c>
      <c r="T147" s="935">
        <v>54.4</v>
      </c>
      <c r="U147" t="s">
        <v>423</v>
      </c>
      <c r="V147" t="s">
        <v>424</v>
      </c>
      <c r="W147" t="s">
        <v>425</v>
      </c>
      <c r="X147" t="s">
        <v>3168</v>
      </c>
      <c r="Y147" s="711">
        <v>44711.621111111112</v>
      </c>
    </row>
    <row r="148" spans="1:25">
      <c r="A148" t="s">
        <v>410</v>
      </c>
      <c r="B148" t="s">
        <v>411</v>
      </c>
      <c r="C148" t="s">
        <v>970</v>
      </c>
      <c r="D148" t="s">
        <v>971</v>
      </c>
      <c r="E148" t="s">
        <v>414</v>
      </c>
      <c r="F148" t="s">
        <v>415</v>
      </c>
      <c r="G148" t="s">
        <v>416</v>
      </c>
      <c r="H148" t="s">
        <v>633</v>
      </c>
      <c r="I148" t="s">
        <v>634</v>
      </c>
      <c r="J148" s="711">
        <v>44701</v>
      </c>
      <c r="K148" t="s">
        <v>3760</v>
      </c>
      <c r="L148" t="s">
        <v>3761</v>
      </c>
      <c r="M148" t="s">
        <v>421</v>
      </c>
      <c r="N148">
        <v>0</v>
      </c>
      <c r="O148">
        <v>0</v>
      </c>
      <c r="P148" t="s">
        <v>422</v>
      </c>
      <c r="Q148">
        <v>27.2</v>
      </c>
      <c r="R148">
        <v>26.17</v>
      </c>
      <c r="S148" t="s">
        <v>422</v>
      </c>
      <c r="T148" s="935">
        <v>27.2</v>
      </c>
      <c r="U148" t="s">
        <v>423</v>
      </c>
      <c r="V148" t="s">
        <v>424</v>
      </c>
      <c r="W148" t="s">
        <v>425</v>
      </c>
      <c r="X148" t="s">
        <v>3168</v>
      </c>
      <c r="Y148" s="711">
        <v>44711.621111111112</v>
      </c>
    </row>
    <row r="149" spans="1:25">
      <c r="A149" t="s">
        <v>410</v>
      </c>
      <c r="B149" t="s">
        <v>411</v>
      </c>
      <c r="C149" t="s">
        <v>970</v>
      </c>
      <c r="D149" t="s">
        <v>971</v>
      </c>
      <c r="E149" t="s">
        <v>414</v>
      </c>
      <c r="F149" t="s">
        <v>415</v>
      </c>
      <c r="G149" t="s">
        <v>416</v>
      </c>
      <c r="H149" t="s">
        <v>633</v>
      </c>
      <c r="I149" t="s">
        <v>634</v>
      </c>
      <c r="J149" s="711">
        <v>44706</v>
      </c>
      <c r="K149" t="s">
        <v>3762</v>
      </c>
      <c r="L149" t="s">
        <v>3763</v>
      </c>
      <c r="M149" t="s">
        <v>421</v>
      </c>
      <c r="N149">
        <v>0</v>
      </c>
      <c r="O149">
        <v>0</v>
      </c>
      <c r="P149" t="s">
        <v>422</v>
      </c>
      <c r="Q149">
        <v>99.5</v>
      </c>
      <c r="R149">
        <v>93.97</v>
      </c>
      <c r="S149" t="s">
        <v>422</v>
      </c>
      <c r="T149" s="935">
        <v>99.5</v>
      </c>
      <c r="U149" t="s">
        <v>423</v>
      </c>
      <c r="V149" t="s">
        <v>424</v>
      </c>
      <c r="W149" t="s">
        <v>425</v>
      </c>
      <c r="X149" t="s">
        <v>3168</v>
      </c>
      <c r="Y149" s="711">
        <v>44714.318113425928</v>
      </c>
    </row>
    <row r="150" spans="1:25">
      <c r="A150" t="s">
        <v>410</v>
      </c>
      <c r="B150" t="s">
        <v>411</v>
      </c>
      <c r="C150" t="s">
        <v>970</v>
      </c>
      <c r="D150" t="s">
        <v>971</v>
      </c>
      <c r="E150" t="s">
        <v>414</v>
      </c>
      <c r="F150" t="s">
        <v>415</v>
      </c>
      <c r="G150" t="s">
        <v>416</v>
      </c>
      <c r="H150" t="s">
        <v>633</v>
      </c>
      <c r="I150" t="s">
        <v>634</v>
      </c>
      <c r="J150" s="711">
        <v>44706</v>
      </c>
      <c r="K150" t="s">
        <v>3764</v>
      </c>
      <c r="L150" t="s">
        <v>3765</v>
      </c>
      <c r="M150" t="s">
        <v>421</v>
      </c>
      <c r="N150">
        <v>0</v>
      </c>
      <c r="O150">
        <v>0</v>
      </c>
      <c r="P150" t="s">
        <v>422</v>
      </c>
      <c r="Q150">
        <v>150</v>
      </c>
      <c r="R150">
        <v>141.66</v>
      </c>
      <c r="S150" t="s">
        <v>422</v>
      </c>
      <c r="T150" s="935">
        <v>150</v>
      </c>
      <c r="U150" t="s">
        <v>423</v>
      </c>
      <c r="V150" t="s">
        <v>424</v>
      </c>
      <c r="W150" t="s">
        <v>425</v>
      </c>
      <c r="X150" t="s">
        <v>3168</v>
      </c>
      <c r="Y150" s="711">
        <v>44714.318113425928</v>
      </c>
    </row>
    <row r="151" spans="1:25">
      <c r="A151" t="s">
        <v>410</v>
      </c>
      <c r="B151" t="s">
        <v>411</v>
      </c>
      <c r="C151" t="s">
        <v>970</v>
      </c>
      <c r="D151" t="s">
        <v>971</v>
      </c>
      <c r="E151" t="s">
        <v>414</v>
      </c>
      <c r="F151" t="s">
        <v>415</v>
      </c>
      <c r="G151" t="s">
        <v>416</v>
      </c>
      <c r="H151" t="s">
        <v>633</v>
      </c>
      <c r="I151" t="s">
        <v>634</v>
      </c>
      <c r="J151" s="711">
        <v>44712</v>
      </c>
      <c r="K151" t="s">
        <v>3766</v>
      </c>
      <c r="L151" t="s">
        <v>3767</v>
      </c>
      <c r="M151" t="s">
        <v>421</v>
      </c>
      <c r="N151">
        <v>0</v>
      </c>
      <c r="O151">
        <v>0</v>
      </c>
      <c r="P151" t="s">
        <v>422</v>
      </c>
      <c r="Q151">
        <v>150</v>
      </c>
      <c r="R151">
        <v>141.66</v>
      </c>
      <c r="S151" t="s">
        <v>422</v>
      </c>
      <c r="T151" s="935">
        <v>150</v>
      </c>
      <c r="U151" t="s">
        <v>423</v>
      </c>
      <c r="V151" t="s">
        <v>424</v>
      </c>
      <c r="W151" t="s">
        <v>425</v>
      </c>
      <c r="X151" t="s">
        <v>3069</v>
      </c>
      <c r="Y151" s="711">
        <v>44714.318113425928</v>
      </c>
    </row>
    <row r="152" spans="1:25">
      <c r="A152" t="s">
        <v>410</v>
      </c>
      <c r="B152" t="s">
        <v>411</v>
      </c>
      <c r="C152" t="s">
        <v>970</v>
      </c>
      <c r="D152" t="s">
        <v>971</v>
      </c>
      <c r="E152" t="s">
        <v>414</v>
      </c>
      <c r="F152" t="s">
        <v>415</v>
      </c>
      <c r="G152" t="s">
        <v>416</v>
      </c>
      <c r="H152" t="s">
        <v>633</v>
      </c>
      <c r="I152" t="s">
        <v>634</v>
      </c>
      <c r="J152" s="711">
        <v>44712</v>
      </c>
      <c r="K152" t="s">
        <v>3768</v>
      </c>
      <c r="L152" t="s">
        <v>3769</v>
      </c>
      <c r="M152" t="s">
        <v>421</v>
      </c>
      <c r="N152">
        <v>0</v>
      </c>
      <c r="O152">
        <v>0</v>
      </c>
      <c r="P152" t="s">
        <v>422</v>
      </c>
      <c r="Q152">
        <v>12</v>
      </c>
      <c r="R152">
        <v>11.33</v>
      </c>
      <c r="S152" t="s">
        <v>422</v>
      </c>
      <c r="T152" s="935">
        <v>12</v>
      </c>
      <c r="U152" t="s">
        <v>423</v>
      </c>
      <c r="V152" t="s">
        <v>424</v>
      </c>
      <c r="W152" t="s">
        <v>425</v>
      </c>
      <c r="X152" t="s">
        <v>3168</v>
      </c>
      <c r="Y152" s="711">
        <v>44714.318124999998</v>
      </c>
    </row>
    <row r="153" spans="1:25">
      <c r="A153" t="s">
        <v>410</v>
      </c>
      <c r="B153" t="s">
        <v>411</v>
      </c>
      <c r="C153" t="s">
        <v>432</v>
      </c>
      <c r="D153" t="s">
        <v>433</v>
      </c>
      <c r="E153" t="s">
        <v>414</v>
      </c>
      <c r="F153" t="s">
        <v>415</v>
      </c>
      <c r="G153" t="s">
        <v>416</v>
      </c>
      <c r="H153" t="s">
        <v>653</v>
      </c>
      <c r="I153" t="s">
        <v>654</v>
      </c>
      <c r="J153" s="711">
        <v>44681</v>
      </c>
      <c r="K153" t="s">
        <v>3549</v>
      </c>
      <c r="L153" t="s">
        <v>3550</v>
      </c>
      <c r="M153" t="s">
        <v>421</v>
      </c>
      <c r="N153">
        <v>0</v>
      </c>
      <c r="O153">
        <v>0</v>
      </c>
      <c r="P153" t="s">
        <v>422</v>
      </c>
      <c r="Q153">
        <v>189.8</v>
      </c>
      <c r="R153">
        <v>177.3</v>
      </c>
      <c r="S153" t="s">
        <v>422</v>
      </c>
      <c r="T153" s="935">
        <v>189.8</v>
      </c>
      <c r="U153" t="s">
        <v>423</v>
      </c>
      <c r="V153" t="s">
        <v>424</v>
      </c>
      <c r="W153" t="s">
        <v>425</v>
      </c>
      <c r="X153" t="s">
        <v>3406</v>
      </c>
      <c r="Y153" s="711">
        <v>44687.451284722221</v>
      </c>
    </row>
    <row r="154" spans="1:25">
      <c r="A154" t="s">
        <v>410</v>
      </c>
      <c r="B154" t="s">
        <v>411</v>
      </c>
      <c r="C154" t="s">
        <v>970</v>
      </c>
      <c r="D154" t="s">
        <v>971</v>
      </c>
      <c r="E154" t="s">
        <v>414</v>
      </c>
      <c r="F154" t="s">
        <v>415</v>
      </c>
      <c r="G154" t="s">
        <v>416</v>
      </c>
      <c r="H154" t="s">
        <v>653</v>
      </c>
      <c r="I154" t="s">
        <v>654</v>
      </c>
      <c r="J154" s="711">
        <v>44681</v>
      </c>
      <c r="K154" t="s">
        <v>3551</v>
      </c>
      <c r="L154" t="s">
        <v>3552</v>
      </c>
      <c r="M154" t="s">
        <v>421</v>
      </c>
      <c r="N154">
        <v>0</v>
      </c>
      <c r="O154">
        <v>0</v>
      </c>
      <c r="P154" t="s">
        <v>422</v>
      </c>
      <c r="Q154">
        <v>598.89</v>
      </c>
      <c r="R154">
        <v>559.45000000000005</v>
      </c>
      <c r="S154" t="s">
        <v>422</v>
      </c>
      <c r="T154" s="935">
        <v>598.89</v>
      </c>
      <c r="U154" t="s">
        <v>423</v>
      </c>
      <c r="V154" t="s">
        <v>424</v>
      </c>
      <c r="W154" t="s">
        <v>425</v>
      </c>
      <c r="X154" t="s">
        <v>3069</v>
      </c>
      <c r="Y154" s="711">
        <v>44686.317569444444</v>
      </c>
    </row>
    <row r="155" spans="1:25">
      <c r="A155" t="s">
        <v>410</v>
      </c>
      <c r="B155" t="s">
        <v>411</v>
      </c>
      <c r="C155" t="s">
        <v>432</v>
      </c>
      <c r="D155" t="s">
        <v>433</v>
      </c>
      <c r="E155" t="s">
        <v>414</v>
      </c>
      <c r="F155" t="s">
        <v>415</v>
      </c>
      <c r="G155" t="s">
        <v>416</v>
      </c>
      <c r="H155" t="s">
        <v>653</v>
      </c>
      <c r="I155" t="s">
        <v>654</v>
      </c>
      <c r="J155" s="711">
        <v>44681</v>
      </c>
      <c r="K155" t="s">
        <v>3553</v>
      </c>
      <c r="L155" t="s">
        <v>3554</v>
      </c>
      <c r="M155" t="s">
        <v>421</v>
      </c>
      <c r="N155">
        <v>0</v>
      </c>
      <c r="O155">
        <v>0</v>
      </c>
      <c r="P155" t="s">
        <v>422</v>
      </c>
      <c r="Q155">
        <v>329.34</v>
      </c>
      <c r="R155">
        <v>307.64999999999998</v>
      </c>
      <c r="S155" t="s">
        <v>422</v>
      </c>
      <c r="T155" s="935">
        <v>329.34</v>
      </c>
      <c r="U155" t="s">
        <v>423</v>
      </c>
      <c r="V155" t="s">
        <v>424</v>
      </c>
      <c r="W155" t="s">
        <v>425</v>
      </c>
      <c r="X155" t="s">
        <v>3406</v>
      </c>
      <c r="Y155" s="711">
        <v>44685.623622685183</v>
      </c>
    </row>
    <row r="156" spans="1:25">
      <c r="A156" t="s">
        <v>410</v>
      </c>
      <c r="B156" t="s">
        <v>411</v>
      </c>
      <c r="C156" t="s">
        <v>970</v>
      </c>
      <c r="D156" t="s">
        <v>971</v>
      </c>
      <c r="E156" t="s">
        <v>414</v>
      </c>
      <c r="F156" t="s">
        <v>415</v>
      </c>
      <c r="G156" t="s">
        <v>416</v>
      </c>
      <c r="H156" t="s">
        <v>653</v>
      </c>
      <c r="I156" t="s">
        <v>654</v>
      </c>
      <c r="J156" s="711">
        <v>44712</v>
      </c>
      <c r="K156" t="s">
        <v>3770</v>
      </c>
      <c r="L156" t="s">
        <v>3771</v>
      </c>
      <c r="M156" t="s">
        <v>421</v>
      </c>
      <c r="N156">
        <v>0</v>
      </c>
      <c r="O156">
        <v>0</v>
      </c>
      <c r="P156" t="s">
        <v>422</v>
      </c>
      <c r="Q156">
        <v>4.0599999999999996</v>
      </c>
      <c r="R156">
        <v>3.83</v>
      </c>
      <c r="S156" t="s">
        <v>422</v>
      </c>
      <c r="T156" s="935">
        <v>4.0599999999999996</v>
      </c>
      <c r="U156" t="s">
        <v>423</v>
      </c>
      <c r="V156" t="s">
        <v>424</v>
      </c>
      <c r="W156" t="s">
        <v>425</v>
      </c>
      <c r="X156" t="s">
        <v>3069</v>
      </c>
      <c r="Y156" s="711">
        <v>44714.4762962963</v>
      </c>
    </row>
    <row r="157" spans="1:25">
      <c r="A157" t="s">
        <v>410</v>
      </c>
      <c r="B157" t="s">
        <v>411</v>
      </c>
      <c r="C157" t="s">
        <v>432</v>
      </c>
      <c r="D157" t="s">
        <v>433</v>
      </c>
      <c r="E157" t="s">
        <v>414</v>
      </c>
      <c r="F157" t="s">
        <v>415</v>
      </c>
      <c r="G157" t="s">
        <v>416</v>
      </c>
      <c r="H157" t="s">
        <v>653</v>
      </c>
      <c r="I157" t="s">
        <v>654</v>
      </c>
      <c r="J157" s="711">
        <v>44712</v>
      </c>
      <c r="K157" t="s">
        <v>3772</v>
      </c>
      <c r="L157" t="s">
        <v>3773</v>
      </c>
      <c r="M157" t="s">
        <v>421</v>
      </c>
      <c r="N157">
        <v>0</v>
      </c>
      <c r="O157">
        <v>0</v>
      </c>
      <c r="P157" t="s">
        <v>422</v>
      </c>
      <c r="Q157">
        <v>5.8</v>
      </c>
      <c r="R157">
        <v>5.48</v>
      </c>
      <c r="S157" t="s">
        <v>422</v>
      </c>
      <c r="T157" s="935">
        <v>5.8</v>
      </c>
      <c r="U157" t="s">
        <v>423</v>
      </c>
      <c r="V157" t="s">
        <v>424</v>
      </c>
      <c r="W157" t="s">
        <v>425</v>
      </c>
      <c r="X157" t="s">
        <v>3163</v>
      </c>
      <c r="Y157" s="711">
        <v>44714.617928240739</v>
      </c>
    </row>
    <row r="158" spans="1:25">
      <c r="A158" t="s">
        <v>410</v>
      </c>
      <c r="B158" t="s">
        <v>411</v>
      </c>
      <c r="C158" t="s">
        <v>432</v>
      </c>
      <c r="D158" t="s">
        <v>433</v>
      </c>
      <c r="E158" t="s">
        <v>414</v>
      </c>
      <c r="F158" t="s">
        <v>415</v>
      </c>
      <c r="G158" t="s">
        <v>416</v>
      </c>
      <c r="H158" t="s">
        <v>2043</v>
      </c>
      <c r="I158" t="s">
        <v>1833</v>
      </c>
      <c r="J158" s="711">
        <v>44712</v>
      </c>
      <c r="K158" t="s">
        <v>3774</v>
      </c>
      <c r="L158" t="s">
        <v>3775</v>
      </c>
      <c r="M158" t="s">
        <v>421</v>
      </c>
      <c r="N158">
        <v>0</v>
      </c>
      <c r="O158">
        <v>0</v>
      </c>
      <c r="P158" t="s">
        <v>422</v>
      </c>
      <c r="Q158">
        <v>412.5</v>
      </c>
      <c r="R158">
        <v>389.56</v>
      </c>
      <c r="S158" t="s">
        <v>422</v>
      </c>
      <c r="T158" s="935">
        <v>412.5</v>
      </c>
      <c r="U158" t="s">
        <v>423</v>
      </c>
      <c r="V158" t="s">
        <v>424</v>
      </c>
      <c r="W158" t="s">
        <v>425</v>
      </c>
      <c r="X158" t="s">
        <v>3064</v>
      </c>
      <c r="Y158" s="711">
        <v>44726.719236111108</v>
      </c>
    </row>
    <row r="159" spans="1:25">
      <c r="A159" t="s">
        <v>410</v>
      </c>
      <c r="B159" t="s">
        <v>411</v>
      </c>
      <c r="C159" t="s">
        <v>432</v>
      </c>
      <c r="D159" t="s">
        <v>433</v>
      </c>
      <c r="E159" t="s">
        <v>414</v>
      </c>
      <c r="F159" t="s">
        <v>415</v>
      </c>
      <c r="G159" t="s">
        <v>416</v>
      </c>
      <c r="H159" t="s">
        <v>2043</v>
      </c>
      <c r="I159" t="s">
        <v>1833</v>
      </c>
      <c r="J159" s="711">
        <v>44712</v>
      </c>
      <c r="K159" t="s">
        <v>3776</v>
      </c>
      <c r="L159" t="s">
        <v>3777</v>
      </c>
      <c r="M159" t="s">
        <v>421</v>
      </c>
      <c r="N159">
        <v>0</v>
      </c>
      <c r="O159">
        <v>0</v>
      </c>
      <c r="P159" t="s">
        <v>422</v>
      </c>
      <c r="Q159">
        <v>405.5</v>
      </c>
      <c r="R159">
        <v>382.94</v>
      </c>
      <c r="S159" t="s">
        <v>422</v>
      </c>
      <c r="T159" s="935">
        <v>405.5</v>
      </c>
      <c r="U159" t="s">
        <v>423</v>
      </c>
      <c r="V159" t="s">
        <v>424</v>
      </c>
      <c r="W159" t="s">
        <v>425</v>
      </c>
      <c r="X159" t="s">
        <v>3435</v>
      </c>
      <c r="Y159" s="711">
        <v>44726.719236111108</v>
      </c>
    </row>
    <row r="160" spans="1:25">
      <c r="A160" t="s">
        <v>410</v>
      </c>
      <c r="B160" t="s">
        <v>411</v>
      </c>
      <c r="C160" t="s">
        <v>970</v>
      </c>
      <c r="D160" t="s">
        <v>971</v>
      </c>
      <c r="E160" t="s">
        <v>414</v>
      </c>
      <c r="F160" t="s">
        <v>415</v>
      </c>
      <c r="G160" t="s">
        <v>416</v>
      </c>
      <c r="H160" t="s">
        <v>2043</v>
      </c>
      <c r="I160" t="s">
        <v>1833</v>
      </c>
      <c r="J160" s="711">
        <v>44712</v>
      </c>
      <c r="K160" t="s">
        <v>3778</v>
      </c>
      <c r="L160" t="s">
        <v>3779</v>
      </c>
      <c r="M160" t="s">
        <v>421</v>
      </c>
      <c r="N160">
        <v>0</v>
      </c>
      <c r="O160">
        <v>0</v>
      </c>
      <c r="P160" t="s">
        <v>422</v>
      </c>
      <c r="Q160">
        <v>555</v>
      </c>
      <c r="R160">
        <v>524.13</v>
      </c>
      <c r="S160" t="s">
        <v>422</v>
      </c>
      <c r="T160" s="935">
        <v>555</v>
      </c>
      <c r="U160" t="s">
        <v>423</v>
      </c>
      <c r="V160" t="s">
        <v>424</v>
      </c>
      <c r="W160" t="s">
        <v>425</v>
      </c>
      <c r="X160" t="s">
        <v>3064</v>
      </c>
      <c r="Y160" s="711">
        <v>44726.440937500003</v>
      </c>
    </row>
    <row r="161" spans="1:25">
      <c r="A161" t="s">
        <v>410</v>
      </c>
      <c r="B161" t="s">
        <v>411</v>
      </c>
      <c r="C161" t="s">
        <v>970</v>
      </c>
      <c r="D161" t="s">
        <v>971</v>
      </c>
      <c r="E161" t="s">
        <v>414</v>
      </c>
      <c r="F161" t="s">
        <v>415</v>
      </c>
      <c r="G161" t="s">
        <v>416</v>
      </c>
      <c r="H161" t="s">
        <v>2043</v>
      </c>
      <c r="I161" t="s">
        <v>1833</v>
      </c>
      <c r="J161" s="711">
        <v>44712</v>
      </c>
      <c r="K161" t="s">
        <v>3780</v>
      </c>
      <c r="L161" t="s">
        <v>3781</v>
      </c>
      <c r="M161" t="s">
        <v>421</v>
      </c>
      <c r="N161">
        <v>0</v>
      </c>
      <c r="O161">
        <v>0</v>
      </c>
      <c r="P161" t="s">
        <v>422</v>
      </c>
      <c r="Q161">
        <v>1145</v>
      </c>
      <c r="R161">
        <v>1081.31</v>
      </c>
      <c r="S161" t="s">
        <v>422</v>
      </c>
      <c r="T161" s="935">
        <v>1145</v>
      </c>
      <c r="U161" t="s">
        <v>423</v>
      </c>
      <c r="V161" t="s">
        <v>424</v>
      </c>
      <c r="W161" t="s">
        <v>425</v>
      </c>
      <c r="X161" t="s">
        <v>3064</v>
      </c>
      <c r="Y161" s="711">
        <v>44726.623935185184</v>
      </c>
    </row>
    <row r="162" spans="1:25">
      <c r="A162" t="s">
        <v>410</v>
      </c>
      <c r="B162" t="s">
        <v>411</v>
      </c>
      <c r="C162" t="s">
        <v>970</v>
      </c>
      <c r="D162" t="s">
        <v>971</v>
      </c>
      <c r="E162" t="s">
        <v>414</v>
      </c>
      <c r="F162" t="s">
        <v>415</v>
      </c>
      <c r="G162" t="s">
        <v>416</v>
      </c>
      <c r="H162" t="s">
        <v>2043</v>
      </c>
      <c r="I162" t="s">
        <v>1833</v>
      </c>
      <c r="J162" s="711">
        <v>44712</v>
      </c>
      <c r="K162" t="s">
        <v>3782</v>
      </c>
      <c r="L162" t="s">
        <v>3783</v>
      </c>
      <c r="M162" t="s">
        <v>421</v>
      </c>
      <c r="N162">
        <v>0</v>
      </c>
      <c r="O162">
        <v>0</v>
      </c>
      <c r="P162" t="s">
        <v>422</v>
      </c>
      <c r="Q162">
        <v>1055</v>
      </c>
      <c r="R162">
        <v>996.32</v>
      </c>
      <c r="S162" t="s">
        <v>422</v>
      </c>
      <c r="T162" s="935">
        <v>1055</v>
      </c>
      <c r="U162" t="s">
        <v>423</v>
      </c>
      <c r="V162" t="s">
        <v>424</v>
      </c>
      <c r="W162" t="s">
        <v>425</v>
      </c>
      <c r="X162" t="s">
        <v>3064</v>
      </c>
      <c r="Y162" s="711">
        <v>44726.623935185184</v>
      </c>
    </row>
    <row r="163" spans="1:25">
      <c r="A163" t="s">
        <v>410</v>
      </c>
      <c r="B163" t="s">
        <v>411</v>
      </c>
      <c r="C163" t="s">
        <v>432</v>
      </c>
      <c r="D163" t="s">
        <v>433</v>
      </c>
      <c r="E163" t="s">
        <v>414</v>
      </c>
      <c r="F163" t="s">
        <v>415</v>
      </c>
      <c r="G163" t="s">
        <v>416</v>
      </c>
      <c r="H163" t="s">
        <v>675</v>
      </c>
      <c r="I163" t="s">
        <v>676</v>
      </c>
      <c r="J163" s="711">
        <v>44677</v>
      </c>
      <c r="K163" t="s">
        <v>3555</v>
      </c>
      <c r="L163" t="s">
        <v>3556</v>
      </c>
      <c r="M163" t="s">
        <v>421</v>
      </c>
      <c r="N163">
        <v>0</v>
      </c>
      <c r="O163">
        <v>0</v>
      </c>
      <c r="P163" t="s">
        <v>422</v>
      </c>
      <c r="Q163">
        <v>747.2</v>
      </c>
      <c r="R163">
        <v>697.99</v>
      </c>
      <c r="S163" t="s">
        <v>422</v>
      </c>
      <c r="T163" s="935">
        <v>747.2</v>
      </c>
      <c r="U163" t="s">
        <v>423</v>
      </c>
      <c r="V163" t="s">
        <v>424</v>
      </c>
      <c r="W163" t="s">
        <v>425</v>
      </c>
      <c r="X163" t="s">
        <v>3488</v>
      </c>
      <c r="Y163" s="711">
        <v>44687.34238425926</v>
      </c>
    </row>
    <row r="164" spans="1:25">
      <c r="A164" t="s">
        <v>410</v>
      </c>
      <c r="B164" t="s">
        <v>411</v>
      </c>
      <c r="C164" t="s">
        <v>432</v>
      </c>
      <c r="D164" t="s">
        <v>433</v>
      </c>
      <c r="E164" t="s">
        <v>414</v>
      </c>
      <c r="F164" t="s">
        <v>415</v>
      </c>
      <c r="G164" t="s">
        <v>416</v>
      </c>
      <c r="H164" t="s">
        <v>675</v>
      </c>
      <c r="I164" t="s">
        <v>676</v>
      </c>
      <c r="J164" s="711">
        <v>44712</v>
      </c>
      <c r="K164" t="s">
        <v>3784</v>
      </c>
      <c r="L164" t="s">
        <v>3785</v>
      </c>
      <c r="M164" t="s">
        <v>421</v>
      </c>
      <c r="N164">
        <v>0</v>
      </c>
      <c r="O164">
        <v>0</v>
      </c>
      <c r="P164" t="s">
        <v>422</v>
      </c>
      <c r="Q164">
        <v>750.04</v>
      </c>
      <c r="R164">
        <v>708.32</v>
      </c>
      <c r="S164" t="s">
        <v>422</v>
      </c>
      <c r="T164" s="935">
        <v>750.04</v>
      </c>
      <c r="U164" t="s">
        <v>423</v>
      </c>
      <c r="V164" t="s">
        <v>424</v>
      </c>
      <c r="W164" t="s">
        <v>425</v>
      </c>
      <c r="X164" t="s">
        <v>3135</v>
      </c>
      <c r="Y164" s="711">
        <v>44719.431979166664</v>
      </c>
    </row>
    <row r="165" spans="1:25">
      <c r="A165" t="s">
        <v>410</v>
      </c>
      <c r="B165" t="s">
        <v>411</v>
      </c>
      <c r="C165" t="s">
        <v>970</v>
      </c>
      <c r="D165" t="s">
        <v>971</v>
      </c>
      <c r="E165" t="s">
        <v>414</v>
      </c>
      <c r="F165" t="s">
        <v>415</v>
      </c>
      <c r="G165" t="s">
        <v>416</v>
      </c>
      <c r="H165" t="s">
        <v>2512</v>
      </c>
      <c r="I165" t="s">
        <v>2513</v>
      </c>
      <c r="J165" s="711">
        <v>44708</v>
      </c>
      <c r="K165" t="s">
        <v>3786</v>
      </c>
      <c r="L165" t="s">
        <v>3787</v>
      </c>
      <c r="M165" t="s">
        <v>2680</v>
      </c>
      <c r="N165">
        <v>0</v>
      </c>
      <c r="O165">
        <v>0</v>
      </c>
      <c r="P165" t="s">
        <v>422</v>
      </c>
      <c r="S165" t="s">
        <v>422</v>
      </c>
      <c r="T165" s="936"/>
      <c r="U165" t="s">
        <v>423</v>
      </c>
      <c r="V165" t="s">
        <v>424</v>
      </c>
      <c r="W165" t="s">
        <v>425</v>
      </c>
      <c r="X165" t="s">
        <v>3574</v>
      </c>
      <c r="Y165" s="711">
        <v>44720.581562500003</v>
      </c>
    </row>
    <row r="166" spans="1:25">
      <c r="A166" t="s">
        <v>410</v>
      </c>
      <c r="B166" t="s">
        <v>411</v>
      </c>
      <c r="C166" t="s">
        <v>970</v>
      </c>
      <c r="D166" t="s">
        <v>971</v>
      </c>
      <c r="E166" t="s">
        <v>414</v>
      </c>
      <c r="F166" t="s">
        <v>415</v>
      </c>
      <c r="G166" t="s">
        <v>416</v>
      </c>
      <c r="H166" t="s">
        <v>863</v>
      </c>
      <c r="I166" t="s">
        <v>1778</v>
      </c>
      <c r="J166" s="711">
        <v>44708</v>
      </c>
      <c r="K166" t="s">
        <v>3788</v>
      </c>
      <c r="L166" t="s">
        <v>3789</v>
      </c>
      <c r="M166" t="s">
        <v>421</v>
      </c>
      <c r="N166">
        <v>0</v>
      </c>
      <c r="O166">
        <v>0</v>
      </c>
      <c r="P166" t="s">
        <v>422</v>
      </c>
      <c r="Q166">
        <v>3743</v>
      </c>
      <c r="R166">
        <v>3534.8</v>
      </c>
      <c r="S166" t="s">
        <v>422</v>
      </c>
      <c r="T166" s="935">
        <v>3743</v>
      </c>
      <c r="U166" t="s">
        <v>423</v>
      </c>
      <c r="V166" t="s">
        <v>424</v>
      </c>
      <c r="W166" t="s">
        <v>425</v>
      </c>
      <c r="X166" t="s">
        <v>3571</v>
      </c>
      <c r="Y166" s="711">
        <v>44720.581550925926</v>
      </c>
    </row>
    <row r="167" spans="1:25">
      <c r="A167" t="s">
        <v>410</v>
      </c>
      <c r="B167" t="s">
        <v>411</v>
      </c>
      <c r="C167" t="s">
        <v>970</v>
      </c>
      <c r="D167" t="s">
        <v>971</v>
      </c>
      <c r="E167" t="s">
        <v>414</v>
      </c>
      <c r="F167" t="s">
        <v>415</v>
      </c>
      <c r="G167" t="s">
        <v>416</v>
      </c>
      <c r="H167" t="s">
        <v>862</v>
      </c>
      <c r="I167" t="s">
        <v>1628</v>
      </c>
      <c r="J167" s="711">
        <v>44708</v>
      </c>
      <c r="K167" t="s">
        <v>3790</v>
      </c>
      <c r="L167" t="s">
        <v>3791</v>
      </c>
      <c r="M167" t="s">
        <v>421</v>
      </c>
      <c r="N167">
        <v>0</v>
      </c>
      <c r="O167">
        <v>0</v>
      </c>
      <c r="P167" t="s">
        <v>422</v>
      </c>
      <c r="Q167">
        <v>1200</v>
      </c>
      <c r="R167">
        <v>1133.25</v>
      </c>
      <c r="S167" t="s">
        <v>422</v>
      </c>
      <c r="T167" s="935">
        <v>1200</v>
      </c>
      <c r="U167" t="s">
        <v>423</v>
      </c>
      <c r="V167" t="s">
        <v>424</v>
      </c>
      <c r="W167" t="s">
        <v>425</v>
      </c>
      <c r="X167" t="s">
        <v>3574</v>
      </c>
      <c r="Y167" s="711">
        <v>44720.581550925926</v>
      </c>
    </row>
    <row r="168" spans="1:25">
      <c r="A168" t="s">
        <v>410</v>
      </c>
      <c r="B168" t="s">
        <v>411</v>
      </c>
      <c r="C168" t="s">
        <v>970</v>
      </c>
      <c r="D168" t="s">
        <v>971</v>
      </c>
      <c r="E168" t="s">
        <v>414</v>
      </c>
      <c r="F168" t="s">
        <v>415</v>
      </c>
      <c r="G168" t="s">
        <v>416</v>
      </c>
      <c r="H168" t="s">
        <v>933</v>
      </c>
      <c r="I168" t="s">
        <v>1631</v>
      </c>
      <c r="J168" s="711">
        <v>44708</v>
      </c>
      <c r="K168" t="s">
        <v>3792</v>
      </c>
      <c r="L168" t="s">
        <v>3793</v>
      </c>
      <c r="M168" t="s">
        <v>421</v>
      </c>
      <c r="N168">
        <v>0</v>
      </c>
      <c r="O168">
        <v>0</v>
      </c>
      <c r="P168" t="s">
        <v>422</v>
      </c>
      <c r="Q168">
        <v>900</v>
      </c>
      <c r="R168">
        <v>849.94</v>
      </c>
      <c r="S168" t="s">
        <v>422</v>
      </c>
      <c r="T168" s="935">
        <v>900</v>
      </c>
      <c r="U168" t="s">
        <v>423</v>
      </c>
      <c r="V168" t="s">
        <v>424</v>
      </c>
      <c r="W168" t="s">
        <v>425</v>
      </c>
      <c r="X168" t="s">
        <v>3574</v>
      </c>
      <c r="Y168" s="711">
        <v>44720.581550925926</v>
      </c>
    </row>
    <row r="169" spans="1:25">
      <c r="A169" t="s">
        <v>410</v>
      </c>
      <c r="B169" t="s">
        <v>411</v>
      </c>
      <c r="C169" t="s">
        <v>970</v>
      </c>
      <c r="D169" t="s">
        <v>971</v>
      </c>
      <c r="E169" t="s">
        <v>414</v>
      </c>
      <c r="F169" t="s">
        <v>415</v>
      </c>
      <c r="G169" t="s">
        <v>416</v>
      </c>
      <c r="H169" t="s">
        <v>936</v>
      </c>
      <c r="I169" t="s">
        <v>1634</v>
      </c>
      <c r="J169" s="711">
        <v>44708</v>
      </c>
      <c r="K169" t="s">
        <v>3794</v>
      </c>
      <c r="L169" t="s">
        <v>3795</v>
      </c>
      <c r="M169" t="s">
        <v>421</v>
      </c>
      <c r="N169">
        <v>0</v>
      </c>
      <c r="O169">
        <v>0</v>
      </c>
      <c r="P169" t="s">
        <v>422</v>
      </c>
      <c r="Q169">
        <v>450</v>
      </c>
      <c r="R169">
        <v>424.97</v>
      </c>
      <c r="S169" t="s">
        <v>422</v>
      </c>
      <c r="T169" s="935">
        <v>450</v>
      </c>
      <c r="U169" t="s">
        <v>423</v>
      </c>
      <c r="V169" t="s">
        <v>424</v>
      </c>
      <c r="W169" t="s">
        <v>425</v>
      </c>
      <c r="X169" t="s">
        <v>3574</v>
      </c>
      <c r="Y169" s="711">
        <v>44720.581562500003</v>
      </c>
    </row>
    <row r="170" spans="1:25">
      <c r="A170" t="s">
        <v>410</v>
      </c>
      <c r="B170" t="s">
        <v>411</v>
      </c>
      <c r="C170" t="s">
        <v>970</v>
      </c>
      <c r="D170" t="s">
        <v>971</v>
      </c>
      <c r="E170" t="s">
        <v>414</v>
      </c>
      <c r="F170" t="s">
        <v>415</v>
      </c>
      <c r="G170" t="s">
        <v>416</v>
      </c>
      <c r="H170" t="s">
        <v>934</v>
      </c>
      <c r="I170" t="s">
        <v>1261</v>
      </c>
      <c r="J170" s="711">
        <v>44708</v>
      </c>
      <c r="K170" t="s">
        <v>3796</v>
      </c>
      <c r="L170" t="s">
        <v>3797</v>
      </c>
      <c r="M170" t="s">
        <v>421</v>
      </c>
      <c r="N170">
        <v>0</v>
      </c>
      <c r="O170">
        <v>0</v>
      </c>
      <c r="P170" t="s">
        <v>422</v>
      </c>
      <c r="Q170">
        <v>719</v>
      </c>
      <c r="R170">
        <v>679.01</v>
      </c>
      <c r="S170" t="s">
        <v>422</v>
      </c>
      <c r="T170" s="935">
        <v>719</v>
      </c>
      <c r="U170" t="s">
        <v>423</v>
      </c>
      <c r="V170" t="s">
        <v>424</v>
      </c>
      <c r="W170" t="s">
        <v>425</v>
      </c>
      <c r="X170" t="s">
        <v>3574</v>
      </c>
      <c r="Y170" s="711">
        <v>44720.581550925926</v>
      </c>
    </row>
    <row r="171" spans="1:25">
      <c r="A171" t="s">
        <v>410</v>
      </c>
      <c r="B171" t="s">
        <v>411</v>
      </c>
      <c r="C171" t="s">
        <v>970</v>
      </c>
      <c r="D171" t="s">
        <v>971</v>
      </c>
      <c r="E171" t="s">
        <v>414</v>
      </c>
      <c r="F171" t="s">
        <v>415</v>
      </c>
      <c r="G171" t="s">
        <v>416</v>
      </c>
      <c r="H171" t="s">
        <v>937</v>
      </c>
      <c r="I171" t="s">
        <v>1639</v>
      </c>
      <c r="J171" s="711">
        <v>44708</v>
      </c>
      <c r="K171" t="s">
        <v>3798</v>
      </c>
      <c r="L171" t="s">
        <v>3799</v>
      </c>
      <c r="M171" t="s">
        <v>421</v>
      </c>
      <c r="N171">
        <v>0</v>
      </c>
      <c r="O171">
        <v>0</v>
      </c>
      <c r="P171" t="s">
        <v>422</v>
      </c>
      <c r="Q171">
        <v>300</v>
      </c>
      <c r="R171">
        <v>283.31</v>
      </c>
      <c r="S171" t="s">
        <v>422</v>
      </c>
      <c r="T171" s="935">
        <v>300</v>
      </c>
      <c r="U171" t="s">
        <v>423</v>
      </c>
      <c r="V171" t="s">
        <v>424</v>
      </c>
      <c r="W171" t="s">
        <v>425</v>
      </c>
      <c r="X171" t="s">
        <v>3574</v>
      </c>
      <c r="Y171" s="711">
        <v>44720.581562500003</v>
      </c>
    </row>
    <row r="172" spans="1:25">
      <c r="A172" t="s">
        <v>410</v>
      </c>
      <c r="B172" t="s">
        <v>411</v>
      </c>
      <c r="C172" t="s">
        <v>970</v>
      </c>
      <c r="D172" t="s">
        <v>971</v>
      </c>
      <c r="E172" t="s">
        <v>414</v>
      </c>
      <c r="F172" t="s">
        <v>415</v>
      </c>
      <c r="G172" t="s">
        <v>416</v>
      </c>
      <c r="H172" t="s">
        <v>938</v>
      </c>
      <c r="I172" t="s">
        <v>1642</v>
      </c>
      <c r="J172" s="711">
        <v>44708</v>
      </c>
      <c r="K172" t="s">
        <v>3800</v>
      </c>
      <c r="L172" t="s">
        <v>3801</v>
      </c>
      <c r="M172" t="s">
        <v>421</v>
      </c>
      <c r="N172">
        <v>0</v>
      </c>
      <c r="O172">
        <v>0</v>
      </c>
      <c r="P172" t="s">
        <v>422</v>
      </c>
      <c r="Q172">
        <v>1500</v>
      </c>
      <c r="R172">
        <v>1416.56</v>
      </c>
      <c r="S172" t="s">
        <v>422</v>
      </c>
      <c r="T172" s="935">
        <v>1500</v>
      </c>
      <c r="U172" t="s">
        <v>423</v>
      </c>
      <c r="V172" t="s">
        <v>424</v>
      </c>
      <c r="W172" t="s">
        <v>425</v>
      </c>
      <c r="X172" t="s">
        <v>3574</v>
      </c>
      <c r="Y172" s="711">
        <v>44720.581562500003</v>
      </c>
    </row>
    <row r="173" spans="1:25">
      <c r="A173" t="s">
        <v>410</v>
      </c>
      <c r="B173" t="s">
        <v>411</v>
      </c>
      <c r="C173" t="s">
        <v>970</v>
      </c>
      <c r="D173" t="s">
        <v>971</v>
      </c>
      <c r="E173" t="s">
        <v>414</v>
      </c>
      <c r="F173" t="s">
        <v>415</v>
      </c>
      <c r="G173" t="s">
        <v>416</v>
      </c>
      <c r="H173" t="s">
        <v>935</v>
      </c>
      <c r="I173" t="s">
        <v>1645</v>
      </c>
      <c r="J173" s="711">
        <v>44708</v>
      </c>
      <c r="K173" t="s">
        <v>3802</v>
      </c>
      <c r="L173" t="s">
        <v>3803</v>
      </c>
      <c r="M173" t="s">
        <v>421</v>
      </c>
      <c r="N173">
        <v>0</v>
      </c>
      <c r="O173">
        <v>0</v>
      </c>
      <c r="P173" t="s">
        <v>422</v>
      </c>
      <c r="Q173">
        <v>450</v>
      </c>
      <c r="R173">
        <v>424.97</v>
      </c>
      <c r="S173" t="s">
        <v>422</v>
      </c>
      <c r="T173" s="935">
        <v>450</v>
      </c>
      <c r="U173" t="s">
        <v>423</v>
      </c>
      <c r="V173" t="s">
        <v>424</v>
      </c>
      <c r="W173" t="s">
        <v>425</v>
      </c>
      <c r="X173" t="s">
        <v>3574</v>
      </c>
      <c r="Y173" s="711">
        <v>44720.581550925926</v>
      </c>
    </row>
    <row r="174" spans="1:25">
      <c r="A174" t="s">
        <v>410</v>
      </c>
      <c r="B174" t="s">
        <v>411</v>
      </c>
      <c r="C174" t="s">
        <v>970</v>
      </c>
      <c r="D174" t="s">
        <v>971</v>
      </c>
      <c r="E174" t="s">
        <v>414</v>
      </c>
      <c r="F174" t="s">
        <v>415</v>
      </c>
      <c r="G174" t="s">
        <v>416</v>
      </c>
      <c r="H174" t="s">
        <v>842</v>
      </c>
      <c r="I174" t="s">
        <v>1264</v>
      </c>
      <c r="J174" s="711">
        <v>44708</v>
      </c>
      <c r="K174" t="s">
        <v>3804</v>
      </c>
      <c r="L174" t="s">
        <v>3805</v>
      </c>
      <c r="M174" t="s">
        <v>421</v>
      </c>
      <c r="N174">
        <v>0</v>
      </c>
      <c r="O174">
        <v>0</v>
      </c>
      <c r="P174" t="s">
        <v>422</v>
      </c>
      <c r="Q174">
        <v>1000</v>
      </c>
      <c r="R174">
        <v>944.38</v>
      </c>
      <c r="S174" t="s">
        <v>422</v>
      </c>
      <c r="T174" s="935">
        <v>1000</v>
      </c>
      <c r="U174" t="s">
        <v>423</v>
      </c>
      <c r="V174" t="s">
        <v>424</v>
      </c>
      <c r="W174" t="s">
        <v>425</v>
      </c>
      <c r="X174" t="s">
        <v>3574</v>
      </c>
      <c r="Y174" s="711">
        <v>44720.581562500003</v>
      </c>
    </row>
    <row r="175" spans="1:25">
      <c r="A175" t="s">
        <v>410</v>
      </c>
      <c r="B175" t="s">
        <v>411</v>
      </c>
      <c r="C175" t="s">
        <v>970</v>
      </c>
      <c r="D175" t="s">
        <v>971</v>
      </c>
      <c r="E175" t="s">
        <v>414</v>
      </c>
      <c r="F175" t="s">
        <v>415</v>
      </c>
      <c r="G175" t="s">
        <v>416</v>
      </c>
      <c r="H175" t="s">
        <v>816</v>
      </c>
      <c r="I175" t="s">
        <v>1266</v>
      </c>
      <c r="J175" s="711">
        <v>44708</v>
      </c>
      <c r="K175" t="s">
        <v>3806</v>
      </c>
      <c r="L175" t="s">
        <v>3807</v>
      </c>
      <c r="M175" t="s">
        <v>421</v>
      </c>
      <c r="N175">
        <v>0</v>
      </c>
      <c r="O175">
        <v>0</v>
      </c>
      <c r="P175" t="s">
        <v>422</v>
      </c>
      <c r="Q175">
        <v>780</v>
      </c>
      <c r="R175">
        <v>736.61</v>
      </c>
      <c r="S175" t="s">
        <v>422</v>
      </c>
      <c r="T175" s="935">
        <v>780</v>
      </c>
      <c r="U175" t="s">
        <v>423</v>
      </c>
      <c r="V175" t="s">
        <v>424</v>
      </c>
      <c r="W175" t="s">
        <v>425</v>
      </c>
      <c r="X175" t="s">
        <v>3574</v>
      </c>
      <c r="Y175" s="711">
        <v>44720.581550925926</v>
      </c>
    </row>
    <row r="176" spans="1:25">
      <c r="A176" t="s">
        <v>410</v>
      </c>
      <c r="B176" t="s">
        <v>411</v>
      </c>
      <c r="C176" t="s">
        <v>970</v>
      </c>
      <c r="D176" t="s">
        <v>971</v>
      </c>
      <c r="E176" t="s">
        <v>414</v>
      </c>
      <c r="F176" t="s">
        <v>415</v>
      </c>
      <c r="G176" t="s">
        <v>416</v>
      </c>
      <c r="H176" t="s">
        <v>943</v>
      </c>
      <c r="I176" t="s">
        <v>1268</v>
      </c>
      <c r="J176" s="711">
        <v>44708</v>
      </c>
      <c r="K176" t="s">
        <v>3808</v>
      </c>
      <c r="L176" t="s">
        <v>3809</v>
      </c>
      <c r="M176" t="s">
        <v>421</v>
      </c>
      <c r="N176">
        <v>0</v>
      </c>
      <c r="O176">
        <v>0</v>
      </c>
      <c r="P176" t="s">
        <v>422</v>
      </c>
      <c r="Q176">
        <v>1032</v>
      </c>
      <c r="R176">
        <v>974.6</v>
      </c>
      <c r="S176" t="s">
        <v>422</v>
      </c>
      <c r="T176" s="935">
        <v>1032</v>
      </c>
      <c r="U176" t="s">
        <v>423</v>
      </c>
      <c r="V176" t="s">
        <v>424</v>
      </c>
      <c r="W176" t="s">
        <v>425</v>
      </c>
      <c r="X176" t="s">
        <v>3574</v>
      </c>
      <c r="Y176" s="711">
        <v>44720.581562500003</v>
      </c>
    </row>
    <row r="177" spans="1:25">
      <c r="A177" t="s">
        <v>410</v>
      </c>
      <c r="B177" t="s">
        <v>411</v>
      </c>
      <c r="C177" t="s">
        <v>432</v>
      </c>
      <c r="D177" t="s">
        <v>433</v>
      </c>
      <c r="E177" t="s">
        <v>414</v>
      </c>
      <c r="F177" t="s">
        <v>415</v>
      </c>
      <c r="G177" t="s">
        <v>416</v>
      </c>
      <c r="H177" t="s">
        <v>943</v>
      </c>
      <c r="I177" t="s">
        <v>1268</v>
      </c>
      <c r="J177" s="711">
        <v>44712</v>
      </c>
      <c r="K177" t="s">
        <v>3810</v>
      </c>
      <c r="L177" t="s">
        <v>3811</v>
      </c>
      <c r="M177" t="s">
        <v>421</v>
      </c>
      <c r="N177">
        <v>0</v>
      </c>
      <c r="O177">
        <v>0</v>
      </c>
      <c r="P177" t="s">
        <v>422</v>
      </c>
      <c r="Q177">
        <v>2</v>
      </c>
      <c r="R177">
        <v>1.89</v>
      </c>
      <c r="S177" t="s">
        <v>422</v>
      </c>
      <c r="T177" s="935">
        <v>2</v>
      </c>
      <c r="U177" t="s">
        <v>423</v>
      </c>
      <c r="V177" t="s">
        <v>424</v>
      </c>
      <c r="W177" t="s">
        <v>425</v>
      </c>
      <c r="X177" t="s">
        <v>3075</v>
      </c>
      <c r="Y177" s="711">
        <v>44726.719236111108</v>
      </c>
    </row>
    <row r="178" spans="1:25">
      <c r="A178" t="s">
        <v>410</v>
      </c>
      <c r="B178" t="s">
        <v>411</v>
      </c>
      <c r="C178" t="s">
        <v>970</v>
      </c>
      <c r="D178" t="s">
        <v>971</v>
      </c>
      <c r="E178" t="s">
        <v>414</v>
      </c>
      <c r="F178" t="s">
        <v>415</v>
      </c>
      <c r="G178" t="s">
        <v>416</v>
      </c>
      <c r="H178" t="s">
        <v>841</v>
      </c>
      <c r="I178" t="s">
        <v>1271</v>
      </c>
      <c r="J178" s="711">
        <v>44708</v>
      </c>
      <c r="K178" t="s">
        <v>3812</v>
      </c>
      <c r="L178" t="s">
        <v>3813</v>
      </c>
      <c r="M178" t="s">
        <v>421</v>
      </c>
      <c r="N178">
        <v>0</v>
      </c>
      <c r="O178">
        <v>0</v>
      </c>
      <c r="P178" t="s">
        <v>422</v>
      </c>
      <c r="Q178">
        <v>995</v>
      </c>
      <c r="R178">
        <v>939.65</v>
      </c>
      <c r="S178" t="s">
        <v>422</v>
      </c>
      <c r="T178" s="935">
        <v>995</v>
      </c>
      <c r="U178" t="s">
        <v>423</v>
      </c>
      <c r="V178" t="s">
        <v>424</v>
      </c>
      <c r="W178" t="s">
        <v>425</v>
      </c>
      <c r="X178" t="s">
        <v>3574</v>
      </c>
      <c r="Y178" s="711">
        <v>44720.581562500003</v>
      </c>
    </row>
    <row r="179" spans="1:25">
      <c r="A179" t="s">
        <v>410</v>
      </c>
      <c r="B179" t="s">
        <v>411</v>
      </c>
      <c r="C179" t="s">
        <v>970</v>
      </c>
      <c r="D179" t="s">
        <v>971</v>
      </c>
      <c r="E179" t="s">
        <v>414</v>
      </c>
      <c r="F179" t="s">
        <v>415</v>
      </c>
      <c r="G179" t="s">
        <v>416</v>
      </c>
      <c r="H179" t="s">
        <v>939</v>
      </c>
      <c r="I179" t="s">
        <v>1654</v>
      </c>
      <c r="J179" s="711">
        <v>44708</v>
      </c>
      <c r="K179" t="s">
        <v>3814</v>
      </c>
      <c r="L179" t="s">
        <v>3815</v>
      </c>
      <c r="M179" t="s">
        <v>421</v>
      </c>
      <c r="N179">
        <v>0</v>
      </c>
      <c r="O179">
        <v>0</v>
      </c>
      <c r="P179" t="s">
        <v>422</v>
      </c>
      <c r="Q179">
        <v>150</v>
      </c>
      <c r="R179">
        <v>141.66</v>
      </c>
      <c r="S179" t="s">
        <v>422</v>
      </c>
      <c r="T179" s="935">
        <v>150</v>
      </c>
      <c r="U179" t="s">
        <v>423</v>
      </c>
      <c r="V179" t="s">
        <v>424</v>
      </c>
      <c r="W179" t="s">
        <v>425</v>
      </c>
      <c r="X179" t="s">
        <v>3574</v>
      </c>
      <c r="Y179" s="711">
        <v>44720.581562500003</v>
      </c>
    </row>
    <row r="180" spans="1:25">
      <c r="A180" t="s">
        <v>410</v>
      </c>
      <c r="B180" t="s">
        <v>411</v>
      </c>
      <c r="C180" t="s">
        <v>970</v>
      </c>
      <c r="D180" t="s">
        <v>971</v>
      </c>
      <c r="E180" t="s">
        <v>414</v>
      </c>
      <c r="F180" t="s">
        <v>415</v>
      </c>
      <c r="G180" t="s">
        <v>416</v>
      </c>
      <c r="H180" t="s">
        <v>817</v>
      </c>
      <c r="I180" t="s">
        <v>1274</v>
      </c>
      <c r="J180" s="711">
        <v>44708</v>
      </c>
      <c r="K180" t="s">
        <v>3816</v>
      </c>
      <c r="L180" t="s">
        <v>3817</v>
      </c>
      <c r="M180" t="s">
        <v>421</v>
      </c>
      <c r="N180">
        <v>0</v>
      </c>
      <c r="O180">
        <v>0</v>
      </c>
      <c r="P180" t="s">
        <v>422</v>
      </c>
      <c r="Q180">
        <v>900</v>
      </c>
      <c r="R180">
        <v>849.94</v>
      </c>
      <c r="S180" t="s">
        <v>422</v>
      </c>
      <c r="T180" s="935">
        <v>900</v>
      </c>
      <c r="U180" t="s">
        <v>423</v>
      </c>
      <c r="V180" t="s">
        <v>424</v>
      </c>
      <c r="W180" t="s">
        <v>425</v>
      </c>
      <c r="X180" t="s">
        <v>3574</v>
      </c>
      <c r="Y180" s="711">
        <v>44720.581550925926</v>
      </c>
    </row>
    <row r="181" spans="1:25">
      <c r="A181" t="s">
        <v>410</v>
      </c>
      <c r="B181" t="s">
        <v>411</v>
      </c>
      <c r="C181" t="s">
        <v>970</v>
      </c>
      <c r="D181" t="s">
        <v>971</v>
      </c>
      <c r="E181" t="s">
        <v>414</v>
      </c>
      <c r="F181" t="s">
        <v>415</v>
      </c>
      <c r="G181" t="s">
        <v>416</v>
      </c>
      <c r="H181" t="s">
        <v>3558</v>
      </c>
      <c r="I181" t="s">
        <v>3818</v>
      </c>
      <c r="J181" s="711">
        <v>44712</v>
      </c>
      <c r="K181" t="s">
        <v>3819</v>
      </c>
      <c r="L181" t="s">
        <v>3820</v>
      </c>
      <c r="M181" t="s">
        <v>421</v>
      </c>
      <c r="N181">
        <v>0</v>
      </c>
      <c r="O181">
        <v>0</v>
      </c>
      <c r="P181" t="s">
        <v>422</v>
      </c>
      <c r="Q181">
        <v>6016</v>
      </c>
      <c r="R181">
        <v>5681.37</v>
      </c>
      <c r="S181" t="s">
        <v>422</v>
      </c>
      <c r="T181" s="935">
        <v>6016</v>
      </c>
      <c r="U181" t="s">
        <v>423</v>
      </c>
      <c r="V181" t="s">
        <v>424</v>
      </c>
      <c r="W181" t="s">
        <v>425</v>
      </c>
      <c r="X181" t="s">
        <v>3571</v>
      </c>
      <c r="Y181" s="711">
        <v>44721.400949074072</v>
      </c>
    </row>
    <row r="182" spans="1:25">
      <c r="A182" t="s">
        <v>410</v>
      </c>
      <c r="B182" t="s">
        <v>411</v>
      </c>
      <c r="C182" t="s">
        <v>970</v>
      </c>
      <c r="D182" t="s">
        <v>971</v>
      </c>
      <c r="E182" t="s">
        <v>414</v>
      </c>
      <c r="F182" t="s">
        <v>415</v>
      </c>
      <c r="G182" t="s">
        <v>416</v>
      </c>
      <c r="H182" t="s">
        <v>3561</v>
      </c>
      <c r="I182" t="s">
        <v>3821</v>
      </c>
      <c r="J182" s="711">
        <v>44712</v>
      </c>
      <c r="K182" t="s">
        <v>3822</v>
      </c>
      <c r="L182" t="s">
        <v>3823</v>
      </c>
      <c r="M182" t="s">
        <v>421</v>
      </c>
      <c r="N182">
        <v>0</v>
      </c>
      <c r="O182">
        <v>0</v>
      </c>
      <c r="P182" t="s">
        <v>422</v>
      </c>
      <c r="Q182">
        <v>831</v>
      </c>
      <c r="R182">
        <v>784.78</v>
      </c>
      <c r="S182" t="s">
        <v>422</v>
      </c>
      <c r="T182" s="935">
        <v>831</v>
      </c>
      <c r="U182" t="s">
        <v>423</v>
      </c>
      <c r="V182" t="s">
        <v>424</v>
      </c>
      <c r="W182" t="s">
        <v>425</v>
      </c>
      <c r="X182" t="s">
        <v>3571</v>
      </c>
      <c r="Y182" s="711">
        <v>44721.400949074072</v>
      </c>
    </row>
    <row r="183" spans="1:25">
      <c r="A183" t="s">
        <v>410</v>
      </c>
      <c r="B183" t="s">
        <v>411</v>
      </c>
      <c r="C183" t="s">
        <v>970</v>
      </c>
      <c r="D183" t="s">
        <v>971</v>
      </c>
      <c r="E183" t="s">
        <v>414</v>
      </c>
      <c r="F183" t="s">
        <v>415</v>
      </c>
      <c r="G183" t="s">
        <v>416</v>
      </c>
      <c r="H183" t="s">
        <v>852</v>
      </c>
      <c r="I183" t="s">
        <v>2284</v>
      </c>
      <c r="J183" s="711">
        <v>44712</v>
      </c>
      <c r="K183" t="s">
        <v>3824</v>
      </c>
      <c r="L183" t="s">
        <v>3825</v>
      </c>
      <c r="M183" t="s">
        <v>421</v>
      </c>
      <c r="N183">
        <v>0</v>
      </c>
      <c r="O183">
        <v>0</v>
      </c>
      <c r="P183" t="s">
        <v>422</v>
      </c>
      <c r="Q183">
        <v>10437</v>
      </c>
      <c r="R183">
        <v>9856.4500000000007</v>
      </c>
      <c r="S183" t="s">
        <v>422</v>
      </c>
      <c r="T183" s="935">
        <v>10437</v>
      </c>
      <c r="U183" t="s">
        <v>423</v>
      </c>
      <c r="V183" t="s">
        <v>424</v>
      </c>
      <c r="W183" t="s">
        <v>425</v>
      </c>
      <c r="X183" t="s">
        <v>3571</v>
      </c>
      <c r="Y183" s="711">
        <v>44721.400949074072</v>
      </c>
    </row>
    <row r="184" spans="1:25">
      <c r="A184" t="s">
        <v>410</v>
      </c>
      <c r="B184" t="s">
        <v>411</v>
      </c>
      <c r="C184" t="s">
        <v>970</v>
      </c>
      <c r="D184" t="s">
        <v>971</v>
      </c>
      <c r="E184" t="s">
        <v>414</v>
      </c>
      <c r="F184" t="s">
        <v>415</v>
      </c>
      <c r="G184" t="s">
        <v>416</v>
      </c>
      <c r="H184" t="s">
        <v>869</v>
      </c>
      <c r="I184" t="s">
        <v>2289</v>
      </c>
      <c r="J184" s="711">
        <v>44712</v>
      </c>
      <c r="K184" t="s">
        <v>3826</v>
      </c>
      <c r="L184" t="s">
        <v>3827</v>
      </c>
      <c r="M184" t="s">
        <v>421</v>
      </c>
      <c r="N184">
        <v>0</v>
      </c>
      <c r="O184">
        <v>0</v>
      </c>
      <c r="P184" t="s">
        <v>422</v>
      </c>
      <c r="Q184">
        <v>4651</v>
      </c>
      <c r="R184">
        <v>4392.29</v>
      </c>
      <c r="S184" t="s">
        <v>422</v>
      </c>
      <c r="T184" s="935">
        <v>4651</v>
      </c>
      <c r="U184" t="s">
        <v>423</v>
      </c>
      <c r="V184" t="s">
        <v>424</v>
      </c>
      <c r="W184" t="s">
        <v>425</v>
      </c>
      <c r="X184" t="s">
        <v>3571</v>
      </c>
      <c r="Y184" s="711">
        <v>44721.400960648149</v>
      </c>
    </row>
    <row r="185" spans="1:25">
      <c r="A185" t="s">
        <v>410</v>
      </c>
      <c r="B185" t="s">
        <v>411</v>
      </c>
      <c r="C185" t="s">
        <v>970</v>
      </c>
      <c r="D185" t="s">
        <v>971</v>
      </c>
      <c r="E185" t="s">
        <v>414</v>
      </c>
      <c r="F185" t="s">
        <v>415</v>
      </c>
      <c r="G185" t="s">
        <v>416</v>
      </c>
      <c r="H185" t="s">
        <v>870</v>
      </c>
      <c r="I185" t="s">
        <v>1569</v>
      </c>
      <c r="J185" s="711">
        <v>44712</v>
      </c>
      <c r="K185" t="s">
        <v>3828</v>
      </c>
      <c r="L185" t="s">
        <v>3829</v>
      </c>
      <c r="M185" t="s">
        <v>421</v>
      </c>
      <c r="N185">
        <v>0</v>
      </c>
      <c r="O185">
        <v>0</v>
      </c>
      <c r="P185" t="s">
        <v>422</v>
      </c>
      <c r="Q185">
        <v>26727</v>
      </c>
      <c r="R185">
        <v>25240.34</v>
      </c>
      <c r="S185" t="s">
        <v>422</v>
      </c>
      <c r="T185" s="935">
        <v>26727</v>
      </c>
      <c r="U185" t="s">
        <v>423</v>
      </c>
      <c r="V185" t="s">
        <v>424</v>
      </c>
      <c r="W185" t="s">
        <v>425</v>
      </c>
      <c r="X185" t="s">
        <v>3571</v>
      </c>
      <c r="Y185" s="711">
        <v>44721.400960648149</v>
      </c>
    </row>
    <row r="186" spans="1:25">
      <c r="A186" t="s">
        <v>410</v>
      </c>
      <c r="B186" t="s">
        <v>411</v>
      </c>
      <c r="C186" t="s">
        <v>970</v>
      </c>
      <c r="D186" t="s">
        <v>971</v>
      </c>
      <c r="E186" t="s">
        <v>414</v>
      </c>
      <c r="F186" t="s">
        <v>415</v>
      </c>
      <c r="G186" t="s">
        <v>416</v>
      </c>
      <c r="H186" t="s">
        <v>880</v>
      </c>
      <c r="I186" t="s">
        <v>2292</v>
      </c>
      <c r="J186" s="711">
        <v>44712</v>
      </c>
      <c r="K186" t="s">
        <v>3830</v>
      </c>
      <c r="L186" t="s">
        <v>3831</v>
      </c>
      <c r="M186" t="s">
        <v>421</v>
      </c>
      <c r="N186">
        <v>0</v>
      </c>
      <c r="O186">
        <v>0</v>
      </c>
      <c r="P186" t="s">
        <v>422</v>
      </c>
      <c r="Q186">
        <v>1389</v>
      </c>
      <c r="R186">
        <v>1311.74</v>
      </c>
      <c r="S186" t="s">
        <v>422</v>
      </c>
      <c r="T186" s="935">
        <v>1389</v>
      </c>
      <c r="U186" t="s">
        <v>423</v>
      </c>
      <c r="V186" t="s">
        <v>424</v>
      </c>
      <c r="W186" t="s">
        <v>425</v>
      </c>
      <c r="X186" t="s">
        <v>3574</v>
      </c>
      <c r="Y186" s="711">
        <v>44721.400960648149</v>
      </c>
    </row>
    <row r="187" spans="1:25">
      <c r="A187" t="s">
        <v>410</v>
      </c>
      <c r="B187" t="s">
        <v>411</v>
      </c>
      <c r="C187" t="s">
        <v>970</v>
      </c>
      <c r="D187" t="s">
        <v>971</v>
      </c>
      <c r="E187" t="s">
        <v>414</v>
      </c>
      <c r="F187" t="s">
        <v>415</v>
      </c>
      <c r="G187" t="s">
        <v>416</v>
      </c>
      <c r="H187" t="s">
        <v>881</v>
      </c>
      <c r="I187" t="s">
        <v>2295</v>
      </c>
      <c r="J187" s="711">
        <v>44712</v>
      </c>
      <c r="K187" t="s">
        <v>3832</v>
      </c>
      <c r="L187" t="s">
        <v>3833</v>
      </c>
      <c r="M187" t="s">
        <v>421</v>
      </c>
      <c r="N187">
        <v>0</v>
      </c>
      <c r="O187">
        <v>0</v>
      </c>
      <c r="P187" t="s">
        <v>422</v>
      </c>
      <c r="Q187">
        <v>4959</v>
      </c>
      <c r="R187">
        <v>4683.16</v>
      </c>
      <c r="S187" t="s">
        <v>422</v>
      </c>
      <c r="T187" s="935">
        <v>4959</v>
      </c>
      <c r="U187" t="s">
        <v>423</v>
      </c>
      <c r="V187" t="s">
        <v>424</v>
      </c>
      <c r="W187" t="s">
        <v>425</v>
      </c>
      <c r="X187" t="s">
        <v>3571</v>
      </c>
      <c r="Y187" s="711">
        <v>44721.400960648149</v>
      </c>
    </row>
    <row r="188" spans="1:25">
      <c r="A188" t="s">
        <v>410</v>
      </c>
      <c r="B188" t="s">
        <v>411</v>
      </c>
      <c r="C188" t="s">
        <v>970</v>
      </c>
      <c r="D188" t="s">
        <v>971</v>
      </c>
      <c r="E188" t="s">
        <v>414</v>
      </c>
      <c r="F188" t="s">
        <v>415</v>
      </c>
      <c r="G188" t="s">
        <v>416</v>
      </c>
      <c r="H188" t="s">
        <v>913</v>
      </c>
      <c r="I188" t="s">
        <v>3834</v>
      </c>
      <c r="J188" s="711">
        <v>44712</v>
      </c>
      <c r="K188" t="s">
        <v>3835</v>
      </c>
      <c r="L188" t="s">
        <v>3836</v>
      </c>
      <c r="M188" t="s">
        <v>421</v>
      </c>
      <c r="N188">
        <v>0</v>
      </c>
      <c r="O188">
        <v>0</v>
      </c>
      <c r="P188" t="s">
        <v>422</v>
      </c>
      <c r="Q188">
        <v>7475</v>
      </c>
      <c r="R188">
        <v>7059.21</v>
      </c>
      <c r="S188" t="s">
        <v>422</v>
      </c>
      <c r="T188" s="935">
        <v>7475</v>
      </c>
      <c r="U188" t="s">
        <v>423</v>
      </c>
      <c r="V188" t="s">
        <v>424</v>
      </c>
      <c r="W188" t="s">
        <v>425</v>
      </c>
      <c r="X188" t="s">
        <v>3574</v>
      </c>
      <c r="Y188" s="711">
        <v>44721.400960648149</v>
      </c>
    </row>
    <row r="189" spans="1:25">
      <c r="A189" t="s">
        <v>410</v>
      </c>
      <c r="B189" t="s">
        <v>411</v>
      </c>
      <c r="C189" t="s">
        <v>970</v>
      </c>
      <c r="D189" t="s">
        <v>971</v>
      </c>
      <c r="E189" t="s">
        <v>414</v>
      </c>
      <c r="F189" t="s">
        <v>415</v>
      </c>
      <c r="G189" t="s">
        <v>416</v>
      </c>
      <c r="H189" t="s">
        <v>861</v>
      </c>
      <c r="I189" t="s">
        <v>1343</v>
      </c>
      <c r="J189" s="711">
        <v>44712</v>
      </c>
      <c r="K189" t="s">
        <v>3837</v>
      </c>
      <c r="L189" t="s">
        <v>3838</v>
      </c>
      <c r="M189" t="s">
        <v>421</v>
      </c>
      <c r="N189">
        <v>0</v>
      </c>
      <c r="O189">
        <v>0</v>
      </c>
      <c r="P189" t="s">
        <v>422</v>
      </c>
      <c r="Q189">
        <v>2286</v>
      </c>
      <c r="R189">
        <v>2158.84</v>
      </c>
      <c r="S189" t="s">
        <v>422</v>
      </c>
      <c r="T189" s="935">
        <v>2286</v>
      </c>
      <c r="U189" t="s">
        <v>423</v>
      </c>
      <c r="V189" t="s">
        <v>424</v>
      </c>
      <c r="W189" t="s">
        <v>425</v>
      </c>
      <c r="X189" t="s">
        <v>3574</v>
      </c>
      <c r="Y189" s="711">
        <v>44721.400960648149</v>
      </c>
    </row>
    <row r="190" spans="1:25">
      <c r="A190" t="s">
        <v>410</v>
      </c>
      <c r="B190" t="s">
        <v>411</v>
      </c>
      <c r="C190" t="s">
        <v>970</v>
      </c>
      <c r="D190" t="s">
        <v>971</v>
      </c>
      <c r="E190" t="s">
        <v>414</v>
      </c>
      <c r="F190" t="s">
        <v>415</v>
      </c>
      <c r="G190" t="s">
        <v>416</v>
      </c>
      <c r="H190" t="s">
        <v>925</v>
      </c>
      <c r="I190" t="s">
        <v>1343</v>
      </c>
      <c r="J190" s="711">
        <v>44712</v>
      </c>
      <c r="K190" t="s">
        <v>3839</v>
      </c>
      <c r="L190" t="s">
        <v>3838</v>
      </c>
      <c r="M190" t="s">
        <v>421</v>
      </c>
      <c r="N190">
        <v>0</v>
      </c>
      <c r="O190">
        <v>0</v>
      </c>
      <c r="P190" t="s">
        <v>422</v>
      </c>
      <c r="Q190">
        <v>3429</v>
      </c>
      <c r="R190">
        <v>3238.27</v>
      </c>
      <c r="S190" t="s">
        <v>422</v>
      </c>
      <c r="T190" s="935">
        <v>3429</v>
      </c>
      <c r="U190" t="s">
        <v>423</v>
      </c>
      <c r="V190" t="s">
        <v>424</v>
      </c>
      <c r="W190" t="s">
        <v>425</v>
      </c>
      <c r="X190" t="s">
        <v>3574</v>
      </c>
      <c r="Y190" s="711">
        <v>44721.400960648149</v>
      </c>
    </row>
    <row r="191" spans="1:25">
      <c r="A191" t="s">
        <v>410</v>
      </c>
      <c r="B191" t="s">
        <v>411</v>
      </c>
      <c r="C191" t="s">
        <v>970</v>
      </c>
      <c r="D191" t="s">
        <v>971</v>
      </c>
      <c r="E191" t="s">
        <v>414</v>
      </c>
      <c r="F191" t="s">
        <v>415</v>
      </c>
      <c r="G191" t="s">
        <v>416</v>
      </c>
      <c r="H191" t="s">
        <v>860</v>
      </c>
      <c r="I191" t="s">
        <v>2594</v>
      </c>
      <c r="J191" s="711">
        <v>44712</v>
      </c>
      <c r="K191" t="s">
        <v>3840</v>
      </c>
      <c r="L191" t="s">
        <v>3841</v>
      </c>
      <c r="M191" t="s">
        <v>421</v>
      </c>
      <c r="N191">
        <v>0</v>
      </c>
      <c r="O191">
        <v>0</v>
      </c>
      <c r="P191" t="s">
        <v>422</v>
      </c>
      <c r="Q191">
        <v>4427</v>
      </c>
      <c r="R191">
        <v>4180.75</v>
      </c>
      <c r="S191" t="s">
        <v>422</v>
      </c>
      <c r="T191" s="935">
        <v>4427</v>
      </c>
      <c r="U191" t="s">
        <v>423</v>
      </c>
      <c r="V191" t="s">
        <v>424</v>
      </c>
      <c r="W191" t="s">
        <v>425</v>
      </c>
      <c r="X191" t="s">
        <v>3574</v>
      </c>
      <c r="Y191" s="711">
        <v>44721.400960648149</v>
      </c>
    </row>
    <row r="192" spans="1:25">
      <c r="A192" t="s">
        <v>410</v>
      </c>
      <c r="B192" t="s">
        <v>411</v>
      </c>
      <c r="C192" t="s">
        <v>970</v>
      </c>
      <c r="D192" t="s">
        <v>971</v>
      </c>
      <c r="E192" t="s">
        <v>414</v>
      </c>
      <c r="F192" t="s">
        <v>415</v>
      </c>
      <c r="G192" t="s">
        <v>416</v>
      </c>
      <c r="H192" t="s">
        <v>885</v>
      </c>
      <c r="I192" t="s">
        <v>2594</v>
      </c>
      <c r="J192" s="711">
        <v>44712</v>
      </c>
      <c r="K192" t="s">
        <v>3842</v>
      </c>
      <c r="L192" t="s">
        <v>3841</v>
      </c>
      <c r="M192" t="s">
        <v>421</v>
      </c>
      <c r="N192">
        <v>0</v>
      </c>
      <c r="O192">
        <v>0</v>
      </c>
      <c r="P192" t="s">
        <v>422</v>
      </c>
      <c r="Q192">
        <v>3467</v>
      </c>
      <c r="R192">
        <v>3274.15</v>
      </c>
      <c r="S192" t="s">
        <v>422</v>
      </c>
      <c r="T192" s="935">
        <v>3467</v>
      </c>
      <c r="U192" t="s">
        <v>423</v>
      </c>
      <c r="V192" t="s">
        <v>424</v>
      </c>
      <c r="W192" t="s">
        <v>425</v>
      </c>
      <c r="X192" t="s">
        <v>3574</v>
      </c>
      <c r="Y192" s="711">
        <v>44721.400960648149</v>
      </c>
    </row>
    <row r="193" spans="1:26">
      <c r="A193" t="s">
        <v>410</v>
      </c>
      <c r="B193" t="s">
        <v>411</v>
      </c>
      <c r="C193" t="s">
        <v>970</v>
      </c>
      <c r="D193" t="s">
        <v>971</v>
      </c>
      <c r="E193" t="s">
        <v>414</v>
      </c>
      <c r="F193" t="s">
        <v>415</v>
      </c>
      <c r="G193" t="s">
        <v>416</v>
      </c>
      <c r="H193" t="s">
        <v>859</v>
      </c>
      <c r="I193" t="s">
        <v>1348</v>
      </c>
      <c r="J193" s="711">
        <v>44712</v>
      </c>
      <c r="K193" t="s">
        <v>3843</v>
      </c>
      <c r="L193" t="s">
        <v>3844</v>
      </c>
      <c r="M193" t="s">
        <v>421</v>
      </c>
      <c r="N193">
        <v>0</v>
      </c>
      <c r="O193">
        <v>0</v>
      </c>
      <c r="P193" t="s">
        <v>422</v>
      </c>
      <c r="Q193">
        <v>3060</v>
      </c>
      <c r="R193">
        <v>2889.79</v>
      </c>
      <c r="S193" t="s">
        <v>422</v>
      </c>
      <c r="T193" s="935">
        <v>3060</v>
      </c>
      <c r="U193" t="s">
        <v>423</v>
      </c>
      <c r="V193" t="s">
        <v>424</v>
      </c>
      <c r="W193" t="s">
        <v>425</v>
      </c>
      <c r="X193" t="s">
        <v>3574</v>
      </c>
      <c r="Y193" s="711">
        <v>44721.400960648149</v>
      </c>
    </row>
    <row r="194" spans="1:26">
      <c r="A194" t="s">
        <v>410</v>
      </c>
      <c r="B194" t="s">
        <v>411</v>
      </c>
      <c r="C194" t="s">
        <v>970</v>
      </c>
      <c r="D194" t="s">
        <v>971</v>
      </c>
      <c r="E194" t="s">
        <v>414</v>
      </c>
      <c r="F194" t="s">
        <v>415</v>
      </c>
      <c r="G194" t="s">
        <v>416</v>
      </c>
      <c r="H194" t="s">
        <v>884</v>
      </c>
      <c r="I194" t="s">
        <v>1348</v>
      </c>
      <c r="J194" s="711">
        <v>44712</v>
      </c>
      <c r="K194" t="s">
        <v>3845</v>
      </c>
      <c r="L194" t="s">
        <v>3844</v>
      </c>
      <c r="M194" t="s">
        <v>421</v>
      </c>
      <c r="N194">
        <v>0</v>
      </c>
      <c r="O194">
        <v>0</v>
      </c>
      <c r="P194" t="s">
        <v>422</v>
      </c>
      <c r="Q194">
        <v>764</v>
      </c>
      <c r="R194">
        <v>721.5</v>
      </c>
      <c r="S194" t="s">
        <v>422</v>
      </c>
      <c r="T194" s="935">
        <v>764</v>
      </c>
      <c r="U194" t="s">
        <v>423</v>
      </c>
      <c r="V194" t="s">
        <v>424</v>
      </c>
      <c r="W194" t="s">
        <v>425</v>
      </c>
      <c r="X194" t="s">
        <v>3574</v>
      </c>
      <c r="Y194" s="711">
        <v>44721.400960648149</v>
      </c>
    </row>
    <row r="195" spans="1:26">
      <c r="A195" t="s">
        <v>410</v>
      </c>
      <c r="B195" t="s">
        <v>411</v>
      </c>
      <c r="C195" t="s">
        <v>970</v>
      </c>
      <c r="D195" t="s">
        <v>971</v>
      </c>
      <c r="E195" t="s">
        <v>414</v>
      </c>
      <c r="F195" t="s">
        <v>415</v>
      </c>
      <c r="G195" t="s">
        <v>416</v>
      </c>
      <c r="H195" t="s">
        <v>822</v>
      </c>
      <c r="I195" t="s">
        <v>1352</v>
      </c>
      <c r="J195" s="711">
        <v>44712</v>
      </c>
      <c r="K195" t="s">
        <v>3846</v>
      </c>
      <c r="L195" t="s">
        <v>3847</v>
      </c>
      <c r="M195" t="s">
        <v>421</v>
      </c>
      <c r="N195">
        <v>0</v>
      </c>
      <c r="O195">
        <v>0</v>
      </c>
      <c r="P195" t="s">
        <v>422</v>
      </c>
      <c r="Q195">
        <v>6753</v>
      </c>
      <c r="R195">
        <v>6377.37</v>
      </c>
      <c r="S195" t="s">
        <v>422</v>
      </c>
      <c r="T195" s="935">
        <v>6753</v>
      </c>
      <c r="U195" t="s">
        <v>423</v>
      </c>
      <c r="V195" t="s">
        <v>424</v>
      </c>
      <c r="W195" t="s">
        <v>425</v>
      </c>
      <c r="X195" t="s">
        <v>3574</v>
      </c>
      <c r="Y195" s="711">
        <v>44721.400960648149</v>
      </c>
    </row>
    <row r="196" spans="1:26">
      <c r="A196" t="s">
        <v>410</v>
      </c>
      <c r="B196" t="s">
        <v>411</v>
      </c>
      <c r="C196" t="s">
        <v>970</v>
      </c>
      <c r="D196" t="s">
        <v>971</v>
      </c>
      <c r="E196" t="s">
        <v>414</v>
      </c>
      <c r="F196" t="s">
        <v>415</v>
      </c>
      <c r="G196" t="s">
        <v>416</v>
      </c>
      <c r="H196" t="s">
        <v>839</v>
      </c>
      <c r="I196" t="s">
        <v>1355</v>
      </c>
      <c r="J196" s="711">
        <v>44712</v>
      </c>
      <c r="K196" t="s">
        <v>3848</v>
      </c>
      <c r="L196" t="s">
        <v>3849</v>
      </c>
      <c r="M196" t="s">
        <v>421</v>
      </c>
      <c r="N196">
        <v>0</v>
      </c>
      <c r="O196">
        <v>0</v>
      </c>
      <c r="P196" t="s">
        <v>422</v>
      </c>
      <c r="Q196">
        <v>1221</v>
      </c>
      <c r="R196">
        <v>1153.08</v>
      </c>
      <c r="S196" t="s">
        <v>422</v>
      </c>
      <c r="T196" s="935">
        <v>1221</v>
      </c>
      <c r="U196" t="s">
        <v>423</v>
      </c>
      <c r="V196" t="s">
        <v>424</v>
      </c>
      <c r="W196" t="s">
        <v>425</v>
      </c>
      <c r="X196" t="s">
        <v>3574</v>
      </c>
      <c r="Y196" s="711">
        <v>44721.400972222225</v>
      </c>
    </row>
    <row r="197" spans="1:26">
      <c r="A197" t="s">
        <v>410</v>
      </c>
      <c r="B197" t="s">
        <v>411</v>
      </c>
      <c r="C197" t="s">
        <v>970</v>
      </c>
      <c r="D197" t="s">
        <v>971</v>
      </c>
      <c r="E197" t="s">
        <v>414</v>
      </c>
      <c r="F197" t="s">
        <v>415</v>
      </c>
      <c r="G197" t="s">
        <v>416</v>
      </c>
      <c r="H197" t="s">
        <v>838</v>
      </c>
      <c r="I197" t="s">
        <v>1358</v>
      </c>
      <c r="J197" s="711">
        <v>44712</v>
      </c>
      <c r="K197" t="s">
        <v>3850</v>
      </c>
      <c r="L197" t="s">
        <v>3851</v>
      </c>
      <c r="M197" t="s">
        <v>421</v>
      </c>
      <c r="N197">
        <v>0</v>
      </c>
      <c r="O197">
        <v>0</v>
      </c>
      <c r="P197" t="s">
        <v>422</v>
      </c>
      <c r="Q197">
        <v>986</v>
      </c>
      <c r="R197">
        <v>931.15</v>
      </c>
      <c r="S197" t="s">
        <v>422</v>
      </c>
      <c r="T197" s="935">
        <v>986</v>
      </c>
      <c r="U197" t="s">
        <v>423</v>
      </c>
      <c r="V197" t="s">
        <v>424</v>
      </c>
      <c r="W197" t="s">
        <v>425</v>
      </c>
      <c r="X197" t="s">
        <v>3574</v>
      </c>
      <c r="Y197" s="711">
        <v>44721.400972222225</v>
      </c>
    </row>
    <row r="198" spans="1:26">
      <c r="A198" t="s">
        <v>410</v>
      </c>
      <c r="B198" t="s">
        <v>411</v>
      </c>
      <c r="C198" t="s">
        <v>970</v>
      </c>
      <c r="D198" t="s">
        <v>971</v>
      </c>
      <c r="E198" t="s">
        <v>414</v>
      </c>
      <c r="F198" t="s">
        <v>415</v>
      </c>
      <c r="G198" t="s">
        <v>416</v>
      </c>
      <c r="H198" t="s">
        <v>2326</v>
      </c>
      <c r="I198" t="s">
        <v>2315</v>
      </c>
      <c r="J198" s="711">
        <v>44712</v>
      </c>
      <c r="K198" t="s">
        <v>3852</v>
      </c>
      <c r="L198" t="s">
        <v>3853</v>
      </c>
      <c r="M198" t="s">
        <v>2680</v>
      </c>
      <c r="N198">
        <v>0</v>
      </c>
      <c r="O198">
        <v>0</v>
      </c>
      <c r="P198" t="s">
        <v>422</v>
      </c>
      <c r="S198" t="s">
        <v>422</v>
      </c>
      <c r="T198" s="936"/>
      <c r="U198" t="s">
        <v>423</v>
      </c>
      <c r="V198" t="s">
        <v>424</v>
      </c>
      <c r="W198" t="s">
        <v>425</v>
      </c>
      <c r="X198" t="s">
        <v>3574</v>
      </c>
      <c r="Y198" s="711">
        <v>44721.400972222225</v>
      </c>
    </row>
    <row r="199" spans="1:26">
      <c r="A199" t="s">
        <v>410</v>
      </c>
      <c r="B199" t="s">
        <v>411</v>
      </c>
      <c r="C199" t="s">
        <v>970</v>
      </c>
      <c r="D199" t="s">
        <v>971</v>
      </c>
      <c r="E199" t="s">
        <v>414</v>
      </c>
      <c r="F199" t="s">
        <v>415</v>
      </c>
      <c r="G199" t="s">
        <v>416</v>
      </c>
      <c r="H199" t="s">
        <v>840</v>
      </c>
      <c r="I199" t="s">
        <v>1361</v>
      </c>
      <c r="J199" s="711">
        <v>44712</v>
      </c>
      <c r="K199" t="s">
        <v>3854</v>
      </c>
      <c r="L199" t="s">
        <v>3855</v>
      </c>
      <c r="M199" t="s">
        <v>421</v>
      </c>
      <c r="N199">
        <v>0</v>
      </c>
      <c r="O199">
        <v>0</v>
      </c>
      <c r="P199" t="s">
        <v>422</v>
      </c>
      <c r="Q199">
        <v>1099</v>
      </c>
      <c r="R199">
        <v>1037.8699999999999</v>
      </c>
      <c r="S199" t="s">
        <v>422</v>
      </c>
      <c r="T199" s="935">
        <v>1099</v>
      </c>
      <c r="U199" t="s">
        <v>423</v>
      </c>
      <c r="V199" t="s">
        <v>424</v>
      </c>
      <c r="W199" t="s">
        <v>425</v>
      </c>
      <c r="X199" t="s">
        <v>3574</v>
      </c>
      <c r="Y199" s="711">
        <v>44721.400972222225</v>
      </c>
    </row>
    <row r="200" spans="1:26">
      <c r="A200" t="s">
        <v>410</v>
      </c>
      <c r="B200" t="s">
        <v>411</v>
      </c>
      <c r="C200" t="s">
        <v>970</v>
      </c>
      <c r="D200" t="s">
        <v>971</v>
      </c>
      <c r="E200" t="s">
        <v>414</v>
      </c>
      <c r="F200" t="s">
        <v>415</v>
      </c>
      <c r="G200" t="s">
        <v>416</v>
      </c>
      <c r="H200" t="s">
        <v>823</v>
      </c>
      <c r="I200" t="s">
        <v>1367</v>
      </c>
      <c r="J200" s="711">
        <v>44712</v>
      </c>
      <c r="K200" t="s">
        <v>3856</v>
      </c>
      <c r="L200" t="s">
        <v>3857</v>
      </c>
      <c r="M200" t="s">
        <v>421</v>
      </c>
      <c r="N200">
        <v>0</v>
      </c>
      <c r="O200">
        <v>0</v>
      </c>
      <c r="P200" t="s">
        <v>422</v>
      </c>
      <c r="Q200">
        <v>6875</v>
      </c>
      <c r="R200">
        <v>6492.59</v>
      </c>
      <c r="S200" t="s">
        <v>422</v>
      </c>
      <c r="T200" s="935">
        <v>6875</v>
      </c>
      <c r="U200" t="s">
        <v>423</v>
      </c>
      <c r="V200" t="s">
        <v>424</v>
      </c>
      <c r="W200" t="s">
        <v>425</v>
      </c>
      <c r="X200" t="s">
        <v>3574</v>
      </c>
      <c r="Y200" s="711">
        <v>44721.400960648149</v>
      </c>
    </row>
    <row r="201" spans="1:26" s="719" customFormat="1">
      <c r="A201" s="719" t="s">
        <v>269</v>
      </c>
      <c r="B201" s="719" t="s">
        <v>411</v>
      </c>
      <c r="C201" s="719" t="s">
        <v>458</v>
      </c>
      <c r="D201" s="719" t="s">
        <v>459</v>
      </c>
      <c r="E201" s="719" t="s">
        <v>414</v>
      </c>
      <c r="F201" s="719" t="s">
        <v>415</v>
      </c>
      <c r="G201" s="719" t="s">
        <v>416</v>
      </c>
      <c r="H201" s="719" t="s">
        <v>3862</v>
      </c>
      <c r="I201" s="719" t="s">
        <v>3863</v>
      </c>
      <c r="J201" s="720">
        <v>44655</v>
      </c>
      <c r="K201" s="719" t="s">
        <v>3864</v>
      </c>
      <c r="L201" s="719" t="s">
        <v>3865</v>
      </c>
      <c r="M201" s="719" t="s">
        <v>3866</v>
      </c>
      <c r="N201" s="719">
        <v>1</v>
      </c>
      <c r="O201" s="719">
        <v>100</v>
      </c>
      <c r="P201" s="719" t="s">
        <v>3452</v>
      </c>
      <c r="Q201" s="719">
        <v>100</v>
      </c>
      <c r="R201" s="719">
        <v>100</v>
      </c>
      <c r="S201" s="719" t="s">
        <v>422</v>
      </c>
      <c r="T201" s="938">
        <v>110.3</v>
      </c>
      <c r="U201" s="719" t="s">
        <v>423</v>
      </c>
      <c r="V201" s="719" t="s">
        <v>3867</v>
      </c>
      <c r="W201" s="719" t="s">
        <v>3868</v>
      </c>
      <c r="X201" s="719" t="s">
        <v>3869</v>
      </c>
      <c r="Y201" s="719">
        <v>44692.256122685183</v>
      </c>
    </row>
    <row r="202" spans="1:26" s="719" customFormat="1">
      <c r="A202" s="719" t="s">
        <v>269</v>
      </c>
      <c r="B202" s="719" t="s">
        <v>411</v>
      </c>
      <c r="C202" s="719" t="s">
        <v>458</v>
      </c>
      <c r="D202" s="719" t="s">
        <v>459</v>
      </c>
      <c r="E202" s="719" t="s">
        <v>414</v>
      </c>
      <c r="F202" s="719" t="s">
        <v>415</v>
      </c>
      <c r="G202" s="719" t="s">
        <v>416</v>
      </c>
      <c r="H202" s="719" t="s">
        <v>3862</v>
      </c>
      <c r="I202" s="719" t="s">
        <v>3863</v>
      </c>
      <c r="J202" s="720">
        <v>44658</v>
      </c>
      <c r="K202" s="719" t="s">
        <v>3864</v>
      </c>
      <c r="L202" s="719" t="s">
        <v>3865</v>
      </c>
      <c r="M202" s="719" t="s">
        <v>3866</v>
      </c>
      <c r="N202" s="719">
        <v>1</v>
      </c>
      <c r="O202" s="719">
        <v>100</v>
      </c>
      <c r="P202" s="719" t="s">
        <v>3452</v>
      </c>
      <c r="Q202" s="719">
        <v>100</v>
      </c>
      <c r="R202" s="719">
        <v>100</v>
      </c>
      <c r="S202" s="719" t="s">
        <v>422</v>
      </c>
      <c r="T202" s="938">
        <v>110.3</v>
      </c>
      <c r="U202" s="719" t="s">
        <v>423</v>
      </c>
      <c r="V202" s="719" t="s">
        <v>3867</v>
      </c>
      <c r="W202" s="719" t="s">
        <v>3868</v>
      </c>
      <c r="X202" s="719" t="s">
        <v>3869</v>
      </c>
      <c r="Y202" s="719">
        <v>44692.256122685183</v>
      </c>
    </row>
    <row r="203" spans="1:26" s="719" customFormat="1">
      <c r="A203" s="719" t="s">
        <v>269</v>
      </c>
      <c r="B203" s="719" t="s">
        <v>411</v>
      </c>
      <c r="C203" s="719" t="s">
        <v>458</v>
      </c>
      <c r="D203" s="719" t="s">
        <v>459</v>
      </c>
      <c r="E203" s="719" t="s">
        <v>414</v>
      </c>
      <c r="F203" s="719" t="s">
        <v>415</v>
      </c>
      <c r="G203" s="719" t="s">
        <v>416</v>
      </c>
      <c r="H203" s="719" t="s">
        <v>3862</v>
      </c>
      <c r="I203" s="719" t="s">
        <v>3863</v>
      </c>
      <c r="J203" s="720">
        <v>44671</v>
      </c>
      <c r="K203" s="719" t="s">
        <v>3870</v>
      </c>
      <c r="L203" s="719" t="s">
        <v>3865</v>
      </c>
      <c r="M203" s="719" t="s">
        <v>3866</v>
      </c>
      <c r="N203" s="719">
        <v>1</v>
      </c>
      <c r="O203" s="719">
        <v>100</v>
      </c>
      <c r="P203" s="719" t="s">
        <v>3452</v>
      </c>
      <c r="Q203" s="719">
        <v>100</v>
      </c>
      <c r="R203" s="719">
        <v>100</v>
      </c>
      <c r="S203" s="719" t="s">
        <v>422</v>
      </c>
      <c r="T203" s="938">
        <v>107.84</v>
      </c>
      <c r="U203" s="719" t="s">
        <v>423</v>
      </c>
      <c r="V203" s="719" t="s">
        <v>3867</v>
      </c>
      <c r="W203" s="719" t="s">
        <v>3868</v>
      </c>
      <c r="X203" s="719" t="s">
        <v>3869</v>
      </c>
      <c r="Y203" s="719">
        <v>44692.256099537037</v>
      </c>
    </row>
    <row r="204" spans="1:26" s="719" customFormat="1">
      <c r="A204" s="719" t="s">
        <v>269</v>
      </c>
      <c r="B204" s="719" t="s">
        <v>411</v>
      </c>
      <c r="C204" s="719" t="s">
        <v>458</v>
      </c>
      <c r="D204" s="719" t="s">
        <v>459</v>
      </c>
      <c r="E204" s="719" t="s">
        <v>414</v>
      </c>
      <c r="F204" s="719" t="s">
        <v>415</v>
      </c>
      <c r="G204" s="719" t="s">
        <v>416</v>
      </c>
      <c r="H204" s="719" t="s">
        <v>3862</v>
      </c>
      <c r="I204" s="719" t="s">
        <v>3863</v>
      </c>
      <c r="J204" s="720">
        <v>44564</v>
      </c>
      <c r="K204" s="719" t="s">
        <v>3871</v>
      </c>
      <c r="L204" s="719" t="s">
        <v>3865</v>
      </c>
      <c r="M204" s="719" t="s">
        <v>3866</v>
      </c>
      <c r="N204" s="719">
        <v>1</v>
      </c>
      <c r="O204" s="719">
        <v>100</v>
      </c>
      <c r="P204" s="719" t="s">
        <v>3452</v>
      </c>
      <c r="Q204" s="719">
        <v>100</v>
      </c>
      <c r="R204" s="719">
        <v>100</v>
      </c>
      <c r="S204" s="719" t="s">
        <v>422</v>
      </c>
      <c r="T204" s="938">
        <v>113.44</v>
      </c>
      <c r="U204" s="719" t="s">
        <v>423</v>
      </c>
      <c r="V204" s="719" t="s">
        <v>3867</v>
      </c>
      <c r="W204" s="719" t="s">
        <v>3868</v>
      </c>
      <c r="X204" s="719" t="s">
        <v>3869</v>
      </c>
      <c r="Y204" s="719">
        <v>44692.2575462963</v>
      </c>
      <c r="Z204" s="719" t="s">
        <v>383</v>
      </c>
    </row>
    <row r="205" spans="1:26" s="719" customFormat="1">
      <c r="A205" s="719" t="s">
        <v>269</v>
      </c>
      <c r="B205" s="719" t="s">
        <v>411</v>
      </c>
      <c r="C205" s="719" t="s">
        <v>458</v>
      </c>
      <c r="D205" s="719" t="s">
        <v>459</v>
      </c>
      <c r="E205" s="719" t="s">
        <v>414</v>
      </c>
      <c r="F205" s="719" t="s">
        <v>415</v>
      </c>
      <c r="G205" s="719" t="s">
        <v>416</v>
      </c>
      <c r="H205" s="719" t="s">
        <v>3862</v>
      </c>
      <c r="I205" s="719" t="s">
        <v>3863</v>
      </c>
      <c r="J205" s="720">
        <v>44565</v>
      </c>
      <c r="K205" s="719" t="s">
        <v>3871</v>
      </c>
      <c r="L205" s="719" t="s">
        <v>3865</v>
      </c>
      <c r="M205" s="719" t="s">
        <v>3866</v>
      </c>
      <c r="N205" s="719">
        <v>1</v>
      </c>
      <c r="O205" s="719">
        <v>100</v>
      </c>
      <c r="P205" s="719" t="s">
        <v>3452</v>
      </c>
      <c r="Q205" s="719">
        <v>100</v>
      </c>
      <c r="R205" s="719">
        <v>100</v>
      </c>
      <c r="S205" s="719" t="s">
        <v>422</v>
      </c>
      <c r="T205" s="938">
        <v>113.44</v>
      </c>
      <c r="U205" s="719" t="s">
        <v>423</v>
      </c>
      <c r="V205" s="719" t="s">
        <v>3867</v>
      </c>
      <c r="W205" s="719" t="s">
        <v>3868</v>
      </c>
      <c r="X205" s="719" t="s">
        <v>3869</v>
      </c>
      <c r="Y205" s="719">
        <v>44692.2575462963</v>
      </c>
      <c r="Z205" s="719" t="s">
        <v>383</v>
      </c>
    </row>
    <row r="206" spans="1:26" s="719" customFormat="1">
      <c r="A206" s="719" t="s">
        <v>269</v>
      </c>
      <c r="B206" s="719" t="s">
        <v>411</v>
      </c>
      <c r="C206" s="719" t="s">
        <v>458</v>
      </c>
      <c r="D206" s="719" t="s">
        <v>459</v>
      </c>
      <c r="E206" s="719" t="s">
        <v>414</v>
      </c>
      <c r="F206" s="719" t="s">
        <v>415</v>
      </c>
      <c r="G206" s="719" t="s">
        <v>416</v>
      </c>
      <c r="H206" s="719" t="s">
        <v>3862</v>
      </c>
      <c r="I206" s="719" t="s">
        <v>3863</v>
      </c>
      <c r="J206" s="720">
        <v>44567</v>
      </c>
      <c r="K206" s="719" t="s">
        <v>3871</v>
      </c>
      <c r="L206" s="719" t="s">
        <v>3865</v>
      </c>
      <c r="M206" s="719" t="s">
        <v>3866</v>
      </c>
      <c r="N206" s="719">
        <v>1</v>
      </c>
      <c r="O206" s="719">
        <v>100</v>
      </c>
      <c r="P206" s="719" t="s">
        <v>3452</v>
      </c>
      <c r="Q206" s="719">
        <v>100</v>
      </c>
      <c r="R206" s="719">
        <v>100</v>
      </c>
      <c r="S206" s="719" t="s">
        <v>422</v>
      </c>
      <c r="T206" s="938">
        <v>113.44</v>
      </c>
      <c r="U206" s="719" t="s">
        <v>423</v>
      </c>
      <c r="V206" s="719" t="s">
        <v>3867</v>
      </c>
      <c r="W206" s="719" t="s">
        <v>3868</v>
      </c>
      <c r="X206" s="719" t="s">
        <v>3869</v>
      </c>
      <c r="Y206" s="719">
        <v>44692.2575462963</v>
      </c>
      <c r="Z206" s="719" t="s">
        <v>383</v>
      </c>
    </row>
    <row r="207" spans="1:26" s="719" customFormat="1">
      <c r="A207" s="719" t="s">
        <v>269</v>
      </c>
      <c r="B207" s="719" t="s">
        <v>411</v>
      </c>
      <c r="C207" s="719" t="s">
        <v>458</v>
      </c>
      <c r="D207" s="719" t="s">
        <v>459</v>
      </c>
      <c r="E207" s="719" t="s">
        <v>414</v>
      </c>
      <c r="F207" s="719" t="s">
        <v>415</v>
      </c>
      <c r="G207" s="719" t="s">
        <v>416</v>
      </c>
      <c r="H207" s="719" t="s">
        <v>3862</v>
      </c>
      <c r="I207" s="719" t="s">
        <v>3863</v>
      </c>
      <c r="J207" s="720">
        <v>44571</v>
      </c>
      <c r="K207" s="719" t="s">
        <v>3872</v>
      </c>
      <c r="L207" s="719" t="s">
        <v>3865</v>
      </c>
      <c r="M207" s="719" t="s">
        <v>3866</v>
      </c>
      <c r="N207" s="719">
        <v>1</v>
      </c>
      <c r="O207" s="719">
        <v>100</v>
      </c>
      <c r="P207" s="719" t="s">
        <v>3452</v>
      </c>
      <c r="Q207" s="719">
        <v>100</v>
      </c>
      <c r="R207" s="719">
        <v>100</v>
      </c>
      <c r="S207" s="719" t="s">
        <v>422</v>
      </c>
      <c r="T207" s="938">
        <v>113.02</v>
      </c>
      <c r="U207" s="719" t="s">
        <v>423</v>
      </c>
      <c r="V207" s="719" t="s">
        <v>3867</v>
      </c>
      <c r="W207" s="719" t="s">
        <v>3868</v>
      </c>
      <c r="X207" s="719" t="s">
        <v>3869</v>
      </c>
      <c r="Y207" s="719">
        <v>44692.257511574076</v>
      </c>
      <c r="Z207" s="719" t="s">
        <v>383</v>
      </c>
    </row>
    <row r="208" spans="1:26" s="719" customFormat="1">
      <c r="A208" s="719" t="s">
        <v>269</v>
      </c>
      <c r="B208" s="719" t="s">
        <v>411</v>
      </c>
      <c r="C208" s="719" t="s">
        <v>458</v>
      </c>
      <c r="D208" s="719" t="s">
        <v>459</v>
      </c>
      <c r="E208" s="719" t="s">
        <v>414</v>
      </c>
      <c r="F208" s="719" t="s">
        <v>415</v>
      </c>
      <c r="G208" s="719" t="s">
        <v>416</v>
      </c>
      <c r="H208" s="719" t="s">
        <v>3862</v>
      </c>
      <c r="I208" s="719" t="s">
        <v>3863</v>
      </c>
      <c r="J208" s="720">
        <v>44574</v>
      </c>
      <c r="K208" s="719" t="s">
        <v>3872</v>
      </c>
      <c r="L208" s="719" t="s">
        <v>3865</v>
      </c>
      <c r="M208" s="719" t="s">
        <v>3866</v>
      </c>
      <c r="N208" s="719">
        <v>1</v>
      </c>
      <c r="O208" s="719">
        <v>100</v>
      </c>
      <c r="P208" s="719" t="s">
        <v>3452</v>
      </c>
      <c r="Q208" s="719">
        <v>100</v>
      </c>
      <c r="R208" s="719">
        <v>100</v>
      </c>
      <c r="S208" s="719" t="s">
        <v>422</v>
      </c>
      <c r="T208" s="938">
        <v>113.02</v>
      </c>
      <c r="U208" s="719" t="s">
        <v>423</v>
      </c>
      <c r="V208" s="719" t="s">
        <v>3867</v>
      </c>
      <c r="W208" s="719" t="s">
        <v>3868</v>
      </c>
      <c r="X208" s="719" t="s">
        <v>3869</v>
      </c>
      <c r="Y208" s="719">
        <v>44692.257511574076</v>
      </c>
      <c r="Z208" s="719" t="s">
        <v>383</v>
      </c>
    </row>
    <row r="209" spans="1:26" s="719" customFormat="1">
      <c r="A209" s="719" t="s">
        <v>269</v>
      </c>
      <c r="B209" s="719" t="s">
        <v>411</v>
      </c>
      <c r="C209" s="719" t="s">
        <v>458</v>
      </c>
      <c r="D209" s="719" t="s">
        <v>459</v>
      </c>
      <c r="E209" s="719" t="s">
        <v>414</v>
      </c>
      <c r="F209" s="719" t="s">
        <v>415</v>
      </c>
      <c r="G209" s="719" t="s">
        <v>416</v>
      </c>
      <c r="H209" s="719" t="s">
        <v>3862</v>
      </c>
      <c r="I209" s="719" t="s">
        <v>3863</v>
      </c>
      <c r="J209" s="720">
        <v>44585</v>
      </c>
      <c r="K209" s="719" t="s">
        <v>3873</v>
      </c>
      <c r="L209" s="719" t="s">
        <v>3865</v>
      </c>
      <c r="M209" s="719" t="s">
        <v>3866</v>
      </c>
      <c r="N209" s="719">
        <v>1</v>
      </c>
      <c r="O209" s="719">
        <v>100</v>
      </c>
      <c r="P209" s="719" t="s">
        <v>3452</v>
      </c>
      <c r="Q209" s="719">
        <v>100</v>
      </c>
      <c r="R209" s="719">
        <v>100</v>
      </c>
      <c r="S209" s="719" t="s">
        <v>422</v>
      </c>
      <c r="T209" s="938">
        <v>113.02</v>
      </c>
      <c r="U209" s="719" t="s">
        <v>423</v>
      </c>
      <c r="V209" s="719" t="s">
        <v>3867</v>
      </c>
      <c r="W209" s="719" t="s">
        <v>3868</v>
      </c>
      <c r="X209" s="719" t="s">
        <v>3869</v>
      </c>
      <c r="Y209" s="719">
        <v>44692.257465277777</v>
      </c>
      <c r="Z209" s="719" t="s">
        <v>383</v>
      </c>
    </row>
    <row r="210" spans="1:26" s="719" customFormat="1">
      <c r="A210" s="719" t="s">
        <v>269</v>
      </c>
      <c r="B210" s="719" t="s">
        <v>411</v>
      </c>
      <c r="C210" s="719" t="s">
        <v>458</v>
      </c>
      <c r="D210" s="719" t="s">
        <v>459</v>
      </c>
      <c r="E210" s="719" t="s">
        <v>414</v>
      </c>
      <c r="F210" s="719" t="s">
        <v>415</v>
      </c>
      <c r="G210" s="719" t="s">
        <v>416</v>
      </c>
      <c r="H210" s="719" t="s">
        <v>3862</v>
      </c>
      <c r="I210" s="719" t="s">
        <v>3863</v>
      </c>
      <c r="J210" s="720">
        <v>44586</v>
      </c>
      <c r="K210" s="719" t="s">
        <v>3873</v>
      </c>
      <c r="L210" s="719" t="s">
        <v>3865</v>
      </c>
      <c r="M210" s="719" t="s">
        <v>3866</v>
      </c>
      <c r="N210" s="719">
        <v>1</v>
      </c>
      <c r="O210" s="719">
        <v>100</v>
      </c>
      <c r="P210" s="719" t="s">
        <v>3452</v>
      </c>
      <c r="Q210" s="719">
        <v>100</v>
      </c>
      <c r="R210" s="719">
        <v>100</v>
      </c>
      <c r="S210" s="719" t="s">
        <v>422</v>
      </c>
      <c r="T210" s="938">
        <v>113.02</v>
      </c>
      <c r="U210" s="719" t="s">
        <v>423</v>
      </c>
      <c r="V210" s="719" t="s">
        <v>3867</v>
      </c>
      <c r="W210" s="719" t="s">
        <v>3868</v>
      </c>
      <c r="X210" s="719" t="s">
        <v>3869</v>
      </c>
      <c r="Y210" s="719">
        <v>44692.257465277777</v>
      </c>
      <c r="Z210" s="719" t="s">
        <v>383</v>
      </c>
    </row>
    <row r="211" spans="1:26" s="719" customFormat="1">
      <c r="A211" s="719" t="s">
        <v>269</v>
      </c>
      <c r="B211" s="719" t="s">
        <v>411</v>
      </c>
      <c r="C211" s="719" t="s">
        <v>458</v>
      </c>
      <c r="D211" s="719" t="s">
        <v>459</v>
      </c>
      <c r="E211" s="719" t="s">
        <v>414</v>
      </c>
      <c r="F211" s="719" t="s">
        <v>415</v>
      </c>
      <c r="G211" s="719" t="s">
        <v>416</v>
      </c>
      <c r="H211" s="719" t="s">
        <v>3862</v>
      </c>
      <c r="I211" s="719" t="s">
        <v>3863</v>
      </c>
      <c r="J211" s="720">
        <v>44588</v>
      </c>
      <c r="K211" s="719" t="s">
        <v>3873</v>
      </c>
      <c r="L211" s="719" t="s">
        <v>3865</v>
      </c>
      <c r="M211" s="719" t="s">
        <v>3866</v>
      </c>
      <c r="N211" s="719">
        <v>1</v>
      </c>
      <c r="O211" s="719">
        <v>100</v>
      </c>
      <c r="P211" s="719" t="s">
        <v>3452</v>
      </c>
      <c r="Q211" s="719">
        <v>100</v>
      </c>
      <c r="R211" s="719">
        <v>100</v>
      </c>
      <c r="S211" s="719" t="s">
        <v>422</v>
      </c>
      <c r="T211" s="938">
        <v>113.02</v>
      </c>
      <c r="U211" s="719" t="s">
        <v>423</v>
      </c>
      <c r="V211" s="719" t="s">
        <v>3867</v>
      </c>
      <c r="W211" s="719" t="s">
        <v>3868</v>
      </c>
      <c r="X211" s="719" t="s">
        <v>3869</v>
      </c>
      <c r="Y211" s="719">
        <v>44692.257465277777</v>
      </c>
      <c r="Z211" s="719" t="s">
        <v>383</v>
      </c>
    </row>
    <row r="212" spans="1:26" s="719" customFormat="1">
      <c r="A212" s="719" t="s">
        <v>269</v>
      </c>
      <c r="B212" s="719" t="s">
        <v>411</v>
      </c>
      <c r="C212" s="719" t="s">
        <v>458</v>
      </c>
      <c r="D212" s="719" t="s">
        <v>459</v>
      </c>
      <c r="E212" s="719" t="s">
        <v>414</v>
      </c>
      <c r="F212" s="719" t="s">
        <v>415</v>
      </c>
      <c r="G212" s="719" t="s">
        <v>416</v>
      </c>
      <c r="H212" s="719" t="s">
        <v>3862</v>
      </c>
      <c r="I212" s="719" t="s">
        <v>3863</v>
      </c>
      <c r="J212" s="720">
        <v>44599</v>
      </c>
      <c r="K212" s="719" t="s">
        <v>3874</v>
      </c>
      <c r="L212" s="719" t="s">
        <v>3865</v>
      </c>
      <c r="M212" s="719" t="s">
        <v>3866</v>
      </c>
      <c r="N212" s="719">
        <v>1</v>
      </c>
      <c r="O212" s="719">
        <v>100</v>
      </c>
      <c r="P212" s="719" t="s">
        <v>3452</v>
      </c>
      <c r="Q212" s="719">
        <v>100</v>
      </c>
      <c r="R212" s="719">
        <v>100</v>
      </c>
      <c r="S212" s="719" t="s">
        <v>422</v>
      </c>
      <c r="T212" s="938">
        <v>114.54</v>
      </c>
      <c r="U212" s="719" t="s">
        <v>423</v>
      </c>
      <c r="V212" s="719" t="s">
        <v>3867</v>
      </c>
      <c r="W212" s="719" t="s">
        <v>3868</v>
      </c>
      <c r="X212" s="719" t="s">
        <v>3869</v>
      </c>
      <c r="Y212" s="719">
        <v>44692.257430555554</v>
      </c>
      <c r="Z212" s="719" t="s">
        <v>383</v>
      </c>
    </row>
    <row r="213" spans="1:26" s="719" customFormat="1">
      <c r="A213" s="719" t="s">
        <v>269</v>
      </c>
      <c r="B213" s="719" t="s">
        <v>411</v>
      </c>
      <c r="C213" s="719" t="s">
        <v>458</v>
      </c>
      <c r="D213" s="719" t="s">
        <v>459</v>
      </c>
      <c r="E213" s="719" t="s">
        <v>414</v>
      </c>
      <c r="F213" s="719" t="s">
        <v>415</v>
      </c>
      <c r="G213" s="719" t="s">
        <v>416</v>
      </c>
      <c r="H213" s="719" t="s">
        <v>3862</v>
      </c>
      <c r="I213" s="719" t="s">
        <v>3863</v>
      </c>
      <c r="J213" s="720">
        <v>44600</v>
      </c>
      <c r="K213" s="719" t="s">
        <v>3874</v>
      </c>
      <c r="L213" s="719" t="s">
        <v>3865</v>
      </c>
      <c r="M213" s="719" t="s">
        <v>3866</v>
      </c>
      <c r="N213" s="719">
        <v>1</v>
      </c>
      <c r="O213" s="719">
        <v>100</v>
      </c>
      <c r="P213" s="719" t="s">
        <v>3452</v>
      </c>
      <c r="Q213" s="719">
        <v>100</v>
      </c>
      <c r="R213" s="719">
        <v>100</v>
      </c>
      <c r="S213" s="719" t="s">
        <v>422</v>
      </c>
      <c r="T213" s="938">
        <v>114.54</v>
      </c>
      <c r="U213" s="719" t="s">
        <v>423</v>
      </c>
      <c r="V213" s="719" t="s">
        <v>3867</v>
      </c>
      <c r="W213" s="719" t="s">
        <v>3868</v>
      </c>
      <c r="X213" s="719" t="s">
        <v>3869</v>
      </c>
      <c r="Y213" s="719">
        <v>44692.257430555554</v>
      </c>
      <c r="Z213" s="719" t="s">
        <v>383</v>
      </c>
    </row>
    <row r="214" spans="1:26" s="719" customFormat="1">
      <c r="A214" s="719" t="s">
        <v>269</v>
      </c>
      <c r="B214" s="719" t="s">
        <v>411</v>
      </c>
      <c r="C214" s="719" t="s">
        <v>458</v>
      </c>
      <c r="D214" s="719" t="s">
        <v>459</v>
      </c>
      <c r="E214" s="719" t="s">
        <v>414</v>
      </c>
      <c r="F214" s="719" t="s">
        <v>415</v>
      </c>
      <c r="G214" s="719" t="s">
        <v>416</v>
      </c>
      <c r="H214" s="719" t="s">
        <v>3862</v>
      </c>
      <c r="I214" s="719" t="s">
        <v>3863</v>
      </c>
      <c r="J214" s="720">
        <v>44607</v>
      </c>
      <c r="K214" s="719" t="s">
        <v>3875</v>
      </c>
      <c r="L214" s="719" t="s">
        <v>3865</v>
      </c>
      <c r="M214" s="719" t="s">
        <v>3866</v>
      </c>
      <c r="N214" s="719">
        <v>1</v>
      </c>
      <c r="O214" s="719">
        <v>100</v>
      </c>
      <c r="P214" s="719" t="s">
        <v>3452</v>
      </c>
      <c r="Q214" s="719">
        <v>100</v>
      </c>
      <c r="R214" s="719">
        <v>100</v>
      </c>
      <c r="S214" s="719" t="s">
        <v>422</v>
      </c>
      <c r="T214" s="938">
        <v>113.21</v>
      </c>
      <c r="U214" s="719" t="s">
        <v>423</v>
      </c>
      <c r="V214" s="719" t="s">
        <v>3867</v>
      </c>
      <c r="W214" s="719" t="s">
        <v>3868</v>
      </c>
      <c r="X214" s="719" t="s">
        <v>3869</v>
      </c>
      <c r="Y214" s="719">
        <v>44692.257407407407</v>
      </c>
      <c r="Z214" s="719" t="s">
        <v>383</v>
      </c>
    </row>
    <row r="215" spans="1:26" s="719" customFormat="1">
      <c r="A215" s="719" t="s">
        <v>269</v>
      </c>
      <c r="B215" s="719" t="s">
        <v>411</v>
      </c>
      <c r="C215" s="719" t="s">
        <v>458</v>
      </c>
      <c r="D215" s="719" t="s">
        <v>459</v>
      </c>
      <c r="E215" s="719" t="s">
        <v>414</v>
      </c>
      <c r="F215" s="719" t="s">
        <v>415</v>
      </c>
      <c r="G215" s="719" t="s">
        <v>416</v>
      </c>
      <c r="H215" s="719" t="s">
        <v>3862</v>
      </c>
      <c r="I215" s="719" t="s">
        <v>3863</v>
      </c>
      <c r="J215" s="720">
        <v>44628</v>
      </c>
      <c r="K215" s="719" t="s">
        <v>3876</v>
      </c>
      <c r="L215" s="719" t="s">
        <v>3865</v>
      </c>
      <c r="M215" s="719" t="s">
        <v>3866</v>
      </c>
      <c r="N215" s="719">
        <v>1</v>
      </c>
      <c r="O215" s="719">
        <v>100</v>
      </c>
      <c r="P215" s="719" t="s">
        <v>3452</v>
      </c>
      <c r="Q215" s="719">
        <v>100</v>
      </c>
      <c r="R215" s="719">
        <v>100</v>
      </c>
      <c r="S215" s="719" t="s">
        <v>422</v>
      </c>
      <c r="T215" s="938">
        <v>108.7</v>
      </c>
      <c r="U215" s="719" t="s">
        <v>423</v>
      </c>
      <c r="V215" s="719" t="s">
        <v>3867</v>
      </c>
      <c r="W215" s="719" t="s">
        <v>3868</v>
      </c>
      <c r="X215" s="719" t="s">
        <v>3869</v>
      </c>
      <c r="Y215" s="719">
        <v>44692.257372685184</v>
      </c>
      <c r="Z215" s="719" t="s">
        <v>383</v>
      </c>
    </row>
    <row r="216" spans="1:26" s="719" customFormat="1">
      <c r="A216" s="719" t="s">
        <v>269</v>
      </c>
      <c r="B216" s="719" t="s">
        <v>411</v>
      </c>
      <c r="C216" s="719" t="s">
        <v>458</v>
      </c>
      <c r="D216" s="719" t="s">
        <v>459</v>
      </c>
      <c r="E216" s="719" t="s">
        <v>414</v>
      </c>
      <c r="F216" s="719" t="s">
        <v>415</v>
      </c>
      <c r="G216" s="719" t="s">
        <v>416</v>
      </c>
      <c r="H216" s="719" t="s">
        <v>3862</v>
      </c>
      <c r="I216" s="719" t="s">
        <v>3863</v>
      </c>
      <c r="J216" s="720">
        <v>44630</v>
      </c>
      <c r="K216" s="719" t="s">
        <v>3876</v>
      </c>
      <c r="L216" s="719" t="s">
        <v>3865</v>
      </c>
      <c r="M216" s="719" t="s">
        <v>3866</v>
      </c>
      <c r="N216" s="719">
        <v>1</v>
      </c>
      <c r="O216" s="719">
        <v>100</v>
      </c>
      <c r="P216" s="719" t="s">
        <v>3452</v>
      </c>
      <c r="Q216" s="719">
        <v>100</v>
      </c>
      <c r="R216" s="719">
        <v>100</v>
      </c>
      <c r="S216" s="719" t="s">
        <v>422</v>
      </c>
      <c r="T216" s="938">
        <v>108.7</v>
      </c>
      <c r="U216" s="719" t="s">
        <v>423</v>
      </c>
      <c r="V216" s="719" t="s">
        <v>3867</v>
      </c>
      <c r="W216" s="719" t="s">
        <v>3868</v>
      </c>
      <c r="X216" s="719" t="s">
        <v>3869</v>
      </c>
      <c r="Y216" s="719">
        <v>44692.257372685184</v>
      </c>
      <c r="Z216" s="719" t="s">
        <v>383</v>
      </c>
    </row>
    <row r="217" spans="1:26" s="719" customFormat="1">
      <c r="A217" s="719" t="s">
        <v>269</v>
      </c>
      <c r="B217" s="719" t="s">
        <v>411</v>
      </c>
      <c r="C217" s="719" t="s">
        <v>458</v>
      </c>
      <c r="D217" s="719" t="s">
        <v>459</v>
      </c>
      <c r="E217" s="719" t="s">
        <v>414</v>
      </c>
      <c r="F217" s="719" t="s">
        <v>415</v>
      </c>
      <c r="G217" s="719" t="s">
        <v>416</v>
      </c>
      <c r="H217" s="719" t="s">
        <v>3862</v>
      </c>
      <c r="I217" s="719" t="s">
        <v>3863</v>
      </c>
      <c r="J217" s="720">
        <v>44642</v>
      </c>
      <c r="K217" s="719" t="s">
        <v>3877</v>
      </c>
      <c r="L217" s="719" t="s">
        <v>3865</v>
      </c>
      <c r="M217" s="719" t="s">
        <v>3866</v>
      </c>
      <c r="N217" s="719">
        <v>1</v>
      </c>
      <c r="O217" s="719">
        <v>100</v>
      </c>
      <c r="P217" s="719" t="s">
        <v>3452</v>
      </c>
      <c r="Q217" s="719">
        <v>100</v>
      </c>
      <c r="R217" s="719">
        <v>100</v>
      </c>
      <c r="S217" s="719" t="s">
        <v>422</v>
      </c>
      <c r="T217" s="938">
        <v>110.36</v>
      </c>
      <c r="U217" s="719" t="s">
        <v>423</v>
      </c>
      <c r="V217" s="719" t="s">
        <v>3867</v>
      </c>
      <c r="W217" s="719" t="s">
        <v>3868</v>
      </c>
      <c r="X217" s="719" t="s">
        <v>3869</v>
      </c>
      <c r="Y217" s="719">
        <v>44692.257314814815</v>
      </c>
      <c r="Z217" s="719" t="s">
        <v>383</v>
      </c>
    </row>
    <row r="218" spans="1:26" s="719" customFormat="1">
      <c r="A218" s="719" t="s">
        <v>269</v>
      </c>
      <c r="B218" s="719" t="s">
        <v>411</v>
      </c>
      <c r="C218" s="719" t="s">
        <v>458</v>
      </c>
      <c r="D218" s="719" t="s">
        <v>459</v>
      </c>
      <c r="E218" s="719" t="s">
        <v>414</v>
      </c>
      <c r="F218" s="719" t="s">
        <v>415</v>
      </c>
      <c r="G218" s="719" t="s">
        <v>416</v>
      </c>
      <c r="H218" s="719" t="s">
        <v>3862</v>
      </c>
      <c r="I218" s="719" t="s">
        <v>3863</v>
      </c>
      <c r="J218" s="720">
        <v>44644</v>
      </c>
      <c r="K218" s="719" t="s">
        <v>3877</v>
      </c>
      <c r="L218" s="719" t="s">
        <v>3865</v>
      </c>
      <c r="M218" s="719" t="s">
        <v>3866</v>
      </c>
      <c r="N218" s="719">
        <v>1</v>
      </c>
      <c r="O218" s="719">
        <v>100</v>
      </c>
      <c r="P218" s="719" t="s">
        <v>3452</v>
      </c>
      <c r="Q218" s="719">
        <v>100</v>
      </c>
      <c r="R218" s="719">
        <v>100</v>
      </c>
      <c r="S218" s="719" t="s">
        <v>422</v>
      </c>
      <c r="T218" s="938">
        <v>110.36</v>
      </c>
      <c r="U218" s="719" t="s">
        <v>423</v>
      </c>
      <c r="V218" s="719" t="s">
        <v>3867</v>
      </c>
      <c r="W218" s="719" t="s">
        <v>3868</v>
      </c>
      <c r="X218" s="719" t="s">
        <v>3869</v>
      </c>
      <c r="Y218" s="719">
        <v>44692.257314814815</v>
      </c>
      <c r="Z218" s="719" t="s">
        <v>383</v>
      </c>
    </row>
    <row r="219" spans="1:26" s="719" customFormat="1">
      <c r="A219" s="719" t="s">
        <v>269</v>
      </c>
      <c r="B219" s="719" t="s">
        <v>411</v>
      </c>
      <c r="C219" s="719" t="s">
        <v>458</v>
      </c>
      <c r="D219" s="719" t="s">
        <v>459</v>
      </c>
      <c r="E219" s="719" t="s">
        <v>414</v>
      </c>
      <c r="F219" s="719" t="s">
        <v>415</v>
      </c>
      <c r="G219" s="719" t="s">
        <v>416</v>
      </c>
      <c r="H219" s="719" t="s">
        <v>3862</v>
      </c>
      <c r="I219" s="719" t="s">
        <v>3863</v>
      </c>
      <c r="J219" s="720">
        <v>44648</v>
      </c>
      <c r="K219" s="719" t="s">
        <v>3878</v>
      </c>
      <c r="L219" s="719" t="s">
        <v>3865</v>
      </c>
      <c r="M219" s="719" t="s">
        <v>3866</v>
      </c>
      <c r="N219" s="719">
        <v>1</v>
      </c>
      <c r="O219" s="719">
        <v>100</v>
      </c>
      <c r="P219" s="719" t="s">
        <v>3452</v>
      </c>
      <c r="Q219" s="719">
        <v>100</v>
      </c>
      <c r="R219" s="719">
        <v>100</v>
      </c>
      <c r="S219" s="719" t="s">
        <v>422</v>
      </c>
      <c r="T219" s="938">
        <v>109.5</v>
      </c>
      <c r="U219" s="719" t="s">
        <v>423</v>
      </c>
      <c r="V219" s="719" t="s">
        <v>3867</v>
      </c>
      <c r="W219" s="719" t="s">
        <v>3868</v>
      </c>
      <c r="X219" s="719" t="s">
        <v>3869</v>
      </c>
      <c r="Y219" s="719">
        <v>44692.257291666669</v>
      </c>
      <c r="Z219" s="719" t="s">
        <v>383</v>
      </c>
    </row>
    <row r="220" spans="1:26" s="719" customFormat="1">
      <c r="A220" s="719" t="s">
        <v>269</v>
      </c>
      <c r="B220" s="719" t="s">
        <v>411</v>
      </c>
      <c r="C220" s="719" t="s">
        <v>458</v>
      </c>
      <c r="D220" s="719" t="s">
        <v>459</v>
      </c>
      <c r="E220" s="719" t="s">
        <v>414</v>
      </c>
      <c r="F220" s="719" t="s">
        <v>415</v>
      </c>
      <c r="G220" s="719" t="s">
        <v>416</v>
      </c>
      <c r="H220" s="719" t="s">
        <v>3862</v>
      </c>
      <c r="I220" s="719" t="s">
        <v>3863</v>
      </c>
      <c r="J220" s="720">
        <v>44650</v>
      </c>
      <c r="K220" s="719" t="s">
        <v>3878</v>
      </c>
      <c r="L220" s="719" t="s">
        <v>3865</v>
      </c>
      <c r="M220" s="719" t="s">
        <v>3866</v>
      </c>
      <c r="N220" s="719">
        <v>1</v>
      </c>
      <c r="O220" s="719">
        <v>100</v>
      </c>
      <c r="P220" s="719" t="s">
        <v>3452</v>
      </c>
      <c r="Q220" s="719">
        <v>100</v>
      </c>
      <c r="R220" s="719">
        <v>100</v>
      </c>
      <c r="S220" s="719" t="s">
        <v>422</v>
      </c>
      <c r="T220" s="938">
        <v>109.5</v>
      </c>
      <c r="U220" s="719" t="s">
        <v>423</v>
      </c>
      <c r="V220" s="719" t="s">
        <v>3867</v>
      </c>
      <c r="W220" s="719" t="s">
        <v>3868</v>
      </c>
      <c r="X220" s="719" t="s">
        <v>3869</v>
      </c>
      <c r="Y220" s="719">
        <v>44692.257291666669</v>
      </c>
      <c r="Z220" s="719" t="s">
        <v>383</v>
      </c>
    </row>
    <row r="221" spans="1:26" s="719" customFormat="1">
      <c r="A221" s="941" t="s">
        <v>269</v>
      </c>
      <c r="B221" s="941" t="s">
        <v>411</v>
      </c>
      <c r="C221" s="941" t="s">
        <v>458</v>
      </c>
      <c r="D221" s="941" t="s">
        <v>459</v>
      </c>
      <c r="E221" s="941" t="s">
        <v>414</v>
      </c>
      <c r="F221" s="941" t="s">
        <v>415</v>
      </c>
      <c r="G221" s="941" t="s">
        <v>416</v>
      </c>
      <c r="H221" s="941" t="s">
        <v>2043</v>
      </c>
      <c r="I221" s="941" t="s">
        <v>1833</v>
      </c>
      <c r="J221" s="720">
        <v>44599</v>
      </c>
      <c r="K221" s="941" t="s">
        <v>3879</v>
      </c>
      <c r="L221" s="941" t="s">
        <v>3880</v>
      </c>
      <c r="M221" s="941" t="s">
        <v>421</v>
      </c>
      <c r="N221" s="941">
        <v>0</v>
      </c>
      <c r="O221" s="942">
        <v>0</v>
      </c>
      <c r="P221" s="941" t="s">
        <v>3452</v>
      </c>
      <c r="Q221" s="937">
        <v>429.5</v>
      </c>
      <c r="R221" s="942">
        <v>429.5</v>
      </c>
      <c r="S221" s="941" t="s">
        <v>422</v>
      </c>
      <c r="T221" s="939">
        <v>491.95</v>
      </c>
      <c r="U221" s="941" t="s">
        <v>423</v>
      </c>
      <c r="V221" s="941" t="s">
        <v>424</v>
      </c>
      <c r="W221" s="941" t="s">
        <v>425</v>
      </c>
      <c r="X221" s="941" t="s">
        <v>3064</v>
      </c>
      <c r="Y221" s="941">
        <v>44636.568425925929</v>
      </c>
    </row>
    <row r="222" spans="1:26" s="719" customFormat="1">
      <c r="A222" s="719" t="s">
        <v>269</v>
      </c>
      <c r="B222" s="719" t="s">
        <v>411</v>
      </c>
      <c r="C222" s="719" t="s">
        <v>458</v>
      </c>
      <c r="D222" s="719" t="s">
        <v>459</v>
      </c>
      <c r="E222" s="719" t="s">
        <v>414</v>
      </c>
      <c r="F222" s="719" t="s">
        <v>415</v>
      </c>
      <c r="G222" s="719" t="s">
        <v>416</v>
      </c>
      <c r="H222" s="719" t="s">
        <v>821</v>
      </c>
      <c r="I222" s="719" t="s">
        <v>2981</v>
      </c>
      <c r="J222" s="720">
        <v>44712</v>
      </c>
      <c r="K222" s="719" t="s">
        <v>3881</v>
      </c>
      <c r="L222" s="719" t="s">
        <v>3882</v>
      </c>
      <c r="M222" s="719" t="s">
        <v>421</v>
      </c>
      <c r="N222" s="719">
        <v>0</v>
      </c>
      <c r="O222" s="719">
        <v>0</v>
      </c>
      <c r="P222" s="719" t="s">
        <v>3452</v>
      </c>
      <c r="Q222" s="719">
        <v>243.5</v>
      </c>
      <c r="R222" s="719">
        <v>243.5</v>
      </c>
      <c r="S222" s="719" t="s">
        <v>422</v>
      </c>
      <c r="T222" s="938">
        <v>261.76</v>
      </c>
      <c r="U222" s="719" t="s">
        <v>423</v>
      </c>
      <c r="V222" s="719" t="s">
        <v>424</v>
      </c>
      <c r="W222" s="719" t="s">
        <v>425</v>
      </c>
      <c r="X222" s="719" t="s">
        <v>3488</v>
      </c>
      <c r="Y222" s="719">
        <v>44726.628703703704</v>
      </c>
    </row>
    <row r="223" spans="1:26" s="719" customFormat="1">
      <c r="A223" s="719" t="s">
        <v>410</v>
      </c>
      <c r="B223" s="719" t="s">
        <v>411</v>
      </c>
      <c r="C223" s="719" t="s">
        <v>970</v>
      </c>
      <c r="D223" s="719" t="s">
        <v>971</v>
      </c>
      <c r="E223" s="719" t="s">
        <v>414</v>
      </c>
      <c r="F223" s="719" t="s">
        <v>415</v>
      </c>
      <c r="G223" s="719" t="s">
        <v>416</v>
      </c>
      <c r="H223" s="719" t="s">
        <v>858</v>
      </c>
      <c r="I223" s="719" t="s">
        <v>2986</v>
      </c>
      <c r="J223" s="720">
        <v>44561</v>
      </c>
      <c r="K223" s="719" t="s">
        <v>2987</v>
      </c>
      <c r="L223" s="719" t="s">
        <v>2988</v>
      </c>
      <c r="M223" s="719" t="s">
        <v>421</v>
      </c>
      <c r="N223" s="719">
        <v>0</v>
      </c>
      <c r="O223" s="719">
        <v>0</v>
      </c>
      <c r="P223" s="719" t="s">
        <v>422</v>
      </c>
      <c r="Q223" s="719">
        <v>1995</v>
      </c>
      <c r="R223" s="719">
        <v>1765.17</v>
      </c>
      <c r="S223" s="719" t="s">
        <v>422</v>
      </c>
      <c r="T223" s="943">
        <v>1995</v>
      </c>
      <c r="U223" s="719" t="s">
        <v>423</v>
      </c>
      <c r="V223" s="719" t="s">
        <v>424</v>
      </c>
      <c r="W223" s="719" t="s">
        <v>425</v>
      </c>
      <c r="X223" s="719" t="s">
        <v>975</v>
      </c>
      <c r="Y223" s="720">
        <v>44575.612222222197</v>
      </c>
    </row>
    <row r="224" spans="1:26">
      <c r="T224" s="935">
        <f>SUM(T4:T223)</f>
        <v>194708.85999999993</v>
      </c>
    </row>
    <row r="235" spans="1:25">
      <c r="A235" t="s">
        <v>410</v>
      </c>
      <c r="B235" t="s">
        <v>411</v>
      </c>
      <c r="C235" t="s">
        <v>458</v>
      </c>
      <c r="D235" t="s">
        <v>459</v>
      </c>
      <c r="E235" t="s">
        <v>414</v>
      </c>
      <c r="F235" t="s">
        <v>415</v>
      </c>
      <c r="G235" t="s">
        <v>416</v>
      </c>
      <c r="H235" t="s">
        <v>2355</v>
      </c>
      <c r="I235" t="s">
        <v>2356</v>
      </c>
      <c r="J235" s="711">
        <v>44707</v>
      </c>
      <c r="K235" t="s">
        <v>3593</v>
      </c>
      <c r="L235" t="s">
        <v>3594</v>
      </c>
      <c r="M235" t="s">
        <v>2680</v>
      </c>
      <c r="N235">
        <v>0</v>
      </c>
      <c r="O235">
        <v>0</v>
      </c>
      <c r="P235" t="s">
        <v>422</v>
      </c>
      <c r="Q235">
        <v>2854</v>
      </c>
      <c r="R235">
        <v>2695.25</v>
      </c>
      <c r="S235" t="s">
        <v>422</v>
      </c>
      <c r="T235" s="935">
        <v>2854</v>
      </c>
      <c r="U235" t="s">
        <v>423</v>
      </c>
      <c r="V235" t="s">
        <v>424</v>
      </c>
      <c r="W235" t="s">
        <v>425</v>
      </c>
      <c r="X235" t="s">
        <v>3574</v>
      </c>
      <c r="Y235" s="711">
        <v>44707.553946759261</v>
      </c>
    </row>
    <row r="236" spans="1:25">
      <c r="A236" t="s">
        <v>410</v>
      </c>
      <c r="B236" t="s">
        <v>411</v>
      </c>
      <c r="C236" t="s">
        <v>970</v>
      </c>
      <c r="D236" t="s">
        <v>971</v>
      </c>
      <c r="E236" t="s">
        <v>414</v>
      </c>
      <c r="F236" t="s">
        <v>415</v>
      </c>
      <c r="G236" t="s">
        <v>416</v>
      </c>
      <c r="H236" t="s">
        <v>2512</v>
      </c>
      <c r="I236" t="s">
        <v>2513</v>
      </c>
      <c r="J236" s="711">
        <v>44708</v>
      </c>
      <c r="K236" t="s">
        <v>3786</v>
      </c>
      <c r="L236" t="s">
        <v>3787</v>
      </c>
      <c r="M236" t="s">
        <v>2680</v>
      </c>
      <c r="N236">
        <v>0</v>
      </c>
      <c r="O236">
        <v>0</v>
      </c>
      <c r="P236" t="s">
        <v>422</v>
      </c>
      <c r="Q236">
        <v>1307</v>
      </c>
      <c r="R236">
        <v>1234.3</v>
      </c>
      <c r="S236" t="s">
        <v>422</v>
      </c>
      <c r="T236" s="935">
        <v>1307</v>
      </c>
      <c r="U236" t="s">
        <v>423</v>
      </c>
      <c r="V236" t="s">
        <v>424</v>
      </c>
      <c r="W236" t="s">
        <v>425</v>
      </c>
      <c r="X236" t="s">
        <v>3574</v>
      </c>
      <c r="Y236" s="711">
        <v>44720.581562500003</v>
      </c>
    </row>
    <row r="237" spans="1:25">
      <c r="A237" t="s">
        <v>410</v>
      </c>
      <c r="B237" t="s">
        <v>411</v>
      </c>
      <c r="C237" t="s">
        <v>970</v>
      </c>
      <c r="D237" t="s">
        <v>971</v>
      </c>
      <c r="E237" t="s">
        <v>414</v>
      </c>
      <c r="F237" t="s">
        <v>415</v>
      </c>
      <c r="G237" t="s">
        <v>416</v>
      </c>
      <c r="H237" t="s">
        <v>2326</v>
      </c>
      <c r="I237" t="s">
        <v>2315</v>
      </c>
      <c r="J237" s="711">
        <v>44712</v>
      </c>
      <c r="K237" t="s">
        <v>3852</v>
      </c>
      <c r="L237" t="s">
        <v>3853</v>
      </c>
      <c r="M237" t="s">
        <v>2680</v>
      </c>
      <c r="N237">
        <v>0</v>
      </c>
      <c r="O237">
        <v>0</v>
      </c>
      <c r="P237" t="s">
        <v>422</v>
      </c>
      <c r="Q237">
        <v>4209</v>
      </c>
      <c r="R237">
        <v>3974.88</v>
      </c>
      <c r="S237" t="s">
        <v>422</v>
      </c>
      <c r="T237" s="935">
        <v>4209</v>
      </c>
      <c r="U237" t="s">
        <v>423</v>
      </c>
      <c r="V237" t="s">
        <v>424</v>
      </c>
      <c r="W237" t="s">
        <v>425</v>
      </c>
      <c r="X237" t="s">
        <v>3574</v>
      </c>
      <c r="Y237" s="711">
        <v>44721.400972222225</v>
      </c>
    </row>
    <row r="238" spans="1:25">
      <c r="T238" s="935">
        <f>SUBTOTAL(9,T235:T237)</f>
        <v>8370</v>
      </c>
    </row>
  </sheetData>
  <autoFilter ref="A3:Z3" xr:uid="{A558654B-F666-4AD8-8BF8-3318FB9B9AF1}"/>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AA0F-841D-47B9-AA8B-4CAF92382FF6}">
  <dimension ref="A3:Y239"/>
  <sheetViews>
    <sheetView topLeftCell="B125" zoomScale="70" zoomScaleNormal="70" workbookViewId="0">
      <selection activeCell="L158" sqref="L158"/>
    </sheetView>
  </sheetViews>
  <sheetFormatPr defaultColWidth="11.125" defaultRowHeight="15.75"/>
  <cols>
    <col min="1" max="1" width="31.375" bestFit="1" customWidth="1"/>
    <col min="2" max="2" width="7.125" customWidth="1"/>
    <col min="3" max="3" width="12.125" customWidth="1"/>
    <col min="4" max="4" width="21.625" bestFit="1" customWidth="1"/>
    <col min="5" max="5" width="8.625" customWidth="1"/>
    <col min="6" max="6" width="47.875" customWidth="1"/>
    <col min="7" max="7" width="10.625" customWidth="1"/>
    <col min="8" max="8" width="15.125" bestFit="1" customWidth="1"/>
    <col min="9" max="9" width="44.375" customWidth="1"/>
    <col min="10" max="10" width="12.125" style="711" bestFit="1" customWidth="1"/>
    <col min="11" max="11" width="18.125" bestFit="1" customWidth="1"/>
    <col min="12" max="12" width="61.125" bestFit="1" customWidth="1"/>
    <col min="13" max="18" width="10" customWidth="1"/>
    <col min="19" max="19" width="16.5" bestFit="1" customWidth="1"/>
    <col min="20" max="20" width="14" style="935" customWidth="1"/>
    <col min="21" max="21" width="11.5" bestFit="1" customWidth="1"/>
    <col min="22" max="22" width="21.125" bestFit="1" customWidth="1"/>
    <col min="23" max="23" width="13.625" bestFit="1" customWidth="1"/>
    <col min="24" max="24" width="15.5" bestFit="1" customWidth="1"/>
    <col min="25" max="25" width="14.625" style="7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934" t="s">
        <v>404</v>
      </c>
      <c r="U3" s="717" t="s">
        <v>405</v>
      </c>
      <c r="V3" s="717" t="s">
        <v>406</v>
      </c>
      <c r="W3" s="717" t="s">
        <v>407</v>
      </c>
      <c r="X3" s="717" t="s">
        <v>408</v>
      </c>
      <c r="Y3" s="718" t="s">
        <v>409</v>
      </c>
    </row>
    <row r="4" spans="1:25">
      <c r="A4" t="s">
        <v>410</v>
      </c>
      <c r="B4" t="s">
        <v>411</v>
      </c>
      <c r="C4" t="s">
        <v>970</v>
      </c>
      <c r="D4" t="s">
        <v>971</v>
      </c>
      <c r="E4" t="s">
        <v>414</v>
      </c>
      <c r="F4" t="s">
        <v>415</v>
      </c>
      <c r="G4" t="s">
        <v>416</v>
      </c>
      <c r="H4" t="s">
        <v>874</v>
      </c>
      <c r="I4" t="s">
        <v>2327</v>
      </c>
      <c r="J4" s="711">
        <v>44742</v>
      </c>
      <c r="K4" t="s">
        <v>3888</v>
      </c>
      <c r="L4" t="s">
        <v>3889</v>
      </c>
      <c r="M4" t="s">
        <v>421</v>
      </c>
      <c r="N4">
        <v>0</v>
      </c>
      <c r="O4">
        <v>0</v>
      </c>
      <c r="P4" t="s">
        <v>422</v>
      </c>
      <c r="Q4">
        <v>5309</v>
      </c>
      <c r="R4">
        <v>5032.2299999999996</v>
      </c>
      <c r="S4" t="s">
        <v>422</v>
      </c>
      <c r="T4" s="935">
        <v>5309</v>
      </c>
      <c r="U4" t="s">
        <v>423</v>
      </c>
      <c r="V4" t="s">
        <v>424</v>
      </c>
      <c r="W4" t="s">
        <v>425</v>
      </c>
      <c r="X4" t="s">
        <v>3571</v>
      </c>
      <c r="Y4" s="711">
        <v>44758.486377314817</v>
      </c>
    </row>
    <row r="5" spans="1:25">
      <c r="A5" t="s">
        <v>410</v>
      </c>
      <c r="B5" t="s">
        <v>411</v>
      </c>
      <c r="C5" t="s">
        <v>970</v>
      </c>
      <c r="D5" t="s">
        <v>971</v>
      </c>
      <c r="E5" t="s">
        <v>414</v>
      </c>
      <c r="F5" t="s">
        <v>415</v>
      </c>
      <c r="G5" t="s">
        <v>416</v>
      </c>
      <c r="H5" t="s">
        <v>903</v>
      </c>
      <c r="I5" t="s">
        <v>3890</v>
      </c>
      <c r="J5" s="711">
        <v>44742</v>
      </c>
      <c r="K5" t="s">
        <v>3888</v>
      </c>
      <c r="L5" t="s">
        <v>3891</v>
      </c>
      <c r="M5" t="s">
        <v>421</v>
      </c>
      <c r="N5">
        <v>0</v>
      </c>
      <c r="O5">
        <v>0</v>
      </c>
      <c r="P5" t="s">
        <v>422</v>
      </c>
      <c r="Q5">
        <v>1500</v>
      </c>
      <c r="R5">
        <v>1421.8</v>
      </c>
      <c r="S5" t="s">
        <v>422</v>
      </c>
      <c r="T5" s="935">
        <v>1500</v>
      </c>
      <c r="U5" t="s">
        <v>423</v>
      </c>
      <c r="V5" t="s">
        <v>424</v>
      </c>
      <c r="W5" t="s">
        <v>425</v>
      </c>
      <c r="X5" t="s">
        <v>3571</v>
      </c>
      <c r="Y5" s="711">
        <v>44758.486377314817</v>
      </c>
    </row>
    <row r="6" spans="1:25">
      <c r="A6" t="s">
        <v>410</v>
      </c>
      <c r="B6" t="s">
        <v>411</v>
      </c>
      <c r="C6" t="s">
        <v>970</v>
      </c>
      <c r="D6" t="s">
        <v>971</v>
      </c>
      <c r="E6" t="s">
        <v>414</v>
      </c>
      <c r="F6" t="s">
        <v>415</v>
      </c>
      <c r="G6" t="s">
        <v>416</v>
      </c>
      <c r="H6" t="s">
        <v>904</v>
      </c>
      <c r="I6" t="s">
        <v>3892</v>
      </c>
      <c r="J6" s="711">
        <v>44742</v>
      </c>
      <c r="K6" t="s">
        <v>3888</v>
      </c>
      <c r="L6" t="s">
        <v>3893</v>
      </c>
      <c r="M6" t="s">
        <v>421</v>
      </c>
      <c r="N6">
        <v>0</v>
      </c>
      <c r="O6">
        <v>0</v>
      </c>
      <c r="P6" t="s">
        <v>422</v>
      </c>
      <c r="Q6">
        <v>5902</v>
      </c>
      <c r="R6">
        <v>5594.31</v>
      </c>
      <c r="S6" t="s">
        <v>422</v>
      </c>
      <c r="T6" s="935">
        <v>5902</v>
      </c>
      <c r="U6" t="s">
        <v>423</v>
      </c>
      <c r="V6" t="s">
        <v>424</v>
      </c>
      <c r="W6" t="s">
        <v>425</v>
      </c>
      <c r="X6" t="s">
        <v>3571</v>
      </c>
      <c r="Y6" s="711">
        <v>44758.486377314817</v>
      </c>
    </row>
    <row r="7" spans="1:25">
      <c r="A7" t="s">
        <v>410</v>
      </c>
      <c r="B7" t="s">
        <v>411</v>
      </c>
      <c r="C7" t="s">
        <v>970</v>
      </c>
      <c r="D7" t="s">
        <v>971</v>
      </c>
      <c r="E7" t="s">
        <v>414</v>
      </c>
      <c r="F7" t="s">
        <v>415</v>
      </c>
      <c r="G7" t="s">
        <v>416</v>
      </c>
      <c r="H7" t="s">
        <v>926</v>
      </c>
      <c r="I7" t="s">
        <v>976</v>
      </c>
      <c r="J7" s="711">
        <v>44742</v>
      </c>
      <c r="K7" t="s">
        <v>3888</v>
      </c>
      <c r="L7" t="s">
        <v>3894</v>
      </c>
      <c r="M7" t="s">
        <v>421</v>
      </c>
      <c r="N7">
        <v>0</v>
      </c>
      <c r="O7">
        <v>0</v>
      </c>
      <c r="P7" t="s">
        <v>422</v>
      </c>
      <c r="Q7">
        <v>1800</v>
      </c>
      <c r="R7">
        <v>1706.16</v>
      </c>
      <c r="S7" t="s">
        <v>422</v>
      </c>
      <c r="T7" s="935">
        <v>1800</v>
      </c>
      <c r="U7" t="s">
        <v>423</v>
      </c>
      <c r="V7" t="s">
        <v>424</v>
      </c>
      <c r="W7" t="s">
        <v>425</v>
      </c>
      <c r="X7" t="s">
        <v>3574</v>
      </c>
      <c r="Y7" s="711">
        <v>44758.486377314817</v>
      </c>
    </row>
    <row r="8" spans="1:25">
      <c r="A8" t="s">
        <v>410</v>
      </c>
      <c r="B8" t="s">
        <v>411</v>
      </c>
      <c r="C8" t="s">
        <v>970</v>
      </c>
      <c r="D8" t="s">
        <v>971</v>
      </c>
      <c r="E8" t="s">
        <v>414</v>
      </c>
      <c r="F8" t="s">
        <v>415</v>
      </c>
      <c r="G8" t="s">
        <v>416</v>
      </c>
      <c r="H8" t="s">
        <v>930</v>
      </c>
      <c r="I8" t="s">
        <v>978</v>
      </c>
      <c r="J8" s="711">
        <v>44742</v>
      </c>
      <c r="K8" t="s">
        <v>3888</v>
      </c>
      <c r="L8" t="s">
        <v>3895</v>
      </c>
      <c r="M8" t="s">
        <v>421</v>
      </c>
      <c r="N8">
        <v>0</v>
      </c>
      <c r="O8">
        <v>0</v>
      </c>
      <c r="P8" t="s">
        <v>422</v>
      </c>
      <c r="Q8">
        <v>900</v>
      </c>
      <c r="R8">
        <v>853.08</v>
      </c>
      <c r="S8" t="s">
        <v>422</v>
      </c>
      <c r="T8" s="935">
        <v>900</v>
      </c>
      <c r="U8" t="s">
        <v>423</v>
      </c>
      <c r="V8" t="s">
        <v>424</v>
      </c>
      <c r="W8" t="s">
        <v>425</v>
      </c>
      <c r="X8" t="s">
        <v>3574</v>
      </c>
      <c r="Y8" s="711">
        <v>44758.486388888887</v>
      </c>
    </row>
    <row r="9" spans="1:25">
      <c r="A9" t="s">
        <v>410</v>
      </c>
      <c r="B9" t="s">
        <v>411</v>
      </c>
      <c r="C9" t="s">
        <v>970</v>
      </c>
      <c r="D9" t="s">
        <v>971</v>
      </c>
      <c r="E9" t="s">
        <v>414</v>
      </c>
      <c r="F9" t="s">
        <v>415</v>
      </c>
      <c r="G9" t="s">
        <v>416</v>
      </c>
      <c r="H9" t="s">
        <v>928</v>
      </c>
      <c r="I9" t="s">
        <v>980</v>
      </c>
      <c r="J9" s="711">
        <v>44742</v>
      </c>
      <c r="K9" t="s">
        <v>3888</v>
      </c>
      <c r="L9" t="s">
        <v>3896</v>
      </c>
      <c r="M9" t="s">
        <v>421</v>
      </c>
      <c r="N9">
        <v>0</v>
      </c>
      <c r="O9">
        <v>0</v>
      </c>
      <c r="P9" t="s">
        <v>422</v>
      </c>
      <c r="Q9">
        <v>2550</v>
      </c>
      <c r="R9">
        <v>2417.06</v>
      </c>
      <c r="S9" t="s">
        <v>422</v>
      </c>
      <c r="T9" s="935">
        <v>2550</v>
      </c>
      <c r="U9" t="s">
        <v>423</v>
      </c>
      <c r="V9" t="s">
        <v>424</v>
      </c>
      <c r="W9" t="s">
        <v>425</v>
      </c>
      <c r="X9" t="s">
        <v>3574</v>
      </c>
      <c r="Y9" s="711">
        <v>44758.486388888887</v>
      </c>
    </row>
    <row r="10" spans="1:25">
      <c r="A10" t="s">
        <v>410</v>
      </c>
      <c r="B10" t="s">
        <v>411</v>
      </c>
      <c r="C10" t="s">
        <v>970</v>
      </c>
      <c r="D10" t="s">
        <v>971</v>
      </c>
      <c r="E10" t="s">
        <v>414</v>
      </c>
      <c r="F10" t="s">
        <v>415</v>
      </c>
      <c r="G10" t="s">
        <v>416</v>
      </c>
      <c r="H10" t="s">
        <v>820</v>
      </c>
      <c r="I10" t="s">
        <v>982</v>
      </c>
      <c r="J10" s="711">
        <v>44742</v>
      </c>
      <c r="K10" t="s">
        <v>3888</v>
      </c>
      <c r="L10" t="s">
        <v>3897</v>
      </c>
      <c r="M10" t="s">
        <v>421</v>
      </c>
      <c r="N10">
        <v>0</v>
      </c>
      <c r="O10">
        <v>0</v>
      </c>
      <c r="P10" t="s">
        <v>422</v>
      </c>
      <c r="Q10">
        <v>1950</v>
      </c>
      <c r="R10">
        <v>1848.34</v>
      </c>
      <c r="S10" t="s">
        <v>422</v>
      </c>
      <c r="T10" s="935">
        <v>1950</v>
      </c>
      <c r="U10" t="s">
        <v>423</v>
      </c>
      <c r="V10" t="s">
        <v>424</v>
      </c>
      <c r="W10" t="s">
        <v>425</v>
      </c>
      <c r="X10" t="s">
        <v>3574</v>
      </c>
      <c r="Y10" s="711">
        <v>44758.486377314817</v>
      </c>
    </row>
    <row r="11" spans="1:25">
      <c r="A11" t="s">
        <v>410</v>
      </c>
      <c r="B11" t="s">
        <v>411</v>
      </c>
      <c r="C11" t="s">
        <v>970</v>
      </c>
      <c r="D11" t="s">
        <v>971</v>
      </c>
      <c r="E11" t="s">
        <v>414</v>
      </c>
      <c r="F11" t="s">
        <v>415</v>
      </c>
      <c r="G11" t="s">
        <v>416</v>
      </c>
      <c r="H11" t="s">
        <v>931</v>
      </c>
      <c r="I11" t="s">
        <v>987</v>
      </c>
      <c r="J11" s="711">
        <v>44742</v>
      </c>
      <c r="K11" t="s">
        <v>3888</v>
      </c>
      <c r="L11" t="s">
        <v>3898</v>
      </c>
      <c r="M11" t="s">
        <v>421</v>
      </c>
      <c r="N11">
        <v>0</v>
      </c>
      <c r="O11">
        <v>0</v>
      </c>
      <c r="P11" t="s">
        <v>422</v>
      </c>
      <c r="Q11">
        <v>900</v>
      </c>
      <c r="R11">
        <v>853.08</v>
      </c>
      <c r="S11" t="s">
        <v>422</v>
      </c>
      <c r="T11" s="935">
        <v>900</v>
      </c>
      <c r="U11" t="s">
        <v>423</v>
      </c>
      <c r="V11" t="s">
        <v>424</v>
      </c>
      <c r="W11" t="s">
        <v>425</v>
      </c>
      <c r="X11" t="s">
        <v>3574</v>
      </c>
      <c r="Y11" s="711">
        <v>44758.486388888887</v>
      </c>
    </row>
    <row r="12" spans="1:25">
      <c r="A12" t="s">
        <v>410</v>
      </c>
      <c r="B12" t="s">
        <v>411</v>
      </c>
      <c r="C12" t="s">
        <v>970</v>
      </c>
      <c r="D12" t="s">
        <v>971</v>
      </c>
      <c r="E12" t="s">
        <v>414</v>
      </c>
      <c r="F12" t="s">
        <v>415</v>
      </c>
      <c r="G12" t="s">
        <v>416</v>
      </c>
      <c r="H12" t="s">
        <v>929</v>
      </c>
      <c r="I12" t="s">
        <v>989</v>
      </c>
      <c r="J12" s="711">
        <v>44742</v>
      </c>
      <c r="K12" t="s">
        <v>3888</v>
      </c>
      <c r="L12" t="s">
        <v>3899</v>
      </c>
      <c r="M12" t="s">
        <v>421</v>
      </c>
      <c r="N12">
        <v>0</v>
      </c>
      <c r="O12">
        <v>0</v>
      </c>
      <c r="P12" t="s">
        <v>422</v>
      </c>
      <c r="Q12">
        <v>1200</v>
      </c>
      <c r="R12">
        <v>1137.44</v>
      </c>
      <c r="S12" t="s">
        <v>422</v>
      </c>
      <c r="T12" s="935">
        <v>1200</v>
      </c>
      <c r="U12" t="s">
        <v>423</v>
      </c>
      <c r="V12" t="s">
        <v>424</v>
      </c>
      <c r="W12" t="s">
        <v>425</v>
      </c>
      <c r="X12" t="s">
        <v>3574</v>
      </c>
      <c r="Y12" s="711">
        <v>44758.486388888887</v>
      </c>
    </row>
    <row r="13" spans="1:25">
      <c r="A13" t="s">
        <v>410</v>
      </c>
      <c r="B13" t="s">
        <v>411</v>
      </c>
      <c r="C13" t="s">
        <v>970</v>
      </c>
      <c r="D13" t="s">
        <v>971</v>
      </c>
      <c r="E13" t="s">
        <v>414</v>
      </c>
      <c r="F13" t="s">
        <v>415</v>
      </c>
      <c r="G13" t="s">
        <v>416</v>
      </c>
      <c r="H13" t="s">
        <v>819</v>
      </c>
      <c r="I13" t="s">
        <v>991</v>
      </c>
      <c r="J13" s="711">
        <v>44742</v>
      </c>
      <c r="K13" t="s">
        <v>3888</v>
      </c>
      <c r="L13" t="s">
        <v>3900</v>
      </c>
      <c r="M13" t="s">
        <v>421</v>
      </c>
      <c r="N13">
        <v>0</v>
      </c>
      <c r="O13">
        <v>0</v>
      </c>
      <c r="P13" t="s">
        <v>422</v>
      </c>
      <c r="Q13">
        <v>2100</v>
      </c>
      <c r="R13">
        <v>1990.52</v>
      </c>
      <c r="S13" t="s">
        <v>422</v>
      </c>
      <c r="T13" s="935">
        <v>2100</v>
      </c>
      <c r="U13" t="s">
        <v>423</v>
      </c>
      <c r="V13" t="s">
        <v>424</v>
      </c>
      <c r="W13" t="s">
        <v>425</v>
      </c>
      <c r="X13" t="s">
        <v>3574</v>
      </c>
      <c r="Y13" s="711">
        <v>44758.486377314817</v>
      </c>
    </row>
    <row r="14" spans="1:25">
      <c r="A14" t="s">
        <v>410</v>
      </c>
      <c r="B14" t="s">
        <v>411</v>
      </c>
      <c r="C14" t="s">
        <v>970</v>
      </c>
      <c r="D14" t="s">
        <v>971</v>
      </c>
      <c r="E14" t="s">
        <v>414</v>
      </c>
      <c r="F14" t="s">
        <v>415</v>
      </c>
      <c r="G14" t="s">
        <v>416</v>
      </c>
      <c r="H14" t="s">
        <v>843</v>
      </c>
      <c r="I14" t="s">
        <v>995</v>
      </c>
      <c r="J14" s="711">
        <v>44742</v>
      </c>
      <c r="K14" t="s">
        <v>3888</v>
      </c>
      <c r="L14" t="s">
        <v>3901</v>
      </c>
      <c r="M14" t="s">
        <v>421</v>
      </c>
      <c r="N14">
        <v>0</v>
      </c>
      <c r="O14">
        <v>0</v>
      </c>
      <c r="P14" t="s">
        <v>422</v>
      </c>
      <c r="Q14">
        <v>1693</v>
      </c>
      <c r="R14">
        <v>1604.74</v>
      </c>
      <c r="S14" t="s">
        <v>422</v>
      </c>
      <c r="T14" s="935">
        <v>1693</v>
      </c>
      <c r="U14" t="s">
        <v>423</v>
      </c>
      <c r="V14" t="s">
        <v>424</v>
      </c>
      <c r="W14" t="s">
        <v>425</v>
      </c>
      <c r="X14" t="s">
        <v>3574</v>
      </c>
      <c r="Y14" s="711">
        <v>44758.486388888887</v>
      </c>
    </row>
    <row r="15" spans="1:25">
      <c r="A15" t="s">
        <v>410</v>
      </c>
      <c r="B15" t="s">
        <v>411</v>
      </c>
      <c r="C15" t="s">
        <v>970</v>
      </c>
      <c r="D15" t="s">
        <v>971</v>
      </c>
      <c r="E15" t="s">
        <v>414</v>
      </c>
      <c r="F15" t="s">
        <v>415</v>
      </c>
      <c r="G15" t="s">
        <v>416</v>
      </c>
      <c r="H15" t="s">
        <v>941</v>
      </c>
      <c r="I15" t="s">
        <v>1003</v>
      </c>
      <c r="J15" s="711">
        <v>44742</v>
      </c>
      <c r="K15" t="s">
        <v>3888</v>
      </c>
      <c r="L15" t="s">
        <v>3902</v>
      </c>
      <c r="M15" t="s">
        <v>421</v>
      </c>
      <c r="N15">
        <v>0</v>
      </c>
      <c r="O15">
        <v>0</v>
      </c>
      <c r="P15" t="s">
        <v>422</v>
      </c>
      <c r="Q15">
        <v>6094</v>
      </c>
      <c r="R15">
        <v>5776.3</v>
      </c>
      <c r="S15" t="s">
        <v>422</v>
      </c>
      <c r="T15" s="997">
        <v>6094</v>
      </c>
      <c r="U15" t="s">
        <v>423</v>
      </c>
      <c r="V15" t="s">
        <v>424</v>
      </c>
      <c r="W15" t="s">
        <v>425</v>
      </c>
      <c r="X15" t="s">
        <v>3574</v>
      </c>
      <c r="Y15" s="711">
        <v>44758.486388888887</v>
      </c>
    </row>
    <row r="16" spans="1:25">
      <c r="A16" t="s">
        <v>410</v>
      </c>
      <c r="B16" t="s">
        <v>411</v>
      </c>
      <c r="C16" t="s">
        <v>970</v>
      </c>
      <c r="D16" t="s">
        <v>971</v>
      </c>
      <c r="E16" t="s">
        <v>414</v>
      </c>
      <c r="F16" t="s">
        <v>415</v>
      </c>
      <c r="G16" t="s">
        <v>416</v>
      </c>
      <c r="H16" t="s">
        <v>940</v>
      </c>
      <c r="I16" t="s">
        <v>1007</v>
      </c>
      <c r="J16" s="711">
        <v>44742</v>
      </c>
      <c r="K16" t="s">
        <v>3888</v>
      </c>
      <c r="L16" t="s">
        <v>3903</v>
      </c>
      <c r="M16" t="s">
        <v>421</v>
      </c>
      <c r="N16">
        <v>0</v>
      </c>
      <c r="O16">
        <v>0</v>
      </c>
      <c r="P16" t="s">
        <v>422</v>
      </c>
      <c r="Q16">
        <v>719</v>
      </c>
      <c r="R16">
        <v>681.52</v>
      </c>
      <c r="S16" t="s">
        <v>422</v>
      </c>
      <c r="T16" s="935">
        <v>719</v>
      </c>
      <c r="U16" t="s">
        <v>423</v>
      </c>
      <c r="V16" t="s">
        <v>424</v>
      </c>
      <c r="W16" t="s">
        <v>425</v>
      </c>
      <c r="X16" t="s">
        <v>3574</v>
      </c>
      <c r="Y16" s="711">
        <v>44758.486388888887</v>
      </c>
    </row>
    <row r="17" spans="1:25">
      <c r="A17" t="s">
        <v>410</v>
      </c>
      <c r="B17" t="s">
        <v>411</v>
      </c>
      <c r="C17" t="s">
        <v>970</v>
      </c>
      <c r="D17" t="s">
        <v>971</v>
      </c>
      <c r="E17" t="s">
        <v>414</v>
      </c>
      <c r="F17" t="s">
        <v>415</v>
      </c>
      <c r="G17" t="s">
        <v>416</v>
      </c>
      <c r="H17" s="719" t="s">
        <v>882</v>
      </c>
      <c r="I17" t="s">
        <v>3602</v>
      </c>
      <c r="J17" s="711">
        <v>44740</v>
      </c>
      <c r="K17" t="s">
        <v>3904</v>
      </c>
      <c r="L17" t="s">
        <v>3905</v>
      </c>
      <c r="M17" t="s">
        <v>421</v>
      </c>
      <c r="N17">
        <v>0</v>
      </c>
      <c r="O17">
        <v>0</v>
      </c>
      <c r="P17" t="s">
        <v>422</v>
      </c>
      <c r="Q17">
        <v>400</v>
      </c>
      <c r="R17">
        <v>379.15</v>
      </c>
      <c r="S17" t="s">
        <v>422</v>
      </c>
      <c r="T17" s="935">
        <v>400</v>
      </c>
      <c r="U17" t="s">
        <v>423</v>
      </c>
      <c r="V17" t="s">
        <v>424</v>
      </c>
      <c r="W17" t="s">
        <v>425</v>
      </c>
      <c r="X17" t="s">
        <v>3069</v>
      </c>
      <c r="Y17" s="711">
        <v>44748.479212962964</v>
      </c>
    </row>
    <row r="18" spans="1:25">
      <c r="A18" t="s">
        <v>410</v>
      </c>
      <c r="B18" t="s">
        <v>411</v>
      </c>
      <c r="C18" t="s">
        <v>970</v>
      </c>
      <c r="D18" t="s">
        <v>971</v>
      </c>
      <c r="E18" t="s">
        <v>414</v>
      </c>
      <c r="F18" t="s">
        <v>415</v>
      </c>
      <c r="G18" t="s">
        <v>416</v>
      </c>
      <c r="H18" s="719" t="s">
        <v>882</v>
      </c>
      <c r="I18" t="s">
        <v>3602</v>
      </c>
      <c r="J18" s="711">
        <v>44740</v>
      </c>
      <c r="K18" t="s">
        <v>3906</v>
      </c>
      <c r="L18" t="s">
        <v>3907</v>
      </c>
      <c r="M18" t="s">
        <v>421</v>
      </c>
      <c r="N18">
        <v>0</v>
      </c>
      <c r="O18">
        <v>0</v>
      </c>
      <c r="P18" t="s">
        <v>422</v>
      </c>
      <c r="Q18">
        <v>290</v>
      </c>
      <c r="R18">
        <v>274.88</v>
      </c>
      <c r="S18" t="s">
        <v>422</v>
      </c>
      <c r="T18" s="935">
        <v>290</v>
      </c>
      <c r="U18" t="s">
        <v>423</v>
      </c>
      <c r="V18" t="s">
        <v>424</v>
      </c>
      <c r="W18" t="s">
        <v>425</v>
      </c>
      <c r="X18" t="s">
        <v>3069</v>
      </c>
      <c r="Y18" s="711">
        <v>44748.479212962964</v>
      </c>
    </row>
    <row r="19" spans="1:25">
      <c r="A19" t="s">
        <v>410</v>
      </c>
      <c r="B19" t="s">
        <v>411</v>
      </c>
      <c r="C19" t="s">
        <v>412</v>
      </c>
      <c r="D19" t="s">
        <v>413</v>
      </c>
      <c r="E19" t="s">
        <v>414</v>
      </c>
      <c r="F19" t="s">
        <v>415</v>
      </c>
      <c r="G19" t="s">
        <v>416</v>
      </c>
      <c r="H19" t="s">
        <v>3557</v>
      </c>
      <c r="I19" t="s">
        <v>3908</v>
      </c>
      <c r="J19" s="711">
        <v>44735</v>
      </c>
      <c r="K19" t="s">
        <v>3909</v>
      </c>
      <c r="L19" t="s">
        <v>3910</v>
      </c>
      <c r="M19" t="s">
        <v>421</v>
      </c>
      <c r="N19">
        <v>0</v>
      </c>
      <c r="O19">
        <v>0</v>
      </c>
      <c r="P19" t="s">
        <v>422</v>
      </c>
      <c r="Q19">
        <v>200</v>
      </c>
      <c r="R19">
        <v>190.22</v>
      </c>
      <c r="S19" t="s">
        <v>422</v>
      </c>
      <c r="T19" s="935">
        <v>200</v>
      </c>
      <c r="U19" t="s">
        <v>423</v>
      </c>
      <c r="V19" t="s">
        <v>424</v>
      </c>
      <c r="W19" t="s">
        <v>425</v>
      </c>
      <c r="X19" t="s">
        <v>3435</v>
      </c>
      <c r="Y19" s="711">
        <v>44751.867511574077</v>
      </c>
    </row>
    <row r="20" spans="1:25">
      <c r="A20" t="s">
        <v>410</v>
      </c>
      <c r="B20" t="s">
        <v>411</v>
      </c>
      <c r="C20" t="s">
        <v>412</v>
      </c>
      <c r="D20" t="s">
        <v>413</v>
      </c>
      <c r="E20" t="s">
        <v>414</v>
      </c>
      <c r="F20" t="s">
        <v>415</v>
      </c>
      <c r="G20" t="s">
        <v>416</v>
      </c>
      <c r="H20" t="s">
        <v>3557</v>
      </c>
      <c r="I20" t="s">
        <v>3908</v>
      </c>
      <c r="J20" s="711">
        <v>44740</v>
      </c>
      <c r="K20" t="s">
        <v>3911</v>
      </c>
      <c r="L20" t="s">
        <v>3912</v>
      </c>
      <c r="M20" t="s">
        <v>421</v>
      </c>
      <c r="N20">
        <v>0</v>
      </c>
      <c r="O20">
        <v>0</v>
      </c>
      <c r="P20" t="s">
        <v>422</v>
      </c>
      <c r="Q20">
        <v>115</v>
      </c>
      <c r="R20">
        <v>109</v>
      </c>
      <c r="S20" t="s">
        <v>422</v>
      </c>
      <c r="T20" s="935">
        <v>115</v>
      </c>
      <c r="U20" t="s">
        <v>423</v>
      </c>
      <c r="V20" t="s">
        <v>424</v>
      </c>
      <c r="W20" t="s">
        <v>425</v>
      </c>
      <c r="X20" t="s">
        <v>3069</v>
      </c>
      <c r="Y20" s="711">
        <v>44751.864756944444</v>
      </c>
    </row>
    <row r="21" spans="1:25">
      <c r="A21" t="s">
        <v>410</v>
      </c>
      <c r="B21" t="s">
        <v>411</v>
      </c>
      <c r="C21" t="s">
        <v>970</v>
      </c>
      <c r="D21" t="s">
        <v>971</v>
      </c>
      <c r="E21" t="s">
        <v>414</v>
      </c>
      <c r="F21" t="s">
        <v>415</v>
      </c>
      <c r="G21" t="s">
        <v>416</v>
      </c>
      <c r="H21" t="s">
        <v>3557</v>
      </c>
      <c r="I21" t="s">
        <v>3908</v>
      </c>
      <c r="J21" s="711">
        <v>44742</v>
      </c>
      <c r="K21" t="s">
        <v>3913</v>
      </c>
      <c r="L21" t="s">
        <v>3914</v>
      </c>
      <c r="M21" t="s">
        <v>421</v>
      </c>
      <c r="N21">
        <v>0</v>
      </c>
      <c r="O21">
        <v>0</v>
      </c>
      <c r="P21" t="s">
        <v>422</v>
      </c>
      <c r="Q21">
        <v>225</v>
      </c>
      <c r="R21">
        <v>213.27</v>
      </c>
      <c r="S21" t="s">
        <v>422</v>
      </c>
      <c r="T21" s="935">
        <v>225</v>
      </c>
      <c r="U21" t="s">
        <v>423</v>
      </c>
      <c r="V21" t="s">
        <v>424</v>
      </c>
      <c r="W21" t="s">
        <v>425</v>
      </c>
      <c r="X21" t="s">
        <v>3072</v>
      </c>
      <c r="Y21" s="711">
        <v>44758.361898148149</v>
      </c>
    </row>
    <row r="22" spans="1:25">
      <c r="A22" t="s">
        <v>410</v>
      </c>
      <c r="B22" t="s">
        <v>411</v>
      </c>
      <c r="C22" t="s">
        <v>458</v>
      </c>
      <c r="D22" t="s">
        <v>459</v>
      </c>
      <c r="E22" t="s">
        <v>414</v>
      </c>
      <c r="F22" t="s">
        <v>415</v>
      </c>
      <c r="G22" t="s">
        <v>416</v>
      </c>
      <c r="H22" t="s">
        <v>3557</v>
      </c>
      <c r="I22" t="s">
        <v>3908</v>
      </c>
      <c r="J22" s="711">
        <v>44742</v>
      </c>
      <c r="K22" t="s">
        <v>3915</v>
      </c>
      <c r="L22" t="s">
        <v>3914</v>
      </c>
      <c r="M22" t="s">
        <v>421</v>
      </c>
      <c r="N22">
        <v>0</v>
      </c>
      <c r="O22">
        <v>0</v>
      </c>
      <c r="P22" t="s">
        <v>422</v>
      </c>
      <c r="Q22">
        <v>200</v>
      </c>
      <c r="R22">
        <v>189.57</v>
      </c>
      <c r="S22" t="s">
        <v>422</v>
      </c>
      <c r="T22" s="935">
        <v>200</v>
      </c>
      <c r="U22" t="s">
        <v>423</v>
      </c>
      <c r="V22" t="s">
        <v>424</v>
      </c>
      <c r="W22" t="s">
        <v>425</v>
      </c>
      <c r="X22" t="s">
        <v>3064</v>
      </c>
      <c r="Y22" s="711">
        <v>44758.361909722225</v>
      </c>
    </row>
    <row r="23" spans="1:25">
      <c r="A23" t="s">
        <v>410</v>
      </c>
      <c r="B23" t="s">
        <v>411</v>
      </c>
      <c r="C23" t="s">
        <v>970</v>
      </c>
      <c r="D23" t="s">
        <v>971</v>
      </c>
      <c r="E23" t="s">
        <v>414</v>
      </c>
      <c r="F23" t="s">
        <v>415</v>
      </c>
      <c r="G23" t="s">
        <v>416</v>
      </c>
      <c r="H23" t="s">
        <v>878</v>
      </c>
      <c r="I23" t="s">
        <v>1564</v>
      </c>
      <c r="J23" s="711">
        <v>44725</v>
      </c>
      <c r="K23" t="s">
        <v>3916</v>
      </c>
      <c r="L23" t="s">
        <v>3917</v>
      </c>
      <c r="M23" t="s">
        <v>421</v>
      </c>
      <c r="N23">
        <v>0</v>
      </c>
      <c r="O23">
        <v>0</v>
      </c>
      <c r="P23" t="s">
        <v>422</v>
      </c>
      <c r="Q23">
        <v>204</v>
      </c>
      <c r="R23">
        <v>192.65</v>
      </c>
      <c r="S23" t="s">
        <v>422</v>
      </c>
      <c r="T23" s="935">
        <v>204</v>
      </c>
      <c r="U23" t="s">
        <v>423</v>
      </c>
      <c r="V23" t="s">
        <v>424</v>
      </c>
      <c r="W23" t="s">
        <v>425</v>
      </c>
      <c r="X23" t="s">
        <v>3064</v>
      </c>
      <c r="Y23" s="711">
        <v>44755.290451388886</v>
      </c>
    </row>
    <row r="24" spans="1:25">
      <c r="A24" t="s">
        <v>410</v>
      </c>
      <c r="B24" t="s">
        <v>411</v>
      </c>
      <c r="C24" t="s">
        <v>970</v>
      </c>
      <c r="D24" t="s">
        <v>971</v>
      </c>
      <c r="E24" t="s">
        <v>414</v>
      </c>
      <c r="F24" t="s">
        <v>415</v>
      </c>
      <c r="G24" t="s">
        <v>416</v>
      </c>
      <c r="H24" t="s">
        <v>878</v>
      </c>
      <c r="I24" t="s">
        <v>1564</v>
      </c>
      <c r="J24" s="711">
        <v>44725</v>
      </c>
      <c r="K24" t="s">
        <v>3918</v>
      </c>
      <c r="L24" t="s">
        <v>3919</v>
      </c>
      <c r="M24" t="s">
        <v>421</v>
      </c>
      <c r="N24">
        <v>0</v>
      </c>
      <c r="O24">
        <v>0</v>
      </c>
      <c r="P24" t="s">
        <v>422</v>
      </c>
      <c r="Q24">
        <v>204</v>
      </c>
      <c r="R24">
        <v>192.65</v>
      </c>
      <c r="S24" t="s">
        <v>422</v>
      </c>
      <c r="T24" s="935">
        <v>204</v>
      </c>
      <c r="U24" t="s">
        <v>423</v>
      </c>
      <c r="V24" t="s">
        <v>424</v>
      </c>
      <c r="W24" t="s">
        <v>425</v>
      </c>
      <c r="X24" t="s">
        <v>3064</v>
      </c>
      <c r="Y24" s="711">
        <v>44755.290451388886</v>
      </c>
    </row>
    <row r="25" spans="1:25">
      <c r="A25" t="s">
        <v>410</v>
      </c>
      <c r="B25" t="s">
        <v>411</v>
      </c>
      <c r="C25" t="s">
        <v>970</v>
      </c>
      <c r="D25" t="s">
        <v>971</v>
      </c>
      <c r="E25" t="s">
        <v>414</v>
      </c>
      <c r="F25" t="s">
        <v>415</v>
      </c>
      <c r="G25" t="s">
        <v>416</v>
      </c>
      <c r="H25" t="s">
        <v>878</v>
      </c>
      <c r="I25" t="s">
        <v>1564</v>
      </c>
      <c r="J25" s="711">
        <v>44725</v>
      </c>
      <c r="K25" t="s">
        <v>3920</v>
      </c>
      <c r="L25" t="s">
        <v>3921</v>
      </c>
      <c r="M25" t="s">
        <v>421</v>
      </c>
      <c r="N25">
        <v>0</v>
      </c>
      <c r="O25">
        <v>0</v>
      </c>
      <c r="P25" t="s">
        <v>422</v>
      </c>
      <c r="Q25">
        <v>209</v>
      </c>
      <c r="R25">
        <v>197.37</v>
      </c>
      <c r="S25" t="s">
        <v>422</v>
      </c>
      <c r="T25" s="935">
        <v>209</v>
      </c>
      <c r="U25" t="s">
        <v>423</v>
      </c>
      <c r="V25" t="s">
        <v>424</v>
      </c>
      <c r="W25" t="s">
        <v>425</v>
      </c>
      <c r="X25" t="s">
        <v>3064</v>
      </c>
      <c r="Y25" s="711">
        <v>44755.290451388886</v>
      </c>
    </row>
    <row r="26" spans="1:25">
      <c r="A26" t="s">
        <v>410</v>
      </c>
      <c r="B26" t="s">
        <v>411</v>
      </c>
      <c r="C26" t="s">
        <v>970</v>
      </c>
      <c r="D26" t="s">
        <v>971</v>
      </c>
      <c r="E26" t="s">
        <v>414</v>
      </c>
      <c r="F26" t="s">
        <v>415</v>
      </c>
      <c r="G26" t="s">
        <v>416</v>
      </c>
      <c r="H26" t="s">
        <v>878</v>
      </c>
      <c r="I26" t="s">
        <v>1564</v>
      </c>
      <c r="J26" s="711">
        <v>44725</v>
      </c>
      <c r="K26" t="s">
        <v>3922</v>
      </c>
      <c r="L26" t="s">
        <v>3923</v>
      </c>
      <c r="M26" t="s">
        <v>421</v>
      </c>
      <c r="N26">
        <v>0</v>
      </c>
      <c r="O26">
        <v>0</v>
      </c>
      <c r="P26" t="s">
        <v>422</v>
      </c>
      <c r="Q26">
        <v>204</v>
      </c>
      <c r="R26">
        <v>192.65</v>
      </c>
      <c r="S26" t="s">
        <v>422</v>
      </c>
      <c r="T26" s="935">
        <v>204</v>
      </c>
      <c r="U26" t="s">
        <v>423</v>
      </c>
      <c r="V26" t="s">
        <v>424</v>
      </c>
      <c r="W26" t="s">
        <v>425</v>
      </c>
      <c r="X26" t="s">
        <v>3064</v>
      </c>
      <c r="Y26" s="711">
        <v>44755.290451388886</v>
      </c>
    </row>
    <row r="27" spans="1:25">
      <c r="A27" t="s">
        <v>410</v>
      </c>
      <c r="B27" t="s">
        <v>411</v>
      </c>
      <c r="C27" t="s">
        <v>970</v>
      </c>
      <c r="D27" t="s">
        <v>971</v>
      </c>
      <c r="E27" t="s">
        <v>414</v>
      </c>
      <c r="F27" t="s">
        <v>415</v>
      </c>
      <c r="G27" t="s">
        <v>416</v>
      </c>
      <c r="H27" t="s">
        <v>882</v>
      </c>
      <c r="I27" t="s">
        <v>1960</v>
      </c>
      <c r="J27" s="711">
        <v>44742</v>
      </c>
      <c r="K27" t="s">
        <v>3924</v>
      </c>
      <c r="L27" t="s">
        <v>3925</v>
      </c>
      <c r="M27" t="s">
        <v>421</v>
      </c>
      <c r="N27">
        <v>0</v>
      </c>
      <c r="O27">
        <v>0</v>
      </c>
      <c r="P27" t="s">
        <v>422</v>
      </c>
      <c r="Q27">
        <v>36</v>
      </c>
      <c r="R27">
        <v>34.119999999999997</v>
      </c>
      <c r="S27" t="s">
        <v>422</v>
      </c>
      <c r="T27" s="935">
        <v>36</v>
      </c>
      <c r="U27" t="s">
        <v>423</v>
      </c>
      <c r="V27" t="s">
        <v>424</v>
      </c>
      <c r="W27" t="s">
        <v>425</v>
      </c>
      <c r="X27" t="s">
        <v>3072</v>
      </c>
      <c r="Y27" s="711">
        <v>44755.29047453704</v>
      </c>
    </row>
    <row r="28" spans="1:25">
      <c r="A28" t="s">
        <v>410</v>
      </c>
      <c r="B28" t="s">
        <v>411</v>
      </c>
      <c r="C28" t="s">
        <v>970</v>
      </c>
      <c r="D28" t="s">
        <v>971</v>
      </c>
      <c r="E28" t="s">
        <v>414</v>
      </c>
      <c r="F28" t="s">
        <v>415</v>
      </c>
      <c r="G28" t="s">
        <v>416</v>
      </c>
      <c r="H28" t="s">
        <v>882</v>
      </c>
      <c r="I28" t="s">
        <v>1960</v>
      </c>
      <c r="J28" s="711">
        <v>44742</v>
      </c>
      <c r="K28" t="s">
        <v>3926</v>
      </c>
      <c r="L28" t="s">
        <v>3925</v>
      </c>
      <c r="M28" t="s">
        <v>421</v>
      </c>
      <c r="N28">
        <v>0</v>
      </c>
      <c r="O28">
        <v>0</v>
      </c>
      <c r="P28" t="s">
        <v>422</v>
      </c>
      <c r="Q28">
        <v>48</v>
      </c>
      <c r="R28">
        <v>45.5</v>
      </c>
      <c r="S28" t="s">
        <v>422</v>
      </c>
      <c r="T28" s="935">
        <v>48</v>
      </c>
      <c r="U28" t="s">
        <v>423</v>
      </c>
      <c r="V28" t="s">
        <v>424</v>
      </c>
      <c r="W28" t="s">
        <v>425</v>
      </c>
      <c r="X28" t="s">
        <v>3064</v>
      </c>
      <c r="Y28" s="711">
        <v>44755.29047453704</v>
      </c>
    </row>
    <row r="29" spans="1:25">
      <c r="A29" t="s">
        <v>410</v>
      </c>
      <c r="B29" t="s">
        <v>411</v>
      </c>
      <c r="C29" t="s">
        <v>970</v>
      </c>
      <c r="D29" t="s">
        <v>971</v>
      </c>
      <c r="E29" t="s">
        <v>414</v>
      </c>
      <c r="F29" t="s">
        <v>415</v>
      </c>
      <c r="G29" t="s">
        <v>416</v>
      </c>
      <c r="H29" t="s">
        <v>882</v>
      </c>
      <c r="I29" t="s">
        <v>1960</v>
      </c>
      <c r="J29" s="711">
        <v>44742</v>
      </c>
      <c r="K29" t="s">
        <v>3927</v>
      </c>
      <c r="L29" t="s">
        <v>3928</v>
      </c>
      <c r="M29" t="s">
        <v>421</v>
      </c>
      <c r="N29">
        <v>0</v>
      </c>
      <c r="O29">
        <v>0</v>
      </c>
      <c r="P29" t="s">
        <v>422</v>
      </c>
      <c r="Q29">
        <v>36</v>
      </c>
      <c r="R29">
        <v>34.119999999999997</v>
      </c>
      <c r="S29" t="s">
        <v>422</v>
      </c>
      <c r="T29" s="935">
        <v>36</v>
      </c>
      <c r="U29" t="s">
        <v>423</v>
      </c>
      <c r="V29" t="s">
        <v>424</v>
      </c>
      <c r="W29" t="s">
        <v>425</v>
      </c>
      <c r="X29" t="s">
        <v>3072</v>
      </c>
      <c r="Y29" s="711">
        <v>44755.29047453704</v>
      </c>
    </row>
    <row r="30" spans="1:25">
      <c r="A30" t="s">
        <v>410</v>
      </c>
      <c r="B30" t="s">
        <v>411</v>
      </c>
      <c r="C30" t="s">
        <v>970</v>
      </c>
      <c r="D30" t="s">
        <v>971</v>
      </c>
      <c r="E30" t="s">
        <v>414</v>
      </c>
      <c r="F30" t="s">
        <v>415</v>
      </c>
      <c r="G30" t="s">
        <v>416</v>
      </c>
      <c r="H30" t="s">
        <v>882</v>
      </c>
      <c r="I30" t="s">
        <v>1960</v>
      </c>
      <c r="J30" s="711">
        <v>44742</v>
      </c>
      <c r="K30" t="s">
        <v>3929</v>
      </c>
      <c r="L30" t="s">
        <v>3928</v>
      </c>
      <c r="M30" t="s">
        <v>421</v>
      </c>
      <c r="N30">
        <v>0</v>
      </c>
      <c r="O30">
        <v>0</v>
      </c>
      <c r="P30" t="s">
        <v>422</v>
      </c>
      <c r="Q30">
        <v>48</v>
      </c>
      <c r="R30">
        <v>45.5</v>
      </c>
      <c r="S30" t="s">
        <v>422</v>
      </c>
      <c r="T30" s="935">
        <v>48</v>
      </c>
      <c r="U30" t="s">
        <v>423</v>
      </c>
      <c r="V30" t="s">
        <v>424</v>
      </c>
      <c r="W30" t="s">
        <v>425</v>
      </c>
      <c r="X30" t="s">
        <v>3064</v>
      </c>
      <c r="Y30" s="711">
        <v>44755.29047453704</v>
      </c>
    </row>
    <row r="31" spans="1:25">
      <c r="A31" t="s">
        <v>410</v>
      </c>
      <c r="B31" t="s">
        <v>411</v>
      </c>
      <c r="C31" t="s">
        <v>970</v>
      </c>
      <c r="D31" t="s">
        <v>971</v>
      </c>
      <c r="E31" t="s">
        <v>414</v>
      </c>
      <c r="F31" t="s">
        <v>415</v>
      </c>
      <c r="G31" t="s">
        <v>416</v>
      </c>
      <c r="H31" s="696" t="s">
        <v>882</v>
      </c>
      <c r="I31" t="s">
        <v>1960</v>
      </c>
      <c r="J31" s="711">
        <v>44742</v>
      </c>
      <c r="K31" t="s">
        <v>3930</v>
      </c>
      <c r="L31" t="s">
        <v>3931</v>
      </c>
      <c r="M31" t="s">
        <v>421</v>
      </c>
      <c r="N31">
        <v>0</v>
      </c>
      <c r="O31">
        <v>0</v>
      </c>
      <c r="P31" t="s">
        <v>422</v>
      </c>
      <c r="Q31">
        <v>36</v>
      </c>
      <c r="R31">
        <v>34.119999999999997</v>
      </c>
      <c r="S31" t="s">
        <v>422</v>
      </c>
      <c r="T31" s="935">
        <v>36</v>
      </c>
      <c r="U31" t="s">
        <v>423</v>
      </c>
      <c r="V31" t="s">
        <v>424</v>
      </c>
      <c r="W31" t="s">
        <v>425</v>
      </c>
      <c r="X31" t="s">
        <v>3072</v>
      </c>
      <c r="Y31" s="711">
        <v>44755.29047453704</v>
      </c>
    </row>
    <row r="32" spans="1:25">
      <c r="A32" t="s">
        <v>410</v>
      </c>
      <c r="B32" t="s">
        <v>411</v>
      </c>
      <c r="C32" t="s">
        <v>970</v>
      </c>
      <c r="D32" t="s">
        <v>971</v>
      </c>
      <c r="E32" t="s">
        <v>414</v>
      </c>
      <c r="F32" t="s">
        <v>415</v>
      </c>
      <c r="G32" t="s">
        <v>416</v>
      </c>
      <c r="H32" s="696" t="s">
        <v>882</v>
      </c>
      <c r="I32" t="s">
        <v>1960</v>
      </c>
      <c r="J32" s="711">
        <v>44742</v>
      </c>
      <c r="K32" t="s">
        <v>3932</v>
      </c>
      <c r="L32" t="s">
        <v>3931</v>
      </c>
      <c r="M32" t="s">
        <v>421</v>
      </c>
      <c r="N32">
        <v>0</v>
      </c>
      <c r="O32">
        <v>0</v>
      </c>
      <c r="P32" t="s">
        <v>422</v>
      </c>
      <c r="Q32">
        <v>48</v>
      </c>
      <c r="R32">
        <v>45.5</v>
      </c>
      <c r="S32" t="s">
        <v>422</v>
      </c>
      <c r="T32" s="935">
        <v>48</v>
      </c>
      <c r="U32" t="s">
        <v>423</v>
      </c>
      <c r="V32" t="s">
        <v>424</v>
      </c>
      <c r="W32" t="s">
        <v>425</v>
      </c>
      <c r="X32" t="s">
        <v>3064</v>
      </c>
      <c r="Y32" s="711">
        <v>44755.29047453704</v>
      </c>
    </row>
    <row r="33" spans="1:25">
      <c r="A33" t="s">
        <v>410</v>
      </c>
      <c r="B33" t="s">
        <v>411</v>
      </c>
      <c r="C33" t="s">
        <v>970</v>
      </c>
      <c r="D33" t="s">
        <v>971</v>
      </c>
      <c r="E33" t="s">
        <v>414</v>
      </c>
      <c r="F33" t="s">
        <v>415</v>
      </c>
      <c r="G33" t="s">
        <v>416</v>
      </c>
      <c r="H33" s="696" t="s">
        <v>882</v>
      </c>
      <c r="I33" t="s">
        <v>1960</v>
      </c>
      <c r="J33" s="711">
        <v>44742</v>
      </c>
      <c r="K33" t="s">
        <v>3933</v>
      </c>
      <c r="L33" t="s">
        <v>3934</v>
      </c>
      <c r="M33" t="s">
        <v>421</v>
      </c>
      <c r="N33">
        <v>0</v>
      </c>
      <c r="O33">
        <v>0</v>
      </c>
      <c r="P33" t="s">
        <v>422</v>
      </c>
      <c r="Q33">
        <v>860</v>
      </c>
      <c r="R33">
        <v>815.17</v>
      </c>
      <c r="S33" t="s">
        <v>422</v>
      </c>
      <c r="T33" s="935">
        <v>860</v>
      </c>
      <c r="U33" t="s">
        <v>423</v>
      </c>
      <c r="V33" t="s">
        <v>424</v>
      </c>
      <c r="W33" t="s">
        <v>425</v>
      </c>
      <c r="X33" t="s">
        <v>3069</v>
      </c>
      <c r="Y33" s="711">
        <v>44756.621898148151</v>
      </c>
    </row>
    <row r="34" spans="1:25">
      <c r="A34" t="s">
        <v>410</v>
      </c>
      <c r="B34" t="s">
        <v>411</v>
      </c>
      <c r="C34" t="s">
        <v>412</v>
      </c>
      <c r="D34" t="s">
        <v>413</v>
      </c>
      <c r="E34" t="s">
        <v>414</v>
      </c>
      <c r="F34" t="s">
        <v>415</v>
      </c>
      <c r="G34" t="s">
        <v>416</v>
      </c>
      <c r="H34" s="696" t="s">
        <v>908</v>
      </c>
      <c r="I34" t="s">
        <v>1697</v>
      </c>
      <c r="J34" s="711">
        <v>44733</v>
      </c>
      <c r="K34" t="s">
        <v>3935</v>
      </c>
      <c r="L34" t="s">
        <v>3936</v>
      </c>
      <c r="M34" t="s">
        <v>421</v>
      </c>
      <c r="N34">
        <v>0</v>
      </c>
      <c r="O34">
        <v>0</v>
      </c>
      <c r="P34" t="s">
        <v>422</v>
      </c>
      <c r="Q34">
        <v>50</v>
      </c>
      <c r="R34">
        <v>47.56</v>
      </c>
      <c r="S34" t="s">
        <v>422</v>
      </c>
      <c r="T34" s="935">
        <v>50</v>
      </c>
      <c r="U34" t="s">
        <v>423</v>
      </c>
      <c r="V34" t="s">
        <v>424</v>
      </c>
      <c r="W34" t="s">
        <v>425</v>
      </c>
      <c r="X34" t="s">
        <v>3435</v>
      </c>
      <c r="Y34" s="711">
        <v>44751.867488425924</v>
      </c>
    </row>
    <row r="35" spans="1:25">
      <c r="A35" t="s">
        <v>410</v>
      </c>
      <c r="B35" t="s">
        <v>411</v>
      </c>
      <c r="C35" t="s">
        <v>970</v>
      </c>
      <c r="D35" t="s">
        <v>971</v>
      </c>
      <c r="E35" t="s">
        <v>414</v>
      </c>
      <c r="F35" t="s">
        <v>415</v>
      </c>
      <c r="G35" t="s">
        <v>416</v>
      </c>
      <c r="H35" s="696" t="s">
        <v>908</v>
      </c>
      <c r="I35" t="s">
        <v>1697</v>
      </c>
      <c r="J35" s="711">
        <v>44739</v>
      </c>
      <c r="K35" t="s">
        <v>3937</v>
      </c>
      <c r="L35" t="s">
        <v>3938</v>
      </c>
      <c r="M35" t="s">
        <v>421</v>
      </c>
      <c r="N35">
        <v>0</v>
      </c>
      <c r="O35">
        <v>0</v>
      </c>
      <c r="P35" t="s">
        <v>422</v>
      </c>
      <c r="Q35">
        <v>15</v>
      </c>
      <c r="R35">
        <v>14.22</v>
      </c>
      <c r="S35" t="s">
        <v>422</v>
      </c>
      <c r="T35" s="935">
        <v>15</v>
      </c>
      <c r="U35" t="s">
        <v>423</v>
      </c>
      <c r="V35" t="s">
        <v>424</v>
      </c>
      <c r="W35" t="s">
        <v>425</v>
      </c>
      <c r="X35" t="s">
        <v>3069</v>
      </c>
      <c r="Y35" s="711">
        <v>44748.479212962964</v>
      </c>
    </row>
    <row r="36" spans="1:25">
      <c r="A36" t="s">
        <v>410</v>
      </c>
      <c r="B36" t="s">
        <v>411</v>
      </c>
      <c r="C36" t="s">
        <v>970</v>
      </c>
      <c r="D36" t="s">
        <v>971</v>
      </c>
      <c r="E36" t="s">
        <v>414</v>
      </c>
      <c r="F36" t="s">
        <v>415</v>
      </c>
      <c r="G36" t="s">
        <v>416</v>
      </c>
      <c r="H36" s="696" t="s">
        <v>908</v>
      </c>
      <c r="I36" t="s">
        <v>1697</v>
      </c>
      <c r="J36" s="711">
        <v>44741</v>
      </c>
      <c r="K36" t="s">
        <v>3939</v>
      </c>
      <c r="L36" t="s">
        <v>3940</v>
      </c>
      <c r="M36" t="s">
        <v>421</v>
      </c>
      <c r="N36">
        <v>0</v>
      </c>
      <c r="O36">
        <v>0</v>
      </c>
      <c r="P36" t="s">
        <v>422</v>
      </c>
      <c r="Q36">
        <v>80</v>
      </c>
      <c r="R36">
        <v>75.83</v>
      </c>
      <c r="S36" t="s">
        <v>422</v>
      </c>
      <c r="T36" s="935">
        <v>80</v>
      </c>
      <c r="U36" t="s">
        <v>423</v>
      </c>
      <c r="V36" t="s">
        <v>424</v>
      </c>
      <c r="W36" t="s">
        <v>425</v>
      </c>
      <c r="X36" t="s">
        <v>3069</v>
      </c>
      <c r="Y36" s="711">
        <v>44748.479212962964</v>
      </c>
    </row>
    <row r="37" spans="1:25">
      <c r="A37" t="s">
        <v>410</v>
      </c>
      <c r="B37" t="s">
        <v>411</v>
      </c>
      <c r="C37" t="s">
        <v>970</v>
      </c>
      <c r="D37" t="s">
        <v>971</v>
      </c>
      <c r="E37" t="s">
        <v>414</v>
      </c>
      <c r="F37" t="s">
        <v>415</v>
      </c>
      <c r="G37" t="s">
        <v>416</v>
      </c>
      <c r="H37" s="696" t="s">
        <v>908</v>
      </c>
      <c r="I37" t="s">
        <v>1697</v>
      </c>
      <c r="J37" s="711">
        <v>44741</v>
      </c>
      <c r="K37" t="s">
        <v>3941</v>
      </c>
      <c r="L37" t="s">
        <v>3942</v>
      </c>
      <c r="M37" t="s">
        <v>421</v>
      </c>
      <c r="N37">
        <v>0</v>
      </c>
      <c r="O37">
        <v>0</v>
      </c>
      <c r="P37" t="s">
        <v>422</v>
      </c>
      <c r="Q37">
        <v>5</v>
      </c>
      <c r="R37">
        <v>4.74</v>
      </c>
      <c r="S37" t="s">
        <v>422</v>
      </c>
      <c r="T37" s="935">
        <v>5</v>
      </c>
      <c r="U37" t="s">
        <v>423</v>
      </c>
      <c r="V37" t="s">
        <v>424</v>
      </c>
      <c r="W37" t="s">
        <v>425</v>
      </c>
      <c r="X37" t="s">
        <v>3064</v>
      </c>
      <c r="Y37" s="711">
        <v>44755.290462962963</v>
      </c>
    </row>
    <row r="38" spans="1:25">
      <c r="A38" t="s">
        <v>410</v>
      </c>
      <c r="B38" t="s">
        <v>411</v>
      </c>
      <c r="C38" t="s">
        <v>970</v>
      </c>
      <c r="D38" t="s">
        <v>971</v>
      </c>
      <c r="E38" t="s">
        <v>414</v>
      </c>
      <c r="F38" t="s">
        <v>415</v>
      </c>
      <c r="G38" t="s">
        <v>416</v>
      </c>
      <c r="H38" s="696" t="s">
        <v>908</v>
      </c>
      <c r="I38" t="s">
        <v>1697</v>
      </c>
      <c r="J38" s="711">
        <v>44741</v>
      </c>
      <c r="K38" t="s">
        <v>3943</v>
      </c>
      <c r="L38" t="s">
        <v>3944</v>
      </c>
      <c r="M38" t="s">
        <v>421</v>
      </c>
      <c r="N38">
        <v>0</v>
      </c>
      <c r="O38">
        <v>0</v>
      </c>
      <c r="P38" t="s">
        <v>422</v>
      </c>
      <c r="Q38">
        <v>630</v>
      </c>
      <c r="R38">
        <v>597.16</v>
      </c>
      <c r="S38" t="s">
        <v>422</v>
      </c>
      <c r="T38" s="935">
        <v>630</v>
      </c>
      <c r="U38" t="s">
        <v>423</v>
      </c>
      <c r="V38" t="s">
        <v>424</v>
      </c>
      <c r="W38" t="s">
        <v>425</v>
      </c>
      <c r="X38" t="s">
        <v>3072</v>
      </c>
      <c r="Y38" s="711">
        <v>44755.290462962963</v>
      </c>
    </row>
    <row r="39" spans="1:25">
      <c r="A39" t="s">
        <v>410</v>
      </c>
      <c r="B39" t="s">
        <v>411</v>
      </c>
      <c r="C39" t="s">
        <v>970</v>
      </c>
      <c r="D39" t="s">
        <v>971</v>
      </c>
      <c r="E39" t="s">
        <v>414</v>
      </c>
      <c r="F39" t="s">
        <v>415</v>
      </c>
      <c r="G39" t="s">
        <v>416</v>
      </c>
      <c r="H39" s="696" t="s">
        <v>908</v>
      </c>
      <c r="I39" t="s">
        <v>1697</v>
      </c>
      <c r="J39" s="711">
        <v>44741</v>
      </c>
      <c r="K39" t="s">
        <v>3945</v>
      </c>
      <c r="L39" t="s">
        <v>3946</v>
      </c>
      <c r="M39" t="s">
        <v>421</v>
      </c>
      <c r="N39">
        <v>0</v>
      </c>
      <c r="O39">
        <v>0</v>
      </c>
      <c r="P39" t="s">
        <v>422</v>
      </c>
      <c r="Q39">
        <v>470</v>
      </c>
      <c r="R39">
        <v>445.5</v>
      </c>
      <c r="S39" t="s">
        <v>422</v>
      </c>
      <c r="T39" s="935">
        <v>470</v>
      </c>
      <c r="U39" t="s">
        <v>423</v>
      </c>
      <c r="V39" t="s">
        <v>424</v>
      </c>
      <c r="W39" t="s">
        <v>425</v>
      </c>
      <c r="X39" t="s">
        <v>3064</v>
      </c>
      <c r="Y39" s="711">
        <v>44755.290462962963</v>
      </c>
    </row>
    <row r="40" spans="1:25">
      <c r="A40" t="s">
        <v>410</v>
      </c>
      <c r="B40" t="s">
        <v>411</v>
      </c>
      <c r="C40" t="s">
        <v>970</v>
      </c>
      <c r="D40" t="s">
        <v>971</v>
      </c>
      <c r="E40" t="s">
        <v>414</v>
      </c>
      <c r="F40" t="s">
        <v>415</v>
      </c>
      <c r="G40" t="s">
        <v>416</v>
      </c>
      <c r="H40" t="s">
        <v>908</v>
      </c>
      <c r="I40" t="s">
        <v>1697</v>
      </c>
      <c r="J40" s="711">
        <v>44741</v>
      </c>
      <c r="K40" t="s">
        <v>3947</v>
      </c>
      <c r="L40" t="s">
        <v>3948</v>
      </c>
      <c r="M40" t="s">
        <v>421</v>
      </c>
      <c r="N40">
        <v>0</v>
      </c>
      <c r="O40">
        <v>0</v>
      </c>
      <c r="P40" t="s">
        <v>422</v>
      </c>
      <c r="Q40">
        <v>510</v>
      </c>
      <c r="R40">
        <v>483.41</v>
      </c>
      <c r="S40" t="s">
        <v>422</v>
      </c>
      <c r="T40" s="935">
        <v>510</v>
      </c>
      <c r="U40" t="s">
        <v>423</v>
      </c>
      <c r="V40" t="s">
        <v>424</v>
      </c>
      <c r="W40" t="s">
        <v>425</v>
      </c>
      <c r="X40" t="s">
        <v>3069</v>
      </c>
      <c r="Y40" s="711">
        <v>44755.290462962963</v>
      </c>
    </row>
    <row r="41" spans="1:25">
      <c r="A41" t="s">
        <v>410</v>
      </c>
      <c r="B41" t="s">
        <v>411</v>
      </c>
      <c r="C41" t="s">
        <v>970</v>
      </c>
      <c r="D41" t="s">
        <v>971</v>
      </c>
      <c r="E41" t="s">
        <v>414</v>
      </c>
      <c r="F41" t="s">
        <v>415</v>
      </c>
      <c r="G41" t="s">
        <v>416</v>
      </c>
      <c r="H41" s="929" t="s">
        <v>908</v>
      </c>
      <c r="I41" t="s">
        <v>1697</v>
      </c>
      <c r="J41" s="711">
        <v>44741</v>
      </c>
      <c r="K41" t="s">
        <v>3949</v>
      </c>
      <c r="L41" t="s">
        <v>3950</v>
      </c>
      <c r="M41" t="s">
        <v>421</v>
      </c>
      <c r="N41">
        <v>0</v>
      </c>
      <c r="O41">
        <v>0</v>
      </c>
      <c r="P41" t="s">
        <v>422</v>
      </c>
      <c r="Q41">
        <v>5</v>
      </c>
      <c r="R41">
        <v>4.74</v>
      </c>
      <c r="S41" t="s">
        <v>422</v>
      </c>
      <c r="T41" s="935">
        <v>5</v>
      </c>
      <c r="U41" t="s">
        <v>423</v>
      </c>
      <c r="V41" t="s">
        <v>424</v>
      </c>
      <c r="W41" t="s">
        <v>425</v>
      </c>
      <c r="X41" t="s">
        <v>3064</v>
      </c>
      <c r="Y41" s="711">
        <v>44755.290462962963</v>
      </c>
    </row>
    <row r="42" spans="1:25">
      <c r="A42" t="s">
        <v>410</v>
      </c>
      <c r="B42" t="s">
        <v>411</v>
      </c>
      <c r="C42" t="s">
        <v>970</v>
      </c>
      <c r="D42" t="s">
        <v>971</v>
      </c>
      <c r="E42" t="s">
        <v>414</v>
      </c>
      <c r="F42" t="s">
        <v>415</v>
      </c>
      <c r="G42" t="s">
        <v>416</v>
      </c>
      <c r="H42" t="s">
        <v>908</v>
      </c>
      <c r="I42" t="s">
        <v>1697</v>
      </c>
      <c r="J42" s="711">
        <v>44741</v>
      </c>
      <c r="K42" t="s">
        <v>3951</v>
      </c>
      <c r="L42" t="s">
        <v>3952</v>
      </c>
      <c r="M42" t="s">
        <v>421</v>
      </c>
      <c r="N42">
        <v>0</v>
      </c>
      <c r="O42">
        <v>0</v>
      </c>
      <c r="P42" t="s">
        <v>422</v>
      </c>
      <c r="Q42">
        <v>630</v>
      </c>
      <c r="R42">
        <v>597.16</v>
      </c>
      <c r="S42" t="s">
        <v>422</v>
      </c>
      <c r="T42" s="935">
        <v>630</v>
      </c>
      <c r="U42" t="s">
        <v>423</v>
      </c>
      <c r="V42" t="s">
        <v>424</v>
      </c>
      <c r="W42" t="s">
        <v>425</v>
      </c>
      <c r="X42" t="s">
        <v>3072</v>
      </c>
      <c r="Y42" s="711">
        <v>44755.290462962963</v>
      </c>
    </row>
    <row r="43" spans="1:25">
      <c r="A43" t="s">
        <v>410</v>
      </c>
      <c r="B43" t="s">
        <v>411</v>
      </c>
      <c r="C43" t="s">
        <v>970</v>
      </c>
      <c r="D43" t="s">
        <v>971</v>
      </c>
      <c r="E43" t="s">
        <v>414</v>
      </c>
      <c r="F43" t="s">
        <v>415</v>
      </c>
      <c r="G43" t="s">
        <v>416</v>
      </c>
      <c r="H43" t="s">
        <v>908</v>
      </c>
      <c r="I43" t="s">
        <v>1697</v>
      </c>
      <c r="J43" s="711">
        <v>44741</v>
      </c>
      <c r="K43" t="s">
        <v>3953</v>
      </c>
      <c r="L43" t="s">
        <v>3954</v>
      </c>
      <c r="M43" t="s">
        <v>421</v>
      </c>
      <c r="N43">
        <v>0</v>
      </c>
      <c r="O43">
        <v>0</v>
      </c>
      <c r="P43" t="s">
        <v>422</v>
      </c>
      <c r="Q43">
        <v>470</v>
      </c>
      <c r="R43">
        <v>445.5</v>
      </c>
      <c r="S43" t="s">
        <v>422</v>
      </c>
      <c r="T43" s="935">
        <v>470</v>
      </c>
      <c r="U43" t="s">
        <v>423</v>
      </c>
      <c r="V43" t="s">
        <v>424</v>
      </c>
      <c r="W43" t="s">
        <v>425</v>
      </c>
      <c r="X43" t="s">
        <v>3064</v>
      </c>
      <c r="Y43" s="711">
        <v>44755.290462962963</v>
      </c>
    </row>
    <row r="44" spans="1:25">
      <c r="A44" t="s">
        <v>410</v>
      </c>
      <c r="B44" t="s">
        <v>411</v>
      </c>
      <c r="C44" t="s">
        <v>970</v>
      </c>
      <c r="D44" t="s">
        <v>971</v>
      </c>
      <c r="E44" t="s">
        <v>414</v>
      </c>
      <c r="F44" t="s">
        <v>415</v>
      </c>
      <c r="G44" t="s">
        <v>416</v>
      </c>
      <c r="H44" t="s">
        <v>908</v>
      </c>
      <c r="I44" t="s">
        <v>1697</v>
      </c>
      <c r="J44" s="711">
        <v>44741</v>
      </c>
      <c r="K44" t="s">
        <v>3955</v>
      </c>
      <c r="L44" t="s">
        <v>3956</v>
      </c>
      <c r="M44" t="s">
        <v>421</v>
      </c>
      <c r="N44">
        <v>0</v>
      </c>
      <c r="O44">
        <v>0</v>
      </c>
      <c r="P44" t="s">
        <v>422</v>
      </c>
      <c r="Q44">
        <v>144</v>
      </c>
      <c r="R44">
        <v>136.49</v>
      </c>
      <c r="S44" t="s">
        <v>422</v>
      </c>
      <c r="T44" s="935">
        <v>144</v>
      </c>
      <c r="U44" t="s">
        <v>423</v>
      </c>
      <c r="V44" t="s">
        <v>424</v>
      </c>
      <c r="W44" t="s">
        <v>425</v>
      </c>
      <c r="X44" t="s">
        <v>3072</v>
      </c>
      <c r="Y44" s="711">
        <v>44755.290462962963</v>
      </c>
    </row>
    <row r="45" spans="1:25">
      <c r="A45" t="s">
        <v>410</v>
      </c>
      <c r="B45" t="s">
        <v>411</v>
      </c>
      <c r="C45" t="s">
        <v>970</v>
      </c>
      <c r="D45" t="s">
        <v>971</v>
      </c>
      <c r="E45" t="s">
        <v>414</v>
      </c>
      <c r="F45" t="s">
        <v>415</v>
      </c>
      <c r="G45" t="s">
        <v>416</v>
      </c>
      <c r="H45" t="s">
        <v>908</v>
      </c>
      <c r="I45" t="s">
        <v>1697</v>
      </c>
      <c r="J45" s="711">
        <v>44741</v>
      </c>
      <c r="K45" t="s">
        <v>3957</v>
      </c>
      <c r="L45" t="s">
        <v>3958</v>
      </c>
      <c r="M45" t="s">
        <v>421</v>
      </c>
      <c r="N45">
        <v>0</v>
      </c>
      <c r="O45">
        <v>0</v>
      </c>
      <c r="P45" t="s">
        <v>422</v>
      </c>
      <c r="Q45">
        <v>120</v>
      </c>
      <c r="R45">
        <v>113.74</v>
      </c>
      <c r="S45" t="s">
        <v>422</v>
      </c>
      <c r="T45" s="935">
        <v>120</v>
      </c>
      <c r="U45" t="s">
        <v>423</v>
      </c>
      <c r="V45" t="s">
        <v>424</v>
      </c>
      <c r="W45" t="s">
        <v>425</v>
      </c>
      <c r="X45" t="s">
        <v>3064</v>
      </c>
      <c r="Y45" s="711">
        <v>44755.290462962963</v>
      </c>
    </row>
    <row r="46" spans="1:25">
      <c r="A46" t="s">
        <v>410</v>
      </c>
      <c r="B46" t="s">
        <v>411</v>
      </c>
      <c r="C46" t="s">
        <v>970</v>
      </c>
      <c r="D46" t="s">
        <v>971</v>
      </c>
      <c r="E46" t="s">
        <v>414</v>
      </c>
      <c r="F46" t="s">
        <v>415</v>
      </c>
      <c r="G46" t="s">
        <v>416</v>
      </c>
      <c r="H46" t="s">
        <v>908</v>
      </c>
      <c r="I46" t="s">
        <v>1697</v>
      </c>
      <c r="J46" s="711">
        <v>44741</v>
      </c>
      <c r="K46" t="s">
        <v>3959</v>
      </c>
      <c r="L46" t="s">
        <v>3960</v>
      </c>
      <c r="M46" t="s">
        <v>421</v>
      </c>
      <c r="N46">
        <v>0</v>
      </c>
      <c r="O46">
        <v>0</v>
      </c>
      <c r="P46" t="s">
        <v>422</v>
      </c>
      <c r="Q46">
        <v>175</v>
      </c>
      <c r="R46">
        <v>165.88</v>
      </c>
      <c r="S46" t="s">
        <v>422</v>
      </c>
      <c r="T46" s="935">
        <v>175</v>
      </c>
      <c r="U46" t="s">
        <v>423</v>
      </c>
      <c r="V46" t="s">
        <v>424</v>
      </c>
      <c r="W46" t="s">
        <v>425</v>
      </c>
      <c r="X46" t="s">
        <v>3435</v>
      </c>
      <c r="Y46" s="711">
        <v>44755.290462962963</v>
      </c>
    </row>
    <row r="47" spans="1:25">
      <c r="A47" t="s">
        <v>410</v>
      </c>
      <c r="B47" t="s">
        <v>411</v>
      </c>
      <c r="C47" t="s">
        <v>970</v>
      </c>
      <c r="D47" t="s">
        <v>971</v>
      </c>
      <c r="E47" t="s">
        <v>414</v>
      </c>
      <c r="F47" t="s">
        <v>415</v>
      </c>
      <c r="G47" t="s">
        <v>416</v>
      </c>
      <c r="H47" t="s">
        <v>908</v>
      </c>
      <c r="I47" t="s">
        <v>1697</v>
      </c>
      <c r="J47" s="711">
        <v>44741</v>
      </c>
      <c r="K47" t="s">
        <v>3961</v>
      </c>
      <c r="L47" t="s">
        <v>3962</v>
      </c>
      <c r="M47" t="s">
        <v>421</v>
      </c>
      <c r="N47">
        <v>0</v>
      </c>
      <c r="O47">
        <v>0</v>
      </c>
      <c r="P47" t="s">
        <v>422</v>
      </c>
      <c r="Q47">
        <v>216</v>
      </c>
      <c r="R47">
        <v>204.74</v>
      </c>
      <c r="S47" t="s">
        <v>422</v>
      </c>
      <c r="T47" s="935">
        <v>216</v>
      </c>
      <c r="U47" t="s">
        <v>423</v>
      </c>
      <c r="V47" t="s">
        <v>424</v>
      </c>
      <c r="W47" t="s">
        <v>425</v>
      </c>
      <c r="X47" t="s">
        <v>3072</v>
      </c>
      <c r="Y47" s="711">
        <v>44755.290462962963</v>
      </c>
    </row>
    <row r="48" spans="1:25">
      <c r="A48" t="s">
        <v>410</v>
      </c>
      <c r="B48" t="s">
        <v>411</v>
      </c>
      <c r="C48" t="s">
        <v>970</v>
      </c>
      <c r="D48" t="s">
        <v>971</v>
      </c>
      <c r="E48" t="s">
        <v>414</v>
      </c>
      <c r="F48" t="s">
        <v>415</v>
      </c>
      <c r="G48" t="s">
        <v>416</v>
      </c>
      <c r="H48" t="s">
        <v>908</v>
      </c>
      <c r="I48" t="s">
        <v>1697</v>
      </c>
      <c r="J48" s="711">
        <v>44741</v>
      </c>
      <c r="K48" t="s">
        <v>3963</v>
      </c>
      <c r="L48" t="s">
        <v>3964</v>
      </c>
      <c r="M48" t="s">
        <v>421</v>
      </c>
      <c r="N48">
        <v>0</v>
      </c>
      <c r="O48">
        <v>0</v>
      </c>
      <c r="P48" t="s">
        <v>422</v>
      </c>
      <c r="Q48">
        <v>144</v>
      </c>
      <c r="R48">
        <v>136.49</v>
      </c>
      <c r="S48" t="s">
        <v>422</v>
      </c>
      <c r="T48" s="935">
        <v>144</v>
      </c>
      <c r="U48" t="s">
        <v>423</v>
      </c>
      <c r="V48" t="s">
        <v>424</v>
      </c>
      <c r="W48" t="s">
        <v>425</v>
      </c>
      <c r="X48" t="s">
        <v>3064</v>
      </c>
      <c r="Y48" s="711">
        <v>44755.290462962963</v>
      </c>
    </row>
    <row r="49" spans="1:25">
      <c r="A49" t="s">
        <v>410</v>
      </c>
      <c r="B49" t="s">
        <v>411</v>
      </c>
      <c r="C49" t="s">
        <v>970</v>
      </c>
      <c r="D49" t="s">
        <v>971</v>
      </c>
      <c r="E49" t="s">
        <v>414</v>
      </c>
      <c r="F49" t="s">
        <v>415</v>
      </c>
      <c r="G49" t="s">
        <v>416</v>
      </c>
      <c r="H49" t="s">
        <v>908</v>
      </c>
      <c r="I49" t="s">
        <v>1697</v>
      </c>
      <c r="J49" s="711">
        <v>44741</v>
      </c>
      <c r="K49" t="s">
        <v>3965</v>
      </c>
      <c r="L49" t="s">
        <v>3966</v>
      </c>
      <c r="M49" t="s">
        <v>421</v>
      </c>
      <c r="N49">
        <v>0</v>
      </c>
      <c r="O49">
        <v>0</v>
      </c>
      <c r="P49" t="s">
        <v>422</v>
      </c>
      <c r="Q49">
        <v>144</v>
      </c>
      <c r="R49">
        <v>136.49</v>
      </c>
      <c r="S49" t="s">
        <v>422</v>
      </c>
      <c r="T49" s="935">
        <v>144</v>
      </c>
      <c r="U49" t="s">
        <v>423</v>
      </c>
      <c r="V49" t="s">
        <v>424</v>
      </c>
      <c r="W49" t="s">
        <v>425</v>
      </c>
      <c r="X49" t="s">
        <v>3072</v>
      </c>
      <c r="Y49" s="711">
        <v>44755.290462962963</v>
      </c>
    </row>
    <row r="50" spans="1:25">
      <c r="A50" t="s">
        <v>410</v>
      </c>
      <c r="B50" t="s">
        <v>411</v>
      </c>
      <c r="C50" t="s">
        <v>970</v>
      </c>
      <c r="D50" t="s">
        <v>971</v>
      </c>
      <c r="E50" t="s">
        <v>414</v>
      </c>
      <c r="F50" t="s">
        <v>415</v>
      </c>
      <c r="G50" t="s">
        <v>416</v>
      </c>
      <c r="H50" t="s">
        <v>908</v>
      </c>
      <c r="I50" t="s">
        <v>1697</v>
      </c>
      <c r="J50" s="711">
        <v>44741</v>
      </c>
      <c r="K50" t="s">
        <v>3967</v>
      </c>
      <c r="L50" t="s">
        <v>3968</v>
      </c>
      <c r="M50" t="s">
        <v>421</v>
      </c>
      <c r="N50">
        <v>0</v>
      </c>
      <c r="O50">
        <v>0</v>
      </c>
      <c r="P50" t="s">
        <v>422</v>
      </c>
      <c r="Q50">
        <v>120</v>
      </c>
      <c r="R50">
        <v>113.74</v>
      </c>
      <c r="S50" t="s">
        <v>422</v>
      </c>
      <c r="T50" s="935">
        <v>120</v>
      </c>
      <c r="U50" t="s">
        <v>423</v>
      </c>
      <c r="V50" t="s">
        <v>424</v>
      </c>
      <c r="W50" t="s">
        <v>425</v>
      </c>
      <c r="X50" t="s">
        <v>3064</v>
      </c>
      <c r="Y50" s="711">
        <v>44755.29047453704</v>
      </c>
    </row>
    <row r="51" spans="1:25">
      <c r="A51" t="s">
        <v>410</v>
      </c>
      <c r="B51" t="s">
        <v>411</v>
      </c>
      <c r="C51" t="s">
        <v>970</v>
      </c>
      <c r="D51" t="s">
        <v>971</v>
      </c>
      <c r="E51" t="s">
        <v>414</v>
      </c>
      <c r="F51" t="s">
        <v>415</v>
      </c>
      <c r="G51" t="s">
        <v>416</v>
      </c>
      <c r="H51" t="s">
        <v>908</v>
      </c>
      <c r="I51" t="s">
        <v>1697</v>
      </c>
      <c r="J51" s="711">
        <v>44742</v>
      </c>
      <c r="K51" t="s">
        <v>3969</v>
      </c>
      <c r="L51" t="s">
        <v>3970</v>
      </c>
      <c r="M51" t="s">
        <v>421</v>
      </c>
      <c r="N51">
        <v>0</v>
      </c>
      <c r="O51">
        <v>0</v>
      </c>
      <c r="P51" t="s">
        <v>422</v>
      </c>
      <c r="Q51">
        <v>180</v>
      </c>
      <c r="R51">
        <v>170.62</v>
      </c>
      <c r="S51" t="s">
        <v>422</v>
      </c>
      <c r="T51" s="935">
        <v>180</v>
      </c>
      <c r="U51" t="s">
        <v>423</v>
      </c>
      <c r="V51" t="s">
        <v>424</v>
      </c>
      <c r="W51" t="s">
        <v>425</v>
      </c>
      <c r="X51" t="s">
        <v>3072</v>
      </c>
      <c r="Y51" s="711">
        <v>44756.62190972222</v>
      </c>
    </row>
    <row r="52" spans="1:25">
      <c r="A52" t="s">
        <v>410</v>
      </c>
      <c r="B52" t="s">
        <v>411</v>
      </c>
      <c r="C52" t="s">
        <v>970</v>
      </c>
      <c r="D52" t="s">
        <v>971</v>
      </c>
      <c r="E52" t="s">
        <v>414</v>
      </c>
      <c r="F52" t="s">
        <v>415</v>
      </c>
      <c r="G52" t="s">
        <v>416</v>
      </c>
      <c r="H52" t="s">
        <v>908</v>
      </c>
      <c r="I52" t="s">
        <v>1697</v>
      </c>
      <c r="J52" s="711">
        <v>44742</v>
      </c>
      <c r="K52" t="s">
        <v>3971</v>
      </c>
      <c r="L52" t="s">
        <v>3970</v>
      </c>
      <c r="M52" t="s">
        <v>421</v>
      </c>
      <c r="N52">
        <v>0</v>
      </c>
      <c r="O52">
        <v>0</v>
      </c>
      <c r="P52" t="s">
        <v>422</v>
      </c>
      <c r="Q52">
        <v>120</v>
      </c>
      <c r="R52">
        <v>113.74</v>
      </c>
      <c r="S52" t="s">
        <v>422</v>
      </c>
      <c r="T52" s="935">
        <v>120</v>
      </c>
      <c r="U52" t="s">
        <v>423</v>
      </c>
      <c r="V52" t="s">
        <v>424</v>
      </c>
      <c r="W52" t="s">
        <v>425</v>
      </c>
      <c r="X52" t="s">
        <v>3064</v>
      </c>
      <c r="Y52" s="711">
        <v>44756.62190972222</v>
      </c>
    </row>
    <row r="53" spans="1:25">
      <c r="A53" t="s">
        <v>410</v>
      </c>
      <c r="B53" t="s">
        <v>411</v>
      </c>
      <c r="C53" t="s">
        <v>970</v>
      </c>
      <c r="D53" t="s">
        <v>971</v>
      </c>
      <c r="E53" t="s">
        <v>414</v>
      </c>
      <c r="F53" t="s">
        <v>415</v>
      </c>
      <c r="G53" t="s">
        <v>416</v>
      </c>
      <c r="H53" t="s">
        <v>3564</v>
      </c>
      <c r="I53" t="s">
        <v>3972</v>
      </c>
      <c r="J53" s="711">
        <v>44742</v>
      </c>
      <c r="K53" t="s">
        <v>3973</v>
      </c>
      <c r="L53" t="s">
        <v>3974</v>
      </c>
      <c r="M53" t="s">
        <v>421</v>
      </c>
      <c r="N53">
        <v>0</v>
      </c>
      <c r="O53">
        <v>0</v>
      </c>
      <c r="P53" t="s">
        <v>422</v>
      </c>
      <c r="Q53">
        <v>10510</v>
      </c>
      <c r="R53">
        <v>9962.09</v>
      </c>
      <c r="S53" t="s">
        <v>422</v>
      </c>
      <c r="T53" s="935">
        <v>10510</v>
      </c>
      <c r="U53" t="s">
        <v>423</v>
      </c>
      <c r="V53" t="s">
        <v>424</v>
      </c>
      <c r="W53" t="s">
        <v>425</v>
      </c>
      <c r="X53" t="s">
        <v>3069</v>
      </c>
      <c r="Y53" s="711">
        <v>44756.62190972222</v>
      </c>
    </row>
    <row r="54" spans="1:25">
      <c r="A54" t="s">
        <v>410</v>
      </c>
      <c r="B54" t="s">
        <v>411</v>
      </c>
      <c r="C54" t="s">
        <v>432</v>
      </c>
      <c r="D54" t="s">
        <v>433</v>
      </c>
      <c r="E54" t="s">
        <v>414</v>
      </c>
      <c r="F54" t="s">
        <v>415</v>
      </c>
      <c r="G54" t="s">
        <v>416</v>
      </c>
      <c r="H54" t="s">
        <v>434</v>
      </c>
      <c r="I54" t="s">
        <v>435</v>
      </c>
      <c r="J54" s="711">
        <v>44726</v>
      </c>
      <c r="K54" t="s">
        <v>3975</v>
      </c>
      <c r="L54" t="s">
        <v>3976</v>
      </c>
      <c r="M54" t="s">
        <v>421</v>
      </c>
      <c r="N54">
        <v>0</v>
      </c>
      <c r="O54">
        <v>0</v>
      </c>
      <c r="P54" t="s">
        <v>422</v>
      </c>
      <c r="Q54">
        <v>5</v>
      </c>
      <c r="R54">
        <v>4.7699999999999996</v>
      </c>
      <c r="S54" t="s">
        <v>422</v>
      </c>
      <c r="T54" s="935">
        <v>5</v>
      </c>
      <c r="U54" t="s">
        <v>423</v>
      </c>
      <c r="V54" t="s">
        <v>424</v>
      </c>
      <c r="W54" t="s">
        <v>425</v>
      </c>
      <c r="X54" t="s">
        <v>3163</v>
      </c>
      <c r="Y54" s="711">
        <v>44749.594756944447</v>
      </c>
    </row>
    <row r="55" spans="1:25">
      <c r="A55" t="s">
        <v>410</v>
      </c>
      <c r="B55" t="s">
        <v>411</v>
      </c>
      <c r="C55" t="s">
        <v>432</v>
      </c>
      <c r="D55" t="s">
        <v>433</v>
      </c>
      <c r="E55" t="s">
        <v>414</v>
      </c>
      <c r="F55" t="s">
        <v>415</v>
      </c>
      <c r="G55" t="s">
        <v>416</v>
      </c>
      <c r="H55" t="s">
        <v>434</v>
      </c>
      <c r="I55" t="s">
        <v>435</v>
      </c>
      <c r="J55" s="711">
        <v>44741</v>
      </c>
      <c r="K55" t="s">
        <v>3977</v>
      </c>
      <c r="L55" t="s">
        <v>3978</v>
      </c>
      <c r="M55" t="s">
        <v>421</v>
      </c>
      <c r="N55">
        <v>0</v>
      </c>
      <c r="O55">
        <v>0</v>
      </c>
      <c r="P55" t="s">
        <v>422</v>
      </c>
      <c r="Q55">
        <v>938.8</v>
      </c>
      <c r="R55">
        <v>889.86</v>
      </c>
      <c r="S55" t="s">
        <v>422</v>
      </c>
      <c r="T55" s="935">
        <v>938.8</v>
      </c>
      <c r="U55" t="s">
        <v>423</v>
      </c>
      <c r="V55" t="s">
        <v>424</v>
      </c>
      <c r="W55" t="s">
        <v>425</v>
      </c>
      <c r="X55" t="s">
        <v>3135</v>
      </c>
      <c r="Y55" s="711">
        <v>44752.577673611115</v>
      </c>
    </row>
    <row r="56" spans="1:25">
      <c r="A56" t="s">
        <v>410</v>
      </c>
      <c r="B56" t="s">
        <v>411</v>
      </c>
      <c r="C56" t="s">
        <v>970</v>
      </c>
      <c r="D56" t="s">
        <v>971</v>
      </c>
      <c r="E56" t="s">
        <v>414</v>
      </c>
      <c r="F56" t="s">
        <v>415</v>
      </c>
      <c r="G56" t="s">
        <v>416</v>
      </c>
      <c r="H56" t="s">
        <v>3562</v>
      </c>
      <c r="I56" t="s">
        <v>3979</v>
      </c>
      <c r="J56" s="711">
        <v>44715</v>
      </c>
      <c r="K56" t="s">
        <v>3980</v>
      </c>
      <c r="L56" t="s">
        <v>3981</v>
      </c>
      <c r="M56" t="s">
        <v>421</v>
      </c>
      <c r="N56">
        <v>0</v>
      </c>
      <c r="O56">
        <v>0</v>
      </c>
      <c r="P56" t="s">
        <v>422</v>
      </c>
      <c r="Q56">
        <v>1313</v>
      </c>
      <c r="R56">
        <v>1239.97</v>
      </c>
      <c r="S56" t="s">
        <v>422</v>
      </c>
      <c r="T56" s="935">
        <v>1313</v>
      </c>
      <c r="U56" t="s">
        <v>423</v>
      </c>
      <c r="V56" t="s">
        <v>424</v>
      </c>
      <c r="W56" t="s">
        <v>425</v>
      </c>
      <c r="X56" t="s">
        <v>3122</v>
      </c>
      <c r="Y56" s="711">
        <v>44750.583923611113</v>
      </c>
    </row>
    <row r="57" spans="1:25">
      <c r="A57" t="s">
        <v>410</v>
      </c>
      <c r="B57" t="s">
        <v>411</v>
      </c>
      <c r="C57" t="s">
        <v>970</v>
      </c>
      <c r="D57" t="s">
        <v>971</v>
      </c>
      <c r="E57" t="s">
        <v>414</v>
      </c>
      <c r="F57" t="s">
        <v>415</v>
      </c>
      <c r="G57" t="s">
        <v>416</v>
      </c>
      <c r="H57" t="s">
        <v>441</v>
      </c>
      <c r="I57" t="s">
        <v>442</v>
      </c>
      <c r="J57" s="711">
        <v>44715</v>
      </c>
      <c r="K57" t="s">
        <v>3982</v>
      </c>
      <c r="L57" t="s">
        <v>3983</v>
      </c>
      <c r="M57" t="s">
        <v>421</v>
      </c>
      <c r="N57">
        <v>0</v>
      </c>
      <c r="O57">
        <v>0</v>
      </c>
      <c r="P57" t="s">
        <v>422</v>
      </c>
      <c r="Q57">
        <v>102</v>
      </c>
      <c r="R57">
        <v>96.33</v>
      </c>
      <c r="S57" t="s">
        <v>422</v>
      </c>
      <c r="T57" s="935">
        <v>102</v>
      </c>
      <c r="U57" t="s">
        <v>423</v>
      </c>
      <c r="V57" t="s">
        <v>424</v>
      </c>
      <c r="W57" t="s">
        <v>425</v>
      </c>
      <c r="X57" t="s">
        <v>3142</v>
      </c>
      <c r="Y57" s="711">
        <v>44748.348993055559</v>
      </c>
    </row>
    <row r="58" spans="1:25">
      <c r="A58" t="s">
        <v>410</v>
      </c>
      <c r="B58" t="s">
        <v>411</v>
      </c>
      <c r="C58" t="s">
        <v>432</v>
      </c>
      <c r="D58" t="s">
        <v>433</v>
      </c>
      <c r="E58" t="s">
        <v>414</v>
      </c>
      <c r="F58" t="s">
        <v>415</v>
      </c>
      <c r="G58" t="s">
        <v>416</v>
      </c>
      <c r="H58" t="s">
        <v>441</v>
      </c>
      <c r="I58" t="s">
        <v>442</v>
      </c>
      <c r="J58" s="711">
        <v>44729</v>
      </c>
      <c r="K58" t="s">
        <v>3984</v>
      </c>
      <c r="L58" t="s">
        <v>3985</v>
      </c>
      <c r="M58" t="s">
        <v>421</v>
      </c>
      <c r="N58">
        <v>0</v>
      </c>
      <c r="O58">
        <v>0</v>
      </c>
      <c r="P58" t="s">
        <v>422</v>
      </c>
      <c r="Q58">
        <v>55</v>
      </c>
      <c r="R58">
        <v>52.51</v>
      </c>
      <c r="S58" t="s">
        <v>422</v>
      </c>
      <c r="T58" s="935">
        <v>55</v>
      </c>
      <c r="U58" t="s">
        <v>423</v>
      </c>
      <c r="V58" t="s">
        <v>424</v>
      </c>
      <c r="W58" t="s">
        <v>425</v>
      </c>
      <c r="X58" t="s">
        <v>3069</v>
      </c>
      <c r="Y58" s="711">
        <v>44747.470393518517</v>
      </c>
    </row>
    <row r="59" spans="1:25">
      <c r="A59" t="s">
        <v>410</v>
      </c>
      <c r="B59" t="s">
        <v>411</v>
      </c>
      <c r="C59" t="s">
        <v>970</v>
      </c>
      <c r="D59" t="s">
        <v>971</v>
      </c>
      <c r="E59" t="s">
        <v>414</v>
      </c>
      <c r="F59" t="s">
        <v>415</v>
      </c>
      <c r="G59" t="s">
        <v>416</v>
      </c>
      <c r="H59" t="s">
        <v>441</v>
      </c>
      <c r="I59" t="s">
        <v>442</v>
      </c>
      <c r="J59" s="711">
        <v>44732</v>
      </c>
      <c r="K59" t="s">
        <v>3986</v>
      </c>
      <c r="L59" t="s">
        <v>3987</v>
      </c>
      <c r="M59" t="s">
        <v>421</v>
      </c>
      <c r="N59">
        <v>0</v>
      </c>
      <c r="O59">
        <v>0</v>
      </c>
      <c r="P59" t="s">
        <v>422</v>
      </c>
      <c r="Q59">
        <v>306</v>
      </c>
      <c r="R59">
        <v>291.04000000000002</v>
      </c>
      <c r="S59" t="s">
        <v>422</v>
      </c>
      <c r="T59" s="935">
        <v>306</v>
      </c>
      <c r="U59" t="s">
        <v>423</v>
      </c>
      <c r="V59" t="s">
        <v>424</v>
      </c>
      <c r="W59" t="s">
        <v>425</v>
      </c>
      <c r="X59" t="s">
        <v>3142</v>
      </c>
      <c r="Y59" s="711">
        <v>44750.583935185183</v>
      </c>
    </row>
    <row r="60" spans="1:25">
      <c r="A60" t="s">
        <v>410</v>
      </c>
      <c r="B60" t="s">
        <v>411</v>
      </c>
      <c r="C60" t="s">
        <v>458</v>
      </c>
      <c r="D60" t="s">
        <v>459</v>
      </c>
      <c r="E60" t="s">
        <v>414</v>
      </c>
      <c r="F60" t="s">
        <v>415</v>
      </c>
      <c r="G60" t="s">
        <v>416</v>
      </c>
      <c r="H60" t="s">
        <v>441</v>
      </c>
      <c r="I60" t="s">
        <v>442</v>
      </c>
      <c r="J60" s="711">
        <v>44735</v>
      </c>
      <c r="K60" t="s">
        <v>3988</v>
      </c>
      <c r="L60" t="s">
        <v>3989</v>
      </c>
      <c r="M60" t="s">
        <v>421</v>
      </c>
      <c r="N60">
        <v>0</v>
      </c>
      <c r="O60">
        <v>0</v>
      </c>
      <c r="P60" t="s">
        <v>422</v>
      </c>
      <c r="Q60">
        <v>10</v>
      </c>
      <c r="R60">
        <v>9.51</v>
      </c>
      <c r="S60" t="s">
        <v>422</v>
      </c>
      <c r="T60" s="935">
        <v>10</v>
      </c>
      <c r="U60" t="s">
        <v>423</v>
      </c>
      <c r="V60" t="s">
        <v>424</v>
      </c>
      <c r="W60" t="s">
        <v>425</v>
      </c>
      <c r="X60" t="s">
        <v>3069</v>
      </c>
      <c r="Y60" s="711">
        <v>44749.63144675926</v>
      </c>
    </row>
    <row r="61" spans="1:25">
      <c r="A61" t="s">
        <v>410</v>
      </c>
      <c r="B61" t="s">
        <v>411</v>
      </c>
      <c r="C61" t="s">
        <v>432</v>
      </c>
      <c r="D61" t="s">
        <v>433</v>
      </c>
      <c r="E61" t="s">
        <v>414</v>
      </c>
      <c r="F61" t="s">
        <v>415</v>
      </c>
      <c r="G61" t="s">
        <v>416</v>
      </c>
      <c r="H61" t="s">
        <v>453</v>
      </c>
      <c r="I61" t="s">
        <v>454</v>
      </c>
      <c r="J61" s="711">
        <v>44741</v>
      </c>
      <c r="K61" t="s">
        <v>3990</v>
      </c>
      <c r="L61" t="s">
        <v>3991</v>
      </c>
      <c r="M61" t="s">
        <v>421</v>
      </c>
      <c r="N61">
        <v>0</v>
      </c>
      <c r="O61">
        <v>0</v>
      </c>
      <c r="P61" t="s">
        <v>422</v>
      </c>
      <c r="Q61">
        <v>1319.1</v>
      </c>
      <c r="R61">
        <v>1250.33</v>
      </c>
      <c r="S61" t="s">
        <v>422</v>
      </c>
      <c r="T61" s="935">
        <v>1319.1</v>
      </c>
      <c r="U61" t="s">
        <v>423</v>
      </c>
      <c r="V61" t="s">
        <v>424</v>
      </c>
      <c r="W61" t="s">
        <v>425</v>
      </c>
      <c r="X61" t="s">
        <v>3135</v>
      </c>
      <c r="Y61" s="711">
        <v>44752.577673611115</v>
      </c>
    </row>
    <row r="62" spans="1:25">
      <c r="A62" t="s">
        <v>410</v>
      </c>
      <c r="B62" t="s">
        <v>411</v>
      </c>
      <c r="C62" t="s">
        <v>970</v>
      </c>
      <c r="D62" t="s">
        <v>971</v>
      </c>
      <c r="E62" t="s">
        <v>414</v>
      </c>
      <c r="F62" t="s">
        <v>415</v>
      </c>
      <c r="G62" t="s">
        <v>416</v>
      </c>
      <c r="H62" t="s">
        <v>3567</v>
      </c>
      <c r="I62" t="s">
        <v>3992</v>
      </c>
      <c r="J62" s="711">
        <v>44741</v>
      </c>
      <c r="K62" t="s">
        <v>3993</v>
      </c>
      <c r="L62" t="s">
        <v>3994</v>
      </c>
      <c r="M62" t="s">
        <v>421</v>
      </c>
      <c r="N62">
        <v>0</v>
      </c>
      <c r="O62">
        <v>0</v>
      </c>
      <c r="P62" t="s">
        <v>422</v>
      </c>
      <c r="Q62">
        <v>252</v>
      </c>
      <c r="R62">
        <v>238.86</v>
      </c>
      <c r="S62" t="s">
        <v>422</v>
      </c>
      <c r="T62" s="935">
        <v>252</v>
      </c>
      <c r="U62" t="s">
        <v>423</v>
      </c>
      <c r="V62" t="s">
        <v>424</v>
      </c>
      <c r="W62" t="s">
        <v>425</v>
      </c>
      <c r="X62" t="s">
        <v>3072</v>
      </c>
      <c r="Y62" s="711">
        <v>44755.29047453704</v>
      </c>
    </row>
    <row r="63" spans="1:25">
      <c r="A63" t="s">
        <v>410</v>
      </c>
      <c r="B63" t="s">
        <v>411</v>
      </c>
      <c r="C63" t="s">
        <v>970</v>
      </c>
      <c r="D63" t="s">
        <v>971</v>
      </c>
      <c r="E63" t="s">
        <v>414</v>
      </c>
      <c r="F63" t="s">
        <v>415</v>
      </c>
      <c r="G63" t="s">
        <v>416</v>
      </c>
      <c r="H63" t="s">
        <v>3567</v>
      </c>
      <c r="I63" t="s">
        <v>3992</v>
      </c>
      <c r="J63" s="711">
        <v>44741</v>
      </c>
      <c r="K63" t="s">
        <v>3995</v>
      </c>
      <c r="L63" t="s">
        <v>3996</v>
      </c>
      <c r="M63" t="s">
        <v>421</v>
      </c>
      <c r="N63">
        <v>0</v>
      </c>
      <c r="O63">
        <v>0</v>
      </c>
      <c r="P63" t="s">
        <v>422</v>
      </c>
      <c r="Q63">
        <v>192</v>
      </c>
      <c r="R63">
        <v>181.99</v>
      </c>
      <c r="S63" t="s">
        <v>422</v>
      </c>
      <c r="T63" s="935">
        <v>192</v>
      </c>
      <c r="U63" t="s">
        <v>423</v>
      </c>
      <c r="V63" t="s">
        <v>424</v>
      </c>
      <c r="W63" t="s">
        <v>425</v>
      </c>
      <c r="X63" t="s">
        <v>3064</v>
      </c>
      <c r="Y63" s="711">
        <v>44755.29047453704</v>
      </c>
    </row>
    <row r="64" spans="1:25">
      <c r="A64" t="s">
        <v>410</v>
      </c>
      <c r="B64" t="s">
        <v>411</v>
      </c>
      <c r="C64" t="s">
        <v>970</v>
      </c>
      <c r="D64" t="s">
        <v>971</v>
      </c>
      <c r="E64" t="s">
        <v>414</v>
      </c>
      <c r="F64" t="s">
        <v>415</v>
      </c>
      <c r="G64" t="s">
        <v>416</v>
      </c>
      <c r="H64" t="s">
        <v>3567</v>
      </c>
      <c r="I64" t="s">
        <v>3992</v>
      </c>
      <c r="J64" s="711">
        <v>44741</v>
      </c>
      <c r="K64" t="s">
        <v>3997</v>
      </c>
      <c r="L64" t="s">
        <v>3998</v>
      </c>
      <c r="M64" t="s">
        <v>421</v>
      </c>
      <c r="N64">
        <v>0</v>
      </c>
      <c r="O64">
        <v>0</v>
      </c>
      <c r="P64" t="s">
        <v>422</v>
      </c>
      <c r="Q64">
        <v>4772</v>
      </c>
      <c r="R64">
        <v>4523.22</v>
      </c>
      <c r="S64" t="s">
        <v>422</v>
      </c>
      <c r="T64" s="935">
        <v>4772</v>
      </c>
      <c r="U64" t="s">
        <v>423</v>
      </c>
      <c r="V64" t="s">
        <v>424</v>
      </c>
      <c r="W64" t="s">
        <v>425</v>
      </c>
      <c r="X64" t="s">
        <v>3069</v>
      </c>
      <c r="Y64" s="711">
        <v>44755.29047453704</v>
      </c>
    </row>
    <row r="65" spans="1:25">
      <c r="A65" t="s">
        <v>410</v>
      </c>
      <c r="B65" t="s">
        <v>411</v>
      </c>
      <c r="C65" t="s">
        <v>970</v>
      </c>
      <c r="D65" t="s">
        <v>971</v>
      </c>
      <c r="E65" t="s">
        <v>414</v>
      </c>
      <c r="F65" t="s">
        <v>415</v>
      </c>
      <c r="G65" t="s">
        <v>416</v>
      </c>
      <c r="H65" t="s">
        <v>3567</v>
      </c>
      <c r="I65" t="s">
        <v>3992</v>
      </c>
      <c r="J65" s="711">
        <v>44742</v>
      </c>
      <c r="K65" t="s">
        <v>3999</v>
      </c>
      <c r="L65" t="s">
        <v>4000</v>
      </c>
      <c r="M65" t="s">
        <v>421</v>
      </c>
      <c r="N65">
        <v>0</v>
      </c>
      <c r="O65">
        <v>0</v>
      </c>
      <c r="P65" t="s">
        <v>422</v>
      </c>
      <c r="Q65">
        <v>5</v>
      </c>
      <c r="R65">
        <v>4.74</v>
      </c>
      <c r="S65" t="s">
        <v>422</v>
      </c>
      <c r="T65" s="935">
        <v>5</v>
      </c>
      <c r="U65" t="s">
        <v>423</v>
      </c>
      <c r="V65" t="s">
        <v>424</v>
      </c>
      <c r="W65" t="s">
        <v>425</v>
      </c>
      <c r="X65" t="s">
        <v>3435</v>
      </c>
      <c r="Y65" s="711">
        <v>44756.62190972222</v>
      </c>
    </row>
    <row r="66" spans="1:25">
      <c r="A66" t="s">
        <v>410</v>
      </c>
      <c r="B66" t="s">
        <v>411</v>
      </c>
      <c r="C66" t="s">
        <v>970</v>
      </c>
      <c r="D66" t="s">
        <v>971</v>
      </c>
      <c r="E66" t="s">
        <v>414</v>
      </c>
      <c r="F66" t="s">
        <v>415</v>
      </c>
      <c r="G66" t="s">
        <v>416</v>
      </c>
      <c r="H66" t="s">
        <v>3567</v>
      </c>
      <c r="I66" t="s">
        <v>3992</v>
      </c>
      <c r="J66" s="711">
        <v>44742</v>
      </c>
      <c r="K66" t="s">
        <v>4001</v>
      </c>
      <c r="L66" t="s">
        <v>4000</v>
      </c>
      <c r="M66" t="s">
        <v>421</v>
      </c>
      <c r="N66">
        <v>0</v>
      </c>
      <c r="O66">
        <v>0</v>
      </c>
      <c r="P66" t="s">
        <v>422</v>
      </c>
      <c r="Q66">
        <v>180</v>
      </c>
      <c r="R66">
        <v>170.62</v>
      </c>
      <c r="S66" t="s">
        <v>422</v>
      </c>
      <c r="T66" s="935">
        <v>180</v>
      </c>
      <c r="U66" t="s">
        <v>423</v>
      </c>
      <c r="V66" t="s">
        <v>424</v>
      </c>
      <c r="W66" t="s">
        <v>425</v>
      </c>
      <c r="X66" t="s">
        <v>3072</v>
      </c>
      <c r="Y66" s="711">
        <v>44756.62190972222</v>
      </c>
    </row>
    <row r="67" spans="1:25">
      <c r="A67" t="s">
        <v>410</v>
      </c>
      <c r="B67" t="s">
        <v>411</v>
      </c>
      <c r="C67" t="s">
        <v>970</v>
      </c>
      <c r="D67" t="s">
        <v>971</v>
      </c>
      <c r="E67" t="s">
        <v>414</v>
      </c>
      <c r="F67" t="s">
        <v>415</v>
      </c>
      <c r="G67" t="s">
        <v>416</v>
      </c>
      <c r="H67" t="s">
        <v>3567</v>
      </c>
      <c r="I67" t="s">
        <v>3992</v>
      </c>
      <c r="J67" s="711">
        <v>44742</v>
      </c>
      <c r="K67" t="s">
        <v>4002</v>
      </c>
      <c r="L67" t="s">
        <v>4000</v>
      </c>
      <c r="M67" t="s">
        <v>421</v>
      </c>
      <c r="N67">
        <v>0</v>
      </c>
      <c r="O67">
        <v>0</v>
      </c>
      <c r="P67" t="s">
        <v>422</v>
      </c>
      <c r="Q67">
        <v>144</v>
      </c>
      <c r="R67">
        <v>136.49</v>
      </c>
      <c r="S67" t="s">
        <v>422</v>
      </c>
      <c r="T67" s="935">
        <v>144</v>
      </c>
      <c r="U67" t="s">
        <v>423</v>
      </c>
      <c r="V67" t="s">
        <v>424</v>
      </c>
      <c r="W67" t="s">
        <v>425</v>
      </c>
      <c r="X67" t="s">
        <v>3064</v>
      </c>
      <c r="Y67" s="711">
        <v>44756.62190972222</v>
      </c>
    </row>
    <row r="68" spans="1:25">
      <c r="A68" t="s">
        <v>410</v>
      </c>
      <c r="B68" t="s">
        <v>411</v>
      </c>
      <c r="C68" t="s">
        <v>970</v>
      </c>
      <c r="D68" t="s">
        <v>971</v>
      </c>
      <c r="E68" t="s">
        <v>414</v>
      </c>
      <c r="F68" t="s">
        <v>415</v>
      </c>
      <c r="G68" t="s">
        <v>416</v>
      </c>
      <c r="H68" t="s">
        <v>460</v>
      </c>
      <c r="I68" t="s">
        <v>461</v>
      </c>
      <c r="J68" s="711">
        <v>44718</v>
      </c>
      <c r="K68" t="s">
        <v>4003</v>
      </c>
      <c r="L68" t="s">
        <v>4004</v>
      </c>
      <c r="M68" t="s">
        <v>421</v>
      </c>
      <c r="N68">
        <v>0</v>
      </c>
      <c r="O68">
        <v>0</v>
      </c>
      <c r="P68" t="s">
        <v>422</v>
      </c>
      <c r="Q68">
        <v>420</v>
      </c>
      <c r="R68">
        <v>396.64</v>
      </c>
      <c r="S68" t="s">
        <v>422</v>
      </c>
      <c r="T68" s="935">
        <v>420</v>
      </c>
      <c r="U68" t="s">
        <v>423</v>
      </c>
      <c r="V68" t="s">
        <v>424</v>
      </c>
      <c r="W68" t="s">
        <v>425</v>
      </c>
      <c r="X68" t="s">
        <v>3150</v>
      </c>
      <c r="Y68" s="711">
        <v>44750.583923611113</v>
      </c>
    </row>
    <row r="69" spans="1:25">
      <c r="A69" t="s">
        <v>410</v>
      </c>
      <c r="B69" t="s">
        <v>411</v>
      </c>
      <c r="C69" t="s">
        <v>970</v>
      </c>
      <c r="D69" t="s">
        <v>971</v>
      </c>
      <c r="E69" t="s">
        <v>414</v>
      </c>
      <c r="F69" t="s">
        <v>415</v>
      </c>
      <c r="G69" t="s">
        <v>416</v>
      </c>
      <c r="H69" t="s">
        <v>460</v>
      </c>
      <c r="I69" t="s">
        <v>461</v>
      </c>
      <c r="J69" s="711">
        <v>44740</v>
      </c>
      <c r="K69" t="s">
        <v>4005</v>
      </c>
      <c r="L69" t="s">
        <v>4006</v>
      </c>
      <c r="M69" t="s">
        <v>421</v>
      </c>
      <c r="N69">
        <v>0</v>
      </c>
      <c r="O69">
        <v>0</v>
      </c>
      <c r="P69" t="s">
        <v>422</v>
      </c>
      <c r="Q69">
        <v>420</v>
      </c>
      <c r="R69">
        <v>398.1</v>
      </c>
      <c r="S69" t="s">
        <v>422</v>
      </c>
      <c r="T69" s="935">
        <v>420</v>
      </c>
      <c r="U69" t="s">
        <v>423</v>
      </c>
      <c r="V69" t="s">
        <v>424</v>
      </c>
      <c r="W69" t="s">
        <v>425</v>
      </c>
      <c r="X69" t="s">
        <v>3150</v>
      </c>
      <c r="Y69" s="711">
        <v>44750.583935185183</v>
      </c>
    </row>
    <row r="70" spans="1:25">
      <c r="A70" t="s">
        <v>410</v>
      </c>
      <c r="B70" t="s">
        <v>411</v>
      </c>
      <c r="C70" t="s">
        <v>432</v>
      </c>
      <c r="D70" t="s">
        <v>433</v>
      </c>
      <c r="E70" t="s">
        <v>414</v>
      </c>
      <c r="F70" t="s">
        <v>415</v>
      </c>
      <c r="G70" t="s">
        <v>416</v>
      </c>
      <c r="H70" t="s">
        <v>476</v>
      </c>
      <c r="I70" t="s">
        <v>477</v>
      </c>
      <c r="J70" s="711">
        <v>44741</v>
      </c>
      <c r="K70" t="s">
        <v>4007</v>
      </c>
      <c r="L70" t="s">
        <v>4008</v>
      </c>
      <c r="M70" t="s">
        <v>421</v>
      </c>
      <c r="N70">
        <v>0</v>
      </c>
      <c r="O70">
        <v>0</v>
      </c>
      <c r="P70" t="s">
        <v>422</v>
      </c>
      <c r="Q70">
        <v>650.86</v>
      </c>
      <c r="R70">
        <v>616.92999999999995</v>
      </c>
      <c r="S70" t="s">
        <v>422</v>
      </c>
      <c r="T70" s="935">
        <v>650.86</v>
      </c>
      <c r="U70" t="s">
        <v>423</v>
      </c>
      <c r="V70" t="s">
        <v>424</v>
      </c>
      <c r="W70" t="s">
        <v>425</v>
      </c>
      <c r="X70" t="s">
        <v>3135</v>
      </c>
      <c r="Y70" s="711">
        <v>44752.577650462961</v>
      </c>
    </row>
    <row r="71" spans="1:25">
      <c r="A71" t="s">
        <v>410</v>
      </c>
      <c r="B71" t="s">
        <v>411</v>
      </c>
      <c r="C71" t="s">
        <v>412</v>
      </c>
      <c r="D71" t="s">
        <v>413</v>
      </c>
      <c r="E71" t="s">
        <v>414</v>
      </c>
      <c r="F71" t="s">
        <v>415</v>
      </c>
      <c r="G71" t="s">
        <v>416</v>
      </c>
      <c r="H71" t="s">
        <v>482</v>
      </c>
      <c r="I71" t="s">
        <v>477</v>
      </c>
      <c r="J71" s="711">
        <v>44728</v>
      </c>
      <c r="K71" t="s">
        <v>4009</v>
      </c>
      <c r="L71" t="s">
        <v>4010</v>
      </c>
      <c r="M71" t="s">
        <v>421</v>
      </c>
      <c r="N71">
        <v>0</v>
      </c>
      <c r="O71">
        <v>0</v>
      </c>
      <c r="P71" t="s">
        <v>422</v>
      </c>
      <c r="Q71">
        <v>45.8</v>
      </c>
      <c r="R71">
        <v>43.72</v>
      </c>
      <c r="S71" t="s">
        <v>422</v>
      </c>
      <c r="T71" s="935">
        <v>45.8</v>
      </c>
      <c r="U71" t="s">
        <v>423</v>
      </c>
      <c r="V71" t="s">
        <v>424</v>
      </c>
      <c r="W71" t="s">
        <v>425</v>
      </c>
      <c r="X71" t="s">
        <v>3163</v>
      </c>
      <c r="Y71" s="711">
        <v>44747.680555555555</v>
      </c>
    </row>
    <row r="72" spans="1:25">
      <c r="A72" t="s">
        <v>410</v>
      </c>
      <c r="B72" t="s">
        <v>411</v>
      </c>
      <c r="C72" t="s">
        <v>432</v>
      </c>
      <c r="D72" t="s">
        <v>433</v>
      </c>
      <c r="E72" t="s">
        <v>414</v>
      </c>
      <c r="F72" t="s">
        <v>415</v>
      </c>
      <c r="G72" t="s">
        <v>416</v>
      </c>
      <c r="H72" t="s">
        <v>482</v>
      </c>
      <c r="I72" t="s">
        <v>477</v>
      </c>
      <c r="J72" s="711">
        <v>44741</v>
      </c>
      <c r="K72" t="s">
        <v>4011</v>
      </c>
      <c r="L72" t="s">
        <v>4012</v>
      </c>
      <c r="M72" t="s">
        <v>421</v>
      </c>
      <c r="N72">
        <v>0</v>
      </c>
      <c r="O72">
        <v>0</v>
      </c>
      <c r="P72" t="s">
        <v>422</v>
      </c>
      <c r="Q72">
        <v>1171.56</v>
      </c>
      <c r="R72">
        <v>1110.48</v>
      </c>
      <c r="S72" t="s">
        <v>422</v>
      </c>
      <c r="T72" s="935">
        <v>1171.56</v>
      </c>
      <c r="U72" t="s">
        <v>423</v>
      </c>
      <c r="V72" t="s">
        <v>424</v>
      </c>
      <c r="W72" t="s">
        <v>425</v>
      </c>
      <c r="X72" t="s">
        <v>3135</v>
      </c>
      <c r="Y72" s="711">
        <v>44752.577650462961</v>
      </c>
    </row>
    <row r="73" spans="1:25">
      <c r="A73" t="s">
        <v>410</v>
      </c>
      <c r="B73" t="s">
        <v>411</v>
      </c>
      <c r="C73" t="s">
        <v>432</v>
      </c>
      <c r="D73" t="s">
        <v>433</v>
      </c>
      <c r="E73" t="s">
        <v>414</v>
      </c>
      <c r="F73" t="s">
        <v>415</v>
      </c>
      <c r="G73" t="s">
        <v>416</v>
      </c>
      <c r="H73" t="s">
        <v>486</v>
      </c>
      <c r="I73" t="s">
        <v>477</v>
      </c>
      <c r="J73" s="711">
        <v>44741</v>
      </c>
      <c r="K73" t="s">
        <v>4013</v>
      </c>
      <c r="L73" t="s">
        <v>4014</v>
      </c>
      <c r="M73" t="s">
        <v>421</v>
      </c>
      <c r="N73">
        <v>0</v>
      </c>
      <c r="O73">
        <v>0</v>
      </c>
      <c r="P73" t="s">
        <v>422</v>
      </c>
      <c r="Q73">
        <v>130.16999999999999</v>
      </c>
      <c r="R73">
        <v>123.38</v>
      </c>
      <c r="S73" t="s">
        <v>422</v>
      </c>
      <c r="T73" s="935">
        <v>130.16999999999999</v>
      </c>
      <c r="U73" t="s">
        <v>423</v>
      </c>
      <c r="V73" t="s">
        <v>424</v>
      </c>
      <c r="W73" t="s">
        <v>425</v>
      </c>
      <c r="X73" t="s">
        <v>3135</v>
      </c>
      <c r="Y73" s="711">
        <v>44752.577650462961</v>
      </c>
    </row>
    <row r="74" spans="1:25">
      <c r="A74" t="s">
        <v>410</v>
      </c>
      <c r="B74" t="s">
        <v>411</v>
      </c>
      <c r="C74" t="s">
        <v>970</v>
      </c>
      <c r="D74" t="s">
        <v>971</v>
      </c>
      <c r="E74" t="s">
        <v>414</v>
      </c>
      <c r="F74" t="s">
        <v>415</v>
      </c>
      <c r="G74" t="s">
        <v>416</v>
      </c>
      <c r="H74" t="s">
        <v>490</v>
      </c>
      <c r="I74" t="s">
        <v>477</v>
      </c>
      <c r="J74" s="711">
        <v>44728</v>
      </c>
      <c r="K74" t="s">
        <v>4015</v>
      </c>
      <c r="L74" t="s">
        <v>4016</v>
      </c>
      <c r="M74" t="s">
        <v>421</v>
      </c>
      <c r="N74">
        <v>0</v>
      </c>
      <c r="O74">
        <v>0</v>
      </c>
      <c r="P74" t="s">
        <v>422</v>
      </c>
      <c r="Q74">
        <v>131</v>
      </c>
      <c r="R74">
        <v>123.71</v>
      </c>
      <c r="S74" t="s">
        <v>422</v>
      </c>
      <c r="T74" s="935">
        <v>131</v>
      </c>
      <c r="U74" t="s">
        <v>423</v>
      </c>
      <c r="V74" t="s">
        <v>424</v>
      </c>
      <c r="W74" t="s">
        <v>425</v>
      </c>
      <c r="X74" t="s">
        <v>3163</v>
      </c>
      <c r="Y74" s="711">
        <v>44748.377175925925</v>
      </c>
    </row>
    <row r="75" spans="1:25">
      <c r="A75" t="s">
        <v>410</v>
      </c>
      <c r="B75" t="s">
        <v>411</v>
      </c>
      <c r="C75" t="s">
        <v>432</v>
      </c>
      <c r="D75" t="s">
        <v>433</v>
      </c>
      <c r="E75" t="s">
        <v>414</v>
      </c>
      <c r="F75" t="s">
        <v>415</v>
      </c>
      <c r="G75" t="s">
        <v>416</v>
      </c>
      <c r="H75" t="s">
        <v>490</v>
      </c>
      <c r="I75" t="s">
        <v>477</v>
      </c>
      <c r="J75" s="711">
        <v>44741</v>
      </c>
      <c r="K75" t="s">
        <v>4017</v>
      </c>
      <c r="L75" t="s">
        <v>4008</v>
      </c>
      <c r="M75" t="s">
        <v>421</v>
      </c>
      <c r="N75">
        <v>0</v>
      </c>
      <c r="O75">
        <v>0</v>
      </c>
      <c r="P75" t="s">
        <v>422</v>
      </c>
      <c r="Q75">
        <v>650.86</v>
      </c>
      <c r="R75">
        <v>616.92999999999995</v>
      </c>
      <c r="S75" t="s">
        <v>422</v>
      </c>
      <c r="T75" s="935">
        <v>650.86</v>
      </c>
      <c r="U75" t="s">
        <v>423</v>
      </c>
      <c r="V75" t="s">
        <v>424</v>
      </c>
      <c r="W75" t="s">
        <v>425</v>
      </c>
      <c r="X75" t="s">
        <v>3135</v>
      </c>
      <c r="Y75" s="711">
        <v>44752.577650462961</v>
      </c>
    </row>
    <row r="76" spans="1:25">
      <c r="A76" t="s">
        <v>410</v>
      </c>
      <c r="B76" t="s">
        <v>411</v>
      </c>
      <c r="C76" t="s">
        <v>432</v>
      </c>
      <c r="D76" t="s">
        <v>433</v>
      </c>
      <c r="E76" t="s">
        <v>414</v>
      </c>
      <c r="F76" t="s">
        <v>415</v>
      </c>
      <c r="G76" t="s">
        <v>416</v>
      </c>
      <c r="H76" t="s">
        <v>499</v>
      </c>
      <c r="I76" t="s">
        <v>495</v>
      </c>
      <c r="J76" s="711">
        <v>44741</v>
      </c>
      <c r="K76" t="s">
        <v>4018</v>
      </c>
      <c r="L76" t="s">
        <v>4019</v>
      </c>
      <c r="M76" t="s">
        <v>421</v>
      </c>
      <c r="N76">
        <v>0</v>
      </c>
      <c r="O76">
        <v>0</v>
      </c>
      <c r="P76" t="s">
        <v>422</v>
      </c>
      <c r="Q76">
        <v>992</v>
      </c>
      <c r="R76">
        <v>940.28</v>
      </c>
      <c r="S76" t="s">
        <v>422</v>
      </c>
      <c r="T76" s="935">
        <v>992</v>
      </c>
      <c r="U76" t="s">
        <v>423</v>
      </c>
      <c r="V76" t="s">
        <v>424</v>
      </c>
      <c r="W76" t="s">
        <v>425</v>
      </c>
      <c r="X76" t="s">
        <v>3135</v>
      </c>
      <c r="Y76" s="711">
        <v>44752.577638888892</v>
      </c>
    </row>
    <row r="77" spans="1:25">
      <c r="A77" t="s">
        <v>410</v>
      </c>
      <c r="B77" t="s">
        <v>411</v>
      </c>
      <c r="C77" t="s">
        <v>432</v>
      </c>
      <c r="D77" t="s">
        <v>433</v>
      </c>
      <c r="E77" t="s">
        <v>414</v>
      </c>
      <c r="F77" t="s">
        <v>415</v>
      </c>
      <c r="G77" t="s">
        <v>416</v>
      </c>
      <c r="H77" t="s">
        <v>506</v>
      </c>
      <c r="I77" t="s">
        <v>495</v>
      </c>
      <c r="J77" s="711">
        <v>44727</v>
      </c>
      <c r="K77" t="s">
        <v>4020</v>
      </c>
      <c r="L77" t="s">
        <v>4021</v>
      </c>
      <c r="M77" t="s">
        <v>421</v>
      </c>
      <c r="N77">
        <v>0</v>
      </c>
      <c r="O77">
        <v>0</v>
      </c>
      <c r="P77" t="s">
        <v>422</v>
      </c>
      <c r="Q77">
        <v>1277.5999999999999</v>
      </c>
      <c r="R77">
        <v>1219.67</v>
      </c>
      <c r="S77" t="s">
        <v>422</v>
      </c>
      <c r="T77" s="935">
        <v>1277.5999999999999</v>
      </c>
      <c r="U77" t="s">
        <v>423</v>
      </c>
      <c r="V77" t="s">
        <v>424</v>
      </c>
      <c r="W77" t="s">
        <v>425</v>
      </c>
      <c r="X77" t="s">
        <v>3163</v>
      </c>
      <c r="Y77" s="711">
        <v>44747.341886574075</v>
      </c>
    </row>
    <row r="78" spans="1:25">
      <c r="A78" t="s">
        <v>410</v>
      </c>
      <c r="B78" t="s">
        <v>411</v>
      </c>
      <c r="C78" t="s">
        <v>432</v>
      </c>
      <c r="D78" t="s">
        <v>433</v>
      </c>
      <c r="E78" t="s">
        <v>414</v>
      </c>
      <c r="F78" t="s">
        <v>415</v>
      </c>
      <c r="G78" t="s">
        <v>416</v>
      </c>
      <c r="H78" t="s">
        <v>506</v>
      </c>
      <c r="I78" t="s">
        <v>495</v>
      </c>
      <c r="J78" s="711">
        <v>44741</v>
      </c>
      <c r="K78" t="s">
        <v>4022</v>
      </c>
      <c r="L78" t="s">
        <v>4023</v>
      </c>
      <c r="M78" t="s">
        <v>421</v>
      </c>
      <c r="N78">
        <v>0</v>
      </c>
      <c r="O78">
        <v>0</v>
      </c>
      <c r="P78" t="s">
        <v>422</v>
      </c>
      <c r="Q78">
        <v>1983.99</v>
      </c>
      <c r="R78">
        <v>1880.56</v>
      </c>
      <c r="S78" t="s">
        <v>422</v>
      </c>
      <c r="T78" s="935">
        <v>1983.99</v>
      </c>
      <c r="U78" t="s">
        <v>423</v>
      </c>
      <c r="V78" t="s">
        <v>424</v>
      </c>
      <c r="W78" t="s">
        <v>425</v>
      </c>
      <c r="X78" t="s">
        <v>3135</v>
      </c>
      <c r="Y78" s="711">
        <v>44752.577650462961</v>
      </c>
    </row>
    <row r="79" spans="1:25">
      <c r="A79" t="s">
        <v>410</v>
      </c>
      <c r="B79" t="s">
        <v>411</v>
      </c>
      <c r="C79" t="s">
        <v>432</v>
      </c>
      <c r="D79" t="s">
        <v>433</v>
      </c>
      <c r="E79" t="s">
        <v>414</v>
      </c>
      <c r="F79" t="s">
        <v>415</v>
      </c>
      <c r="G79" t="s">
        <v>416</v>
      </c>
      <c r="H79" t="s">
        <v>512</v>
      </c>
      <c r="I79" t="s">
        <v>495</v>
      </c>
      <c r="J79" s="711">
        <v>44741</v>
      </c>
      <c r="K79" t="s">
        <v>4024</v>
      </c>
      <c r="L79" t="s">
        <v>4025</v>
      </c>
      <c r="M79" t="s">
        <v>421</v>
      </c>
      <c r="N79">
        <v>0</v>
      </c>
      <c r="O79">
        <v>0</v>
      </c>
      <c r="P79" t="s">
        <v>422</v>
      </c>
      <c r="Q79">
        <v>248</v>
      </c>
      <c r="R79">
        <v>235.07</v>
      </c>
      <c r="S79" t="s">
        <v>422</v>
      </c>
      <c r="T79" s="935">
        <v>248</v>
      </c>
      <c r="U79" t="s">
        <v>423</v>
      </c>
      <c r="V79" t="s">
        <v>424</v>
      </c>
      <c r="W79" t="s">
        <v>425</v>
      </c>
      <c r="X79" t="s">
        <v>3135</v>
      </c>
      <c r="Y79" s="711">
        <v>44752.577650462961</v>
      </c>
    </row>
    <row r="80" spans="1:25">
      <c r="A80" t="s">
        <v>410</v>
      </c>
      <c r="B80" t="s">
        <v>411</v>
      </c>
      <c r="C80" t="s">
        <v>432</v>
      </c>
      <c r="D80" t="s">
        <v>433</v>
      </c>
      <c r="E80" t="s">
        <v>414</v>
      </c>
      <c r="F80" t="s">
        <v>415</v>
      </c>
      <c r="G80" t="s">
        <v>416</v>
      </c>
      <c r="H80" t="s">
        <v>518</v>
      </c>
      <c r="I80" t="s">
        <v>495</v>
      </c>
      <c r="J80" s="711">
        <v>44741</v>
      </c>
      <c r="K80" t="s">
        <v>4026</v>
      </c>
      <c r="L80" t="s">
        <v>4027</v>
      </c>
      <c r="M80" t="s">
        <v>421</v>
      </c>
      <c r="N80">
        <v>0</v>
      </c>
      <c r="O80">
        <v>0</v>
      </c>
      <c r="P80" t="s">
        <v>422</v>
      </c>
      <c r="Q80">
        <v>744</v>
      </c>
      <c r="R80">
        <v>705.21</v>
      </c>
      <c r="S80" t="s">
        <v>422</v>
      </c>
      <c r="T80" s="935">
        <v>744</v>
      </c>
      <c r="U80" t="s">
        <v>423</v>
      </c>
      <c r="V80" t="s">
        <v>424</v>
      </c>
      <c r="W80" t="s">
        <v>425</v>
      </c>
      <c r="X80" t="s">
        <v>3135</v>
      </c>
      <c r="Y80" s="711">
        <v>44752.577650462961</v>
      </c>
    </row>
    <row r="81" spans="1:25">
      <c r="A81" t="s">
        <v>410</v>
      </c>
      <c r="B81" t="s">
        <v>411</v>
      </c>
      <c r="C81" t="s">
        <v>432</v>
      </c>
      <c r="D81" t="s">
        <v>433</v>
      </c>
      <c r="E81" t="s">
        <v>414</v>
      </c>
      <c r="F81" t="s">
        <v>415</v>
      </c>
      <c r="G81" t="s">
        <v>416</v>
      </c>
      <c r="H81" t="s">
        <v>524</v>
      </c>
      <c r="I81" t="s">
        <v>495</v>
      </c>
      <c r="J81" s="711">
        <v>44741</v>
      </c>
      <c r="K81" t="s">
        <v>4028</v>
      </c>
      <c r="L81" t="s">
        <v>4019</v>
      </c>
      <c r="M81" t="s">
        <v>421</v>
      </c>
      <c r="N81">
        <v>0</v>
      </c>
      <c r="O81">
        <v>0</v>
      </c>
      <c r="P81" t="s">
        <v>422</v>
      </c>
      <c r="Q81">
        <v>992</v>
      </c>
      <c r="R81">
        <v>940.28</v>
      </c>
      <c r="S81" t="s">
        <v>422</v>
      </c>
      <c r="T81" s="935">
        <v>992</v>
      </c>
      <c r="U81" t="s">
        <v>423</v>
      </c>
      <c r="V81" t="s">
        <v>424</v>
      </c>
      <c r="W81" t="s">
        <v>425</v>
      </c>
      <c r="X81" t="s">
        <v>3135</v>
      </c>
      <c r="Y81" s="711">
        <v>44752.577650462961</v>
      </c>
    </row>
    <row r="82" spans="1:25">
      <c r="A82" t="s">
        <v>410</v>
      </c>
      <c r="B82" t="s">
        <v>411</v>
      </c>
      <c r="C82" t="s">
        <v>432</v>
      </c>
      <c r="D82" t="s">
        <v>433</v>
      </c>
      <c r="E82" t="s">
        <v>414</v>
      </c>
      <c r="F82" t="s">
        <v>415</v>
      </c>
      <c r="G82" t="s">
        <v>416</v>
      </c>
      <c r="H82" t="s">
        <v>532</v>
      </c>
      <c r="I82" t="s">
        <v>533</v>
      </c>
      <c r="J82" s="711">
        <v>44714</v>
      </c>
      <c r="K82" t="s">
        <v>4029</v>
      </c>
      <c r="L82" t="s">
        <v>4030</v>
      </c>
      <c r="M82" t="s">
        <v>421</v>
      </c>
      <c r="N82">
        <v>0</v>
      </c>
      <c r="O82">
        <v>0</v>
      </c>
      <c r="P82" t="s">
        <v>422</v>
      </c>
      <c r="Q82">
        <v>166</v>
      </c>
      <c r="R82">
        <v>154.41999999999999</v>
      </c>
      <c r="S82" t="s">
        <v>422</v>
      </c>
      <c r="T82" s="935">
        <v>166</v>
      </c>
      <c r="U82" t="s">
        <v>423</v>
      </c>
      <c r="V82" t="s">
        <v>424</v>
      </c>
      <c r="W82" t="s">
        <v>425</v>
      </c>
      <c r="X82" t="s">
        <v>3069</v>
      </c>
      <c r="Y82" s="711">
        <v>44747.465879629628</v>
      </c>
    </row>
    <row r="83" spans="1:25">
      <c r="A83" t="s">
        <v>410</v>
      </c>
      <c r="B83" t="s">
        <v>411</v>
      </c>
      <c r="C83" t="s">
        <v>970</v>
      </c>
      <c r="D83" t="s">
        <v>971</v>
      </c>
      <c r="E83" t="s">
        <v>414</v>
      </c>
      <c r="F83" t="s">
        <v>415</v>
      </c>
      <c r="G83" t="s">
        <v>416</v>
      </c>
      <c r="H83" t="s">
        <v>532</v>
      </c>
      <c r="I83" t="s">
        <v>533</v>
      </c>
      <c r="J83" s="711">
        <v>44719</v>
      </c>
      <c r="K83" t="s">
        <v>4031</v>
      </c>
      <c r="L83" t="s">
        <v>4032</v>
      </c>
      <c r="M83" t="s">
        <v>421</v>
      </c>
      <c r="N83">
        <v>0</v>
      </c>
      <c r="O83">
        <v>0</v>
      </c>
      <c r="P83" t="s">
        <v>422</v>
      </c>
      <c r="Q83">
        <v>200</v>
      </c>
      <c r="R83">
        <v>188.88</v>
      </c>
      <c r="S83" t="s">
        <v>422</v>
      </c>
      <c r="T83" s="935">
        <v>200</v>
      </c>
      <c r="U83" t="s">
        <v>423</v>
      </c>
      <c r="V83" t="s">
        <v>424</v>
      </c>
      <c r="W83" t="s">
        <v>425</v>
      </c>
      <c r="X83" t="s">
        <v>4033</v>
      </c>
      <c r="Y83" s="711">
        <v>44748.357905092591</v>
      </c>
    </row>
    <row r="84" spans="1:25">
      <c r="A84" t="s">
        <v>410</v>
      </c>
      <c r="B84" t="s">
        <v>411</v>
      </c>
      <c r="C84" t="s">
        <v>970</v>
      </c>
      <c r="D84" t="s">
        <v>971</v>
      </c>
      <c r="E84" t="s">
        <v>414</v>
      </c>
      <c r="F84" t="s">
        <v>415</v>
      </c>
      <c r="G84" t="s">
        <v>416</v>
      </c>
      <c r="H84" t="s">
        <v>532</v>
      </c>
      <c r="I84" t="s">
        <v>533</v>
      </c>
      <c r="J84" s="711">
        <v>44728</v>
      </c>
      <c r="K84" t="s">
        <v>4034</v>
      </c>
      <c r="L84" t="s">
        <v>4035</v>
      </c>
      <c r="M84" t="s">
        <v>421</v>
      </c>
      <c r="N84">
        <v>0</v>
      </c>
      <c r="O84">
        <v>0</v>
      </c>
      <c r="P84" t="s">
        <v>422</v>
      </c>
      <c r="Q84">
        <v>755</v>
      </c>
      <c r="R84">
        <v>713</v>
      </c>
      <c r="S84" t="s">
        <v>422</v>
      </c>
      <c r="T84" s="935">
        <v>755</v>
      </c>
      <c r="U84" t="s">
        <v>423</v>
      </c>
      <c r="V84" t="s">
        <v>424</v>
      </c>
      <c r="W84" t="s">
        <v>425</v>
      </c>
      <c r="X84" t="s">
        <v>3064</v>
      </c>
      <c r="Y84" s="711">
        <v>44755.290451388886</v>
      </c>
    </row>
    <row r="85" spans="1:25">
      <c r="A85" t="s">
        <v>410</v>
      </c>
      <c r="B85" t="s">
        <v>411</v>
      </c>
      <c r="C85" t="s">
        <v>970</v>
      </c>
      <c r="D85" t="s">
        <v>971</v>
      </c>
      <c r="E85" t="s">
        <v>414</v>
      </c>
      <c r="F85" t="s">
        <v>415</v>
      </c>
      <c r="G85" t="s">
        <v>416</v>
      </c>
      <c r="H85" t="s">
        <v>569</v>
      </c>
      <c r="I85" t="s">
        <v>570</v>
      </c>
      <c r="J85" s="711">
        <v>44715</v>
      </c>
      <c r="K85" t="s">
        <v>4036</v>
      </c>
      <c r="L85" t="s">
        <v>4037</v>
      </c>
      <c r="M85" t="s">
        <v>421</v>
      </c>
      <c r="N85">
        <v>0</v>
      </c>
      <c r="O85">
        <v>0</v>
      </c>
      <c r="P85" t="s">
        <v>422</v>
      </c>
      <c r="Q85">
        <v>157.5</v>
      </c>
      <c r="R85">
        <v>148.74</v>
      </c>
      <c r="S85" t="s">
        <v>422</v>
      </c>
      <c r="T85" s="935">
        <v>157.5</v>
      </c>
      <c r="U85" t="s">
        <v>423</v>
      </c>
      <c r="V85" t="s">
        <v>424</v>
      </c>
      <c r="W85" t="s">
        <v>425</v>
      </c>
      <c r="X85" t="s">
        <v>3075</v>
      </c>
      <c r="Y85" s="711">
        <v>44748.348993055559</v>
      </c>
    </row>
    <row r="86" spans="1:25">
      <c r="A86" t="s">
        <v>410</v>
      </c>
      <c r="B86" t="s">
        <v>411</v>
      </c>
      <c r="C86" t="s">
        <v>970</v>
      </c>
      <c r="D86" t="s">
        <v>971</v>
      </c>
      <c r="E86" t="s">
        <v>414</v>
      </c>
      <c r="F86" t="s">
        <v>415</v>
      </c>
      <c r="G86" t="s">
        <v>416</v>
      </c>
      <c r="H86" t="s">
        <v>569</v>
      </c>
      <c r="I86" t="s">
        <v>570</v>
      </c>
      <c r="J86" s="711">
        <v>44719</v>
      </c>
      <c r="K86" t="s">
        <v>4038</v>
      </c>
      <c r="L86" t="s">
        <v>4039</v>
      </c>
      <c r="M86" t="s">
        <v>421</v>
      </c>
      <c r="N86">
        <v>0</v>
      </c>
      <c r="O86">
        <v>0</v>
      </c>
      <c r="P86" t="s">
        <v>422</v>
      </c>
      <c r="Q86">
        <v>106.5</v>
      </c>
      <c r="R86">
        <v>100.58</v>
      </c>
      <c r="S86" t="s">
        <v>422</v>
      </c>
      <c r="T86" s="935">
        <v>106.5</v>
      </c>
      <c r="U86" t="s">
        <v>423</v>
      </c>
      <c r="V86" t="s">
        <v>424</v>
      </c>
      <c r="W86" t="s">
        <v>425</v>
      </c>
      <c r="X86" t="s">
        <v>3075</v>
      </c>
      <c r="Y86" s="711">
        <v>44748.357905092591</v>
      </c>
    </row>
    <row r="87" spans="1:25">
      <c r="A87" t="s">
        <v>410</v>
      </c>
      <c r="B87" t="s">
        <v>411</v>
      </c>
      <c r="C87" t="s">
        <v>970</v>
      </c>
      <c r="D87" t="s">
        <v>971</v>
      </c>
      <c r="E87" t="s">
        <v>414</v>
      </c>
      <c r="F87" t="s">
        <v>415</v>
      </c>
      <c r="G87" t="s">
        <v>416</v>
      </c>
      <c r="H87" t="s">
        <v>569</v>
      </c>
      <c r="I87" t="s">
        <v>570</v>
      </c>
      <c r="J87" s="711">
        <v>44727</v>
      </c>
      <c r="K87" t="s">
        <v>4040</v>
      </c>
      <c r="L87" t="s">
        <v>4041</v>
      </c>
      <c r="M87" t="s">
        <v>421</v>
      </c>
      <c r="N87">
        <v>0</v>
      </c>
      <c r="O87">
        <v>0</v>
      </c>
      <c r="P87" t="s">
        <v>422</v>
      </c>
      <c r="Q87">
        <v>136.80000000000001</v>
      </c>
      <c r="R87">
        <v>129.19</v>
      </c>
      <c r="S87" t="s">
        <v>422</v>
      </c>
      <c r="T87" s="935">
        <v>136.80000000000001</v>
      </c>
      <c r="U87" t="s">
        <v>423</v>
      </c>
      <c r="V87" t="s">
        <v>424</v>
      </c>
      <c r="W87" t="s">
        <v>425</v>
      </c>
      <c r="X87" t="s">
        <v>3075</v>
      </c>
      <c r="Y87" s="711">
        <v>44748.377175925925</v>
      </c>
    </row>
    <row r="88" spans="1:25">
      <c r="A88" t="s">
        <v>410</v>
      </c>
      <c r="B88" t="s">
        <v>411</v>
      </c>
      <c r="C88" t="s">
        <v>970</v>
      </c>
      <c r="D88" t="s">
        <v>971</v>
      </c>
      <c r="E88" t="s">
        <v>414</v>
      </c>
      <c r="F88" t="s">
        <v>415</v>
      </c>
      <c r="G88" t="s">
        <v>416</v>
      </c>
      <c r="H88" t="s">
        <v>569</v>
      </c>
      <c r="I88" t="s">
        <v>570</v>
      </c>
      <c r="J88" s="711">
        <v>44732</v>
      </c>
      <c r="K88" t="s">
        <v>4042</v>
      </c>
      <c r="L88" t="s">
        <v>4043</v>
      </c>
      <c r="M88" t="s">
        <v>421</v>
      </c>
      <c r="N88">
        <v>0</v>
      </c>
      <c r="O88">
        <v>0</v>
      </c>
      <c r="P88" t="s">
        <v>422</v>
      </c>
      <c r="Q88">
        <v>756</v>
      </c>
      <c r="R88">
        <v>719.04</v>
      </c>
      <c r="S88" t="s">
        <v>422</v>
      </c>
      <c r="T88" s="935">
        <v>756</v>
      </c>
      <c r="U88" t="s">
        <v>423</v>
      </c>
      <c r="V88" t="s">
        <v>424</v>
      </c>
      <c r="W88" t="s">
        <v>425</v>
      </c>
      <c r="X88" t="s">
        <v>3075</v>
      </c>
      <c r="Y88" s="711">
        <v>44750.583935185183</v>
      </c>
    </row>
    <row r="89" spans="1:25">
      <c r="A89" t="s">
        <v>410</v>
      </c>
      <c r="B89" t="s">
        <v>411</v>
      </c>
      <c r="C89" t="s">
        <v>970</v>
      </c>
      <c r="D89" t="s">
        <v>971</v>
      </c>
      <c r="E89" t="s">
        <v>414</v>
      </c>
      <c r="F89" t="s">
        <v>415</v>
      </c>
      <c r="G89" t="s">
        <v>416</v>
      </c>
      <c r="H89" t="s">
        <v>569</v>
      </c>
      <c r="I89" t="s">
        <v>570</v>
      </c>
      <c r="J89" s="711">
        <v>44732</v>
      </c>
      <c r="K89" t="s">
        <v>4044</v>
      </c>
      <c r="L89" t="s">
        <v>4045</v>
      </c>
      <c r="M89" t="s">
        <v>421</v>
      </c>
      <c r="N89">
        <v>0</v>
      </c>
      <c r="O89">
        <v>0</v>
      </c>
      <c r="P89" t="s">
        <v>422</v>
      </c>
      <c r="Q89">
        <v>12.5</v>
      </c>
      <c r="R89">
        <v>11.89</v>
      </c>
      <c r="S89" t="s">
        <v>422</v>
      </c>
      <c r="T89" s="935">
        <v>12.5</v>
      </c>
      <c r="U89" t="s">
        <v>423</v>
      </c>
      <c r="V89" t="s">
        <v>424</v>
      </c>
      <c r="W89" t="s">
        <v>425</v>
      </c>
      <c r="X89" t="s">
        <v>3069</v>
      </c>
      <c r="Y89" s="711">
        <v>44748.391909722224</v>
      </c>
    </row>
    <row r="90" spans="1:25">
      <c r="A90" t="s">
        <v>410</v>
      </c>
      <c r="B90" t="s">
        <v>411</v>
      </c>
      <c r="C90" t="s">
        <v>970</v>
      </c>
      <c r="D90" t="s">
        <v>971</v>
      </c>
      <c r="E90" t="s">
        <v>414</v>
      </c>
      <c r="F90" t="s">
        <v>415</v>
      </c>
      <c r="G90" t="s">
        <v>416</v>
      </c>
      <c r="H90" t="s">
        <v>569</v>
      </c>
      <c r="I90" t="s">
        <v>570</v>
      </c>
      <c r="J90" s="711">
        <v>44732</v>
      </c>
      <c r="K90" t="s">
        <v>4046</v>
      </c>
      <c r="L90" t="s">
        <v>4047</v>
      </c>
      <c r="M90" t="s">
        <v>421</v>
      </c>
      <c r="N90">
        <v>0</v>
      </c>
      <c r="O90">
        <v>0</v>
      </c>
      <c r="P90" t="s">
        <v>422</v>
      </c>
      <c r="Q90">
        <v>21.5</v>
      </c>
      <c r="R90">
        <v>20.45</v>
      </c>
      <c r="S90" t="s">
        <v>422</v>
      </c>
      <c r="T90" s="935">
        <v>21.5</v>
      </c>
      <c r="U90" t="s">
        <v>423</v>
      </c>
      <c r="V90" t="s">
        <v>424</v>
      </c>
      <c r="W90" t="s">
        <v>425</v>
      </c>
      <c r="X90" t="s">
        <v>3069</v>
      </c>
      <c r="Y90" s="711">
        <v>44748.391944444447</v>
      </c>
    </row>
    <row r="91" spans="1:25">
      <c r="A91" t="s">
        <v>410</v>
      </c>
      <c r="B91" t="s">
        <v>411</v>
      </c>
      <c r="C91" t="s">
        <v>970</v>
      </c>
      <c r="D91" t="s">
        <v>971</v>
      </c>
      <c r="E91" t="s">
        <v>414</v>
      </c>
      <c r="F91" t="s">
        <v>415</v>
      </c>
      <c r="G91" t="s">
        <v>416</v>
      </c>
      <c r="H91" t="s">
        <v>569</v>
      </c>
      <c r="I91" t="s">
        <v>570</v>
      </c>
      <c r="J91" s="711">
        <v>44732</v>
      </c>
      <c r="K91" t="s">
        <v>4048</v>
      </c>
      <c r="L91" t="s">
        <v>4049</v>
      </c>
      <c r="M91" t="s">
        <v>421</v>
      </c>
      <c r="N91">
        <v>0</v>
      </c>
      <c r="O91">
        <v>0</v>
      </c>
      <c r="P91" t="s">
        <v>422</v>
      </c>
      <c r="Q91">
        <v>117.5</v>
      </c>
      <c r="R91">
        <v>111.76</v>
      </c>
      <c r="S91" t="s">
        <v>422</v>
      </c>
      <c r="T91" s="935">
        <v>117.5</v>
      </c>
      <c r="U91" t="s">
        <v>423</v>
      </c>
      <c r="V91" t="s">
        <v>424</v>
      </c>
      <c r="W91" t="s">
        <v>425</v>
      </c>
      <c r="X91" t="s">
        <v>3069</v>
      </c>
      <c r="Y91" s="711">
        <v>44748.391967592594</v>
      </c>
    </row>
    <row r="92" spans="1:25">
      <c r="A92" t="s">
        <v>410</v>
      </c>
      <c r="B92" t="s">
        <v>411</v>
      </c>
      <c r="C92" t="s">
        <v>970</v>
      </c>
      <c r="D92" t="s">
        <v>971</v>
      </c>
      <c r="E92" t="s">
        <v>414</v>
      </c>
      <c r="F92" t="s">
        <v>415</v>
      </c>
      <c r="G92" t="s">
        <v>416</v>
      </c>
      <c r="H92" t="s">
        <v>569</v>
      </c>
      <c r="I92" t="s">
        <v>570</v>
      </c>
      <c r="J92" s="711">
        <v>44732</v>
      </c>
      <c r="K92" t="s">
        <v>4050</v>
      </c>
      <c r="L92" t="s">
        <v>4051</v>
      </c>
      <c r="M92" t="s">
        <v>421</v>
      </c>
      <c r="N92">
        <v>0</v>
      </c>
      <c r="O92">
        <v>0</v>
      </c>
      <c r="P92" t="s">
        <v>422</v>
      </c>
      <c r="Q92">
        <v>35</v>
      </c>
      <c r="R92">
        <v>33.29</v>
      </c>
      <c r="S92" t="s">
        <v>422</v>
      </c>
      <c r="T92" s="935">
        <v>35</v>
      </c>
      <c r="U92" t="s">
        <v>423</v>
      </c>
      <c r="V92" t="s">
        <v>424</v>
      </c>
      <c r="W92" t="s">
        <v>425</v>
      </c>
      <c r="X92" t="s">
        <v>3069</v>
      </c>
      <c r="Y92" s="711">
        <v>44748.391967592594</v>
      </c>
    </row>
    <row r="93" spans="1:25">
      <c r="A93" t="s">
        <v>410</v>
      </c>
      <c r="B93" t="s">
        <v>411</v>
      </c>
      <c r="C93" t="s">
        <v>970</v>
      </c>
      <c r="D93" t="s">
        <v>971</v>
      </c>
      <c r="E93" t="s">
        <v>414</v>
      </c>
      <c r="F93" t="s">
        <v>415</v>
      </c>
      <c r="G93" t="s">
        <v>416</v>
      </c>
      <c r="H93" t="s">
        <v>569</v>
      </c>
      <c r="I93" t="s">
        <v>570</v>
      </c>
      <c r="J93" s="711">
        <v>44741</v>
      </c>
      <c r="K93" t="s">
        <v>4052</v>
      </c>
      <c r="L93" t="s">
        <v>4053</v>
      </c>
      <c r="M93" t="s">
        <v>421</v>
      </c>
      <c r="N93">
        <v>0</v>
      </c>
      <c r="O93">
        <v>0</v>
      </c>
      <c r="P93" t="s">
        <v>422</v>
      </c>
      <c r="Q93">
        <v>158.4</v>
      </c>
      <c r="R93">
        <v>150.13999999999999</v>
      </c>
      <c r="S93" t="s">
        <v>422</v>
      </c>
      <c r="T93" s="935">
        <v>158.4</v>
      </c>
      <c r="U93" t="s">
        <v>423</v>
      </c>
      <c r="V93" t="s">
        <v>424</v>
      </c>
      <c r="W93" t="s">
        <v>425</v>
      </c>
      <c r="X93" t="s">
        <v>3075</v>
      </c>
      <c r="Y93" s="711">
        <v>44748.479212962964</v>
      </c>
    </row>
    <row r="94" spans="1:25">
      <c r="A94" t="s">
        <v>410</v>
      </c>
      <c r="B94" t="s">
        <v>411</v>
      </c>
      <c r="C94" t="s">
        <v>432</v>
      </c>
      <c r="D94" t="s">
        <v>433</v>
      </c>
      <c r="E94" t="s">
        <v>414</v>
      </c>
      <c r="F94" t="s">
        <v>415</v>
      </c>
      <c r="G94" t="s">
        <v>416</v>
      </c>
      <c r="H94" t="s">
        <v>569</v>
      </c>
      <c r="I94" t="s">
        <v>570</v>
      </c>
      <c r="J94" s="711">
        <v>44742</v>
      </c>
      <c r="K94" t="s">
        <v>4054</v>
      </c>
      <c r="L94" t="s">
        <v>4055</v>
      </c>
      <c r="M94" t="s">
        <v>421</v>
      </c>
      <c r="N94">
        <v>0</v>
      </c>
      <c r="O94">
        <v>0</v>
      </c>
      <c r="P94" t="s">
        <v>422</v>
      </c>
      <c r="Q94">
        <v>4</v>
      </c>
      <c r="R94">
        <v>3.79</v>
      </c>
      <c r="S94" t="s">
        <v>422</v>
      </c>
      <c r="T94" s="935">
        <v>4</v>
      </c>
      <c r="U94" t="s">
        <v>423</v>
      </c>
      <c r="V94" t="s">
        <v>424</v>
      </c>
      <c r="W94" t="s">
        <v>425</v>
      </c>
      <c r="X94" t="s">
        <v>3075</v>
      </c>
      <c r="Y94" s="711">
        <v>44757.579884259256</v>
      </c>
    </row>
    <row r="95" spans="1:25">
      <c r="A95" t="s">
        <v>410</v>
      </c>
      <c r="B95" t="s">
        <v>411</v>
      </c>
      <c r="C95" t="s">
        <v>432</v>
      </c>
      <c r="D95" t="s">
        <v>433</v>
      </c>
      <c r="E95" t="s">
        <v>414</v>
      </c>
      <c r="F95" t="s">
        <v>415</v>
      </c>
      <c r="G95" t="s">
        <v>416</v>
      </c>
      <c r="H95" t="s">
        <v>596</v>
      </c>
      <c r="I95" t="s">
        <v>597</v>
      </c>
      <c r="J95" s="711">
        <v>44741</v>
      </c>
      <c r="K95" t="s">
        <v>4056</v>
      </c>
      <c r="L95" t="s">
        <v>4057</v>
      </c>
      <c r="M95" t="s">
        <v>421</v>
      </c>
      <c r="N95">
        <v>0</v>
      </c>
      <c r="O95">
        <v>0</v>
      </c>
      <c r="P95" t="s">
        <v>422</v>
      </c>
      <c r="Q95">
        <v>195.57</v>
      </c>
      <c r="R95">
        <v>185.37</v>
      </c>
      <c r="S95" t="s">
        <v>422</v>
      </c>
      <c r="T95" s="935">
        <v>195.57</v>
      </c>
      <c r="U95" t="s">
        <v>423</v>
      </c>
      <c r="V95" t="s">
        <v>424</v>
      </c>
      <c r="W95" t="s">
        <v>425</v>
      </c>
      <c r="X95" t="s">
        <v>3135</v>
      </c>
      <c r="Y95" s="711">
        <v>44752.577650462961</v>
      </c>
    </row>
    <row r="96" spans="1:25">
      <c r="A96" t="s">
        <v>410</v>
      </c>
      <c r="B96" t="s">
        <v>411</v>
      </c>
      <c r="C96" t="s">
        <v>432</v>
      </c>
      <c r="D96" t="s">
        <v>433</v>
      </c>
      <c r="E96" t="s">
        <v>414</v>
      </c>
      <c r="F96" t="s">
        <v>415</v>
      </c>
      <c r="G96" t="s">
        <v>416</v>
      </c>
      <c r="H96" t="s">
        <v>604</v>
      </c>
      <c r="I96" t="s">
        <v>597</v>
      </c>
      <c r="J96" s="711">
        <v>44741</v>
      </c>
      <c r="K96" t="s">
        <v>4058</v>
      </c>
      <c r="L96" t="s">
        <v>4057</v>
      </c>
      <c r="M96" t="s">
        <v>421</v>
      </c>
      <c r="N96">
        <v>0</v>
      </c>
      <c r="O96">
        <v>0</v>
      </c>
      <c r="P96" t="s">
        <v>422</v>
      </c>
      <c r="Q96">
        <v>195.57</v>
      </c>
      <c r="R96">
        <v>185.37</v>
      </c>
      <c r="S96" t="s">
        <v>422</v>
      </c>
      <c r="T96" s="935">
        <v>195.57</v>
      </c>
      <c r="U96" t="s">
        <v>423</v>
      </c>
      <c r="V96" t="s">
        <v>424</v>
      </c>
      <c r="W96" t="s">
        <v>425</v>
      </c>
      <c r="X96" t="s">
        <v>3135</v>
      </c>
      <c r="Y96" s="711">
        <v>44752.577650462961</v>
      </c>
    </row>
    <row r="97" spans="1:25">
      <c r="A97" t="s">
        <v>410</v>
      </c>
      <c r="B97" t="s">
        <v>411</v>
      </c>
      <c r="C97" t="s">
        <v>432</v>
      </c>
      <c r="D97" t="s">
        <v>433</v>
      </c>
      <c r="E97" t="s">
        <v>414</v>
      </c>
      <c r="F97" t="s">
        <v>415</v>
      </c>
      <c r="G97" t="s">
        <v>416</v>
      </c>
      <c r="H97" t="s">
        <v>608</v>
      </c>
      <c r="I97" t="s">
        <v>597</v>
      </c>
      <c r="J97" s="711">
        <v>44741</v>
      </c>
      <c r="K97" t="s">
        <v>4059</v>
      </c>
      <c r="L97" t="s">
        <v>4060</v>
      </c>
      <c r="M97" t="s">
        <v>421</v>
      </c>
      <c r="N97">
        <v>0</v>
      </c>
      <c r="O97">
        <v>0</v>
      </c>
      <c r="P97" t="s">
        <v>422</v>
      </c>
      <c r="Q97">
        <v>65.19</v>
      </c>
      <c r="R97">
        <v>61.79</v>
      </c>
      <c r="S97" t="s">
        <v>422</v>
      </c>
      <c r="T97" s="935">
        <v>65.19</v>
      </c>
      <c r="U97" t="s">
        <v>423</v>
      </c>
      <c r="V97" t="s">
        <v>424</v>
      </c>
      <c r="W97" t="s">
        <v>425</v>
      </c>
      <c r="X97" t="s">
        <v>3135</v>
      </c>
      <c r="Y97" s="711">
        <v>44752.577650462961</v>
      </c>
    </row>
    <row r="98" spans="1:25">
      <c r="A98" t="s">
        <v>410</v>
      </c>
      <c r="B98" t="s">
        <v>411</v>
      </c>
      <c r="C98" t="s">
        <v>432</v>
      </c>
      <c r="D98" t="s">
        <v>433</v>
      </c>
      <c r="E98" t="s">
        <v>414</v>
      </c>
      <c r="F98" t="s">
        <v>415</v>
      </c>
      <c r="G98" t="s">
        <v>416</v>
      </c>
      <c r="H98" t="s">
        <v>612</v>
      </c>
      <c r="I98" t="s">
        <v>597</v>
      </c>
      <c r="J98" s="711">
        <v>44741</v>
      </c>
      <c r="K98" t="s">
        <v>4061</v>
      </c>
      <c r="L98" t="s">
        <v>4057</v>
      </c>
      <c r="M98" t="s">
        <v>421</v>
      </c>
      <c r="N98">
        <v>0</v>
      </c>
      <c r="O98">
        <v>0</v>
      </c>
      <c r="P98" t="s">
        <v>422</v>
      </c>
      <c r="Q98">
        <v>195.57</v>
      </c>
      <c r="R98">
        <v>185.37</v>
      </c>
      <c r="S98" t="s">
        <v>422</v>
      </c>
      <c r="T98" s="935">
        <v>195.57</v>
      </c>
      <c r="U98" t="s">
        <v>423</v>
      </c>
      <c r="V98" t="s">
        <v>424</v>
      </c>
      <c r="W98" t="s">
        <v>425</v>
      </c>
      <c r="X98" t="s">
        <v>3135</v>
      </c>
      <c r="Y98" s="711">
        <v>44752.577650462961</v>
      </c>
    </row>
    <row r="99" spans="1:25">
      <c r="A99" t="s">
        <v>410</v>
      </c>
      <c r="B99" t="s">
        <v>411</v>
      </c>
      <c r="C99" t="s">
        <v>432</v>
      </c>
      <c r="D99" t="s">
        <v>433</v>
      </c>
      <c r="E99" t="s">
        <v>414</v>
      </c>
      <c r="F99" t="s">
        <v>415</v>
      </c>
      <c r="G99" t="s">
        <v>416</v>
      </c>
      <c r="H99" t="s">
        <v>616</v>
      </c>
      <c r="I99" t="s">
        <v>597</v>
      </c>
      <c r="J99" s="711">
        <v>44741</v>
      </c>
      <c r="K99" t="s">
        <v>4062</v>
      </c>
      <c r="L99" t="s">
        <v>4063</v>
      </c>
      <c r="M99" t="s">
        <v>421</v>
      </c>
      <c r="N99">
        <v>0</v>
      </c>
      <c r="O99">
        <v>0</v>
      </c>
      <c r="P99" t="s">
        <v>422</v>
      </c>
      <c r="Q99">
        <v>651.9</v>
      </c>
      <c r="R99">
        <v>617.91</v>
      </c>
      <c r="S99" t="s">
        <v>422</v>
      </c>
      <c r="T99" s="935">
        <v>651.9</v>
      </c>
      <c r="U99" t="s">
        <v>423</v>
      </c>
      <c r="V99" t="s">
        <v>424</v>
      </c>
      <c r="W99" t="s">
        <v>425</v>
      </c>
      <c r="X99" t="s">
        <v>3135</v>
      </c>
      <c r="Y99" s="711">
        <v>44752.577650462961</v>
      </c>
    </row>
    <row r="100" spans="1:25">
      <c r="A100" t="s">
        <v>410</v>
      </c>
      <c r="B100" t="s">
        <v>411</v>
      </c>
      <c r="C100" t="s">
        <v>432</v>
      </c>
      <c r="D100" t="s">
        <v>433</v>
      </c>
      <c r="E100" t="s">
        <v>414</v>
      </c>
      <c r="F100" t="s">
        <v>415</v>
      </c>
      <c r="G100" t="s">
        <v>416</v>
      </c>
      <c r="H100" t="s">
        <v>623</v>
      </c>
      <c r="I100" t="s">
        <v>624</v>
      </c>
      <c r="J100" s="711">
        <v>44741</v>
      </c>
      <c r="K100" t="s">
        <v>4064</v>
      </c>
      <c r="L100" t="s">
        <v>4065</v>
      </c>
      <c r="M100" t="s">
        <v>421</v>
      </c>
      <c r="N100">
        <v>0</v>
      </c>
      <c r="O100">
        <v>0</v>
      </c>
      <c r="P100" t="s">
        <v>422</v>
      </c>
      <c r="Q100">
        <v>2607.65</v>
      </c>
      <c r="R100">
        <v>2471.71</v>
      </c>
      <c r="S100" t="s">
        <v>422</v>
      </c>
      <c r="T100" s="935">
        <v>2607.65</v>
      </c>
      <c r="U100" t="s">
        <v>423</v>
      </c>
      <c r="V100" t="s">
        <v>424</v>
      </c>
      <c r="W100" t="s">
        <v>425</v>
      </c>
      <c r="X100" t="s">
        <v>3135</v>
      </c>
      <c r="Y100" s="711">
        <v>44752.577673611115</v>
      </c>
    </row>
    <row r="101" spans="1:25">
      <c r="A101" t="s">
        <v>410</v>
      </c>
      <c r="B101" t="s">
        <v>411</v>
      </c>
      <c r="C101" t="s">
        <v>970</v>
      </c>
      <c r="D101" t="s">
        <v>971</v>
      </c>
      <c r="E101" t="s">
        <v>414</v>
      </c>
      <c r="F101" t="s">
        <v>415</v>
      </c>
      <c r="G101" t="s">
        <v>416</v>
      </c>
      <c r="H101" t="s">
        <v>633</v>
      </c>
      <c r="I101" t="s">
        <v>634</v>
      </c>
      <c r="J101" s="711">
        <v>44715</v>
      </c>
      <c r="K101" t="s">
        <v>4066</v>
      </c>
      <c r="L101" t="s">
        <v>4067</v>
      </c>
      <c r="M101" t="s">
        <v>421</v>
      </c>
      <c r="N101">
        <v>0</v>
      </c>
      <c r="O101">
        <v>0</v>
      </c>
      <c r="P101" t="s">
        <v>422</v>
      </c>
      <c r="Q101">
        <v>22.5</v>
      </c>
      <c r="R101">
        <v>21.25</v>
      </c>
      <c r="S101" t="s">
        <v>422</v>
      </c>
      <c r="T101" s="935">
        <v>22.5</v>
      </c>
      <c r="U101" t="s">
        <v>423</v>
      </c>
      <c r="V101" t="s">
        <v>424</v>
      </c>
      <c r="W101" t="s">
        <v>425</v>
      </c>
      <c r="X101" t="s">
        <v>3069</v>
      </c>
      <c r="Y101" s="711">
        <v>44748.348981481482</v>
      </c>
    </row>
    <row r="102" spans="1:25">
      <c r="A102" t="s">
        <v>410</v>
      </c>
      <c r="B102" t="s">
        <v>411</v>
      </c>
      <c r="C102" t="s">
        <v>970</v>
      </c>
      <c r="D102" t="s">
        <v>971</v>
      </c>
      <c r="E102" t="s">
        <v>414</v>
      </c>
      <c r="F102" t="s">
        <v>415</v>
      </c>
      <c r="G102" t="s">
        <v>416</v>
      </c>
      <c r="H102" t="s">
        <v>633</v>
      </c>
      <c r="I102" t="s">
        <v>634</v>
      </c>
      <c r="J102" s="711">
        <v>44715</v>
      </c>
      <c r="K102" t="s">
        <v>4068</v>
      </c>
      <c r="L102" t="s">
        <v>4069</v>
      </c>
      <c r="M102" t="s">
        <v>421</v>
      </c>
      <c r="N102">
        <v>0</v>
      </c>
      <c r="O102">
        <v>0</v>
      </c>
      <c r="P102" t="s">
        <v>422</v>
      </c>
      <c r="Q102">
        <v>60</v>
      </c>
      <c r="R102">
        <v>56.66</v>
      </c>
      <c r="S102" t="s">
        <v>422</v>
      </c>
      <c r="T102" s="935">
        <v>60</v>
      </c>
      <c r="U102" t="s">
        <v>423</v>
      </c>
      <c r="V102" t="s">
        <v>424</v>
      </c>
      <c r="W102" t="s">
        <v>425</v>
      </c>
      <c r="X102" t="s">
        <v>3373</v>
      </c>
      <c r="Y102" s="711">
        <v>44748.348993055559</v>
      </c>
    </row>
    <row r="103" spans="1:25">
      <c r="A103" t="s">
        <v>410</v>
      </c>
      <c r="B103" t="s">
        <v>411</v>
      </c>
      <c r="C103" t="s">
        <v>970</v>
      </c>
      <c r="D103" t="s">
        <v>971</v>
      </c>
      <c r="E103" t="s">
        <v>414</v>
      </c>
      <c r="F103" t="s">
        <v>415</v>
      </c>
      <c r="G103" t="s">
        <v>416</v>
      </c>
      <c r="H103" t="s">
        <v>633</v>
      </c>
      <c r="I103" t="s">
        <v>634</v>
      </c>
      <c r="J103" s="711">
        <v>44715</v>
      </c>
      <c r="K103" t="s">
        <v>4070</v>
      </c>
      <c r="L103" t="s">
        <v>4071</v>
      </c>
      <c r="M103" t="s">
        <v>421</v>
      </c>
      <c r="N103">
        <v>0</v>
      </c>
      <c r="O103">
        <v>0</v>
      </c>
      <c r="P103" t="s">
        <v>422</v>
      </c>
      <c r="Q103">
        <v>99</v>
      </c>
      <c r="R103">
        <v>93.49</v>
      </c>
      <c r="S103" t="s">
        <v>422</v>
      </c>
      <c r="T103" s="935">
        <v>99</v>
      </c>
      <c r="U103" t="s">
        <v>423</v>
      </c>
      <c r="V103" t="s">
        <v>424</v>
      </c>
      <c r="W103" t="s">
        <v>425</v>
      </c>
      <c r="X103" t="s">
        <v>3168</v>
      </c>
      <c r="Y103" s="711">
        <v>44748.348993055559</v>
      </c>
    </row>
    <row r="104" spans="1:25">
      <c r="A104" t="s">
        <v>410</v>
      </c>
      <c r="B104" t="s">
        <v>411</v>
      </c>
      <c r="C104" t="s">
        <v>970</v>
      </c>
      <c r="D104" t="s">
        <v>971</v>
      </c>
      <c r="E104" t="s">
        <v>414</v>
      </c>
      <c r="F104" t="s">
        <v>415</v>
      </c>
      <c r="G104" t="s">
        <v>416</v>
      </c>
      <c r="H104" t="s">
        <v>633</v>
      </c>
      <c r="I104" t="s">
        <v>634</v>
      </c>
      <c r="J104" s="711">
        <v>44725</v>
      </c>
      <c r="K104" t="s">
        <v>4072</v>
      </c>
      <c r="L104" t="s">
        <v>4073</v>
      </c>
      <c r="M104" t="s">
        <v>421</v>
      </c>
      <c r="N104">
        <v>0</v>
      </c>
      <c r="O104">
        <v>0</v>
      </c>
      <c r="P104" t="s">
        <v>422</v>
      </c>
      <c r="Q104">
        <v>50</v>
      </c>
      <c r="R104">
        <v>47.22</v>
      </c>
      <c r="S104" t="s">
        <v>422</v>
      </c>
      <c r="T104" s="935">
        <v>50</v>
      </c>
      <c r="U104" t="s">
        <v>423</v>
      </c>
      <c r="V104" t="s">
        <v>424</v>
      </c>
      <c r="W104" t="s">
        <v>425</v>
      </c>
      <c r="X104" t="s">
        <v>3168</v>
      </c>
      <c r="Y104" s="711">
        <v>44748.377175925925</v>
      </c>
    </row>
    <row r="105" spans="1:25">
      <c r="A105" t="s">
        <v>410</v>
      </c>
      <c r="B105" t="s">
        <v>411</v>
      </c>
      <c r="C105" t="s">
        <v>970</v>
      </c>
      <c r="D105" t="s">
        <v>971</v>
      </c>
      <c r="E105" t="s">
        <v>414</v>
      </c>
      <c r="F105" t="s">
        <v>415</v>
      </c>
      <c r="G105" t="s">
        <v>416</v>
      </c>
      <c r="H105" t="s">
        <v>633</v>
      </c>
      <c r="I105" t="s">
        <v>634</v>
      </c>
      <c r="J105" s="711">
        <v>44733</v>
      </c>
      <c r="K105" t="s">
        <v>4074</v>
      </c>
      <c r="L105" t="s">
        <v>4075</v>
      </c>
      <c r="M105" t="s">
        <v>421</v>
      </c>
      <c r="N105">
        <v>0</v>
      </c>
      <c r="O105">
        <v>0</v>
      </c>
      <c r="P105" t="s">
        <v>422</v>
      </c>
      <c r="Q105">
        <v>9</v>
      </c>
      <c r="R105">
        <v>8.56</v>
      </c>
      <c r="S105" t="s">
        <v>422</v>
      </c>
      <c r="T105" s="935">
        <v>9</v>
      </c>
      <c r="U105" t="s">
        <v>423</v>
      </c>
      <c r="V105" t="s">
        <v>424</v>
      </c>
      <c r="W105" t="s">
        <v>425</v>
      </c>
      <c r="X105" t="s">
        <v>3069</v>
      </c>
      <c r="Y105" s="711">
        <v>44748.479201388887</v>
      </c>
    </row>
    <row r="106" spans="1:25">
      <c r="A106" t="s">
        <v>410</v>
      </c>
      <c r="B106" t="s">
        <v>411</v>
      </c>
      <c r="C106" t="s">
        <v>970</v>
      </c>
      <c r="D106" t="s">
        <v>971</v>
      </c>
      <c r="E106" t="s">
        <v>414</v>
      </c>
      <c r="F106" t="s">
        <v>415</v>
      </c>
      <c r="G106" t="s">
        <v>416</v>
      </c>
      <c r="H106" t="s">
        <v>633</v>
      </c>
      <c r="I106" t="s">
        <v>634</v>
      </c>
      <c r="J106" s="711">
        <v>44734</v>
      </c>
      <c r="K106" t="s">
        <v>4076</v>
      </c>
      <c r="L106" t="s">
        <v>4077</v>
      </c>
      <c r="M106" t="s">
        <v>421</v>
      </c>
      <c r="N106">
        <v>0</v>
      </c>
      <c r="O106">
        <v>0</v>
      </c>
      <c r="P106" t="s">
        <v>422</v>
      </c>
      <c r="Q106">
        <v>50</v>
      </c>
      <c r="R106">
        <v>47.56</v>
      </c>
      <c r="S106" t="s">
        <v>422</v>
      </c>
      <c r="T106" s="935">
        <v>50</v>
      </c>
      <c r="U106" t="s">
        <v>423</v>
      </c>
      <c r="V106" t="s">
        <v>424</v>
      </c>
      <c r="W106" t="s">
        <v>425</v>
      </c>
      <c r="X106" t="s">
        <v>3168</v>
      </c>
      <c r="Y106" s="711">
        <v>44748.479201388887</v>
      </c>
    </row>
    <row r="107" spans="1:25">
      <c r="A107" t="s">
        <v>410</v>
      </c>
      <c r="B107" t="s">
        <v>411</v>
      </c>
      <c r="C107" t="s">
        <v>412</v>
      </c>
      <c r="D107" t="s">
        <v>413</v>
      </c>
      <c r="E107" t="s">
        <v>414</v>
      </c>
      <c r="F107" t="s">
        <v>415</v>
      </c>
      <c r="G107" t="s">
        <v>416</v>
      </c>
      <c r="H107" t="s">
        <v>633</v>
      </c>
      <c r="I107" t="s">
        <v>634</v>
      </c>
      <c r="J107" s="711">
        <v>44740</v>
      </c>
      <c r="K107" t="s">
        <v>4078</v>
      </c>
      <c r="L107" t="s">
        <v>4079</v>
      </c>
      <c r="M107" t="s">
        <v>421</v>
      </c>
      <c r="N107">
        <v>0</v>
      </c>
      <c r="O107">
        <v>0</v>
      </c>
      <c r="P107" t="s">
        <v>422</v>
      </c>
      <c r="Q107">
        <v>37</v>
      </c>
      <c r="R107">
        <v>35.07</v>
      </c>
      <c r="S107" t="s">
        <v>422</v>
      </c>
      <c r="T107" s="935">
        <v>37</v>
      </c>
      <c r="U107" t="s">
        <v>423</v>
      </c>
      <c r="V107" t="s">
        <v>424</v>
      </c>
      <c r="W107" t="s">
        <v>425</v>
      </c>
      <c r="X107" t="s">
        <v>3168</v>
      </c>
      <c r="Y107" s="711">
        <v>44751.864756944444</v>
      </c>
    </row>
    <row r="108" spans="1:25">
      <c r="A108" t="s">
        <v>410</v>
      </c>
      <c r="B108" t="s">
        <v>411</v>
      </c>
      <c r="C108" t="s">
        <v>432</v>
      </c>
      <c r="D108" t="s">
        <v>433</v>
      </c>
      <c r="E108" t="s">
        <v>414</v>
      </c>
      <c r="F108" t="s">
        <v>415</v>
      </c>
      <c r="G108" t="s">
        <v>416</v>
      </c>
      <c r="H108" t="s">
        <v>653</v>
      </c>
      <c r="I108" t="s">
        <v>654</v>
      </c>
      <c r="J108" s="711">
        <v>44741</v>
      </c>
      <c r="K108" t="s">
        <v>4080</v>
      </c>
      <c r="L108" t="s">
        <v>4081</v>
      </c>
      <c r="M108" t="s">
        <v>421</v>
      </c>
      <c r="N108">
        <v>0</v>
      </c>
      <c r="O108">
        <v>0</v>
      </c>
      <c r="P108" t="s">
        <v>422</v>
      </c>
      <c r="Q108">
        <v>9.99</v>
      </c>
      <c r="R108">
        <v>9.4700000000000006</v>
      </c>
      <c r="S108" t="s">
        <v>422</v>
      </c>
      <c r="T108" s="935">
        <v>9.99</v>
      </c>
      <c r="U108" t="s">
        <v>423</v>
      </c>
      <c r="V108" t="s">
        <v>424</v>
      </c>
      <c r="W108" t="s">
        <v>425</v>
      </c>
      <c r="X108" t="s">
        <v>3406</v>
      </c>
      <c r="Y108" s="711">
        <v>44747.475706018522</v>
      </c>
    </row>
    <row r="109" spans="1:25">
      <c r="A109" t="s">
        <v>410</v>
      </c>
      <c r="B109" t="s">
        <v>411</v>
      </c>
      <c r="C109" t="s">
        <v>970</v>
      </c>
      <c r="D109" t="s">
        <v>971</v>
      </c>
      <c r="E109" t="s">
        <v>414</v>
      </c>
      <c r="F109" t="s">
        <v>415</v>
      </c>
      <c r="G109" t="s">
        <v>416</v>
      </c>
      <c r="H109" t="s">
        <v>653</v>
      </c>
      <c r="I109" t="s">
        <v>654</v>
      </c>
      <c r="J109" s="711">
        <v>44741</v>
      </c>
      <c r="K109" t="s">
        <v>4082</v>
      </c>
      <c r="L109" t="s">
        <v>4083</v>
      </c>
      <c r="M109" t="s">
        <v>421</v>
      </c>
      <c r="N109">
        <v>0</v>
      </c>
      <c r="O109">
        <v>0</v>
      </c>
      <c r="P109" t="s">
        <v>422</v>
      </c>
      <c r="Q109">
        <v>58.07</v>
      </c>
      <c r="R109">
        <v>55.04</v>
      </c>
      <c r="S109" t="s">
        <v>422</v>
      </c>
      <c r="T109" s="935">
        <v>58.07</v>
      </c>
      <c r="U109" t="s">
        <v>423</v>
      </c>
      <c r="V109" t="s">
        <v>424</v>
      </c>
      <c r="W109" t="s">
        <v>425</v>
      </c>
      <c r="X109" t="s">
        <v>3406</v>
      </c>
      <c r="Y109" s="711">
        <v>44750.58394675926</v>
      </c>
    </row>
    <row r="110" spans="1:25">
      <c r="A110" t="s">
        <v>410</v>
      </c>
      <c r="B110" t="s">
        <v>411</v>
      </c>
      <c r="C110" t="s">
        <v>970</v>
      </c>
      <c r="D110" t="s">
        <v>971</v>
      </c>
      <c r="E110" t="s">
        <v>414</v>
      </c>
      <c r="F110" t="s">
        <v>415</v>
      </c>
      <c r="G110" t="s">
        <v>416</v>
      </c>
      <c r="H110" t="s">
        <v>653</v>
      </c>
      <c r="I110" t="s">
        <v>654</v>
      </c>
      <c r="J110" s="711">
        <v>44741</v>
      </c>
      <c r="K110" t="s">
        <v>4084</v>
      </c>
      <c r="L110" t="s">
        <v>4085</v>
      </c>
      <c r="M110" t="s">
        <v>421</v>
      </c>
      <c r="N110">
        <v>0</v>
      </c>
      <c r="O110">
        <v>0</v>
      </c>
      <c r="P110" t="s">
        <v>422</v>
      </c>
      <c r="Q110">
        <v>598.89</v>
      </c>
      <c r="R110">
        <v>567.66999999999996</v>
      </c>
      <c r="S110" t="s">
        <v>422</v>
      </c>
      <c r="T110" s="935">
        <v>598.89</v>
      </c>
      <c r="U110" t="s">
        <v>423</v>
      </c>
      <c r="V110" t="s">
        <v>424</v>
      </c>
      <c r="W110" t="s">
        <v>425</v>
      </c>
      <c r="X110" t="s">
        <v>3406</v>
      </c>
      <c r="Y110" s="711">
        <v>44750.58394675926</v>
      </c>
    </row>
    <row r="111" spans="1:25">
      <c r="A111" t="s">
        <v>410</v>
      </c>
      <c r="B111" t="s">
        <v>411</v>
      </c>
      <c r="C111" t="s">
        <v>970</v>
      </c>
      <c r="D111" t="s">
        <v>971</v>
      </c>
      <c r="E111" t="s">
        <v>414</v>
      </c>
      <c r="F111" t="s">
        <v>415</v>
      </c>
      <c r="G111" t="s">
        <v>416</v>
      </c>
      <c r="H111" t="s">
        <v>653</v>
      </c>
      <c r="I111" t="s">
        <v>654</v>
      </c>
      <c r="J111" s="711">
        <v>44741</v>
      </c>
      <c r="K111" t="s">
        <v>4086</v>
      </c>
      <c r="L111" t="s">
        <v>4087</v>
      </c>
      <c r="M111" t="s">
        <v>421</v>
      </c>
      <c r="N111">
        <v>0</v>
      </c>
      <c r="O111">
        <v>0</v>
      </c>
      <c r="P111" t="s">
        <v>422</v>
      </c>
      <c r="Q111">
        <v>29</v>
      </c>
      <c r="R111">
        <v>27.49</v>
      </c>
      <c r="S111" t="s">
        <v>422</v>
      </c>
      <c r="T111" s="935">
        <v>29</v>
      </c>
      <c r="U111" t="s">
        <v>423</v>
      </c>
      <c r="V111" t="s">
        <v>424</v>
      </c>
      <c r="W111" t="s">
        <v>425</v>
      </c>
      <c r="X111" t="s">
        <v>3406</v>
      </c>
      <c r="Y111" s="711">
        <v>44750.595891203702</v>
      </c>
    </row>
    <row r="112" spans="1:25">
      <c r="A112" t="s">
        <v>410</v>
      </c>
      <c r="B112" t="s">
        <v>411</v>
      </c>
      <c r="C112" t="s">
        <v>970</v>
      </c>
      <c r="D112" t="s">
        <v>971</v>
      </c>
      <c r="E112" t="s">
        <v>414</v>
      </c>
      <c r="F112" t="s">
        <v>415</v>
      </c>
      <c r="G112" t="s">
        <v>416</v>
      </c>
      <c r="H112" t="s">
        <v>653</v>
      </c>
      <c r="I112" t="s">
        <v>654</v>
      </c>
      <c r="J112" s="711">
        <v>44741</v>
      </c>
      <c r="K112" t="s">
        <v>4088</v>
      </c>
      <c r="L112" t="s">
        <v>4089</v>
      </c>
      <c r="M112" t="s">
        <v>421</v>
      </c>
      <c r="N112">
        <v>0</v>
      </c>
      <c r="O112">
        <v>0</v>
      </c>
      <c r="P112" t="s">
        <v>422</v>
      </c>
      <c r="Q112">
        <v>-58.07</v>
      </c>
      <c r="R112">
        <v>-55.04</v>
      </c>
      <c r="S112" t="s">
        <v>422</v>
      </c>
      <c r="T112" s="935">
        <v>-58.07</v>
      </c>
      <c r="U112" t="s">
        <v>423</v>
      </c>
      <c r="V112" t="s">
        <v>424</v>
      </c>
      <c r="W112" t="s">
        <v>425</v>
      </c>
      <c r="X112" t="s">
        <v>3406</v>
      </c>
      <c r="Y112" s="711">
        <v>44750.638171296298</v>
      </c>
    </row>
    <row r="113" spans="1:25">
      <c r="A113" t="s">
        <v>410</v>
      </c>
      <c r="B113" t="s">
        <v>411</v>
      </c>
      <c r="C113" t="s">
        <v>970</v>
      </c>
      <c r="D113" t="s">
        <v>971</v>
      </c>
      <c r="E113" t="s">
        <v>414</v>
      </c>
      <c r="F113" t="s">
        <v>415</v>
      </c>
      <c r="G113" t="s">
        <v>416</v>
      </c>
      <c r="H113" t="s">
        <v>653</v>
      </c>
      <c r="I113" t="s">
        <v>654</v>
      </c>
      <c r="J113" s="711">
        <v>44741</v>
      </c>
      <c r="K113" t="s">
        <v>4090</v>
      </c>
      <c r="L113" t="s">
        <v>4091</v>
      </c>
      <c r="M113" t="s">
        <v>421</v>
      </c>
      <c r="N113">
        <v>0</v>
      </c>
      <c r="O113">
        <v>0</v>
      </c>
      <c r="P113" t="s">
        <v>422</v>
      </c>
      <c r="Q113">
        <v>72.11</v>
      </c>
      <c r="R113">
        <v>68.349999999999994</v>
      </c>
      <c r="S113" t="s">
        <v>422</v>
      </c>
      <c r="T113" s="935">
        <v>72.11</v>
      </c>
      <c r="U113" t="s">
        <v>423</v>
      </c>
      <c r="V113" t="s">
        <v>424</v>
      </c>
      <c r="W113" t="s">
        <v>425</v>
      </c>
      <c r="X113" t="s">
        <v>3406</v>
      </c>
      <c r="Y113" s="711">
        <v>44750.638171296298</v>
      </c>
    </row>
    <row r="114" spans="1:25">
      <c r="A114" t="s">
        <v>410</v>
      </c>
      <c r="B114" t="s">
        <v>411</v>
      </c>
      <c r="C114" t="s">
        <v>432</v>
      </c>
      <c r="D114" t="s">
        <v>433</v>
      </c>
      <c r="E114" t="s">
        <v>414</v>
      </c>
      <c r="F114" t="s">
        <v>415</v>
      </c>
      <c r="G114" t="s">
        <v>416</v>
      </c>
      <c r="H114" t="s">
        <v>653</v>
      </c>
      <c r="I114" t="s">
        <v>654</v>
      </c>
      <c r="J114" s="711">
        <v>44742</v>
      </c>
      <c r="K114" t="s">
        <v>4092</v>
      </c>
      <c r="L114" t="s">
        <v>4093</v>
      </c>
      <c r="M114" t="s">
        <v>421</v>
      </c>
      <c r="N114">
        <v>0</v>
      </c>
      <c r="O114">
        <v>0</v>
      </c>
      <c r="P114" t="s">
        <v>422</v>
      </c>
      <c r="Q114">
        <v>501.57</v>
      </c>
      <c r="R114">
        <v>475.42</v>
      </c>
      <c r="S114" t="s">
        <v>422</v>
      </c>
      <c r="T114" s="935">
        <v>501.57</v>
      </c>
      <c r="U114" t="s">
        <v>423</v>
      </c>
      <c r="V114" t="s">
        <v>424</v>
      </c>
      <c r="W114" t="s">
        <v>425</v>
      </c>
      <c r="X114" t="s">
        <v>3406</v>
      </c>
      <c r="Y114" s="711">
        <v>44747.340810185182</v>
      </c>
    </row>
    <row r="115" spans="1:25">
      <c r="A115" t="s">
        <v>410</v>
      </c>
      <c r="B115" t="s">
        <v>411</v>
      </c>
      <c r="C115" t="s">
        <v>970</v>
      </c>
      <c r="D115" t="s">
        <v>971</v>
      </c>
      <c r="E115" t="s">
        <v>414</v>
      </c>
      <c r="F115" t="s">
        <v>415</v>
      </c>
      <c r="G115" t="s">
        <v>416</v>
      </c>
      <c r="H115" t="s">
        <v>2043</v>
      </c>
      <c r="I115" t="s">
        <v>1833</v>
      </c>
      <c r="J115" s="711">
        <v>44725</v>
      </c>
      <c r="K115" t="s">
        <v>4094</v>
      </c>
      <c r="L115" t="s">
        <v>4095</v>
      </c>
      <c r="M115" t="s">
        <v>421</v>
      </c>
      <c r="N115">
        <v>0</v>
      </c>
      <c r="O115">
        <v>0</v>
      </c>
      <c r="P115" t="s">
        <v>422</v>
      </c>
      <c r="Q115">
        <v>144</v>
      </c>
      <c r="R115">
        <v>135.99</v>
      </c>
      <c r="S115" t="s">
        <v>422</v>
      </c>
      <c r="T115" s="935">
        <v>144</v>
      </c>
      <c r="U115" t="s">
        <v>423</v>
      </c>
      <c r="V115" t="s">
        <v>424</v>
      </c>
      <c r="W115" t="s">
        <v>425</v>
      </c>
      <c r="X115" t="s">
        <v>3064</v>
      </c>
      <c r="Y115" s="711">
        <v>44755.290439814817</v>
      </c>
    </row>
    <row r="116" spans="1:25">
      <c r="A116" t="s">
        <v>410</v>
      </c>
      <c r="B116" t="s">
        <v>411</v>
      </c>
      <c r="C116" t="s">
        <v>970</v>
      </c>
      <c r="D116" t="s">
        <v>971</v>
      </c>
      <c r="E116" t="s">
        <v>414</v>
      </c>
      <c r="F116" t="s">
        <v>415</v>
      </c>
      <c r="G116" t="s">
        <v>416</v>
      </c>
      <c r="H116" t="s">
        <v>2043</v>
      </c>
      <c r="I116" t="s">
        <v>1833</v>
      </c>
      <c r="J116" s="711">
        <v>44725</v>
      </c>
      <c r="K116" t="s">
        <v>4096</v>
      </c>
      <c r="L116" t="s">
        <v>4097</v>
      </c>
      <c r="M116" t="s">
        <v>421</v>
      </c>
      <c r="N116">
        <v>0</v>
      </c>
      <c r="O116">
        <v>0</v>
      </c>
      <c r="P116" t="s">
        <v>422</v>
      </c>
      <c r="Q116">
        <v>170</v>
      </c>
      <c r="R116">
        <v>160.54</v>
      </c>
      <c r="S116" t="s">
        <v>422</v>
      </c>
      <c r="T116" s="935">
        <v>170</v>
      </c>
      <c r="U116" t="s">
        <v>423</v>
      </c>
      <c r="V116" t="s">
        <v>424</v>
      </c>
      <c r="W116" t="s">
        <v>425</v>
      </c>
      <c r="X116" t="s">
        <v>3064</v>
      </c>
      <c r="Y116" s="711">
        <v>44755.290439814817</v>
      </c>
    </row>
    <row r="117" spans="1:25">
      <c r="A117" t="s">
        <v>410</v>
      </c>
      <c r="B117" t="s">
        <v>411</v>
      </c>
      <c r="C117" t="s">
        <v>412</v>
      </c>
      <c r="D117" t="s">
        <v>413</v>
      </c>
      <c r="E117" t="s">
        <v>414</v>
      </c>
      <c r="F117" t="s">
        <v>415</v>
      </c>
      <c r="G117" t="s">
        <v>416</v>
      </c>
      <c r="H117" t="s">
        <v>2043</v>
      </c>
      <c r="I117" t="s">
        <v>1833</v>
      </c>
      <c r="J117" s="711">
        <v>44736</v>
      </c>
      <c r="K117" t="s">
        <v>4098</v>
      </c>
      <c r="L117" t="s">
        <v>4099</v>
      </c>
      <c r="M117" t="s">
        <v>421</v>
      </c>
      <c r="N117">
        <v>0</v>
      </c>
      <c r="O117">
        <v>0</v>
      </c>
      <c r="P117" t="s">
        <v>422</v>
      </c>
      <c r="Q117">
        <v>120</v>
      </c>
      <c r="R117">
        <v>114.13</v>
      </c>
      <c r="S117" t="s">
        <v>422</v>
      </c>
      <c r="T117" s="935">
        <v>120</v>
      </c>
      <c r="U117" t="s">
        <v>423</v>
      </c>
      <c r="V117" t="s">
        <v>424</v>
      </c>
      <c r="W117" t="s">
        <v>425</v>
      </c>
      <c r="X117" t="s">
        <v>3072</v>
      </c>
      <c r="Y117" s="711">
        <v>44751.867523148147</v>
      </c>
    </row>
    <row r="118" spans="1:25">
      <c r="A118" t="s">
        <v>410</v>
      </c>
      <c r="B118" t="s">
        <v>411</v>
      </c>
      <c r="C118" t="s">
        <v>432</v>
      </c>
      <c r="D118" t="s">
        <v>433</v>
      </c>
      <c r="E118" t="s">
        <v>414</v>
      </c>
      <c r="F118" t="s">
        <v>415</v>
      </c>
      <c r="G118" t="s">
        <v>416</v>
      </c>
      <c r="H118" t="s">
        <v>675</v>
      </c>
      <c r="I118" t="s">
        <v>676</v>
      </c>
      <c r="J118" s="711">
        <v>44741</v>
      </c>
      <c r="K118" t="s">
        <v>4100</v>
      </c>
      <c r="L118" t="s">
        <v>4101</v>
      </c>
      <c r="M118" t="s">
        <v>421</v>
      </c>
      <c r="N118">
        <v>0</v>
      </c>
      <c r="O118">
        <v>0</v>
      </c>
      <c r="P118" t="s">
        <v>422</v>
      </c>
      <c r="Q118">
        <v>750.57</v>
      </c>
      <c r="R118">
        <v>711.44</v>
      </c>
      <c r="S118" t="s">
        <v>422</v>
      </c>
      <c r="T118" s="935">
        <v>750.57</v>
      </c>
      <c r="U118" t="s">
        <v>423</v>
      </c>
      <c r="V118" t="s">
        <v>424</v>
      </c>
      <c r="W118" t="s">
        <v>425</v>
      </c>
      <c r="X118" t="s">
        <v>3135</v>
      </c>
      <c r="Y118" s="711">
        <v>44752.577673611115</v>
      </c>
    </row>
    <row r="119" spans="1:25">
      <c r="A119" t="s">
        <v>410</v>
      </c>
      <c r="B119" t="s">
        <v>411</v>
      </c>
      <c r="C119" t="s">
        <v>970</v>
      </c>
      <c r="D119" t="s">
        <v>971</v>
      </c>
      <c r="E119" t="s">
        <v>414</v>
      </c>
      <c r="F119" t="s">
        <v>415</v>
      </c>
      <c r="G119" t="s">
        <v>416</v>
      </c>
      <c r="H119" t="s">
        <v>868</v>
      </c>
      <c r="I119" t="s">
        <v>2520</v>
      </c>
      <c r="J119" s="711">
        <v>44741</v>
      </c>
      <c r="K119" t="s">
        <v>4102</v>
      </c>
      <c r="L119" t="s">
        <v>4103</v>
      </c>
      <c r="M119" t="s">
        <v>421</v>
      </c>
      <c r="N119">
        <v>0</v>
      </c>
      <c r="O119">
        <v>0</v>
      </c>
      <c r="P119" t="s">
        <v>422</v>
      </c>
      <c r="Q119">
        <v>100</v>
      </c>
      <c r="R119">
        <v>94.79</v>
      </c>
      <c r="S119" t="s">
        <v>422</v>
      </c>
      <c r="T119" s="935">
        <v>100</v>
      </c>
      <c r="U119" t="s">
        <v>423</v>
      </c>
      <c r="V119" t="s">
        <v>424</v>
      </c>
      <c r="W119" t="s">
        <v>425</v>
      </c>
      <c r="X119" t="s">
        <v>3574</v>
      </c>
      <c r="Y119" s="711">
        <v>44749.550578703704</v>
      </c>
    </row>
    <row r="120" spans="1:25">
      <c r="A120" t="s">
        <v>410</v>
      </c>
      <c r="B120" t="s">
        <v>411</v>
      </c>
      <c r="C120" t="s">
        <v>970</v>
      </c>
      <c r="D120" t="s">
        <v>971</v>
      </c>
      <c r="E120" t="s">
        <v>414</v>
      </c>
      <c r="F120" t="s">
        <v>415</v>
      </c>
      <c r="G120" t="s">
        <v>416</v>
      </c>
      <c r="H120" t="s">
        <v>862</v>
      </c>
      <c r="I120" t="s">
        <v>1628</v>
      </c>
      <c r="J120" s="711">
        <v>44741</v>
      </c>
      <c r="K120" t="s">
        <v>4104</v>
      </c>
      <c r="L120" t="s">
        <v>4105</v>
      </c>
      <c r="M120" t="s">
        <v>421</v>
      </c>
      <c r="N120">
        <v>0</v>
      </c>
      <c r="O120">
        <v>0</v>
      </c>
      <c r="P120" t="s">
        <v>422</v>
      </c>
      <c r="Q120">
        <v>400</v>
      </c>
      <c r="R120">
        <v>379.15</v>
      </c>
      <c r="S120" t="s">
        <v>422</v>
      </c>
      <c r="T120" s="935">
        <v>400</v>
      </c>
      <c r="U120" t="s">
        <v>423</v>
      </c>
      <c r="V120" t="s">
        <v>424</v>
      </c>
      <c r="W120" t="s">
        <v>425</v>
      </c>
      <c r="X120" t="s">
        <v>3574</v>
      </c>
      <c r="Y120" s="711">
        <v>44749.550567129627</v>
      </c>
    </row>
    <row r="121" spans="1:25">
      <c r="A121" t="s">
        <v>410</v>
      </c>
      <c r="B121" t="s">
        <v>411</v>
      </c>
      <c r="C121" t="s">
        <v>970</v>
      </c>
      <c r="D121" t="s">
        <v>971</v>
      </c>
      <c r="E121" t="s">
        <v>414</v>
      </c>
      <c r="F121" t="s">
        <v>415</v>
      </c>
      <c r="G121" t="s">
        <v>416</v>
      </c>
      <c r="H121" t="s">
        <v>933</v>
      </c>
      <c r="I121" t="s">
        <v>1631</v>
      </c>
      <c r="J121" s="711">
        <v>44741</v>
      </c>
      <c r="K121" t="s">
        <v>4106</v>
      </c>
      <c r="L121" t="s">
        <v>4107</v>
      </c>
      <c r="M121" t="s">
        <v>421</v>
      </c>
      <c r="N121">
        <v>0</v>
      </c>
      <c r="O121">
        <v>0</v>
      </c>
      <c r="P121" t="s">
        <v>422</v>
      </c>
      <c r="Q121">
        <v>300</v>
      </c>
      <c r="R121">
        <v>284.36</v>
      </c>
      <c r="S121" t="s">
        <v>422</v>
      </c>
      <c r="T121" s="935">
        <v>300</v>
      </c>
      <c r="U121" t="s">
        <v>423</v>
      </c>
      <c r="V121" t="s">
        <v>424</v>
      </c>
      <c r="W121" t="s">
        <v>425</v>
      </c>
      <c r="X121" t="s">
        <v>3574</v>
      </c>
      <c r="Y121" s="711">
        <v>44749.550578703704</v>
      </c>
    </row>
    <row r="122" spans="1:25">
      <c r="A122" t="s">
        <v>410</v>
      </c>
      <c r="B122" t="s">
        <v>411</v>
      </c>
      <c r="C122" t="s">
        <v>970</v>
      </c>
      <c r="D122" t="s">
        <v>971</v>
      </c>
      <c r="E122" t="s">
        <v>414</v>
      </c>
      <c r="F122" t="s">
        <v>415</v>
      </c>
      <c r="G122" t="s">
        <v>416</v>
      </c>
      <c r="H122" t="s">
        <v>936</v>
      </c>
      <c r="I122" t="s">
        <v>1634</v>
      </c>
      <c r="J122" s="711">
        <v>44741</v>
      </c>
      <c r="K122" t="s">
        <v>4108</v>
      </c>
      <c r="L122" t="s">
        <v>4109</v>
      </c>
      <c r="M122" t="s">
        <v>421</v>
      </c>
      <c r="N122">
        <v>0</v>
      </c>
      <c r="O122">
        <v>0</v>
      </c>
      <c r="P122" t="s">
        <v>422</v>
      </c>
      <c r="Q122">
        <v>150</v>
      </c>
      <c r="R122">
        <v>142.18</v>
      </c>
      <c r="S122" t="s">
        <v>422</v>
      </c>
      <c r="T122" s="935">
        <v>150</v>
      </c>
      <c r="U122" t="s">
        <v>423</v>
      </c>
      <c r="V122" t="s">
        <v>424</v>
      </c>
      <c r="W122" t="s">
        <v>425</v>
      </c>
      <c r="X122" t="s">
        <v>3574</v>
      </c>
      <c r="Y122" s="711">
        <v>44749.550578703704</v>
      </c>
    </row>
    <row r="123" spans="1:25">
      <c r="A123" t="s">
        <v>410</v>
      </c>
      <c r="B123" t="s">
        <v>411</v>
      </c>
      <c r="C123" t="s">
        <v>970</v>
      </c>
      <c r="D123" t="s">
        <v>971</v>
      </c>
      <c r="E123" t="s">
        <v>414</v>
      </c>
      <c r="F123" t="s">
        <v>415</v>
      </c>
      <c r="G123" t="s">
        <v>416</v>
      </c>
      <c r="H123" t="s">
        <v>934</v>
      </c>
      <c r="I123" t="s">
        <v>1261</v>
      </c>
      <c r="J123" s="711">
        <v>44741</v>
      </c>
      <c r="K123" t="s">
        <v>4110</v>
      </c>
      <c r="L123" t="s">
        <v>4111</v>
      </c>
      <c r="M123" t="s">
        <v>421</v>
      </c>
      <c r="N123">
        <v>0</v>
      </c>
      <c r="O123">
        <v>0</v>
      </c>
      <c r="P123" t="s">
        <v>422</v>
      </c>
      <c r="Q123">
        <v>471</v>
      </c>
      <c r="R123">
        <v>446.45</v>
      </c>
      <c r="S123" t="s">
        <v>422</v>
      </c>
      <c r="T123" s="935">
        <v>471</v>
      </c>
      <c r="U123" t="s">
        <v>423</v>
      </c>
      <c r="V123" t="s">
        <v>424</v>
      </c>
      <c r="W123" t="s">
        <v>425</v>
      </c>
      <c r="X123" t="s">
        <v>3574</v>
      </c>
      <c r="Y123" s="711">
        <v>44749.550578703704</v>
      </c>
    </row>
    <row r="124" spans="1:25">
      <c r="A124" t="s">
        <v>410</v>
      </c>
      <c r="B124" t="s">
        <v>411</v>
      </c>
      <c r="C124" t="s">
        <v>970</v>
      </c>
      <c r="D124" t="s">
        <v>971</v>
      </c>
      <c r="E124" t="s">
        <v>414</v>
      </c>
      <c r="F124" t="s">
        <v>415</v>
      </c>
      <c r="G124" t="s">
        <v>416</v>
      </c>
      <c r="H124" t="s">
        <v>937</v>
      </c>
      <c r="I124" t="s">
        <v>1639</v>
      </c>
      <c r="J124" s="711">
        <v>44741</v>
      </c>
      <c r="K124" t="s">
        <v>4112</v>
      </c>
      <c r="L124" t="s">
        <v>4113</v>
      </c>
      <c r="M124" t="s">
        <v>421</v>
      </c>
      <c r="N124">
        <v>0</v>
      </c>
      <c r="O124">
        <v>0</v>
      </c>
      <c r="P124" t="s">
        <v>422</v>
      </c>
      <c r="Q124">
        <v>100</v>
      </c>
      <c r="R124">
        <v>94.79</v>
      </c>
      <c r="S124" t="s">
        <v>422</v>
      </c>
      <c r="T124" s="935">
        <v>100</v>
      </c>
      <c r="U124" t="s">
        <v>423</v>
      </c>
      <c r="V124" t="s">
        <v>424</v>
      </c>
      <c r="W124" t="s">
        <v>425</v>
      </c>
      <c r="X124" t="s">
        <v>3574</v>
      </c>
      <c r="Y124" s="711">
        <v>44749.550578703704</v>
      </c>
    </row>
    <row r="125" spans="1:25">
      <c r="A125" t="s">
        <v>410</v>
      </c>
      <c r="B125" t="s">
        <v>411</v>
      </c>
      <c r="C125" t="s">
        <v>458</v>
      </c>
      <c r="D125" t="s">
        <v>459</v>
      </c>
      <c r="E125" t="s">
        <v>414</v>
      </c>
      <c r="F125" t="s">
        <v>415</v>
      </c>
      <c r="G125" t="s">
        <v>416</v>
      </c>
      <c r="H125" t="s">
        <v>938</v>
      </c>
      <c r="I125" t="s">
        <v>1642</v>
      </c>
      <c r="J125" s="711">
        <v>44741</v>
      </c>
      <c r="K125" t="s">
        <v>4114</v>
      </c>
      <c r="L125" t="s">
        <v>4115</v>
      </c>
      <c r="M125" t="s">
        <v>421</v>
      </c>
      <c r="N125">
        <v>0</v>
      </c>
      <c r="O125">
        <v>0</v>
      </c>
      <c r="P125" t="s">
        <v>422</v>
      </c>
      <c r="Q125">
        <v>500</v>
      </c>
      <c r="R125">
        <v>473.93</v>
      </c>
      <c r="S125" t="s">
        <v>422</v>
      </c>
      <c r="T125" s="935">
        <v>500</v>
      </c>
      <c r="U125" t="s">
        <v>423</v>
      </c>
      <c r="V125" t="s">
        <v>424</v>
      </c>
      <c r="W125" t="s">
        <v>425</v>
      </c>
      <c r="X125" t="s">
        <v>3574</v>
      </c>
      <c r="Y125" s="711">
        <v>44749.550578703704</v>
      </c>
    </row>
    <row r="126" spans="1:25">
      <c r="A126" t="s">
        <v>410</v>
      </c>
      <c r="B126" t="s">
        <v>411</v>
      </c>
      <c r="C126" t="s">
        <v>970</v>
      </c>
      <c r="D126" t="s">
        <v>971</v>
      </c>
      <c r="E126" t="s">
        <v>414</v>
      </c>
      <c r="F126" t="s">
        <v>415</v>
      </c>
      <c r="G126" t="s">
        <v>416</v>
      </c>
      <c r="H126" t="s">
        <v>935</v>
      </c>
      <c r="I126" t="s">
        <v>1645</v>
      </c>
      <c r="J126" s="711">
        <v>44741</v>
      </c>
      <c r="K126" t="s">
        <v>4116</v>
      </c>
      <c r="L126" t="s">
        <v>4117</v>
      </c>
      <c r="M126" t="s">
        <v>421</v>
      </c>
      <c r="N126">
        <v>0</v>
      </c>
      <c r="O126">
        <v>0</v>
      </c>
      <c r="P126" t="s">
        <v>422</v>
      </c>
      <c r="Q126">
        <v>150</v>
      </c>
      <c r="R126">
        <v>142.18</v>
      </c>
      <c r="S126" t="s">
        <v>422</v>
      </c>
      <c r="T126" s="935">
        <v>150</v>
      </c>
      <c r="U126" t="s">
        <v>423</v>
      </c>
      <c r="V126" t="s">
        <v>424</v>
      </c>
      <c r="W126" t="s">
        <v>425</v>
      </c>
      <c r="X126" t="s">
        <v>3574</v>
      </c>
      <c r="Y126" s="711">
        <v>44749.550578703704</v>
      </c>
    </row>
    <row r="127" spans="1:25">
      <c r="A127" t="s">
        <v>410</v>
      </c>
      <c r="B127" t="s">
        <v>411</v>
      </c>
      <c r="C127" t="s">
        <v>970</v>
      </c>
      <c r="D127" t="s">
        <v>971</v>
      </c>
      <c r="E127" t="s">
        <v>414</v>
      </c>
      <c r="F127" t="s">
        <v>415</v>
      </c>
      <c r="G127" t="s">
        <v>416</v>
      </c>
      <c r="H127" t="s">
        <v>816</v>
      </c>
      <c r="I127" t="s">
        <v>1266</v>
      </c>
      <c r="J127" s="711">
        <v>44741</v>
      </c>
      <c r="K127" t="s">
        <v>4118</v>
      </c>
      <c r="L127" t="s">
        <v>4119</v>
      </c>
      <c r="M127" t="s">
        <v>421</v>
      </c>
      <c r="N127">
        <v>0</v>
      </c>
      <c r="O127">
        <v>0</v>
      </c>
      <c r="P127" t="s">
        <v>422</v>
      </c>
      <c r="Q127">
        <v>260</v>
      </c>
      <c r="R127">
        <v>246.45</v>
      </c>
      <c r="S127" t="s">
        <v>422</v>
      </c>
      <c r="T127" s="935">
        <v>260</v>
      </c>
      <c r="U127" t="s">
        <v>423</v>
      </c>
      <c r="V127" t="s">
        <v>424</v>
      </c>
      <c r="W127" t="s">
        <v>425</v>
      </c>
      <c r="X127" t="s">
        <v>3574</v>
      </c>
      <c r="Y127" s="711">
        <v>44749.550578703704</v>
      </c>
    </row>
    <row r="128" spans="1:25">
      <c r="A128" t="s">
        <v>410</v>
      </c>
      <c r="B128" t="s">
        <v>411</v>
      </c>
      <c r="C128" t="s">
        <v>458</v>
      </c>
      <c r="D128" t="s">
        <v>459</v>
      </c>
      <c r="E128" t="s">
        <v>414</v>
      </c>
      <c r="F128" t="s">
        <v>415</v>
      </c>
      <c r="G128" t="s">
        <v>416</v>
      </c>
      <c r="H128" t="s">
        <v>943</v>
      </c>
      <c r="I128" t="s">
        <v>1268</v>
      </c>
      <c r="J128" s="711">
        <v>44741</v>
      </c>
      <c r="K128" t="s">
        <v>4120</v>
      </c>
      <c r="L128" t="s">
        <v>4121</v>
      </c>
      <c r="M128" t="s">
        <v>421</v>
      </c>
      <c r="N128">
        <v>0</v>
      </c>
      <c r="O128">
        <v>0</v>
      </c>
      <c r="P128" t="s">
        <v>422</v>
      </c>
      <c r="Q128">
        <v>163</v>
      </c>
      <c r="R128">
        <v>154.5</v>
      </c>
      <c r="S128" t="s">
        <v>422</v>
      </c>
      <c r="T128" s="935">
        <v>163</v>
      </c>
      <c r="U128" t="s">
        <v>423</v>
      </c>
      <c r="V128" t="s">
        <v>424</v>
      </c>
      <c r="W128" t="s">
        <v>425</v>
      </c>
      <c r="X128" t="s">
        <v>3574</v>
      </c>
      <c r="Y128" s="711">
        <v>44749.550578703704</v>
      </c>
    </row>
    <row r="129" spans="1:25">
      <c r="A129" t="s">
        <v>410</v>
      </c>
      <c r="B129" t="s">
        <v>411</v>
      </c>
      <c r="C129" t="s">
        <v>970</v>
      </c>
      <c r="D129" t="s">
        <v>971</v>
      </c>
      <c r="E129" t="s">
        <v>414</v>
      </c>
      <c r="F129" t="s">
        <v>415</v>
      </c>
      <c r="G129" t="s">
        <v>416</v>
      </c>
      <c r="H129" t="s">
        <v>841</v>
      </c>
      <c r="I129" t="s">
        <v>1271</v>
      </c>
      <c r="J129" s="711">
        <v>44741</v>
      </c>
      <c r="K129" t="s">
        <v>4122</v>
      </c>
      <c r="L129" t="s">
        <v>4123</v>
      </c>
      <c r="M129" t="s">
        <v>421</v>
      </c>
      <c r="N129">
        <v>0</v>
      </c>
      <c r="O129">
        <v>0</v>
      </c>
      <c r="P129" t="s">
        <v>422</v>
      </c>
      <c r="Q129">
        <v>1350</v>
      </c>
      <c r="R129">
        <v>1279.6199999999999</v>
      </c>
      <c r="S129" t="s">
        <v>422</v>
      </c>
      <c r="T129" s="935">
        <v>1350</v>
      </c>
      <c r="U129" t="s">
        <v>423</v>
      </c>
      <c r="V129" t="s">
        <v>424</v>
      </c>
      <c r="W129" t="s">
        <v>425</v>
      </c>
      <c r="X129" t="s">
        <v>3574</v>
      </c>
      <c r="Y129" s="711">
        <v>44749.550578703704</v>
      </c>
    </row>
    <row r="130" spans="1:25">
      <c r="A130" t="s">
        <v>410</v>
      </c>
      <c r="B130" t="s">
        <v>411</v>
      </c>
      <c r="C130" t="s">
        <v>970</v>
      </c>
      <c r="D130" t="s">
        <v>971</v>
      </c>
      <c r="E130" t="s">
        <v>414</v>
      </c>
      <c r="F130" t="s">
        <v>415</v>
      </c>
      <c r="G130" t="s">
        <v>416</v>
      </c>
      <c r="H130" t="s">
        <v>939</v>
      </c>
      <c r="I130" t="s">
        <v>1654</v>
      </c>
      <c r="J130" s="711">
        <v>44741</v>
      </c>
      <c r="K130" t="s">
        <v>4124</v>
      </c>
      <c r="L130" t="s">
        <v>4125</v>
      </c>
      <c r="M130" t="s">
        <v>421</v>
      </c>
      <c r="N130">
        <v>0</v>
      </c>
      <c r="O130">
        <v>0</v>
      </c>
      <c r="P130" t="s">
        <v>422</v>
      </c>
      <c r="Q130">
        <v>50</v>
      </c>
      <c r="R130">
        <v>47.39</v>
      </c>
      <c r="S130" t="s">
        <v>422</v>
      </c>
      <c r="T130" s="935">
        <v>50</v>
      </c>
      <c r="U130" t="s">
        <v>423</v>
      </c>
      <c r="V130" t="s">
        <v>424</v>
      </c>
      <c r="W130" t="s">
        <v>425</v>
      </c>
      <c r="X130" t="s">
        <v>3574</v>
      </c>
      <c r="Y130" s="711">
        <v>44749.550578703704</v>
      </c>
    </row>
    <row r="131" spans="1:25">
      <c r="A131" t="s">
        <v>410</v>
      </c>
      <c r="B131" t="s">
        <v>411</v>
      </c>
      <c r="C131" t="s">
        <v>970</v>
      </c>
      <c r="D131" t="s">
        <v>971</v>
      </c>
      <c r="E131" t="s">
        <v>414</v>
      </c>
      <c r="F131" t="s">
        <v>415</v>
      </c>
      <c r="G131" t="s">
        <v>416</v>
      </c>
      <c r="H131" t="s">
        <v>817</v>
      </c>
      <c r="I131" t="s">
        <v>1274</v>
      </c>
      <c r="J131" s="711">
        <v>44741</v>
      </c>
      <c r="K131" t="s">
        <v>4126</v>
      </c>
      <c r="L131" t="s">
        <v>4127</v>
      </c>
      <c r="M131" t="s">
        <v>421</v>
      </c>
      <c r="N131">
        <v>0</v>
      </c>
      <c r="O131">
        <v>0</v>
      </c>
      <c r="P131" t="s">
        <v>422</v>
      </c>
      <c r="Q131">
        <v>300</v>
      </c>
      <c r="R131">
        <v>284.36</v>
      </c>
      <c r="S131" t="s">
        <v>422</v>
      </c>
      <c r="T131" s="935">
        <v>300</v>
      </c>
      <c r="U131" t="s">
        <v>423</v>
      </c>
      <c r="V131" t="s">
        <v>424</v>
      </c>
      <c r="W131" t="s">
        <v>425</v>
      </c>
      <c r="X131" t="s">
        <v>3574</v>
      </c>
      <c r="Y131" s="711">
        <v>44749.550578703704</v>
      </c>
    </row>
    <row r="132" spans="1:25">
      <c r="A132" t="s">
        <v>410</v>
      </c>
      <c r="B132" t="s">
        <v>411</v>
      </c>
      <c r="C132" t="s">
        <v>970</v>
      </c>
      <c r="D132" t="s">
        <v>971</v>
      </c>
      <c r="E132" t="s">
        <v>414</v>
      </c>
      <c r="F132" t="s">
        <v>415</v>
      </c>
      <c r="G132" t="s">
        <v>416</v>
      </c>
      <c r="H132" t="s">
        <v>3560</v>
      </c>
      <c r="I132" t="s">
        <v>4128</v>
      </c>
      <c r="J132" s="711">
        <v>44742</v>
      </c>
      <c r="K132" t="s">
        <v>4129</v>
      </c>
      <c r="L132" t="s">
        <v>4130</v>
      </c>
      <c r="M132" t="s">
        <v>421</v>
      </c>
      <c r="N132">
        <v>0</v>
      </c>
      <c r="O132">
        <v>0</v>
      </c>
      <c r="P132" t="s">
        <v>422</v>
      </c>
      <c r="Q132">
        <v>3424</v>
      </c>
      <c r="R132">
        <v>3245.5</v>
      </c>
      <c r="S132" t="s">
        <v>422</v>
      </c>
      <c r="T132" s="935">
        <v>3424</v>
      </c>
      <c r="U132" t="s">
        <v>423</v>
      </c>
      <c r="V132" t="s">
        <v>424</v>
      </c>
      <c r="W132" t="s">
        <v>425</v>
      </c>
      <c r="X132" t="s">
        <v>3571</v>
      </c>
      <c r="Y132" s="711">
        <v>44755.588761574072</v>
      </c>
    </row>
    <row r="133" spans="1:25">
      <c r="A133" t="s">
        <v>410</v>
      </c>
      <c r="B133" t="s">
        <v>411</v>
      </c>
      <c r="C133" t="s">
        <v>970</v>
      </c>
      <c r="D133" t="s">
        <v>971</v>
      </c>
      <c r="E133" t="s">
        <v>414</v>
      </c>
      <c r="F133" t="s">
        <v>415</v>
      </c>
      <c r="G133" t="s">
        <v>416</v>
      </c>
      <c r="H133" t="s">
        <v>889</v>
      </c>
      <c r="I133" t="s">
        <v>1285</v>
      </c>
      <c r="J133" s="711">
        <v>44742</v>
      </c>
      <c r="K133" t="s">
        <v>4131</v>
      </c>
      <c r="L133" t="s">
        <v>4132</v>
      </c>
      <c r="M133" t="s">
        <v>421</v>
      </c>
      <c r="N133">
        <v>0</v>
      </c>
      <c r="O133">
        <v>0</v>
      </c>
      <c r="P133" t="s">
        <v>422</v>
      </c>
      <c r="Q133">
        <v>2566</v>
      </c>
      <c r="R133">
        <v>2432.23</v>
      </c>
      <c r="S133" t="s">
        <v>422</v>
      </c>
      <c r="T133" s="935">
        <v>2566</v>
      </c>
      <c r="U133" t="s">
        <v>423</v>
      </c>
      <c r="V133" t="s">
        <v>424</v>
      </c>
      <c r="W133" t="s">
        <v>425</v>
      </c>
      <c r="X133" t="s">
        <v>3571</v>
      </c>
      <c r="Y133" s="711">
        <v>44755.588761574072</v>
      </c>
    </row>
    <row r="134" spans="1:25">
      <c r="A134" t="s">
        <v>410</v>
      </c>
      <c r="B134" t="s">
        <v>411</v>
      </c>
      <c r="C134" t="s">
        <v>970</v>
      </c>
      <c r="D134" t="s">
        <v>971</v>
      </c>
      <c r="E134" t="s">
        <v>414</v>
      </c>
      <c r="F134" t="s">
        <v>415</v>
      </c>
      <c r="G134" t="s">
        <v>416</v>
      </c>
      <c r="H134" t="s">
        <v>902</v>
      </c>
      <c r="I134" t="s">
        <v>1301</v>
      </c>
      <c r="J134" s="711">
        <v>44742</v>
      </c>
      <c r="K134" t="s">
        <v>4133</v>
      </c>
      <c r="L134" t="s">
        <v>4134</v>
      </c>
      <c r="M134" t="s">
        <v>421</v>
      </c>
      <c r="N134">
        <v>0</v>
      </c>
      <c r="O134">
        <v>0</v>
      </c>
      <c r="P134" t="s">
        <v>422</v>
      </c>
      <c r="Q134">
        <v>3000</v>
      </c>
      <c r="R134">
        <v>2843.6</v>
      </c>
      <c r="S134" t="s">
        <v>422</v>
      </c>
      <c r="T134" s="935">
        <v>3000</v>
      </c>
      <c r="U134" t="s">
        <v>423</v>
      </c>
      <c r="V134" t="s">
        <v>424</v>
      </c>
      <c r="W134" t="s">
        <v>425</v>
      </c>
      <c r="X134" t="s">
        <v>3574</v>
      </c>
      <c r="Y134" s="711">
        <v>44755.588761574072</v>
      </c>
    </row>
    <row r="135" spans="1:25">
      <c r="A135" t="s">
        <v>410</v>
      </c>
      <c r="B135" t="s">
        <v>411</v>
      </c>
      <c r="C135" t="s">
        <v>970</v>
      </c>
      <c r="D135" t="s">
        <v>971</v>
      </c>
      <c r="E135" t="s">
        <v>414</v>
      </c>
      <c r="F135" t="s">
        <v>415</v>
      </c>
      <c r="G135" t="s">
        <v>416</v>
      </c>
      <c r="H135" t="s">
        <v>818</v>
      </c>
      <c r="I135" t="s">
        <v>1303</v>
      </c>
      <c r="J135" s="711">
        <v>44742</v>
      </c>
      <c r="K135" t="s">
        <v>4133</v>
      </c>
      <c r="L135" t="s">
        <v>4135</v>
      </c>
      <c r="M135" t="s">
        <v>421</v>
      </c>
      <c r="N135">
        <v>0</v>
      </c>
      <c r="O135">
        <v>0</v>
      </c>
      <c r="P135" t="s">
        <v>422</v>
      </c>
      <c r="Q135">
        <v>3500</v>
      </c>
      <c r="R135">
        <v>3317.54</v>
      </c>
      <c r="S135" t="s">
        <v>422</v>
      </c>
      <c r="T135" s="935">
        <v>3500</v>
      </c>
      <c r="U135" t="s">
        <v>423</v>
      </c>
      <c r="V135" t="s">
        <v>424</v>
      </c>
      <c r="W135" t="s">
        <v>425</v>
      </c>
      <c r="X135" t="s">
        <v>3574</v>
      </c>
      <c r="Y135" s="711">
        <v>44755.588761574072</v>
      </c>
    </row>
    <row r="136" spans="1:25">
      <c r="A136" t="s">
        <v>410</v>
      </c>
      <c r="B136" t="s">
        <v>411</v>
      </c>
      <c r="C136" t="s">
        <v>970</v>
      </c>
      <c r="D136" t="s">
        <v>971</v>
      </c>
      <c r="E136" t="s">
        <v>414</v>
      </c>
      <c r="F136" t="s">
        <v>415</v>
      </c>
      <c r="G136" t="s">
        <v>416</v>
      </c>
      <c r="H136" t="s">
        <v>932</v>
      </c>
      <c r="I136" t="s">
        <v>1307</v>
      </c>
      <c r="J136" s="711">
        <v>44742</v>
      </c>
      <c r="K136" t="s">
        <v>4133</v>
      </c>
      <c r="L136" t="s">
        <v>4136</v>
      </c>
      <c r="M136" t="s">
        <v>421</v>
      </c>
      <c r="N136">
        <v>0</v>
      </c>
      <c r="O136">
        <v>0</v>
      </c>
      <c r="P136" t="s">
        <v>422</v>
      </c>
      <c r="Q136">
        <v>3000</v>
      </c>
      <c r="R136">
        <v>2843.6</v>
      </c>
      <c r="S136" t="s">
        <v>422</v>
      </c>
      <c r="T136" s="935">
        <v>3000</v>
      </c>
      <c r="U136" t="s">
        <v>423</v>
      </c>
      <c r="V136" t="s">
        <v>424</v>
      </c>
      <c r="W136" t="s">
        <v>425</v>
      </c>
      <c r="X136" t="s">
        <v>3574</v>
      </c>
      <c r="Y136" s="711">
        <v>44755.588761574072</v>
      </c>
    </row>
    <row r="137" spans="1:25">
      <c r="A137" t="s">
        <v>410</v>
      </c>
      <c r="B137" t="s">
        <v>411</v>
      </c>
      <c r="C137" t="s">
        <v>970</v>
      </c>
      <c r="D137" t="s">
        <v>971</v>
      </c>
      <c r="E137" t="s">
        <v>414</v>
      </c>
      <c r="F137" t="s">
        <v>415</v>
      </c>
      <c r="G137" t="s">
        <v>416</v>
      </c>
      <c r="H137" t="s">
        <v>845</v>
      </c>
      <c r="I137" t="s">
        <v>1309</v>
      </c>
      <c r="J137" s="711">
        <v>44742</v>
      </c>
      <c r="K137" t="s">
        <v>4133</v>
      </c>
      <c r="L137" t="s">
        <v>4137</v>
      </c>
      <c r="M137" t="s">
        <v>421</v>
      </c>
      <c r="N137">
        <v>0</v>
      </c>
      <c r="O137">
        <v>0</v>
      </c>
      <c r="P137" t="s">
        <v>422</v>
      </c>
      <c r="Q137">
        <v>1500</v>
      </c>
      <c r="R137">
        <v>1421.8</v>
      </c>
      <c r="S137" t="s">
        <v>422</v>
      </c>
      <c r="T137" s="935">
        <v>1500</v>
      </c>
      <c r="U137" t="s">
        <v>423</v>
      </c>
      <c r="V137" t="s">
        <v>424</v>
      </c>
      <c r="W137" t="s">
        <v>425</v>
      </c>
      <c r="X137" t="s">
        <v>3574</v>
      </c>
      <c r="Y137" s="711">
        <v>44755.588773148149</v>
      </c>
    </row>
    <row r="138" spans="1:25">
      <c r="A138" t="s">
        <v>410</v>
      </c>
      <c r="B138" t="s">
        <v>411</v>
      </c>
      <c r="C138" t="s">
        <v>970</v>
      </c>
      <c r="D138" t="s">
        <v>971</v>
      </c>
      <c r="E138" t="s">
        <v>414</v>
      </c>
      <c r="F138" t="s">
        <v>415</v>
      </c>
      <c r="G138" t="s">
        <v>416</v>
      </c>
      <c r="H138" t="s">
        <v>942</v>
      </c>
      <c r="I138" t="s">
        <v>1315</v>
      </c>
      <c r="J138" s="711">
        <v>44742</v>
      </c>
      <c r="K138" t="s">
        <v>4133</v>
      </c>
      <c r="L138" t="s">
        <v>4138</v>
      </c>
      <c r="M138" t="s">
        <v>421</v>
      </c>
      <c r="N138">
        <v>0</v>
      </c>
      <c r="O138">
        <v>0</v>
      </c>
      <c r="P138" t="s">
        <v>422</v>
      </c>
      <c r="Q138">
        <v>149</v>
      </c>
      <c r="R138">
        <v>141.22999999999999</v>
      </c>
      <c r="S138" t="s">
        <v>422</v>
      </c>
      <c r="T138" s="935">
        <v>149</v>
      </c>
      <c r="U138" t="s">
        <v>423</v>
      </c>
      <c r="V138" t="s">
        <v>424</v>
      </c>
      <c r="W138" t="s">
        <v>425</v>
      </c>
      <c r="X138" t="s">
        <v>3574</v>
      </c>
      <c r="Y138" s="711">
        <v>44755.588761574072</v>
      </c>
    </row>
    <row r="139" spans="1:25">
      <c r="A139" t="s">
        <v>410</v>
      </c>
      <c r="B139" t="s">
        <v>411</v>
      </c>
      <c r="C139" t="s">
        <v>970</v>
      </c>
      <c r="D139" t="s">
        <v>971</v>
      </c>
      <c r="E139" t="s">
        <v>414</v>
      </c>
      <c r="F139" t="s">
        <v>415</v>
      </c>
      <c r="G139" t="s">
        <v>416</v>
      </c>
      <c r="H139" t="s">
        <v>844</v>
      </c>
      <c r="I139" t="s">
        <v>1317</v>
      </c>
      <c r="J139" s="711">
        <v>44742</v>
      </c>
      <c r="K139" t="s">
        <v>4133</v>
      </c>
      <c r="L139" t="s">
        <v>4139</v>
      </c>
      <c r="M139" t="s">
        <v>421</v>
      </c>
      <c r="N139">
        <v>0</v>
      </c>
      <c r="O139">
        <v>0</v>
      </c>
      <c r="P139" t="s">
        <v>422</v>
      </c>
      <c r="Q139">
        <v>1438</v>
      </c>
      <c r="R139">
        <v>1363.03</v>
      </c>
      <c r="S139" t="s">
        <v>422</v>
      </c>
      <c r="T139" s="935">
        <v>1438</v>
      </c>
      <c r="U139" t="s">
        <v>423</v>
      </c>
      <c r="V139" t="s">
        <v>424</v>
      </c>
      <c r="W139" t="s">
        <v>425</v>
      </c>
      <c r="X139" t="s">
        <v>3574</v>
      </c>
      <c r="Y139" s="711">
        <v>44755.588773148149</v>
      </c>
    </row>
    <row r="140" spans="1:25">
      <c r="A140" t="s">
        <v>410</v>
      </c>
      <c r="B140" t="s">
        <v>411</v>
      </c>
      <c r="C140" t="s">
        <v>970</v>
      </c>
      <c r="D140" t="s">
        <v>971</v>
      </c>
      <c r="E140" t="s">
        <v>414</v>
      </c>
      <c r="F140" t="s">
        <v>415</v>
      </c>
      <c r="G140" t="s">
        <v>416</v>
      </c>
      <c r="H140" t="s">
        <v>901</v>
      </c>
      <c r="I140" t="s">
        <v>1323</v>
      </c>
      <c r="J140" s="711">
        <v>44742</v>
      </c>
      <c r="K140" t="s">
        <v>4133</v>
      </c>
      <c r="L140" t="s">
        <v>4140</v>
      </c>
      <c r="M140" t="s">
        <v>421</v>
      </c>
      <c r="N140">
        <v>0</v>
      </c>
      <c r="O140">
        <v>0</v>
      </c>
      <c r="P140" t="s">
        <v>422</v>
      </c>
      <c r="Q140">
        <v>2500</v>
      </c>
      <c r="R140">
        <v>2369.67</v>
      </c>
      <c r="S140" t="s">
        <v>422</v>
      </c>
      <c r="T140" s="935">
        <v>2500</v>
      </c>
      <c r="U140" t="s">
        <v>423</v>
      </c>
      <c r="V140" t="s">
        <v>424</v>
      </c>
      <c r="W140" t="s">
        <v>425</v>
      </c>
      <c r="X140" t="s">
        <v>3574</v>
      </c>
      <c r="Y140" s="711">
        <v>44755.588761574072</v>
      </c>
    </row>
    <row r="141" spans="1:25">
      <c r="A141" t="s">
        <v>410</v>
      </c>
      <c r="B141" t="s">
        <v>411</v>
      </c>
      <c r="C141" t="s">
        <v>970</v>
      </c>
      <c r="D141" t="s">
        <v>971</v>
      </c>
      <c r="E141" t="s">
        <v>414</v>
      </c>
      <c r="F141" t="s">
        <v>415</v>
      </c>
      <c r="G141" t="s">
        <v>416</v>
      </c>
      <c r="H141" t="s">
        <v>3559</v>
      </c>
      <c r="I141" t="s">
        <v>4141</v>
      </c>
      <c r="J141" s="711">
        <v>44742</v>
      </c>
      <c r="K141" t="s">
        <v>4142</v>
      </c>
      <c r="L141" t="s">
        <v>4143</v>
      </c>
      <c r="M141" t="s">
        <v>421</v>
      </c>
      <c r="N141">
        <v>0</v>
      </c>
      <c r="O141">
        <v>0</v>
      </c>
      <c r="P141" t="s">
        <v>422</v>
      </c>
      <c r="Q141">
        <v>4458</v>
      </c>
      <c r="R141">
        <v>4225.59</v>
      </c>
      <c r="S141" t="s">
        <v>422</v>
      </c>
      <c r="T141" s="935">
        <v>4458</v>
      </c>
      <c r="U141" t="s">
        <v>423</v>
      </c>
      <c r="V141" t="s">
        <v>424</v>
      </c>
      <c r="W141" t="s">
        <v>425</v>
      </c>
      <c r="X141" t="s">
        <v>3571</v>
      </c>
      <c r="Y141" s="711">
        <v>44758.43304398148</v>
      </c>
    </row>
    <row r="142" spans="1:25">
      <c r="A142" t="s">
        <v>410</v>
      </c>
      <c r="B142" t="s">
        <v>411</v>
      </c>
      <c r="C142" t="s">
        <v>970</v>
      </c>
      <c r="D142" t="s">
        <v>971</v>
      </c>
      <c r="E142" t="s">
        <v>414</v>
      </c>
      <c r="F142" t="s">
        <v>415</v>
      </c>
      <c r="G142" t="s">
        <v>416</v>
      </c>
      <c r="H142" t="s">
        <v>852</v>
      </c>
      <c r="I142" t="s">
        <v>2284</v>
      </c>
      <c r="J142" s="711">
        <v>44742</v>
      </c>
      <c r="K142" t="s">
        <v>4142</v>
      </c>
      <c r="L142" t="s">
        <v>4144</v>
      </c>
      <c r="M142" t="s">
        <v>421</v>
      </c>
      <c r="N142">
        <v>0</v>
      </c>
      <c r="O142">
        <v>0</v>
      </c>
      <c r="P142" t="s">
        <v>422</v>
      </c>
      <c r="Q142">
        <v>1020</v>
      </c>
      <c r="R142">
        <v>966.82</v>
      </c>
      <c r="S142" t="s">
        <v>422</v>
      </c>
      <c r="T142" s="935">
        <v>1020</v>
      </c>
      <c r="U142" t="s">
        <v>423</v>
      </c>
      <c r="V142" t="s">
        <v>424</v>
      </c>
      <c r="W142" t="s">
        <v>425</v>
      </c>
      <c r="X142" t="s">
        <v>3571</v>
      </c>
      <c r="Y142" s="711">
        <v>44758.433032407411</v>
      </c>
    </row>
    <row r="143" spans="1:25">
      <c r="A143" t="s">
        <v>410</v>
      </c>
      <c r="B143" t="s">
        <v>411</v>
      </c>
      <c r="C143" t="s">
        <v>970</v>
      </c>
      <c r="D143" t="s">
        <v>971</v>
      </c>
      <c r="E143" t="s">
        <v>414</v>
      </c>
      <c r="F143" t="s">
        <v>415</v>
      </c>
      <c r="G143" t="s">
        <v>416</v>
      </c>
      <c r="H143" t="s">
        <v>869</v>
      </c>
      <c r="I143" t="s">
        <v>2289</v>
      </c>
      <c r="J143" s="711">
        <v>44742</v>
      </c>
      <c r="K143" t="s">
        <v>4142</v>
      </c>
      <c r="L143" t="s">
        <v>4145</v>
      </c>
      <c r="M143" t="s">
        <v>421</v>
      </c>
      <c r="N143">
        <v>0</v>
      </c>
      <c r="O143">
        <v>0</v>
      </c>
      <c r="P143" t="s">
        <v>422</v>
      </c>
      <c r="Q143">
        <v>315</v>
      </c>
      <c r="R143">
        <v>298.58</v>
      </c>
      <c r="S143" t="s">
        <v>422</v>
      </c>
      <c r="T143" s="935">
        <v>315</v>
      </c>
      <c r="U143" t="s">
        <v>423</v>
      </c>
      <c r="V143" t="s">
        <v>424</v>
      </c>
      <c r="W143" t="s">
        <v>425</v>
      </c>
      <c r="X143" t="s">
        <v>3571</v>
      </c>
      <c r="Y143" s="711">
        <v>44758.43304398148</v>
      </c>
    </row>
    <row r="144" spans="1:25">
      <c r="A144" t="s">
        <v>410</v>
      </c>
      <c r="B144" t="s">
        <v>411</v>
      </c>
      <c r="C144" t="s">
        <v>970</v>
      </c>
      <c r="D144" t="s">
        <v>971</v>
      </c>
      <c r="E144" t="s">
        <v>414</v>
      </c>
      <c r="F144" t="s">
        <v>415</v>
      </c>
      <c r="G144" t="s">
        <v>416</v>
      </c>
      <c r="H144" t="s">
        <v>880</v>
      </c>
      <c r="I144" t="s">
        <v>2292</v>
      </c>
      <c r="J144" s="711">
        <v>44742</v>
      </c>
      <c r="K144" t="s">
        <v>4142</v>
      </c>
      <c r="L144" t="s">
        <v>4146</v>
      </c>
      <c r="M144" t="s">
        <v>421</v>
      </c>
      <c r="N144">
        <v>0</v>
      </c>
      <c r="O144">
        <v>0</v>
      </c>
      <c r="P144" t="s">
        <v>422</v>
      </c>
      <c r="Q144">
        <v>9742</v>
      </c>
      <c r="R144">
        <v>9234.1200000000008</v>
      </c>
      <c r="S144" t="s">
        <v>422</v>
      </c>
      <c r="T144" s="935">
        <v>9742</v>
      </c>
      <c r="U144" t="s">
        <v>423</v>
      </c>
      <c r="V144" t="s">
        <v>424</v>
      </c>
      <c r="W144" t="s">
        <v>425</v>
      </c>
      <c r="X144" t="s">
        <v>3571</v>
      </c>
      <c r="Y144" s="711">
        <v>44758.43304398148</v>
      </c>
    </row>
    <row r="145" spans="1:25">
      <c r="A145" t="s">
        <v>410</v>
      </c>
      <c r="B145" t="s">
        <v>411</v>
      </c>
      <c r="C145" t="s">
        <v>970</v>
      </c>
      <c r="D145" t="s">
        <v>971</v>
      </c>
      <c r="E145" t="s">
        <v>414</v>
      </c>
      <c r="F145" t="s">
        <v>415</v>
      </c>
      <c r="G145" t="s">
        <v>416</v>
      </c>
      <c r="H145" t="s">
        <v>905</v>
      </c>
      <c r="I145" t="s">
        <v>4147</v>
      </c>
      <c r="J145" s="711">
        <v>44742</v>
      </c>
      <c r="K145" t="s">
        <v>4142</v>
      </c>
      <c r="L145" t="s">
        <v>4148</v>
      </c>
      <c r="M145" t="s">
        <v>421</v>
      </c>
      <c r="N145">
        <v>0</v>
      </c>
      <c r="O145">
        <v>0</v>
      </c>
      <c r="P145" t="s">
        <v>422</v>
      </c>
      <c r="Q145">
        <v>5306</v>
      </c>
      <c r="R145">
        <v>5029.38</v>
      </c>
      <c r="S145" t="s">
        <v>422</v>
      </c>
      <c r="T145" s="935">
        <v>5306</v>
      </c>
      <c r="U145" t="s">
        <v>423</v>
      </c>
      <c r="V145" t="s">
        <v>424</v>
      </c>
      <c r="W145" t="s">
        <v>425</v>
      </c>
      <c r="X145" t="s">
        <v>3571</v>
      </c>
      <c r="Y145" s="711">
        <v>44758.43304398148</v>
      </c>
    </row>
    <row r="146" spans="1:25">
      <c r="A146" t="s">
        <v>410</v>
      </c>
      <c r="B146" t="s">
        <v>411</v>
      </c>
      <c r="C146" t="s">
        <v>970</v>
      </c>
      <c r="D146" t="s">
        <v>971</v>
      </c>
      <c r="E146" t="s">
        <v>414</v>
      </c>
      <c r="F146" t="s">
        <v>415</v>
      </c>
      <c r="G146" t="s">
        <v>416</v>
      </c>
      <c r="H146" t="s">
        <v>914</v>
      </c>
      <c r="I146" t="s">
        <v>2298</v>
      </c>
      <c r="J146" s="711">
        <v>44742</v>
      </c>
      <c r="K146" t="s">
        <v>4142</v>
      </c>
      <c r="L146" t="s">
        <v>4149</v>
      </c>
      <c r="M146" t="s">
        <v>421</v>
      </c>
      <c r="N146">
        <v>0</v>
      </c>
      <c r="O146">
        <v>0</v>
      </c>
      <c r="P146" t="s">
        <v>422</v>
      </c>
      <c r="Q146">
        <v>3931</v>
      </c>
      <c r="R146">
        <v>3726.07</v>
      </c>
      <c r="S146" t="s">
        <v>422</v>
      </c>
      <c r="T146" s="935">
        <v>3931</v>
      </c>
      <c r="U146" t="s">
        <v>423</v>
      </c>
      <c r="V146" t="s">
        <v>424</v>
      </c>
      <c r="W146" t="s">
        <v>425</v>
      </c>
      <c r="X146" t="s">
        <v>3571</v>
      </c>
      <c r="Y146" s="711">
        <v>44758.43304398148</v>
      </c>
    </row>
    <row r="147" spans="1:25">
      <c r="A147" t="s">
        <v>410</v>
      </c>
      <c r="B147" t="s">
        <v>411</v>
      </c>
      <c r="C147" t="s">
        <v>970</v>
      </c>
      <c r="D147" t="s">
        <v>971</v>
      </c>
      <c r="E147" t="s">
        <v>414</v>
      </c>
      <c r="F147" t="s">
        <v>415</v>
      </c>
      <c r="G147" t="s">
        <v>416</v>
      </c>
      <c r="H147" t="s">
        <v>916</v>
      </c>
      <c r="I147" t="s">
        <v>4150</v>
      </c>
      <c r="J147" s="711">
        <v>44742</v>
      </c>
      <c r="K147" t="s">
        <v>4142</v>
      </c>
      <c r="L147" t="s">
        <v>4151</v>
      </c>
      <c r="M147" t="s">
        <v>421</v>
      </c>
      <c r="N147">
        <v>0</v>
      </c>
      <c r="O147">
        <v>0</v>
      </c>
      <c r="P147" t="s">
        <v>422</v>
      </c>
      <c r="Q147">
        <v>1079</v>
      </c>
      <c r="R147">
        <v>1022.75</v>
      </c>
      <c r="S147" t="s">
        <v>422</v>
      </c>
      <c r="T147" s="935">
        <v>1079</v>
      </c>
      <c r="U147" t="s">
        <v>423</v>
      </c>
      <c r="V147" t="s">
        <v>424</v>
      </c>
      <c r="W147" t="s">
        <v>425</v>
      </c>
      <c r="X147" t="s">
        <v>3571</v>
      </c>
      <c r="Y147" s="711">
        <v>44758.43304398148</v>
      </c>
    </row>
    <row r="148" spans="1:25">
      <c r="A148" t="s">
        <v>410</v>
      </c>
      <c r="B148" t="s">
        <v>411</v>
      </c>
      <c r="C148" t="s">
        <v>970</v>
      </c>
      <c r="D148" t="s">
        <v>971</v>
      </c>
      <c r="E148" t="s">
        <v>414</v>
      </c>
      <c r="F148" t="s">
        <v>415</v>
      </c>
      <c r="G148" t="s">
        <v>416</v>
      </c>
      <c r="H148" t="s">
        <v>861</v>
      </c>
      <c r="I148" t="s">
        <v>1343</v>
      </c>
      <c r="J148" s="711">
        <v>44742</v>
      </c>
      <c r="K148" t="s">
        <v>4142</v>
      </c>
      <c r="L148" t="s">
        <v>4152</v>
      </c>
      <c r="M148" t="s">
        <v>421</v>
      </c>
      <c r="N148">
        <v>0</v>
      </c>
      <c r="O148">
        <v>0</v>
      </c>
      <c r="P148" t="s">
        <v>422</v>
      </c>
      <c r="Q148">
        <v>1125</v>
      </c>
      <c r="R148">
        <v>1066.3499999999999</v>
      </c>
      <c r="S148" t="s">
        <v>422</v>
      </c>
      <c r="T148" s="935">
        <v>1125</v>
      </c>
      <c r="U148" t="s">
        <v>423</v>
      </c>
      <c r="V148" t="s">
        <v>424</v>
      </c>
      <c r="W148" t="s">
        <v>425</v>
      </c>
      <c r="X148" t="s">
        <v>3574</v>
      </c>
      <c r="Y148" s="711">
        <v>44758.43304398148</v>
      </c>
    </row>
    <row r="149" spans="1:25">
      <c r="A149" t="s">
        <v>410</v>
      </c>
      <c r="B149" t="s">
        <v>411</v>
      </c>
      <c r="C149" t="s">
        <v>970</v>
      </c>
      <c r="D149" t="s">
        <v>971</v>
      </c>
      <c r="E149" t="s">
        <v>414</v>
      </c>
      <c r="F149" t="s">
        <v>415</v>
      </c>
      <c r="G149" t="s">
        <v>416</v>
      </c>
      <c r="H149" t="s">
        <v>900</v>
      </c>
      <c r="I149" t="s">
        <v>1343</v>
      </c>
      <c r="J149" s="711">
        <v>44742</v>
      </c>
      <c r="K149" t="s">
        <v>4142</v>
      </c>
      <c r="L149" t="s">
        <v>4152</v>
      </c>
      <c r="M149" t="s">
        <v>421</v>
      </c>
      <c r="N149">
        <v>0</v>
      </c>
      <c r="O149">
        <v>0</v>
      </c>
      <c r="P149" t="s">
        <v>422</v>
      </c>
      <c r="Q149">
        <v>2736</v>
      </c>
      <c r="R149">
        <v>2593.36</v>
      </c>
      <c r="S149" t="s">
        <v>422</v>
      </c>
      <c r="T149" s="935">
        <v>2736</v>
      </c>
      <c r="U149" t="s">
        <v>423</v>
      </c>
      <c r="V149" t="s">
        <v>424</v>
      </c>
      <c r="W149" t="s">
        <v>425</v>
      </c>
      <c r="X149" t="s">
        <v>3571</v>
      </c>
      <c r="Y149" s="711">
        <v>44758.43304398148</v>
      </c>
    </row>
    <row r="150" spans="1:25">
      <c r="A150" t="s">
        <v>410</v>
      </c>
      <c r="B150" t="s">
        <v>411</v>
      </c>
      <c r="C150" t="s">
        <v>970</v>
      </c>
      <c r="D150" t="s">
        <v>971</v>
      </c>
      <c r="E150" t="s">
        <v>414</v>
      </c>
      <c r="F150" t="s">
        <v>415</v>
      </c>
      <c r="G150" t="s">
        <v>416</v>
      </c>
      <c r="H150" t="s">
        <v>860</v>
      </c>
      <c r="I150" t="s">
        <v>2594</v>
      </c>
      <c r="J150" s="711">
        <v>44742</v>
      </c>
      <c r="K150" t="s">
        <v>4142</v>
      </c>
      <c r="L150" t="s">
        <v>4153</v>
      </c>
      <c r="M150" t="s">
        <v>421</v>
      </c>
      <c r="N150">
        <v>0</v>
      </c>
      <c r="O150">
        <v>0</v>
      </c>
      <c r="P150" t="s">
        <v>422</v>
      </c>
      <c r="Q150">
        <v>3273</v>
      </c>
      <c r="R150">
        <v>3102.37</v>
      </c>
      <c r="S150" t="s">
        <v>422</v>
      </c>
      <c r="T150" s="935">
        <v>3273</v>
      </c>
      <c r="U150" t="s">
        <v>423</v>
      </c>
      <c r="V150" t="s">
        <v>424</v>
      </c>
      <c r="W150" t="s">
        <v>425</v>
      </c>
      <c r="X150" t="s">
        <v>3574</v>
      </c>
      <c r="Y150" s="711">
        <v>44758.43304398148</v>
      </c>
    </row>
    <row r="151" spans="1:25">
      <c r="A151" t="s">
        <v>410</v>
      </c>
      <c r="B151" t="s">
        <v>411</v>
      </c>
      <c r="C151" t="s">
        <v>970</v>
      </c>
      <c r="D151" t="s">
        <v>971</v>
      </c>
      <c r="E151" t="s">
        <v>414</v>
      </c>
      <c r="F151" t="s">
        <v>415</v>
      </c>
      <c r="G151" t="s">
        <v>416</v>
      </c>
      <c r="H151" t="s">
        <v>924</v>
      </c>
      <c r="I151" t="s">
        <v>2594</v>
      </c>
      <c r="J151" s="711">
        <v>44742</v>
      </c>
      <c r="K151" t="s">
        <v>4142</v>
      </c>
      <c r="L151" t="s">
        <v>4153</v>
      </c>
      <c r="M151" t="s">
        <v>421</v>
      </c>
      <c r="N151">
        <v>0</v>
      </c>
      <c r="O151">
        <v>0</v>
      </c>
      <c r="P151" t="s">
        <v>422</v>
      </c>
      <c r="Q151">
        <v>7614</v>
      </c>
      <c r="R151">
        <v>7217.06</v>
      </c>
      <c r="S151" t="s">
        <v>422</v>
      </c>
      <c r="T151" s="935">
        <v>7614</v>
      </c>
      <c r="U151" t="s">
        <v>423</v>
      </c>
      <c r="V151" t="s">
        <v>424</v>
      </c>
      <c r="W151" t="s">
        <v>425</v>
      </c>
      <c r="X151" t="s">
        <v>3571</v>
      </c>
      <c r="Y151" s="711">
        <v>44758.43304398148</v>
      </c>
    </row>
    <row r="152" spans="1:25">
      <c r="A152" t="s">
        <v>410</v>
      </c>
      <c r="B152" t="s">
        <v>411</v>
      </c>
      <c r="C152" t="s">
        <v>970</v>
      </c>
      <c r="D152" t="s">
        <v>971</v>
      </c>
      <c r="E152" t="s">
        <v>414</v>
      </c>
      <c r="F152" t="s">
        <v>415</v>
      </c>
      <c r="G152" t="s">
        <v>416</v>
      </c>
      <c r="H152" t="s">
        <v>884</v>
      </c>
      <c r="I152" t="s">
        <v>1348</v>
      </c>
      <c r="J152" s="711">
        <v>44742</v>
      </c>
      <c r="K152" t="s">
        <v>4142</v>
      </c>
      <c r="L152" t="s">
        <v>4154</v>
      </c>
      <c r="M152" t="s">
        <v>421</v>
      </c>
      <c r="N152">
        <v>0</v>
      </c>
      <c r="O152">
        <v>0</v>
      </c>
      <c r="P152" t="s">
        <v>422</v>
      </c>
      <c r="Q152">
        <v>2821</v>
      </c>
      <c r="R152">
        <v>2673.93</v>
      </c>
      <c r="S152" t="s">
        <v>422</v>
      </c>
      <c r="T152" s="935">
        <v>2821</v>
      </c>
      <c r="U152" t="s">
        <v>423</v>
      </c>
      <c r="V152" t="s">
        <v>424</v>
      </c>
      <c r="W152" t="s">
        <v>425</v>
      </c>
      <c r="X152" t="s">
        <v>3571</v>
      </c>
      <c r="Y152" s="711">
        <v>44758.43304398148</v>
      </c>
    </row>
    <row r="153" spans="1:25">
      <c r="A153" t="s">
        <v>410</v>
      </c>
      <c r="B153" t="s">
        <v>411</v>
      </c>
      <c r="C153" t="s">
        <v>970</v>
      </c>
      <c r="D153" t="s">
        <v>971</v>
      </c>
      <c r="E153" t="s">
        <v>414</v>
      </c>
      <c r="F153" t="s">
        <v>415</v>
      </c>
      <c r="G153" t="s">
        <v>416</v>
      </c>
      <c r="H153" t="s">
        <v>822</v>
      </c>
      <c r="I153" t="s">
        <v>1352</v>
      </c>
      <c r="J153" s="711">
        <v>44742</v>
      </c>
      <c r="K153" t="s">
        <v>4142</v>
      </c>
      <c r="L153" t="s">
        <v>4155</v>
      </c>
      <c r="M153" t="s">
        <v>421</v>
      </c>
      <c r="N153">
        <v>0</v>
      </c>
      <c r="O153">
        <v>0</v>
      </c>
      <c r="P153" t="s">
        <v>422</v>
      </c>
      <c r="Q153">
        <v>6924</v>
      </c>
      <c r="R153">
        <v>6563.03</v>
      </c>
      <c r="S153" t="s">
        <v>422</v>
      </c>
      <c r="T153" s="935">
        <v>6924</v>
      </c>
      <c r="U153" t="s">
        <v>423</v>
      </c>
      <c r="V153" t="s">
        <v>424</v>
      </c>
      <c r="W153" t="s">
        <v>425</v>
      </c>
      <c r="X153" t="s">
        <v>3574</v>
      </c>
      <c r="Y153" s="711">
        <v>44758.43304398148</v>
      </c>
    </row>
    <row r="154" spans="1:25">
      <c r="A154" t="s">
        <v>410</v>
      </c>
      <c r="B154" t="s">
        <v>411</v>
      </c>
      <c r="C154" t="s">
        <v>970</v>
      </c>
      <c r="D154" t="s">
        <v>971</v>
      </c>
      <c r="E154" t="s">
        <v>414</v>
      </c>
      <c r="F154" t="s">
        <v>415</v>
      </c>
      <c r="G154" t="s">
        <v>416</v>
      </c>
      <c r="H154" t="s">
        <v>839</v>
      </c>
      <c r="I154" t="s">
        <v>1355</v>
      </c>
      <c r="J154" s="711">
        <v>44742</v>
      </c>
      <c r="K154" t="s">
        <v>4142</v>
      </c>
      <c r="L154" t="s">
        <v>4156</v>
      </c>
      <c r="M154" t="s">
        <v>421</v>
      </c>
      <c r="N154">
        <v>0</v>
      </c>
      <c r="O154">
        <v>0</v>
      </c>
      <c r="P154" t="s">
        <v>422</v>
      </c>
      <c r="Q154">
        <v>1178</v>
      </c>
      <c r="R154">
        <v>1116.5899999999999</v>
      </c>
      <c r="S154" t="s">
        <v>422</v>
      </c>
      <c r="T154" s="935">
        <v>1178</v>
      </c>
      <c r="U154" t="s">
        <v>423</v>
      </c>
      <c r="V154" t="s">
        <v>424</v>
      </c>
      <c r="W154" t="s">
        <v>425</v>
      </c>
      <c r="X154" t="s">
        <v>3574</v>
      </c>
      <c r="Y154" s="711">
        <v>44758.433055555557</v>
      </c>
    </row>
    <row r="155" spans="1:25">
      <c r="A155" t="s">
        <v>410</v>
      </c>
      <c r="B155" t="s">
        <v>411</v>
      </c>
      <c r="C155" t="s">
        <v>970</v>
      </c>
      <c r="D155" t="s">
        <v>971</v>
      </c>
      <c r="E155" t="s">
        <v>414</v>
      </c>
      <c r="F155" t="s">
        <v>415</v>
      </c>
      <c r="G155" t="s">
        <v>416</v>
      </c>
      <c r="H155" t="s">
        <v>838</v>
      </c>
      <c r="I155" t="s">
        <v>1358</v>
      </c>
      <c r="J155" s="711">
        <v>44742</v>
      </c>
      <c r="K155" t="s">
        <v>4142</v>
      </c>
      <c r="L155" t="s">
        <v>4157</v>
      </c>
      <c r="M155" t="s">
        <v>421</v>
      </c>
      <c r="N155">
        <v>0</v>
      </c>
      <c r="O155">
        <v>0</v>
      </c>
      <c r="P155" t="s">
        <v>422</v>
      </c>
      <c r="Q155">
        <v>5554</v>
      </c>
      <c r="R155">
        <v>5264.45</v>
      </c>
      <c r="S155" t="s">
        <v>422</v>
      </c>
      <c r="T155" s="935">
        <v>5554</v>
      </c>
      <c r="U155" t="s">
        <v>423</v>
      </c>
      <c r="V155" t="s">
        <v>424</v>
      </c>
      <c r="W155" t="s">
        <v>425</v>
      </c>
      <c r="X155" t="s">
        <v>3574</v>
      </c>
      <c r="Y155" s="711">
        <v>44758.433055555557</v>
      </c>
    </row>
    <row r="156" spans="1:25">
      <c r="A156" t="s">
        <v>410</v>
      </c>
      <c r="B156" t="s">
        <v>411</v>
      </c>
      <c r="C156" t="s">
        <v>970</v>
      </c>
      <c r="D156" t="s">
        <v>971</v>
      </c>
      <c r="E156" t="s">
        <v>414</v>
      </c>
      <c r="F156" t="s">
        <v>415</v>
      </c>
      <c r="G156" t="s">
        <v>416</v>
      </c>
      <c r="H156" t="s">
        <v>840</v>
      </c>
      <c r="I156" t="s">
        <v>1361</v>
      </c>
      <c r="J156" s="711">
        <v>44742</v>
      </c>
      <c r="K156" t="s">
        <v>4142</v>
      </c>
      <c r="L156" t="s">
        <v>4158</v>
      </c>
      <c r="M156" t="s">
        <v>421</v>
      </c>
      <c r="N156">
        <v>0</v>
      </c>
      <c r="O156">
        <v>0</v>
      </c>
      <c r="P156" t="s">
        <v>422</v>
      </c>
      <c r="Q156">
        <v>1215</v>
      </c>
      <c r="R156">
        <v>1151.6600000000001</v>
      </c>
      <c r="S156" t="s">
        <v>422</v>
      </c>
      <c r="T156" s="935">
        <v>1215</v>
      </c>
      <c r="U156" t="s">
        <v>423</v>
      </c>
      <c r="V156" t="s">
        <v>424</v>
      </c>
      <c r="W156" t="s">
        <v>425</v>
      </c>
      <c r="X156" t="s">
        <v>3574</v>
      </c>
      <c r="Y156" s="711">
        <v>44758.433055555557</v>
      </c>
    </row>
    <row r="157" spans="1:25">
      <c r="A157" t="s">
        <v>410</v>
      </c>
      <c r="B157" t="s">
        <v>411</v>
      </c>
      <c r="C157" t="s">
        <v>970</v>
      </c>
      <c r="D157" t="s">
        <v>971</v>
      </c>
      <c r="E157" t="s">
        <v>414</v>
      </c>
      <c r="F157" t="s">
        <v>415</v>
      </c>
      <c r="G157" t="s">
        <v>416</v>
      </c>
      <c r="H157" t="s">
        <v>823</v>
      </c>
      <c r="I157" t="s">
        <v>1367</v>
      </c>
      <c r="J157" s="711">
        <v>44742</v>
      </c>
      <c r="K157" t="s">
        <v>4142</v>
      </c>
      <c r="L157" t="s">
        <v>4159</v>
      </c>
      <c r="M157" t="s">
        <v>421</v>
      </c>
      <c r="N157">
        <v>0</v>
      </c>
      <c r="O157">
        <v>0</v>
      </c>
      <c r="P157" t="s">
        <v>422</v>
      </c>
      <c r="Q157">
        <v>7425</v>
      </c>
      <c r="R157">
        <v>7037.91</v>
      </c>
      <c r="S157" t="s">
        <v>422</v>
      </c>
      <c r="T157" s="935">
        <v>7425</v>
      </c>
      <c r="U157" t="s">
        <v>423</v>
      </c>
      <c r="V157" t="s">
        <v>424</v>
      </c>
      <c r="W157" t="s">
        <v>425</v>
      </c>
      <c r="X157" t="s">
        <v>3571</v>
      </c>
      <c r="Y157" s="711">
        <v>44758.43304398148</v>
      </c>
    </row>
    <row r="158" spans="1:25" s="1006" customFormat="1" ht="15">
      <c r="A158" s="1006" t="s">
        <v>269</v>
      </c>
      <c r="B158" s="1006" t="s">
        <v>411</v>
      </c>
      <c r="C158" s="1006" t="s">
        <v>458</v>
      </c>
      <c r="D158" s="1006" t="s">
        <v>459</v>
      </c>
      <c r="E158" s="1006" t="s">
        <v>414</v>
      </c>
      <c r="F158" s="1006" t="s">
        <v>415</v>
      </c>
      <c r="G158" s="1006" t="s">
        <v>416</v>
      </c>
      <c r="H158" s="1006" t="s">
        <v>821</v>
      </c>
      <c r="I158" s="1006" t="s">
        <v>2981</v>
      </c>
      <c r="J158" s="1007">
        <v>44742</v>
      </c>
      <c r="K158" s="1006" t="s">
        <v>4161</v>
      </c>
      <c r="L158" s="1006" t="s">
        <v>4162</v>
      </c>
      <c r="M158" s="1006" t="s">
        <v>421</v>
      </c>
      <c r="N158" s="1006">
        <v>0</v>
      </c>
      <c r="O158" s="1008">
        <v>0</v>
      </c>
      <c r="P158" s="1006" t="s">
        <v>3452</v>
      </c>
      <c r="Q158" s="1009">
        <v>275.44</v>
      </c>
      <c r="R158" s="1008">
        <v>275.44</v>
      </c>
      <c r="S158" s="1006" t="s">
        <v>422</v>
      </c>
      <c r="T158" s="1009">
        <v>290.58999999999997</v>
      </c>
      <c r="U158" s="1006" t="s">
        <v>423</v>
      </c>
      <c r="V158" s="1006" t="s">
        <v>424</v>
      </c>
      <c r="W158" s="1006" t="s">
        <v>425</v>
      </c>
      <c r="X158" s="1006" t="s">
        <v>3488</v>
      </c>
      <c r="Y158" s="1007">
        <v>44749.473657407405</v>
      </c>
    </row>
    <row r="166" spans="20:20">
      <c r="T166" s="936"/>
    </row>
    <row r="199" spans="10:20">
      <c r="T199" s="936"/>
    </row>
    <row r="202" spans="10:20" s="719" customFormat="1">
      <c r="J202" s="720"/>
      <c r="T202" s="938"/>
    </row>
    <row r="203" spans="10:20" s="719" customFormat="1">
      <c r="J203" s="720"/>
      <c r="T203" s="938"/>
    </row>
    <row r="204" spans="10:20" s="719" customFormat="1">
      <c r="J204" s="720"/>
      <c r="T204" s="938"/>
    </row>
    <row r="205" spans="10:20" s="719" customFormat="1">
      <c r="J205" s="720"/>
      <c r="T205" s="938"/>
    </row>
    <row r="206" spans="10:20" s="719" customFormat="1">
      <c r="J206" s="720"/>
      <c r="T206" s="938"/>
    </row>
    <row r="207" spans="10:20" s="719" customFormat="1">
      <c r="J207" s="720"/>
      <c r="T207" s="938"/>
    </row>
    <row r="208" spans="10:20" s="719" customFormat="1">
      <c r="J208" s="720"/>
      <c r="T208" s="938"/>
    </row>
    <row r="209" spans="1:25" s="719" customFormat="1">
      <c r="J209" s="720"/>
      <c r="T209" s="938"/>
    </row>
    <row r="210" spans="1:25" s="719" customFormat="1">
      <c r="J210" s="720"/>
      <c r="T210" s="938"/>
    </row>
    <row r="211" spans="1:25" s="719" customFormat="1">
      <c r="J211" s="720"/>
      <c r="T211" s="938"/>
    </row>
    <row r="212" spans="1:25" s="719" customFormat="1">
      <c r="J212" s="720"/>
      <c r="T212" s="938"/>
    </row>
    <row r="213" spans="1:25" s="719" customFormat="1">
      <c r="J213" s="720"/>
      <c r="T213" s="938"/>
    </row>
    <row r="214" spans="1:25" s="719" customFormat="1">
      <c r="J214" s="720"/>
      <c r="T214" s="938"/>
    </row>
    <row r="215" spans="1:25" s="719" customFormat="1">
      <c r="J215" s="720"/>
      <c r="T215" s="938"/>
    </row>
    <row r="216" spans="1:25" s="719" customFormat="1">
      <c r="J216" s="720"/>
      <c r="T216" s="938"/>
    </row>
    <row r="217" spans="1:25" s="719" customFormat="1">
      <c r="J217" s="720"/>
      <c r="T217" s="938"/>
    </row>
    <row r="218" spans="1:25" s="719" customFormat="1">
      <c r="J218" s="720"/>
      <c r="T218" s="938"/>
    </row>
    <row r="219" spans="1:25" s="719" customFormat="1">
      <c r="J219" s="720"/>
      <c r="T219" s="938"/>
    </row>
    <row r="220" spans="1:25" s="719" customFormat="1">
      <c r="J220" s="720"/>
      <c r="T220" s="938"/>
    </row>
    <row r="221" spans="1:25" s="719" customFormat="1">
      <c r="J221" s="720"/>
      <c r="T221" s="938"/>
    </row>
    <row r="222" spans="1:25" s="719" customFormat="1">
      <c r="A222" s="941"/>
      <c r="B222" s="941"/>
      <c r="C222" s="941"/>
      <c r="D222" s="941"/>
      <c r="E222" s="941"/>
      <c r="F222" s="941"/>
      <c r="G222" s="941"/>
      <c r="H222" s="941"/>
      <c r="I222" s="941"/>
      <c r="J222" s="720"/>
      <c r="K222" s="941"/>
      <c r="L222" s="941"/>
      <c r="M222" s="941"/>
      <c r="N222" s="941"/>
      <c r="O222" s="942"/>
      <c r="P222" s="941"/>
      <c r="Q222" s="937"/>
      <c r="R222" s="942"/>
      <c r="S222" s="941"/>
      <c r="T222" s="939"/>
      <c r="U222" s="941"/>
      <c r="V222" s="941"/>
      <c r="W222" s="941"/>
      <c r="X222" s="941"/>
      <c r="Y222" s="941"/>
    </row>
    <row r="223" spans="1:25" s="719" customFormat="1">
      <c r="J223" s="720"/>
      <c r="T223" s="938"/>
    </row>
    <row r="224" spans="1:25" s="719" customFormat="1">
      <c r="J224" s="720"/>
      <c r="T224" s="943"/>
      <c r="Y224" s="720"/>
    </row>
    <row r="239" spans="20:20">
      <c r="T239" s="935">
        <f>SUBTOTAL(9,T236:T238)</f>
        <v>0</v>
      </c>
    </row>
  </sheetData>
  <autoFilter ref="A3:Z3" xr:uid="{A558654B-F666-4AD8-8BF8-3318FB9B9AF1}"/>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8C86-CB3E-4F8F-807E-C74F84598C9C}">
  <dimension ref="A3:Y259"/>
  <sheetViews>
    <sheetView topLeftCell="F227" zoomScale="70" zoomScaleNormal="70" workbookViewId="0">
      <selection activeCell="L260" sqref="L260"/>
    </sheetView>
  </sheetViews>
  <sheetFormatPr defaultColWidth="11.125" defaultRowHeight="15.75"/>
  <cols>
    <col min="1" max="1" width="31.375" bestFit="1" customWidth="1"/>
    <col min="2" max="2" width="7.125" customWidth="1"/>
    <col min="3" max="3" width="12.125" customWidth="1"/>
    <col min="4" max="4" width="21.625" bestFit="1" customWidth="1"/>
    <col min="5" max="5" width="8.625" customWidth="1"/>
    <col min="6" max="6" width="47.875" customWidth="1"/>
    <col min="7" max="7" width="10.625" customWidth="1"/>
    <col min="8" max="8" width="15.125" bestFit="1" customWidth="1"/>
    <col min="9" max="9" width="44.375" customWidth="1"/>
    <col min="10" max="10" width="12.125" style="711" bestFit="1" customWidth="1"/>
    <col min="11" max="11" width="18.125" bestFit="1" customWidth="1"/>
    <col min="12" max="12" width="61.125" bestFit="1" customWidth="1"/>
    <col min="13" max="18" width="10" customWidth="1"/>
    <col min="19" max="19" width="16.5" bestFit="1" customWidth="1"/>
    <col min="20" max="20" width="14" style="935" customWidth="1"/>
    <col min="21" max="21" width="11.5" bestFit="1" customWidth="1"/>
    <col min="22" max="22" width="21.125" bestFit="1" customWidth="1"/>
    <col min="23" max="23" width="13.625" bestFit="1" customWidth="1"/>
    <col min="24" max="24" width="15.5" bestFit="1" customWidth="1"/>
    <col min="25" max="25" width="14.625" style="10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934" t="s">
        <v>404</v>
      </c>
      <c r="U3" s="717" t="s">
        <v>405</v>
      </c>
      <c r="V3" s="717" t="s">
        <v>406</v>
      </c>
      <c r="W3" s="717" t="s">
        <v>407</v>
      </c>
      <c r="X3" s="717" t="s">
        <v>408</v>
      </c>
      <c r="Y3" s="1010" t="s">
        <v>409</v>
      </c>
    </row>
    <row r="4" spans="1:25">
      <c r="A4" t="s">
        <v>410</v>
      </c>
      <c r="B4" t="s">
        <v>411</v>
      </c>
      <c r="C4" t="s">
        <v>412</v>
      </c>
      <c r="D4" t="s">
        <v>413</v>
      </c>
      <c r="E4" t="s">
        <v>414</v>
      </c>
      <c r="F4" t="s">
        <v>415</v>
      </c>
      <c r="G4" t="s">
        <v>416</v>
      </c>
      <c r="H4" t="s">
        <v>3568</v>
      </c>
      <c r="I4" t="s">
        <v>3602</v>
      </c>
      <c r="J4" s="711">
        <v>44754</v>
      </c>
      <c r="K4" t="s">
        <v>4163</v>
      </c>
      <c r="L4" t="s">
        <v>4164</v>
      </c>
      <c r="M4" t="s">
        <v>421</v>
      </c>
      <c r="N4">
        <v>0</v>
      </c>
      <c r="O4">
        <v>0</v>
      </c>
      <c r="P4" t="s">
        <v>422</v>
      </c>
      <c r="Q4">
        <v>25</v>
      </c>
      <c r="R4">
        <v>24.69</v>
      </c>
      <c r="S4" t="s">
        <v>422</v>
      </c>
      <c r="T4" s="935">
        <v>25</v>
      </c>
      <c r="U4" t="s">
        <v>423</v>
      </c>
      <c r="V4" t="s">
        <v>424</v>
      </c>
      <c r="W4" t="s">
        <v>425</v>
      </c>
      <c r="X4" t="s">
        <v>3168</v>
      </c>
      <c r="Y4" s="1011">
        <v>44779.711597222224</v>
      </c>
    </row>
    <row r="5" spans="1:25">
      <c r="A5" t="s">
        <v>410</v>
      </c>
      <c r="B5" t="s">
        <v>411</v>
      </c>
      <c r="C5" t="s">
        <v>970</v>
      </c>
      <c r="D5" t="s">
        <v>971</v>
      </c>
      <c r="E5" t="s">
        <v>414</v>
      </c>
      <c r="F5" t="s">
        <v>415</v>
      </c>
      <c r="G5" t="s">
        <v>416</v>
      </c>
      <c r="H5" t="s">
        <v>875</v>
      </c>
      <c r="I5" t="s">
        <v>1065</v>
      </c>
      <c r="J5" s="711">
        <v>44749</v>
      </c>
      <c r="K5" t="s">
        <v>4165</v>
      </c>
      <c r="L5" t="s">
        <v>4166</v>
      </c>
      <c r="M5" t="s">
        <v>421</v>
      </c>
      <c r="N5">
        <v>0</v>
      </c>
      <c r="O5">
        <v>0</v>
      </c>
      <c r="P5" t="s">
        <v>422</v>
      </c>
      <c r="Q5">
        <v>1426</v>
      </c>
      <c r="R5">
        <v>1369.31</v>
      </c>
      <c r="S5" t="s">
        <v>422</v>
      </c>
      <c r="T5" s="935">
        <v>1426</v>
      </c>
      <c r="U5" t="s">
        <v>423</v>
      </c>
      <c r="V5" t="s">
        <v>424</v>
      </c>
      <c r="W5" t="s">
        <v>425</v>
      </c>
      <c r="X5" t="s">
        <v>3104</v>
      </c>
      <c r="Y5" s="1011">
        <v>44778.610902777778</v>
      </c>
    </row>
    <row r="6" spans="1:25">
      <c r="A6" t="s">
        <v>410</v>
      </c>
      <c r="B6" t="s">
        <v>411</v>
      </c>
      <c r="C6" t="s">
        <v>970</v>
      </c>
      <c r="D6" t="s">
        <v>971</v>
      </c>
      <c r="E6" t="s">
        <v>414</v>
      </c>
      <c r="F6" t="s">
        <v>415</v>
      </c>
      <c r="G6" t="s">
        <v>416</v>
      </c>
      <c r="H6" t="s">
        <v>875</v>
      </c>
      <c r="I6" t="s">
        <v>1065</v>
      </c>
      <c r="J6" s="711">
        <v>44749</v>
      </c>
      <c r="K6" t="s">
        <v>4167</v>
      </c>
      <c r="L6" t="s">
        <v>4168</v>
      </c>
      <c r="M6" t="s">
        <v>421</v>
      </c>
      <c r="N6">
        <v>0</v>
      </c>
      <c r="O6">
        <v>0</v>
      </c>
      <c r="P6" t="s">
        <v>422</v>
      </c>
      <c r="Q6">
        <v>1772</v>
      </c>
      <c r="R6">
        <v>1701.56</v>
      </c>
      <c r="S6" t="s">
        <v>422</v>
      </c>
      <c r="T6" s="935">
        <v>1772</v>
      </c>
      <c r="U6" t="s">
        <v>423</v>
      </c>
      <c r="V6" t="s">
        <v>424</v>
      </c>
      <c r="W6" t="s">
        <v>425</v>
      </c>
      <c r="X6" t="s">
        <v>3104</v>
      </c>
      <c r="Y6" s="1011">
        <v>44778.610902777778</v>
      </c>
    </row>
    <row r="7" spans="1:25">
      <c r="A7" t="s">
        <v>410</v>
      </c>
      <c r="B7" t="s">
        <v>411</v>
      </c>
      <c r="C7" t="s">
        <v>412</v>
      </c>
      <c r="D7" t="s">
        <v>413</v>
      </c>
      <c r="E7" t="s">
        <v>414</v>
      </c>
      <c r="F7" t="s">
        <v>415</v>
      </c>
      <c r="G7" t="s">
        <v>416</v>
      </c>
      <c r="H7" t="s">
        <v>875</v>
      </c>
      <c r="I7" t="s">
        <v>1065</v>
      </c>
      <c r="J7" s="711">
        <v>44754</v>
      </c>
      <c r="K7" t="s">
        <v>4169</v>
      </c>
      <c r="L7" t="s">
        <v>4170</v>
      </c>
      <c r="M7" t="s">
        <v>421</v>
      </c>
      <c r="N7">
        <v>0</v>
      </c>
      <c r="O7">
        <v>0</v>
      </c>
      <c r="P7" t="s">
        <v>422</v>
      </c>
      <c r="Q7">
        <v>1505.64</v>
      </c>
      <c r="R7">
        <v>1487.05</v>
      </c>
      <c r="S7" t="s">
        <v>422</v>
      </c>
      <c r="T7" s="935">
        <v>1505.64</v>
      </c>
      <c r="U7" t="s">
        <v>423</v>
      </c>
      <c r="V7" t="s">
        <v>424</v>
      </c>
      <c r="W7" t="s">
        <v>425</v>
      </c>
      <c r="X7" t="s">
        <v>3104</v>
      </c>
      <c r="Y7" s="1011">
        <v>44780.369247685187</v>
      </c>
    </row>
    <row r="8" spans="1:25">
      <c r="A8" t="s">
        <v>410</v>
      </c>
      <c r="B8" t="s">
        <v>411</v>
      </c>
      <c r="C8" t="s">
        <v>970</v>
      </c>
      <c r="D8" t="s">
        <v>971</v>
      </c>
      <c r="E8" t="s">
        <v>414</v>
      </c>
      <c r="F8" t="s">
        <v>415</v>
      </c>
      <c r="G8" t="s">
        <v>416</v>
      </c>
      <c r="H8" t="s">
        <v>875</v>
      </c>
      <c r="I8" t="s">
        <v>1065</v>
      </c>
      <c r="J8" s="711">
        <v>44756</v>
      </c>
      <c r="K8" t="s">
        <v>4171</v>
      </c>
      <c r="L8" t="s">
        <v>4172</v>
      </c>
      <c r="M8" t="s">
        <v>421</v>
      </c>
      <c r="N8">
        <v>0</v>
      </c>
      <c r="O8">
        <v>0</v>
      </c>
      <c r="P8" t="s">
        <v>422</v>
      </c>
      <c r="Q8">
        <v>1377.5</v>
      </c>
      <c r="R8">
        <v>1360.49</v>
      </c>
      <c r="S8" t="s">
        <v>422</v>
      </c>
      <c r="T8" s="935">
        <v>1377.5</v>
      </c>
      <c r="U8" t="s">
        <v>423</v>
      </c>
      <c r="V8" t="s">
        <v>424</v>
      </c>
      <c r="W8" t="s">
        <v>425</v>
      </c>
      <c r="X8" t="s">
        <v>3104</v>
      </c>
      <c r="Y8" s="1011">
        <v>44778.610914351855</v>
      </c>
    </row>
    <row r="9" spans="1:25">
      <c r="A9" t="s">
        <v>410</v>
      </c>
      <c r="B9" t="s">
        <v>411</v>
      </c>
      <c r="C9" t="s">
        <v>970</v>
      </c>
      <c r="D9" t="s">
        <v>971</v>
      </c>
      <c r="E9" t="s">
        <v>414</v>
      </c>
      <c r="F9" t="s">
        <v>415</v>
      </c>
      <c r="G9" t="s">
        <v>416</v>
      </c>
      <c r="H9" t="s">
        <v>882</v>
      </c>
      <c r="I9" t="s">
        <v>1960</v>
      </c>
      <c r="J9" s="711">
        <v>44746</v>
      </c>
      <c r="K9" t="s">
        <v>4173</v>
      </c>
      <c r="L9" t="s">
        <v>4174</v>
      </c>
      <c r="M9" t="s">
        <v>421</v>
      </c>
      <c r="N9">
        <v>0</v>
      </c>
      <c r="O9">
        <v>0</v>
      </c>
      <c r="P9" t="s">
        <v>422</v>
      </c>
      <c r="Q9">
        <v>36</v>
      </c>
      <c r="R9">
        <v>34.57</v>
      </c>
      <c r="S9" t="s">
        <v>422</v>
      </c>
      <c r="T9" s="935">
        <v>36</v>
      </c>
      <c r="U9" t="s">
        <v>423</v>
      </c>
      <c r="V9" t="s">
        <v>424</v>
      </c>
      <c r="W9" t="s">
        <v>425</v>
      </c>
      <c r="X9" t="s">
        <v>3069</v>
      </c>
      <c r="Y9" s="1011">
        <v>44762.586087962962</v>
      </c>
    </row>
    <row r="10" spans="1:25">
      <c r="A10" t="s">
        <v>410</v>
      </c>
      <c r="B10" t="s">
        <v>411</v>
      </c>
      <c r="C10" t="s">
        <v>970</v>
      </c>
      <c r="D10" t="s">
        <v>971</v>
      </c>
      <c r="E10" t="s">
        <v>414</v>
      </c>
      <c r="F10" t="s">
        <v>415</v>
      </c>
      <c r="G10" t="s">
        <v>416</v>
      </c>
      <c r="H10" t="s">
        <v>910</v>
      </c>
      <c r="I10" t="s">
        <v>2159</v>
      </c>
      <c r="J10" s="711">
        <v>44743</v>
      </c>
      <c r="K10" t="s">
        <v>4175</v>
      </c>
      <c r="L10" t="s">
        <v>4176</v>
      </c>
      <c r="M10" t="s">
        <v>421</v>
      </c>
      <c r="N10">
        <v>0</v>
      </c>
      <c r="O10">
        <v>0</v>
      </c>
      <c r="P10" t="s">
        <v>422</v>
      </c>
      <c r="Q10">
        <v>25</v>
      </c>
      <c r="R10">
        <v>23.7</v>
      </c>
      <c r="S10" t="s">
        <v>422</v>
      </c>
      <c r="T10" s="935">
        <v>25</v>
      </c>
      <c r="U10" t="s">
        <v>423</v>
      </c>
      <c r="V10" t="s">
        <v>424</v>
      </c>
      <c r="W10" t="s">
        <v>425</v>
      </c>
      <c r="X10" t="s">
        <v>3069</v>
      </c>
      <c r="Y10" s="1011">
        <v>44762.549479166664</v>
      </c>
    </row>
    <row r="11" spans="1:25">
      <c r="A11" t="s">
        <v>410</v>
      </c>
      <c r="B11" t="s">
        <v>411</v>
      </c>
      <c r="C11" t="s">
        <v>970</v>
      </c>
      <c r="D11" t="s">
        <v>971</v>
      </c>
      <c r="E11" t="s">
        <v>414</v>
      </c>
      <c r="F11" t="s">
        <v>415</v>
      </c>
      <c r="G11" t="s">
        <v>416</v>
      </c>
      <c r="H11" t="s">
        <v>910</v>
      </c>
      <c r="I11" t="s">
        <v>2159</v>
      </c>
      <c r="J11" s="711">
        <v>44749</v>
      </c>
      <c r="K11" t="s">
        <v>4177</v>
      </c>
      <c r="L11" t="s">
        <v>4178</v>
      </c>
      <c r="M11" t="s">
        <v>421</v>
      </c>
      <c r="N11">
        <v>0</v>
      </c>
      <c r="O11">
        <v>0</v>
      </c>
      <c r="P11" t="s">
        <v>422</v>
      </c>
      <c r="Q11">
        <v>1316</v>
      </c>
      <c r="R11">
        <v>1263.68</v>
      </c>
      <c r="S11" t="s">
        <v>422</v>
      </c>
      <c r="T11" s="935">
        <v>1316</v>
      </c>
      <c r="U11" t="s">
        <v>423</v>
      </c>
      <c r="V11" t="s">
        <v>424</v>
      </c>
      <c r="W11" t="s">
        <v>425</v>
      </c>
      <c r="X11" t="s">
        <v>3104</v>
      </c>
      <c r="Y11" s="1011">
        <v>44778.610902777778</v>
      </c>
    </row>
    <row r="12" spans="1:25">
      <c r="A12" t="s">
        <v>410</v>
      </c>
      <c r="B12" t="s">
        <v>411</v>
      </c>
      <c r="C12" t="s">
        <v>970</v>
      </c>
      <c r="D12" t="s">
        <v>971</v>
      </c>
      <c r="E12" t="s">
        <v>414</v>
      </c>
      <c r="F12" t="s">
        <v>415</v>
      </c>
      <c r="G12" t="s">
        <v>416</v>
      </c>
      <c r="H12" t="s">
        <v>910</v>
      </c>
      <c r="I12" t="s">
        <v>2159</v>
      </c>
      <c r="J12" s="711">
        <v>44749</v>
      </c>
      <c r="K12" t="s">
        <v>4179</v>
      </c>
      <c r="L12" t="s">
        <v>4180</v>
      </c>
      <c r="M12" t="s">
        <v>421</v>
      </c>
      <c r="N12">
        <v>0</v>
      </c>
      <c r="O12">
        <v>0</v>
      </c>
      <c r="P12" t="s">
        <v>422</v>
      </c>
      <c r="Q12">
        <v>1621</v>
      </c>
      <c r="R12">
        <v>1556.56</v>
      </c>
      <c r="S12" t="s">
        <v>422</v>
      </c>
      <c r="T12" s="935">
        <v>1621</v>
      </c>
      <c r="U12" t="s">
        <v>423</v>
      </c>
      <c r="V12" t="s">
        <v>424</v>
      </c>
      <c r="W12" t="s">
        <v>425</v>
      </c>
      <c r="X12" t="s">
        <v>3104</v>
      </c>
      <c r="Y12" s="1011">
        <v>44778.610902777778</v>
      </c>
    </row>
    <row r="13" spans="1:25">
      <c r="A13" t="s">
        <v>410</v>
      </c>
      <c r="B13" t="s">
        <v>411</v>
      </c>
      <c r="C13" t="s">
        <v>970</v>
      </c>
      <c r="D13" t="s">
        <v>971</v>
      </c>
      <c r="E13" t="s">
        <v>414</v>
      </c>
      <c r="F13" t="s">
        <v>415</v>
      </c>
      <c r="G13" t="s">
        <v>416</v>
      </c>
      <c r="H13" t="s">
        <v>910</v>
      </c>
      <c r="I13" t="s">
        <v>2159</v>
      </c>
      <c r="J13" s="711">
        <v>44749</v>
      </c>
      <c r="K13" t="s">
        <v>4181</v>
      </c>
      <c r="L13" t="s">
        <v>4182</v>
      </c>
      <c r="M13" t="s">
        <v>421</v>
      </c>
      <c r="N13">
        <v>0</v>
      </c>
      <c r="O13">
        <v>0</v>
      </c>
      <c r="P13" t="s">
        <v>422</v>
      </c>
      <c r="Q13">
        <v>1702</v>
      </c>
      <c r="R13">
        <v>1634.34</v>
      </c>
      <c r="S13" t="s">
        <v>422</v>
      </c>
      <c r="T13" s="935">
        <v>1702</v>
      </c>
      <c r="U13" t="s">
        <v>423</v>
      </c>
      <c r="V13" t="s">
        <v>424</v>
      </c>
      <c r="W13" t="s">
        <v>425</v>
      </c>
      <c r="X13" t="s">
        <v>3104</v>
      </c>
      <c r="Y13" s="1011">
        <v>44778.610914351855</v>
      </c>
    </row>
    <row r="14" spans="1:25">
      <c r="A14" t="s">
        <v>410</v>
      </c>
      <c r="B14" t="s">
        <v>411</v>
      </c>
      <c r="C14" t="s">
        <v>412</v>
      </c>
      <c r="D14" t="s">
        <v>413</v>
      </c>
      <c r="E14" t="s">
        <v>414</v>
      </c>
      <c r="F14" t="s">
        <v>415</v>
      </c>
      <c r="G14" t="s">
        <v>416</v>
      </c>
      <c r="H14" t="s">
        <v>910</v>
      </c>
      <c r="I14" t="s">
        <v>2159</v>
      </c>
      <c r="J14" s="711">
        <v>44754</v>
      </c>
      <c r="K14" t="s">
        <v>4183</v>
      </c>
      <c r="L14" t="s">
        <v>4184</v>
      </c>
      <c r="M14" t="s">
        <v>421</v>
      </c>
      <c r="N14">
        <v>0</v>
      </c>
      <c r="O14">
        <v>0</v>
      </c>
      <c r="P14" t="s">
        <v>422</v>
      </c>
      <c r="Q14">
        <v>1393.41</v>
      </c>
      <c r="R14">
        <v>1376.21</v>
      </c>
      <c r="S14" t="s">
        <v>422</v>
      </c>
      <c r="T14" s="935">
        <v>1393.41</v>
      </c>
      <c r="U14" t="s">
        <v>423</v>
      </c>
      <c r="V14" t="s">
        <v>424</v>
      </c>
      <c r="W14" t="s">
        <v>425</v>
      </c>
      <c r="X14" t="s">
        <v>3104</v>
      </c>
      <c r="Y14" s="1011">
        <v>44780.369247685187</v>
      </c>
    </row>
    <row r="15" spans="1:25">
      <c r="A15" t="s">
        <v>410</v>
      </c>
      <c r="B15" t="s">
        <v>411</v>
      </c>
      <c r="C15" t="s">
        <v>970</v>
      </c>
      <c r="D15" t="s">
        <v>971</v>
      </c>
      <c r="E15" t="s">
        <v>414</v>
      </c>
      <c r="F15" t="s">
        <v>415</v>
      </c>
      <c r="G15" t="s">
        <v>416</v>
      </c>
      <c r="H15" t="s">
        <v>910</v>
      </c>
      <c r="I15" t="s">
        <v>2159</v>
      </c>
      <c r="J15" s="711">
        <v>44756</v>
      </c>
      <c r="K15" t="s">
        <v>4185</v>
      </c>
      <c r="L15" t="s">
        <v>4186</v>
      </c>
      <c r="M15" t="s">
        <v>421</v>
      </c>
      <c r="N15">
        <v>0</v>
      </c>
      <c r="O15">
        <v>0</v>
      </c>
      <c r="P15" t="s">
        <v>422</v>
      </c>
      <c r="Q15">
        <v>1753</v>
      </c>
      <c r="R15">
        <v>1731.36</v>
      </c>
      <c r="S15" t="s">
        <v>422</v>
      </c>
      <c r="T15" s="997">
        <v>1753</v>
      </c>
      <c r="U15" t="s">
        <v>423</v>
      </c>
      <c r="V15" t="s">
        <v>424</v>
      </c>
      <c r="W15" t="s">
        <v>425</v>
      </c>
      <c r="X15" t="s">
        <v>3104</v>
      </c>
      <c r="Y15" s="1011">
        <v>44778.610914351855</v>
      </c>
    </row>
    <row r="16" spans="1:25">
      <c r="A16" t="s">
        <v>410</v>
      </c>
      <c r="B16" t="s">
        <v>411</v>
      </c>
      <c r="C16" t="s">
        <v>970</v>
      </c>
      <c r="D16" t="s">
        <v>971</v>
      </c>
      <c r="E16" t="s">
        <v>414</v>
      </c>
      <c r="F16" t="s">
        <v>415</v>
      </c>
      <c r="G16" t="s">
        <v>416</v>
      </c>
      <c r="H16" t="s">
        <v>3564</v>
      </c>
      <c r="I16" t="s">
        <v>3972</v>
      </c>
      <c r="J16" s="711">
        <v>44755</v>
      </c>
      <c r="K16" t="s">
        <v>4187</v>
      </c>
      <c r="L16" t="s">
        <v>4188</v>
      </c>
      <c r="M16" t="s">
        <v>421</v>
      </c>
      <c r="N16">
        <v>0</v>
      </c>
      <c r="O16">
        <v>0</v>
      </c>
      <c r="P16" t="s">
        <v>422</v>
      </c>
      <c r="Q16">
        <v>150</v>
      </c>
      <c r="R16">
        <v>148.15</v>
      </c>
      <c r="S16" t="s">
        <v>422</v>
      </c>
      <c r="T16" s="935">
        <v>150</v>
      </c>
      <c r="U16" t="s">
        <v>423</v>
      </c>
      <c r="V16" t="s">
        <v>424</v>
      </c>
      <c r="W16" t="s">
        <v>425</v>
      </c>
      <c r="X16" t="s">
        <v>3069</v>
      </c>
      <c r="Y16" s="1011">
        <v>44775.56759259259</v>
      </c>
    </row>
    <row r="17" spans="1:25">
      <c r="A17" t="s">
        <v>410</v>
      </c>
      <c r="B17" t="s">
        <v>411</v>
      </c>
      <c r="C17" t="s">
        <v>432</v>
      </c>
      <c r="D17" t="s">
        <v>433</v>
      </c>
      <c r="E17" t="s">
        <v>414</v>
      </c>
      <c r="F17" t="s">
        <v>415</v>
      </c>
      <c r="G17" t="s">
        <v>416</v>
      </c>
      <c r="H17" s="719" t="s">
        <v>3564</v>
      </c>
      <c r="I17" t="s">
        <v>3972</v>
      </c>
      <c r="J17" s="711">
        <v>44772</v>
      </c>
      <c r="K17" t="s">
        <v>4189</v>
      </c>
      <c r="L17" t="s">
        <v>4190</v>
      </c>
      <c r="M17" t="s">
        <v>421</v>
      </c>
      <c r="N17">
        <v>0</v>
      </c>
      <c r="O17">
        <v>0</v>
      </c>
      <c r="P17" t="s">
        <v>422</v>
      </c>
      <c r="Q17">
        <v>331</v>
      </c>
      <c r="R17">
        <v>325.05</v>
      </c>
      <c r="S17" t="s">
        <v>422</v>
      </c>
      <c r="T17" s="935">
        <v>331</v>
      </c>
      <c r="U17" t="s">
        <v>423</v>
      </c>
      <c r="V17" t="s">
        <v>424</v>
      </c>
      <c r="W17" t="s">
        <v>425</v>
      </c>
      <c r="X17" t="s">
        <v>3064</v>
      </c>
      <c r="Y17" s="1011">
        <v>44785.711909722224</v>
      </c>
    </row>
    <row r="18" spans="1:25">
      <c r="A18" t="s">
        <v>410</v>
      </c>
      <c r="B18" t="s">
        <v>411</v>
      </c>
      <c r="C18" t="s">
        <v>432</v>
      </c>
      <c r="D18" t="s">
        <v>433</v>
      </c>
      <c r="E18" t="s">
        <v>414</v>
      </c>
      <c r="F18" t="s">
        <v>415</v>
      </c>
      <c r="G18" t="s">
        <v>416</v>
      </c>
      <c r="H18" s="719" t="s">
        <v>434</v>
      </c>
      <c r="I18" t="s">
        <v>435</v>
      </c>
      <c r="J18" s="711">
        <v>44771</v>
      </c>
      <c r="K18" t="s">
        <v>4191</v>
      </c>
      <c r="L18" t="s">
        <v>4192</v>
      </c>
      <c r="M18" t="s">
        <v>421</v>
      </c>
      <c r="N18">
        <v>0</v>
      </c>
      <c r="O18">
        <v>0</v>
      </c>
      <c r="P18" t="s">
        <v>422</v>
      </c>
      <c r="Q18">
        <v>851.5</v>
      </c>
      <c r="R18">
        <v>836.2</v>
      </c>
      <c r="S18" t="s">
        <v>422</v>
      </c>
      <c r="T18" s="935">
        <v>851.5</v>
      </c>
      <c r="U18" t="s">
        <v>423</v>
      </c>
      <c r="V18" t="s">
        <v>424</v>
      </c>
      <c r="W18" t="s">
        <v>425</v>
      </c>
      <c r="X18" t="s">
        <v>3135</v>
      </c>
      <c r="Y18" s="1011">
        <v>44777.695925925924</v>
      </c>
    </row>
    <row r="19" spans="1:25">
      <c r="A19" t="s">
        <v>410</v>
      </c>
      <c r="B19" t="s">
        <v>411</v>
      </c>
      <c r="C19" t="s">
        <v>970</v>
      </c>
      <c r="D19" t="s">
        <v>971</v>
      </c>
      <c r="E19" t="s">
        <v>414</v>
      </c>
      <c r="F19" t="s">
        <v>415</v>
      </c>
      <c r="G19" t="s">
        <v>416</v>
      </c>
      <c r="H19" t="s">
        <v>3562</v>
      </c>
      <c r="I19" t="s">
        <v>3979</v>
      </c>
      <c r="J19" s="711">
        <v>44747</v>
      </c>
      <c r="K19" t="s">
        <v>4193</v>
      </c>
      <c r="L19" t="s">
        <v>4194</v>
      </c>
      <c r="M19" t="s">
        <v>421</v>
      </c>
      <c r="N19">
        <v>0</v>
      </c>
      <c r="O19">
        <v>0</v>
      </c>
      <c r="P19" t="s">
        <v>422</v>
      </c>
      <c r="Q19">
        <v>1313</v>
      </c>
      <c r="R19">
        <v>1260.8</v>
      </c>
      <c r="S19" t="s">
        <v>422</v>
      </c>
      <c r="T19" s="935">
        <v>1313</v>
      </c>
      <c r="U19" t="s">
        <v>423</v>
      </c>
      <c r="V19" t="s">
        <v>424</v>
      </c>
      <c r="W19" t="s">
        <v>425</v>
      </c>
      <c r="X19" t="s">
        <v>3122</v>
      </c>
      <c r="Y19" s="1011">
        <v>44778.610902777778</v>
      </c>
    </row>
    <row r="20" spans="1:25">
      <c r="A20" t="s">
        <v>410</v>
      </c>
      <c r="B20" t="s">
        <v>411</v>
      </c>
      <c r="C20" t="s">
        <v>432</v>
      </c>
      <c r="D20" t="s">
        <v>433</v>
      </c>
      <c r="E20" t="s">
        <v>414</v>
      </c>
      <c r="F20" t="s">
        <v>415</v>
      </c>
      <c r="G20" t="s">
        <v>416</v>
      </c>
      <c r="H20" t="s">
        <v>441</v>
      </c>
      <c r="I20" t="s">
        <v>442</v>
      </c>
      <c r="J20" s="711">
        <v>44753</v>
      </c>
      <c r="K20" t="s">
        <v>4195</v>
      </c>
      <c r="L20" t="s">
        <v>4196</v>
      </c>
      <c r="M20" t="s">
        <v>421</v>
      </c>
      <c r="N20">
        <v>0</v>
      </c>
      <c r="O20">
        <v>0</v>
      </c>
      <c r="P20" t="s">
        <v>422</v>
      </c>
      <c r="Q20">
        <v>3</v>
      </c>
      <c r="R20">
        <v>2.96</v>
      </c>
      <c r="S20" t="s">
        <v>422</v>
      </c>
      <c r="T20" s="935">
        <v>3</v>
      </c>
      <c r="U20" t="s">
        <v>423</v>
      </c>
      <c r="V20" t="s">
        <v>424</v>
      </c>
      <c r="W20" t="s">
        <v>425</v>
      </c>
      <c r="X20" t="s">
        <v>3069</v>
      </c>
      <c r="Y20" s="1011">
        <v>44777.49790509259</v>
      </c>
    </row>
    <row r="21" spans="1:25">
      <c r="A21" t="s">
        <v>410</v>
      </c>
      <c r="B21" t="s">
        <v>411</v>
      </c>
      <c r="C21" t="s">
        <v>970</v>
      </c>
      <c r="D21" t="s">
        <v>971</v>
      </c>
      <c r="E21" t="s">
        <v>414</v>
      </c>
      <c r="F21" t="s">
        <v>415</v>
      </c>
      <c r="G21" t="s">
        <v>416</v>
      </c>
      <c r="H21" t="s">
        <v>441</v>
      </c>
      <c r="I21" t="s">
        <v>442</v>
      </c>
      <c r="J21" s="711">
        <v>44757</v>
      </c>
      <c r="K21" t="s">
        <v>4197</v>
      </c>
      <c r="L21" t="s">
        <v>4198</v>
      </c>
      <c r="M21" t="s">
        <v>421</v>
      </c>
      <c r="N21">
        <v>0</v>
      </c>
      <c r="O21">
        <v>0</v>
      </c>
      <c r="P21" t="s">
        <v>422</v>
      </c>
      <c r="Q21">
        <v>306</v>
      </c>
      <c r="R21">
        <v>302.22000000000003</v>
      </c>
      <c r="S21" t="s">
        <v>422</v>
      </c>
      <c r="T21" s="935">
        <v>306</v>
      </c>
      <c r="U21" t="s">
        <v>423</v>
      </c>
      <c r="V21" t="s">
        <v>424</v>
      </c>
      <c r="W21" t="s">
        <v>425</v>
      </c>
      <c r="X21" t="s">
        <v>3142</v>
      </c>
      <c r="Y21" s="1011">
        <v>44778.610925925925</v>
      </c>
    </row>
    <row r="22" spans="1:25">
      <c r="A22" t="s">
        <v>410</v>
      </c>
      <c r="B22" t="s">
        <v>411</v>
      </c>
      <c r="C22" t="s">
        <v>970</v>
      </c>
      <c r="D22" t="s">
        <v>971</v>
      </c>
      <c r="E22" t="s">
        <v>414</v>
      </c>
      <c r="F22" t="s">
        <v>415</v>
      </c>
      <c r="G22" t="s">
        <v>416</v>
      </c>
      <c r="H22" t="s">
        <v>453</v>
      </c>
      <c r="I22" t="s">
        <v>454</v>
      </c>
      <c r="J22" s="711">
        <v>44749</v>
      </c>
      <c r="K22" t="s">
        <v>4199</v>
      </c>
      <c r="L22" t="s">
        <v>4200</v>
      </c>
      <c r="M22" t="s">
        <v>421</v>
      </c>
      <c r="N22">
        <v>0</v>
      </c>
      <c r="O22">
        <v>0</v>
      </c>
      <c r="P22" t="s">
        <v>422</v>
      </c>
      <c r="Q22">
        <v>993</v>
      </c>
      <c r="R22">
        <v>953.52</v>
      </c>
      <c r="S22" t="s">
        <v>422</v>
      </c>
      <c r="T22" s="935">
        <v>993</v>
      </c>
      <c r="U22" t="s">
        <v>423</v>
      </c>
      <c r="V22" t="s">
        <v>424</v>
      </c>
      <c r="W22" t="s">
        <v>425</v>
      </c>
      <c r="X22" t="s">
        <v>3163</v>
      </c>
      <c r="Y22" s="1011">
        <v>44778.610914351855</v>
      </c>
    </row>
    <row r="23" spans="1:25">
      <c r="A23" t="s">
        <v>410</v>
      </c>
      <c r="B23" t="s">
        <v>411</v>
      </c>
      <c r="C23" t="s">
        <v>432</v>
      </c>
      <c r="D23" t="s">
        <v>433</v>
      </c>
      <c r="E23" t="s">
        <v>414</v>
      </c>
      <c r="F23" t="s">
        <v>415</v>
      </c>
      <c r="G23" t="s">
        <v>416</v>
      </c>
      <c r="H23" t="s">
        <v>453</v>
      </c>
      <c r="I23" t="s">
        <v>454</v>
      </c>
      <c r="J23" s="711">
        <v>44771</v>
      </c>
      <c r="K23" t="s">
        <v>4201</v>
      </c>
      <c r="L23" t="s">
        <v>4202</v>
      </c>
      <c r="M23" t="s">
        <v>421</v>
      </c>
      <c r="N23">
        <v>0</v>
      </c>
      <c r="O23">
        <v>0</v>
      </c>
      <c r="P23" t="s">
        <v>422</v>
      </c>
      <c r="Q23">
        <v>1319.12</v>
      </c>
      <c r="R23">
        <v>1295.4100000000001</v>
      </c>
      <c r="S23" t="s">
        <v>422</v>
      </c>
      <c r="T23" s="935">
        <v>1319.12</v>
      </c>
      <c r="U23" t="s">
        <v>423</v>
      </c>
      <c r="V23" t="s">
        <v>424</v>
      </c>
      <c r="W23" t="s">
        <v>425</v>
      </c>
      <c r="X23" t="s">
        <v>3135</v>
      </c>
      <c r="Y23" s="1011">
        <v>44777.695925925924</v>
      </c>
    </row>
    <row r="24" spans="1:25">
      <c r="A24" t="s">
        <v>410</v>
      </c>
      <c r="B24" t="s">
        <v>411</v>
      </c>
      <c r="C24" t="s">
        <v>970</v>
      </c>
      <c r="D24" t="s">
        <v>971</v>
      </c>
      <c r="E24" t="s">
        <v>414</v>
      </c>
      <c r="F24" t="s">
        <v>415</v>
      </c>
      <c r="G24" t="s">
        <v>416</v>
      </c>
      <c r="H24" t="s">
        <v>3567</v>
      </c>
      <c r="I24" t="s">
        <v>3992</v>
      </c>
      <c r="J24" s="711">
        <v>44756</v>
      </c>
      <c r="K24" t="s">
        <v>4203</v>
      </c>
      <c r="L24" t="s">
        <v>4204</v>
      </c>
      <c r="M24" t="s">
        <v>421</v>
      </c>
      <c r="N24">
        <v>0</v>
      </c>
      <c r="O24">
        <v>0</v>
      </c>
      <c r="P24" t="s">
        <v>422</v>
      </c>
      <c r="Q24">
        <v>392</v>
      </c>
      <c r="R24">
        <v>387.16</v>
      </c>
      <c r="S24" t="s">
        <v>422</v>
      </c>
      <c r="T24" s="935">
        <v>392</v>
      </c>
      <c r="U24" t="s">
        <v>423</v>
      </c>
      <c r="V24" t="s">
        <v>424</v>
      </c>
      <c r="W24" t="s">
        <v>425</v>
      </c>
      <c r="X24" t="s">
        <v>3069</v>
      </c>
      <c r="Y24" s="1011">
        <v>44775.567604166667</v>
      </c>
    </row>
    <row r="25" spans="1:25">
      <c r="A25" t="s">
        <v>410</v>
      </c>
      <c r="B25" t="s">
        <v>411</v>
      </c>
      <c r="C25" t="s">
        <v>432</v>
      </c>
      <c r="D25" t="s">
        <v>433</v>
      </c>
      <c r="E25" t="s">
        <v>414</v>
      </c>
      <c r="F25" t="s">
        <v>415</v>
      </c>
      <c r="G25" t="s">
        <v>416</v>
      </c>
      <c r="H25" t="s">
        <v>476</v>
      </c>
      <c r="I25" t="s">
        <v>477</v>
      </c>
      <c r="J25" s="711">
        <v>44771</v>
      </c>
      <c r="K25" t="s">
        <v>4205</v>
      </c>
      <c r="L25" t="s">
        <v>4206</v>
      </c>
      <c r="M25" t="s">
        <v>421</v>
      </c>
      <c r="N25">
        <v>0</v>
      </c>
      <c r="O25">
        <v>0</v>
      </c>
      <c r="P25" t="s">
        <v>422</v>
      </c>
      <c r="Q25">
        <v>650.87</v>
      </c>
      <c r="R25">
        <v>639.16999999999996</v>
      </c>
      <c r="S25" t="s">
        <v>422</v>
      </c>
      <c r="T25" s="935">
        <v>650.87</v>
      </c>
      <c r="U25" t="s">
        <v>423</v>
      </c>
      <c r="V25" t="s">
        <v>424</v>
      </c>
      <c r="W25" t="s">
        <v>425</v>
      </c>
      <c r="X25" t="s">
        <v>3135</v>
      </c>
      <c r="Y25" s="1011">
        <v>44777.695891203701</v>
      </c>
    </row>
    <row r="26" spans="1:25">
      <c r="A26" t="s">
        <v>410</v>
      </c>
      <c r="B26" t="s">
        <v>411</v>
      </c>
      <c r="C26" t="s">
        <v>432</v>
      </c>
      <c r="D26" t="s">
        <v>433</v>
      </c>
      <c r="E26" t="s">
        <v>414</v>
      </c>
      <c r="F26" t="s">
        <v>415</v>
      </c>
      <c r="G26" t="s">
        <v>416</v>
      </c>
      <c r="H26" t="s">
        <v>482</v>
      </c>
      <c r="I26" t="s">
        <v>477</v>
      </c>
      <c r="J26" s="711">
        <v>44771</v>
      </c>
      <c r="K26" t="s">
        <v>4207</v>
      </c>
      <c r="L26" t="s">
        <v>4208</v>
      </c>
      <c r="M26" t="s">
        <v>421</v>
      </c>
      <c r="N26">
        <v>0</v>
      </c>
      <c r="O26">
        <v>0</v>
      </c>
      <c r="P26" t="s">
        <v>422</v>
      </c>
      <c r="Q26">
        <v>1171.56</v>
      </c>
      <c r="R26">
        <v>1150.51</v>
      </c>
      <c r="S26" t="s">
        <v>422</v>
      </c>
      <c r="T26" s="935">
        <v>1171.56</v>
      </c>
      <c r="U26" t="s">
        <v>423</v>
      </c>
      <c r="V26" t="s">
        <v>424</v>
      </c>
      <c r="W26" t="s">
        <v>425</v>
      </c>
      <c r="X26" t="s">
        <v>3135</v>
      </c>
      <c r="Y26" s="1011">
        <v>44777.695891203701</v>
      </c>
    </row>
    <row r="27" spans="1:25">
      <c r="A27" t="s">
        <v>410</v>
      </c>
      <c r="B27" t="s">
        <v>411</v>
      </c>
      <c r="C27" t="s">
        <v>432</v>
      </c>
      <c r="D27" t="s">
        <v>433</v>
      </c>
      <c r="E27" t="s">
        <v>414</v>
      </c>
      <c r="F27" t="s">
        <v>415</v>
      </c>
      <c r="G27" t="s">
        <v>416</v>
      </c>
      <c r="H27" t="s">
        <v>486</v>
      </c>
      <c r="I27" t="s">
        <v>477</v>
      </c>
      <c r="J27" s="711">
        <v>44771</v>
      </c>
      <c r="K27" t="s">
        <v>4209</v>
      </c>
      <c r="L27" t="s">
        <v>4210</v>
      </c>
      <c r="M27" t="s">
        <v>421</v>
      </c>
      <c r="N27">
        <v>0</v>
      </c>
      <c r="O27">
        <v>0</v>
      </c>
      <c r="P27" t="s">
        <v>422</v>
      </c>
      <c r="Q27">
        <v>130.16999999999999</v>
      </c>
      <c r="R27">
        <v>127.83</v>
      </c>
      <c r="S27" t="s">
        <v>422</v>
      </c>
      <c r="T27" s="935">
        <v>130.16999999999999</v>
      </c>
      <c r="U27" t="s">
        <v>423</v>
      </c>
      <c r="V27" t="s">
        <v>424</v>
      </c>
      <c r="W27" t="s">
        <v>425</v>
      </c>
      <c r="X27" t="s">
        <v>3135</v>
      </c>
      <c r="Y27" s="1011">
        <v>44777.695891203701</v>
      </c>
    </row>
    <row r="28" spans="1:25">
      <c r="A28" t="s">
        <v>410</v>
      </c>
      <c r="B28" t="s">
        <v>411</v>
      </c>
      <c r="C28" t="s">
        <v>432</v>
      </c>
      <c r="D28" t="s">
        <v>433</v>
      </c>
      <c r="E28" t="s">
        <v>414</v>
      </c>
      <c r="F28" t="s">
        <v>415</v>
      </c>
      <c r="G28" t="s">
        <v>416</v>
      </c>
      <c r="H28" t="s">
        <v>490</v>
      </c>
      <c r="I28" t="s">
        <v>477</v>
      </c>
      <c r="J28" s="711">
        <v>44771</v>
      </c>
      <c r="K28" t="s">
        <v>4211</v>
      </c>
      <c r="L28" t="s">
        <v>4206</v>
      </c>
      <c r="M28" t="s">
        <v>421</v>
      </c>
      <c r="N28">
        <v>0</v>
      </c>
      <c r="O28">
        <v>0</v>
      </c>
      <c r="P28" t="s">
        <v>422</v>
      </c>
      <c r="Q28">
        <v>650.87</v>
      </c>
      <c r="R28">
        <v>639.16999999999996</v>
      </c>
      <c r="S28" t="s">
        <v>422</v>
      </c>
      <c r="T28" s="935">
        <v>650.87</v>
      </c>
      <c r="U28" t="s">
        <v>423</v>
      </c>
      <c r="V28" t="s">
        <v>424</v>
      </c>
      <c r="W28" t="s">
        <v>425</v>
      </c>
      <c r="X28" t="s">
        <v>3135</v>
      </c>
      <c r="Y28" s="1011">
        <v>44777.695891203701</v>
      </c>
    </row>
    <row r="29" spans="1:25">
      <c r="A29" t="s">
        <v>410</v>
      </c>
      <c r="B29" t="s">
        <v>411</v>
      </c>
      <c r="C29" t="s">
        <v>432</v>
      </c>
      <c r="D29" t="s">
        <v>433</v>
      </c>
      <c r="E29" t="s">
        <v>414</v>
      </c>
      <c r="F29" t="s">
        <v>415</v>
      </c>
      <c r="G29" t="s">
        <v>416</v>
      </c>
      <c r="H29" t="s">
        <v>499</v>
      </c>
      <c r="I29" t="s">
        <v>495</v>
      </c>
      <c r="J29" s="711">
        <v>44771</v>
      </c>
      <c r="K29" t="s">
        <v>4212</v>
      </c>
      <c r="L29" t="s">
        <v>4213</v>
      </c>
      <c r="M29" t="s">
        <v>421</v>
      </c>
      <c r="N29">
        <v>0</v>
      </c>
      <c r="O29">
        <v>0</v>
      </c>
      <c r="P29" t="s">
        <v>422</v>
      </c>
      <c r="Q29">
        <v>990.98</v>
      </c>
      <c r="R29">
        <v>973.17</v>
      </c>
      <c r="S29" t="s">
        <v>422</v>
      </c>
      <c r="T29" s="935">
        <v>990.98</v>
      </c>
      <c r="U29" t="s">
        <v>423</v>
      </c>
      <c r="V29" t="s">
        <v>424</v>
      </c>
      <c r="W29" t="s">
        <v>425</v>
      </c>
      <c r="X29" t="s">
        <v>3135</v>
      </c>
      <c r="Y29" s="1011">
        <v>44777.695891203701</v>
      </c>
    </row>
    <row r="30" spans="1:25">
      <c r="A30" t="s">
        <v>410</v>
      </c>
      <c r="B30" t="s">
        <v>411</v>
      </c>
      <c r="C30" t="s">
        <v>432</v>
      </c>
      <c r="D30" t="s">
        <v>433</v>
      </c>
      <c r="E30" t="s">
        <v>414</v>
      </c>
      <c r="F30" t="s">
        <v>415</v>
      </c>
      <c r="G30" t="s">
        <v>416</v>
      </c>
      <c r="H30" t="s">
        <v>499</v>
      </c>
      <c r="I30" t="s">
        <v>495</v>
      </c>
      <c r="J30" s="711">
        <v>44771</v>
      </c>
      <c r="K30" t="s">
        <v>4214</v>
      </c>
      <c r="L30" t="s">
        <v>4213</v>
      </c>
      <c r="M30" t="s">
        <v>421</v>
      </c>
      <c r="N30">
        <v>0</v>
      </c>
      <c r="O30">
        <v>0</v>
      </c>
      <c r="P30" t="s">
        <v>422</v>
      </c>
      <c r="Q30">
        <v>990.98</v>
      </c>
      <c r="R30">
        <v>973.17</v>
      </c>
      <c r="S30" t="s">
        <v>422</v>
      </c>
      <c r="T30" s="935">
        <v>990.98</v>
      </c>
      <c r="U30" t="s">
        <v>423</v>
      </c>
      <c r="V30" t="s">
        <v>424</v>
      </c>
      <c r="W30" t="s">
        <v>425</v>
      </c>
      <c r="X30" t="s">
        <v>3135</v>
      </c>
      <c r="Y30" s="1011">
        <v>44777.695891203701</v>
      </c>
    </row>
    <row r="31" spans="1:25">
      <c r="A31" t="s">
        <v>410</v>
      </c>
      <c r="B31" t="s">
        <v>411</v>
      </c>
      <c r="C31" t="s">
        <v>432</v>
      </c>
      <c r="D31" t="s">
        <v>433</v>
      </c>
      <c r="E31" t="s">
        <v>414</v>
      </c>
      <c r="F31" t="s">
        <v>415</v>
      </c>
      <c r="G31" t="s">
        <v>416</v>
      </c>
      <c r="H31" s="696" t="s">
        <v>506</v>
      </c>
      <c r="I31" t="s">
        <v>495</v>
      </c>
      <c r="J31" s="711">
        <v>44771</v>
      </c>
      <c r="K31" t="s">
        <v>4215</v>
      </c>
      <c r="L31" t="s">
        <v>4216</v>
      </c>
      <c r="M31" t="s">
        <v>421</v>
      </c>
      <c r="N31">
        <v>0</v>
      </c>
      <c r="O31">
        <v>0</v>
      </c>
      <c r="P31" t="s">
        <v>422</v>
      </c>
      <c r="Q31">
        <v>1981.97</v>
      </c>
      <c r="R31">
        <v>1946.35</v>
      </c>
      <c r="S31" t="s">
        <v>422</v>
      </c>
      <c r="T31" s="935">
        <v>1981.97</v>
      </c>
      <c r="U31" t="s">
        <v>423</v>
      </c>
      <c r="V31" t="s">
        <v>424</v>
      </c>
      <c r="W31" t="s">
        <v>425</v>
      </c>
      <c r="X31" t="s">
        <v>3135</v>
      </c>
      <c r="Y31" s="1011">
        <v>44777.695891203701</v>
      </c>
    </row>
    <row r="32" spans="1:25">
      <c r="A32" t="s">
        <v>410</v>
      </c>
      <c r="B32" t="s">
        <v>411</v>
      </c>
      <c r="C32" t="s">
        <v>432</v>
      </c>
      <c r="D32" t="s">
        <v>433</v>
      </c>
      <c r="E32" t="s">
        <v>414</v>
      </c>
      <c r="F32" t="s">
        <v>415</v>
      </c>
      <c r="G32" t="s">
        <v>416</v>
      </c>
      <c r="H32" s="696" t="s">
        <v>512</v>
      </c>
      <c r="I32" t="s">
        <v>495</v>
      </c>
      <c r="J32" s="711">
        <v>44771</v>
      </c>
      <c r="K32" t="s">
        <v>4217</v>
      </c>
      <c r="L32" t="s">
        <v>4218</v>
      </c>
      <c r="M32" t="s">
        <v>421</v>
      </c>
      <c r="N32">
        <v>0</v>
      </c>
      <c r="O32">
        <v>0</v>
      </c>
      <c r="P32" t="s">
        <v>422</v>
      </c>
      <c r="Q32">
        <v>247.75</v>
      </c>
      <c r="R32">
        <v>243.3</v>
      </c>
      <c r="S32" t="s">
        <v>422</v>
      </c>
      <c r="T32" s="935">
        <v>247.75</v>
      </c>
      <c r="U32" t="s">
        <v>423</v>
      </c>
      <c r="V32" t="s">
        <v>424</v>
      </c>
      <c r="W32" t="s">
        <v>425</v>
      </c>
      <c r="X32" t="s">
        <v>3135</v>
      </c>
      <c r="Y32" s="1011">
        <v>44777.695891203701</v>
      </c>
    </row>
    <row r="33" spans="1:25">
      <c r="A33" t="s">
        <v>410</v>
      </c>
      <c r="B33" t="s">
        <v>411</v>
      </c>
      <c r="C33" t="s">
        <v>432</v>
      </c>
      <c r="D33" t="s">
        <v>433</v>
      </c>
      <c r="E33" t="s">
        <v>414</v>
      </c>
      <c r="F33" t="s">
        <v>415</v>
      </c>
      <c r="G33" t="s">
        <v>416</v>
      </c>
      <c r="H33" s="696" t="s">
        <v>518</v>
      </c>
      <c r="I33" t="s">
        <v>495</v>
      </c>
      <c r="J33" s="711">
        <v>44771</v>
      </c>
      <c r="K33" t="s">
        <v>4219</v>
      </c>
      <c r="L33" t="s">
        <v>4220</v>
      </c>
      <c r="M33" t="s">
        <v>421</v>
      </c>
      <c r="N33">
        <v>0</v>
      </c>
      <c r="O33">
        <v>0</v>
      </c>
      <c r="P33" t="s">
        <v>422</v>
      </c>
      <c r="Q33">
        <v>743.24</v>
      </c>
      <c r="R33">
        <v>729.88</v>
      </c>
      <c r="S33" t="s">
        <v>422</v>
      </c>
      <c r="T33" s="935">
        <v>743.24</v>
      </c>
      <c r="U33" t="s">
        <v>423</v>
      </c>
      <c r="V33" t="s">
        <v>424</v>
      </c>
      <c r="W33" t="s">
        <v>425</v>
      </c>
      <c r="X33" t="s">
        <v>3135</v>
      </c>
      <c r="Y33" s="1011">
        <v>44777.695891203701</v>
      </c>
    </row>
    <row r="34" spans="1:25">
      <c r="A34" t="s">
        <v>410</v>
      </c>
      <c r="B34" t="s">
        <v>411</v>
      </c>
      <c r="C34" t="s">
        <v>970</v>
      </c>
      <c r="D34" t="s">
        <v>971</v>
      </c>
      <c r="E34" t="s">
        <v>414</v>
      </c>
      <c r="F34" t="s">
        <v>415</v>
      </c>
      <c r="G34" t="s">
        <v>416</v>
      </c>
      <c r="H34" s="696" t="s">
        <v>569</v>
      </c>
      <c r="I34" t="s">
        <v>570</v>
      </c>
      <c r="J34" s="711">
        <v>44746</v>
      </c>
      <c r="K34" t="s">
        <v>4221</v>
      </c>
      <c r="L34" t="s">
        <v>4222</v>
      </c>
      <c r="M34" t="s">
        <v>421</v>
      </c>
      <c r="N34">
        <v>0</v>
      </c>
      <c r="O34">
        <v>0</v>
      </c>
      <c r="P34" t="s">
        <v>422</v>
      </c>
      <c r="Q34">
        <v>80</v>
      </c>
      <c r="R34">
        <v>76.819999999999993</v>
      </c>
      <c r="S34" t="s">
        <v>422</v>
      </c>
      <c r="T34" s="935">
        <v>80</v>
      </c>
      <c r="U34" t="s">
        <v>423</v>
      </c>
      <c r="V34" t="s">
        <v>424</v>
      </c>
      <c r="W34" t="s">
        <v>425</v>
      </c>
      <c r="X34" t="s">
        <v>3075</v>
      </c>
      <c r="Y34" s="1011">
        <v>44762.586087962962</v>
      </c>
    </row>
    <row r="35" spans="1:25">
      <c r="A35" t="s">
        <v>410</v>
      </c>
      <c r="B35" t="s">
        <v>411</v>
      </c>
      <c r="C35" t="s">
        <v>970</v>
      </c>
      <c r="D35" t="s">
        <v>971</v>
      </c>
      <c r="E35" t="s">
        <v>414</v>
      </c>
      <c r="F35" t="s">
        <v>415</v>
      </c>
      <c r="G35" t="s">
        <v>416</v>
      </c>
      <c r="H35" s="696" t="s">
        <v>569</v>
      </c>
      <c r="I35" t="s">
        <v>570</v>
      </c>
      <c r="J35" s="711">
        <v>44749</v>
      </c>
      <c r="K35" t="s">
        <v>4223</v>
      </c>
      <c r="L35" t="s">
        <v>4224</v>
      </c>
      <c r="M35" t="s">
        <v>421</v>
      </c>
      <c r="N35">
        <v>0</v>
      </c>
      <c r="O35">
        <v>0</v>
      </c>
      <c r="P35" t="s">
        <v>422</v>
      </c>
      <c r="Q35">
        <v>69.599999999999994</v>
      </c>
      <c r="R35">
        <v>66.83</v>
      </c>
      <c r="S35" t="s">
        <v>422</v>
      </c>
      <c r="T35" s="935">
        <v>69.599999999999994</v>
      </c>
      <c r="U35" t="s">
        <v>423</v>
      </c>
      <c r="V35" t="s">
        <v>424</v>
      </c>
      <c r="W35" t="s">
        <v>425</v>
      </c>
      <c r="X35" t="s">
        <v>3075</v>
      </c>
      <c r="Y35" s="1011">
        <v>44762.586111111108</v>
      </c>
    </row>
    <row r="36" spans="1:25">
      <c r="A36" t="s">
        <v>410</v>
      </c>
      <c r="B36" t="s">
        <v>411</v>
      </c>
      <c r="C36" t="s">
        <v>970</v>
      </c>
      <c r="D36" t="s">
        <v>971</v>
      </c>
      <c r="E36" t="s">
        <v>414</v>
      </c>
      <c r="F36" t="s">
        <v>415</v>
      </c>
      <c r="G36" t="s">
        <v>416</v>
      </c>
      <c r="H36" s="696" t="s">
        <v>569</v>
      </c>
      <c r="I36" t="s">
        <v>570</v>
      </c>
      <c r="J36" s="711">
        <v>44753</v>
      </c>
      <c r="K36" t="s">
        <v>4225</v>
      </c>
      <c r="L36" t="s">
        <v>4226</v>
      </c>
      <c r="M36" t="s">
        <v>421</v>
      </c>
      <c r="N36">
        <v>0</v>
      </c>
      <c r="O36">
        <v>0</v>
      </c>
      <c r="P36" t="s">
        <v>422</v>
      </c>
      <c r="Q36">
        <v>54</v>
      </c>
      <c r="R36">
        <v>53.33</v>
      </c>
      <c r="S36" t="s">
        <v>422</v>
      </c>
      <c r="T36" s="935">
        <v>54</v>
      </c>
      <c r="U36" t="s">
        <v>423</v>
      </c>
      <c r="V36" t="s">
        <v>424</v>
      </c>
      <c r="W36" t="s">
        <v>425</v>
      </c>
      <c r="X36" t="s">
        <v>3246</v>
      </c>
      <c r="Y36" s="1011">
        <v>44775.56758101852</v>
      </c>
    </row>
    <row r="37" spans="1:25">
      <c r="A37" t="s">
        <v>410</v>
      </c>
      <c r="B37" t="s">
        <v>411</v>
      </c>
      <c r="C37" t="s">
        <v>970</v>
      </c>
      <c r="D37" t="s">
        <v>971</v>
      </c>
      <c r="E37" t="s">
        <v>414</v>
      </c>
      <c r="F37" t="s">
        <v>415</v>
      </c>
      <c r="G37" t="s">
        <v>416</v>
      </c>
      <c r="H37" s="696" t="s">
        <v>569</v>
      </c>
      <c r="I37" t="s">
        <v>570</v>
      </c>
      <c r="J37" s="711">
        <v>44753</v>
      </c>
      <c r="K37" t="s">
        <v>4227</v>
      </c>
      <c r="L37" t="s">
        <v>4228</v>
      </c>
      <c r="M37" t="s">
        <v>421</v>
      </c>
      <c r="N37">
        <v>0</v>
      </c>
      <c r="O37">
        <v>0</v>
      </c>
      <c r="P37" t="s">
        <v>422</v>
      </c>
      <c r="Q37">
        <v>3</v>
      </c>
      <c r="R37">
        <v>2.96</v>
      </c>
      <c r="S37" t="s">
        <v>422</v>
      </c>
      <c r="T37" s="935">
        <v>3</v>
      </c>
      <c r="U37" t="s">
        <v>423</v>
      </c>
      <c r="V37" t="s">
        <v>424</v>
      </c>
      <c r="W37" t="s">
        <v>425</v>
      </c>
      <c r="X37" t="s">
        <v>3246</v>
      </c>
      <c r="Y37" s="1011">
        <v>44775.56758101852</v>
      </c>
    </row>
    <row r="38" spans="1:25">
      <c r="A38" t="s">
        <v>410</v>
      </c>
      <c r="B38" t="s">
        <v>411</v>
      </c>
      <c r="C38" t="s">
        <v>970</v>
      </c>
      <c r="D38" t="s">
        <v>971</v>
      </c>
      <c r="E38" t="s">
        <v>414</v>
      </c>
      <c r="F38" t="s">
        <v>415</v>
      </c>
      <c r="G38" t="s">
        <v>416</v>
      </c>
      <c r="H38" s="696" t="s">
        <v>569</v>
      </c>
      <c r="I38" t="s">
        <v>570</v>
      </c>
      <c r="J38" s="711">
        <v>44755</v>
      </c>
      <c r="K38" t="s">
        <v>4229</v>
      </c>
      <c r="L38" t="s">
        <v>4230</v>
      </c>
      <c r="M38" t="s">
        <v>421</v>
      </c>
      <c r="N38">
        <v>0</v>
      </c>
      <c r="O38">
        <v>0</v>
      </c>
      <c r="P38" t="s">
        <v>422</v>
      </c>
      <c r="Q38">
        <v>92</v>
      </c>
      <c r="R38">
        <v>90.86</v>
      </c>
      <c r="S38" t="s">
        <v>422</v>
      </c>
      <c r="T38" s="935">
        <v>92</v>
      </c>
      <c r="U38" t="s">
        <v>423</v>
      </c>
      <c r="V38" t="s">
        <v>424</v>
      </c>
      <c r="W38" t="s">
        <v>425</v>
      </c>
      <c r="X38" t="s">
        <v>3075</v>
      </c>
      <c r="Y38" s="1011">
        <v>44775.567604166667</v>
      </c>
    </row>
    <row r="39" spans="1:25">
      <c r="A39" t="s">
        <v>410</v>
      </c>
      <c r="B39" t="s">
        <v>411</v>
      </c>
      <c r="C39" t="s">
        <v>970</v>
      </c>
      <c r="D39" t="s">
        <v>971</v>
      </c>
      <c r="E39" t="s">
        <v>414</v>
      </c>
      <c r="F39" t="s">
        <v>415</v>
      </c>
      <c r="G39" t="s">
        <v>416</v>
      </c>
      <c r="H39" s="696" t="s">
        <v>569</v>
      </c>
      <c r="I39" t="s">
        <v>570</v>
      </c>
      <c r="J39" s="711">
        <v>44760</v>
      </c>
      <c r="K39" t="s">
        <v>4231</v>
      </c>
      <c r="L39" t="s">
        <v>4232</v>
      </c>
      <c r="M39" t="s">
        <v>421</v>
      </c>
      <c r="N39">
        <v>0</v>
      </c>
      <c r="O39">
        <v>0</v>
      </c>
      <c r="P39" t="s">
        <v>422</v>
      </c>
      <c r="Q39">
        <v>56.65</v>
      </c>
      <c r="R39">
        <v>56.22</v>
      </c>
      <c r="S39" t="s">
        <v>422</v>
      </c>
      <c r="T39" s="935">
        <v>56.65</v>
      </c>
      <c r="U39" t="s">
        <v>423</v>
      </c>
      <c r="V39" t="s">
        <v>424</v>
      </c>
      <c r="W39" t="s">
        <v>425</v>
      </c>
      <c r="X39" t="s">
        <v>3075</v>
      </c>
      <c r="Y39" s="1011">
        <v>44775.583032407405</v>
      </c>
    </row>
    <row r="40" spans="1:25">
      <c r="A40" t="s">
        <v>410</v>
      </c>
      <c r="B40" t="s">
        <v>411</v>
      </c>
      <c r="C40" t="s">
        <v>970</v>
      </c>
      <c r="D40" t="s">
        <v>971</v>
      </c>
      <c r="E40" t="s">
        <v>414</v>
      </c>
      <c r="F40" t="s">
        <v>415</v>
      </c>
      <c r="G40" t="s">
        <v>416</v>
      </c>
      <c r="H40" t="s">
        <v>569</v>
      </c>
      <c r="I40" t="s">
        <v>570</v>
      </c>
      <c r="J40" s="711">
        <v>44761</v>
      </c>
      <c r="K40" t="s">
        <v>4233</v>
      </c>
      <c r="L40" t="s">
        <v>4234</v>
      </c>
      <c r="M40" t="s">
        <v>421</v>
      </c>
      <c r="N40">
        <v>0</v>
      </c>
      <c r="O40">
        <v>0</v>
      </c>
      <c r="P40" t="s">
        <v>422</v>
      </c>
      <c r="Q40">
        <v>76.8</v>
      </c>
      <c r="R40">
        <v>76.22</v>
      </c>
      <c r="S40" t="s">
        <v>422</v>
      </c>
      <c r="T40" s="935">
        <v>76.8</v>
      </c>
      <c r="U40" t="s">
        <v>423</v>
      </c>
      <c r="V40" t="s">
        <v>424</v>
      </c>
      <c r="W40" t="s">
        <v>425</v>
      </c>
      <c r="X40" t="s">
        <v>3075</v>
      </c>
      <c r="Y40" s="1011">
        <v>44775.583032407405</v>
      </c>
    </row>
    <row r="41" spans="1:25">
      <c r="A41" t="s">
        <v>410</v>
      </c>
      <c r="B41" t="s">
        <v>411</v>
      </c>
      <c r="C41" t="s">
        <v>970</v>
      </c>
      <c r="D41" t="s">
        <v>971</v>
      </c>
      <c r="E41" t="s">
        <v>414</v>
      </c>
      <c r="F41" t="s">
        <v>415</v>
      </c>
      <c r="G41" t="s">
        <v>416</v>
      </c>
      <c r="H41" s="929" t="s">
        <v>569</v>
      </c>
      <c r="I41" t="s">
        <v>570</v>
      </c>
      <c r="J41" s="711">
        <v>44763</v>
      </c>
      <c r="K41" t="s">
        <v>4235</v>
      </c>
      <c r="L41" t="s">
        <v>4236</v>
      </c>
      <c r="M41" t="s">
        <v>421</v>
      </c>
      <c r="N41">
        <v>0</v>
      </c>
      <c r="O41">
        <v>0</v>
      </c>
      <c r="P41" t="s">
        <v>422</v>
      </c>
      <c r="Q41">
        <v>68</v>
      </c>
      <c r="R41">
        <v>67.489999999999995</v>
      </c>
      <c r="S41" t="s">
        <v>422</v>
      </c>
      <c r="T41" s="935">
        <v>68</v>
      </c>
      <c r="U41" t="s">
        <v>423</v>
      </c>
      <c r="V41" t="s">
        <v>424</v>
      </c>
      <c r="W41" t="s">
        <v>425</v>
      </c>
      <c r="X41" t="s">
        <v>3075</v>
      </c>
      <c r="Y41" s="1011">
        <v>44775.583032407405</v>
      </c>
    </row>
    <row r="42" spans="1:25">
      <c r="A42" t="s">
        <v>410</v>
      </c>
      <c r="B42" t="s">
        <v>411</v>
      </c>
      <c r="C42" t="s">
        <v>970</v>
      </c>
      <c r="D42" t="s">
        <v>971</v>
      </c>
      <c r="E42" t="s">
        <v>414</v>
      </c>
      <c r="F42" t="s">
        <v>415</v>
      </c>
      <c r="G42" t="s">
        <v>416</v>
      </c>
      <c r="H42" t="s">
        <v>569</v>
      </c>
      <c r="I42" t="s">
        <v>570</v>
      </c>
      <c r="J42" s="711">
        <v>44773</v>
      </c>
      <c r="K42" t="s">
        <v>4237</v>
      </c>
      <c r="L42" t="s">
        <v>4238</v>
      </c>
      <c r="M42" t="s">
        <v>421</v>
      </c>
      <c r="N42">
        <v>0</v>
      </c>
      <c r="O42">
        <v>0</v>
      </c>
      <c r="P42" t="s">
        <v>422</v>
      </c>
      <c r="Q42">
        <v>36</v>
      </c>
      <c r="R42">
        <v>35.35</v>
      </c>
      <c r="S42" t="s">
        <v>422</v>
      </c>
      <c r="T42" s="935">
        <v>36</v>
      </c>
      <c r="U42" t="s">
        <v>423</v>
      </c>
      <c r="V42" t="s">
        <v>424</v>
      </c>
      <c r="W42" t="s">
        <v>425</v>
      </c>
      <c r="X42" t="s">
        <v>3072</v>
      </c>
      <c r="Y42" s="1011">
        <v>44785.386296296296</v>
      </c>
    </row>
    <row r="43" spans="1:25">
      <c r="A43" t="s">
        <v>410</v>
      </c>
      <c r="B43" t="s">
        <v>411</v>
      </c>
      <c r="C43" t="s">
        <v>970</v>
      </c>
      <c r="D43" t="s">
        <v>971</v>
      </c>
      <c r="E43" t="s">
        <v>414</v>
      </c>
      <c r="F43" t="s">
        <v>415</v>
      </c>
      <c r="G43" t="s">
        <v>416</v>
      </c>
      <c r="H43" t="s">
        <v>569</v>
      </c>
      <c r="I43" t="s">
        <v>570</v>
      </c>
      <c r="J43" s="711">
        <v>44773</v>
      </c>
      <c r="K43" t="s">
        <v>4239</v>
      </c>
      <c r="L43" t="s">
        <v>4238</v>
      </c>
      <c r="M43" t="s">
        <v>421</v>
      </c>
      <c r="N43">
        <v>0</v>
      </c>
      <c r="O43">
        <v>0</v>
      </c>
      <c r="P43" t="s">
        <v>422</v>
      </c>
      <c r="Q43">
        <v>48</v>
      </c>
      <c r="R43">
        <v>47.14</v>
      </c>
      <c r="S43" t="s">
        <v>422</v>
      </c>
      <c r="T43" s="935">
        <v>48</v>
      </c>
      <c r="U43" t="s">
        <v>423</v>
      </c>
      <c r="V43" t="s">
        <v>424</v>
      </c>
      <c r="W43" t="s">
        <v>425</v>
      </c>
      <c r="X43" t="s">
        <v>3064</v>
      </c>
      <c r="Y43" s="1011">
        <v>44785.386296296296</v>
      </c>
    </row>
    <row r="44" spans="1:25">
      <c r="A44" t="s">
        <v>410</v>
      </c>
      <c r="B44" t="s">
        <v>411</v>
      </c>
      <c r="C44" t="s">
        <v>432</v>
      </c>
      <c r="D44" t="s">
        <v>433</v>
      </c>
      <c r="E44" t="s">
        <v>414</v>
      </c>
      <c r="F44" t="s">
        <v>415</v>
      </c>
      <c r="G44" t="s">
        <v>416</v>
      </c>
      <c r="H44" t="s">
        <v>596</v>
      </c>
      <c r="I44" t="s">
        <v>597</v>
      </c>
      <c r="J44" s="711">
        <v>44771</v>
      </c>
      <c r="K44" t="s">
        <v>4240</v>
      </c>
      <c r="L44" t="s">
        <v>4241</v>
      </c>
      <c r="M44" t="s">
        <v>421</v>
      </c>
      <c r="N44">
        <v>0</v>
      </c>
      <c r="O44">
        <v>0</v>
      </c>
      <c r="P44" t="s">
        <v>422</v>
      </c>
      <c r="Q44">
        <v>195.57</v>
      </c>
      <c r="R44">
        <v>192.06</v>
      </c>
      <c r="S44" t="s">
        <v>422</v>
      </c>
      <c r="T44" s="935">
        <v>195.57</v>
      </c>
      <c r="U44" t="s">
        <v>423</v>
      </c>
      <c r="V44" t="s">
        <v>424</v>
      </c>
      <c r="W44" t="s">
        <v>425</v>
      </c>
      <c r="X44" t="s">
        <v>3135</v>
      </c>
      <c r="Y44" s="1011">
        <v>44777.695891203701</v>
      </c>
    </row>
    <row r="45" spans="1:25">
      <c r="A45" t="s">
        <v>410</v>
      </c>
      <c r="B45" t="s">
        <v>411</v>
      </c>
      <c r="C45" t="s">
        <v>432</v>
      </c>
      <c r="D45" t="s">
        <v>433</v>
      </c>
      <c r="E45" t="s">
        <v>414</v>
      </c>
      <c r="F45" t="s">
        <v>415</v>
      </c>
      <c r="G45" t="s">
        <v>416</v>
      </c>
      <c r="H45" t="s">
        <v>604</v>
      </c>
      <c r="I45" t="s">
        <v>597</v>
      </c>
      <c r="J45" s="711">
        <v>44771</v>
      </c>
      <c r="K45" t="s">
        <v>4242</v>
      </c>
      <c r="L45" t="s">
        <v>4241</v>
      </c>
      <c r="M45" t="s">
        <v>421</v>
      </c>
      <c r="N45">
        <v>0</v>
      </c>
      <c r="O45">
        <v>0</v>
      </c>
      <c r="P45" t="s">
        <v>422</v>
      </c>
      <c r="Q45">
        <v>195.57</v>
      </c>
      <c r="R45">
        <v>192.06</v>
      </c>
      <c r="S45" t="s">
        <v>422</v>
      </c>
      <c r="T45" s="935">
        <v>195.57</v>
      </c>
      <c r="U45" t="s">
        <v>423</v>
      </c>
      <c r="V45" t="s">
        <v>424</v>
      </c>
      <c r="W45" t="s">
        <v>425</v>
      </c>
      <c r="X45" t="s">
        <v>3135</v>
      </c>
      <c r="Y45" s="1011">
        <v>44777.695891203701</v>
      </c>
    </row>
    <row r="46" spans="1:25">
      <c r="A46" t="s">
        <v>410</v>
      </c>
      <c r="B46" t="s">
        <v>411</v>
      </c>
      <c r="C46" t="s">
        <v>432</v>
      </c>
      <c r="D46" t="s">
        <v>433</v>
      </c>
      <c r="E46" t="s">
        <v>414</v>
      </c>
      <c r="F46" t="s">
        <v>415</v>
      </c>
      <c r="G46" t="s">
        <v>416</v>
      </c>
      <c r="H46" t="s">
        <v>608</v>
      </c>
      <c r="I46" t="s">
        <v>597</v>
      </c>
      <c r="J46" s="711">
        <v>44771</v>
      </c>
      <c r="K46" t="s">
        <v>4243</v>
      </c>
      <c r="L46" t="s">
        <v>4244</v>
      </c>
      <c r="M46" t="s">
        <v>421</v>
      </c>
      <c r="N46">
        <v>0</v>
      </c>
      <c r="O46">
        <v>0</v>
      </c>
      <c r="P46" t="s">
        <v>422</v>
      </c>
      <c r="Q46">
        <v>65.19</v>
      </c>
      <c r="R46">
        <v>64.02</v>
      </c>
      <c r="S46" t="s">
        <v>422</v>
      </c>
      <c r="T46" s="935">
        <v>65.19</v>
      </c>
      <c r="U46" t="s">
        <v>423</v>
      </c>
      <c r="V46" t="s">
        <v>424</v>
      </c>
      <c r="W46" t="s">
        <v>425</v>
      </c>
      <c r="X46" t="s">
        <v>3135</v>
      </c>
      <c r="Y46" s="1011">
        <v>44777.695891203701</v>
      </c>
    </row>
    <row r="47" spans="1:25">
      <c r="A47" t="s">
        <v>410</v>
      </c>
      <c r="B47" t="s">
        <v>411</v>
      </c>
      <c r="C47" t="s">
        <v>432</v>
      </c>
      <c r="D47" t="s">
        <v>433</v>
      </c>
      <c r="E47" t="s">
        <v>414</v>
      </c>
      <c r="F47" t="s">
        <v>415</v>
      </c>
      <c r="G47" t="s">
        <v>416</v>
      </c>
      <c r="H47" t="s">
        <v>612</v>
      </c>
      <c r="I47" t="s">
        <v>597</v>
      </c>
      <c r="J47" s="711">
        <v>44771</v>
      </c>
      <c r="K47" t="s">
        <v>4245</v>
      </c>
      <c r="L47" t="s">
        <v>4241</v>
      </c>
      <c r="M47" t="s">
        <v>421</v>
      </c>
      <c r="N47">
        <v>0</v>
      </c>
      <c r="O47">
        <v>0</v>
      </c>
      <c r="P47" t="s">
        <v>422</v>
      </c>
      <c r="Q47">
        <v>195.57</v>
      </c>
      <c r="R47">
        <v>192.06</v>
      </c>
      <c r="S47" t="s">
        <v>422</v>
      </c>
      <c r="T47" s="935">
        <v>195.57</v>
      </c>
      <c r="U47" t="s">
        <v>423</v>
      </c>
      <c r="V47" t="s">
        <v>424</v>
      </c>
      <c r="W47" t="s">
        <v>425</v>
      </c>
      <c r="X47" t="s">
        <v>3135</v>
      </c>
      <c r="Y47" s="1011">
        <v>44777.695902777778</v>
      </c>
    </row>
    <row r="48" spans="1:25">
      <c r="A48" t="s">
        <v>410</v>
      </c>
      <c r="B48" t="s">
        <v>411</v>
      </c>
      <c r="C48" t="s">
        <v>432</v>
      </c>
      <c r="D48" t="s">
        <v>433</v>
      </c>
      <c r="E48" t="s">
        <v>414</v>
      </c>
      <c r="F48" t="s">
        <v>415</v>
      </c>
      <c r="G48" t="s">
        <v>416</v>
      </c>
      <c r="H48" t="s">
        <v>616</v>
      </c>
      <c r="I48" t="s">
        <v>597</v>
      </c>
      <c r="J48" s="711">
        <v>44771</v>
      </c>
      <c r="K48" t="s">
        <v>4246</v>
      </c>
      <c r="L48" t="s">
        <v>4247</v>
      </c>
      <c r="M48" t="s">
        <v>421</v>
      </c>
      <c r="N48">
        <v>0</v>
      </c>
      <c r="O48">
        <v>0</v>
      </c>
      <c r="P48" t="s">
        <v>422</v>
      </c>
      <c r="Q48">
        <v>651.9</v>
      </c>
      <c r="R48">
        <v>640.17999999999995</v>
      </c>
      <c r="S48" t="s">
        <v>422</v>
      </c>
      <c r="T48" s="935">
        <v>651.9</v>
      </c>
      <c r="U48" t="s">
        <v>423</v>
      </c>
      <c r="V48" t="s">
        <v>424</v>
      </c>
      <c r="W48" t="s">
        <v>425</v>
      </c>
      <c r="X48" t="s">
        <v>3135</v>
      </c>
      <c r="Y48" s="1011">
        <v>44777.695902777778</v>
      </c>
    </row>
    <row r="49" spans="1:25">
      <c r="A49" t="s">
        <v>410</v>
      </c>
      <c r="B49" t="s">
        <v>411</v>
      </c>
      <c r="C49" t="s">
        <v>970</v>
      </c>
      <c r="D49" t="s">
        <v>971</v>
      </c>
      <c r="E49" t="s">
        <v>414</v>
      </c>
      <c r="F49" t="s">
        <v>415</v>
      </c>
      <c r="G49" t="s">
        <v>416</v>
      </c>
      <c r="H49" t="s">
        <v>623</v>
      </c>
      <c r="I49" t="s">
        <v>624</v>
      </c>
      <c r="J49" s="711">
        <v>44749</v>
      </c>
      <c r="K49" t="s">
        <v>4248</v>
      </c>
      <c r="L49" t="s">
        <v>4249</v>
      </c>
      <c r="M49" t="s">
        <v>421</v>
      </c>
      <c r="N49">
        <v>0</v>
      </c>
      <c r="O49">
        <v>0</v>
      </c>
      <c r="P49" t="s">
        <v>422</v>
      </c>
      <c r="Q49">
        <v>102</v>
      </c>
      <c r="R49">
        <v>97.95</v>
      </c>
      <c r="S49" t="s">
        <v>422</v>
      </c>
      <c r="T49" s="935">
        <v>102</v>
      </c>
      <c r="U49" t="s">
        <v>423</v>
      </c>
      <c r="V49" t="s">
        <v>424</v>
      </c>
      <c r="W49" t="s">
        <v>425</v>
      </c>
      <c r="X49" t="s">
        <v>3163</v>
      </c>
      <c r="Y49" s="1011">
        <v>44778.610914351855</v>
      </c>
    </row>
    <row r="50" spans="1:25">
      <c r="A50" t="s">
        <v>410</v>
      </c>
      <c r="B50" t="s">
        <v>411</v>
      </c>
      <c r="C50" t="s">
        <v>432</v>
      </c>
      <c r="D50" t="s">
        <v>433</v>
      </c>
      <c r="E50" t="s">
        <v>414</v>
      </c>
      <c r="F50" t="s">
        <v>415</v>
      </c>
      <c r="G50" t="s">
        <v>416</v>
      </c>
      <c r="H50" t="s">
        <v>623</v>
      </c>
      <c r="I50" t="s">
        <v>624</v>
      </c>
      <c r="J50" s="711">
        <v>44771</v>
      </c>
      <c r="K50" t="s">
        <v>4250</v>
      </c>
      <c r="L50" t="s">
        <v>4251</v>
      </c>
      <c r="M50" t="s">
        <v>421</v>
      </c>
      <c r="N50">
        <v>0</v>
      </c>
      <c r="O50">
        <v>0</v>
      </c>
      <c r="P50" t="s">
        <v>422</v>
      </c>
      <c r="Q50">
        <v>2607.66</v>
      </c>
      <c r="R50">
        <v>2560.8000000000002</v>
      </c>
      <c r="S50" t="s">
        <v>422</v>
      </c>
      <c r="T50" s="935">
        <v>2607.66</v>
      </c>
      <c r="U50" t="s">
        <v>423</v>
      </c>
      <c r="V50" t="s">
        <v>424</v>
      </c>
      <c r="W50" t="s">
        <v>425</v>
      </c>
      <c r="X50" t="s">
        <v>3135</v>
      </c>
      <c r="Y50" s="1011">
        <v>44777.695925925924</v>
      </c>
    </row>
    <row r="51" spans="1:25">
      <c r="A51" t="s">
        <v>410</v>
      </c>
      <c r="B51" t="s">
        <v>411</v>
      </c>
      <c r="C51" t="s">
        <v>970</v>
      </c>
      <c r="D51" t="s">
        <v>971</v>
      </c>
      <c r="E51" t="s">
        <v>414</v>
      </c>
      <c r="F51" t="s">
        <v>415</v>
      </c>
      <c r="G51" t="s">
        <v>416</v>
      </c>
      <c r="H51" t="s">
        <v>633</v>
      </c>
      <c r="I51" t="s">
        <v>634</v>
      </c>
      <c r="J51" s="711">
        <v>44746</v>
      </c>
      <c r="K51" t="s">
        <v>4252</v>
      </c>
      <c r="L51" t="s">
        <v>4253</v>
      </c>
      <c r="M51" t="s">
        <v>421</v>
      </c>
      <c r="N51">
        <v>0</v>
      </c>
      <c r="O51">
        <v>0</v>
      </c>
      <c r="P51" t="s">
        <v>422</v>
      </c>
      <c r="Q51">
        <v>32.5</v>
      </c>
      <c r="R51">
        <v>31.21</v>
      </c>
      <c r="S51" t="s">
        <v>422</v>
      </c>
      <c r="T51" s="935">
        <v>32.5</v>
      </c>
      <c r="U51" t="s">
        <v>423</v>
      </c>
      <c r="V51" t="s">
        <v>424</v>
      </c>
      <c r="W51" t="s">
        <v>425</v>
      </c>
      <c r="X51" t="s">
        <v>3168</v>
      </c>
      <c r="Y51" s="1011">
        <v>44762.586087962962</v>
      </c>
    </row>
    <row r="52" spans="1:25">
      <c r="A52" t="s">
        <v>410</v>
      </c>
      <c r="B52" t="s">
        <v>411</v>
      </c>
      <c r="C52" t="s">
        <v>970</v>
      </c>
      <c r="D52" t="s">
        <v>971</v>
      </c>
      <c r="E52" t="s">
        <v>414</v>
      </c>
      <c r="F52" t="s">
        <v>415</v>
      </c>
      <c r="G52" t="s">
        <v>416</v>
      </c>
      <c r="H52" t="s">
        <v>633</v>
      </c>
      <c r="I52" t="s">
        <v>634</v>
      </c>
      <c r="J52" s="711">
        <v>44747</v>
      </c>
      <c r="K52" t="s">
        <v>4254</v>
      </c>
      <c r="L52" t="s">
        <v>4255</v>
      </c>
      <c r="M52" t="s">
        <v>421</v>
      </c>
      <c r="N52">
        <v>0</v>
      </c>
      <c r="O52">
        <v>0</v>
      </c>
      <c r="P52" t="s">
        <v>422</v>
      </c>
      <c r="Q52">
        <v>25</v>
      </c>
      <c r="R52">
        <v>24.01</v>
      </c>
      <c r="S52" t="s">
        <v>422</v>
      </c>
      <c r="T52" s="935">
        <v>25</v>
      </c>
      <c r="U52" t="s">
        <v>423</v>
      </c>
      <c r="V52" t="s">
        <v>424</v>
      </c>
      <c r="W52" t="s">
        <v>425</v>
      </c>
      <c r="X52" t="s">
        <v>3373</v>
      </c>
      <c r="Y52" s="1011">
        <v>44762.586099537039</v>
      </c>
    </row>
    <row r="53" spans="1:25">
      <c r="A53" t="s">
        <v>410</v>
      </c>
      <c r="B53" t="s">
        <v>411</v>
      </c>
      <c r="C53" t="s">
        <v>970</v>
      </c>
      <c r="D53" t="s">
        <v>971</v>
      </c>
      <c r="E53" t="s">
        <v>414</v>
      </c>
      <c r="F53" t="s">
        <v>415</v>
      </c>
      <c r="G53" t="s">
        <v>416</v>
      </c>
      <c r="H53" t="s">
        <v>633</v>
      </c>
      <c r="I53" t="s">
        <v>634</v>
      </c>
      <c r="J53" s="711">
        <v>44747</v>
      </c>
      <c r="K53" t="s">
        <v>4256</v>
      </c>
      <c r="L53" t="s">
        <v>4257</v>
      </c>
      <c r="M53" t="s">
        <v>421</v>
      </c>
      <c r="N53">
        <v>0</v>
      </c>
      <c r="O53">
        <v>0</v>
      </c>
      <c r="P53" t="s">
        <v>422</v>
      </c>
      <c r="Q53">
        <v>13.5</v>
      </c>
      <c r="R53">
        <v>12.96</v>
      </c>
      <c r="S53" t="s">
        <v>422</v>
      </c>
      <c r="T53" s="935">
        <v>13.5</v>
      </c>
      <c r="U53" t="s">
        <v>423</v>
      </c>
      <c r="V53" t="s">
        <v>424</v>
      </c>
      <c r="W53" t="s">
        <v>425</v>
      </c>
      <c r="X53" t="s">
        <v>3069</v>
      </c>
      <c r="Y53" s="1011">
        <v>44762.586099537039</v>
      </c>
    </row>
    <row r="54" spans="1:25">
      <c r="A54" t="s">
        <v>410</v>
      </c>
      <c r="B54" t="s">
        <v>411</v>
      </c>
      <c r="C54" t="s">
        <v>970</v>
      </c>
      <c r="D54" t="s">
        <v>971</v>
      </c>
      <c r="E54" t="s">
        <v>414</v>
      </c>
      <c r="F54" t="s">
        <v>415</v>
      </c>
      <c r="G54" t="s">
        <v>416</v>
      </c>
      <c r="H54" t="s">
        <v>633</v>
      </c>
      <c r="I54" t="s">
        <v>634</v>
      </c>
      <c r="J54" s="711">
        <v>44747</v>
      </c>
      <c r="K54" t="s">
        <v>4258</v>
      </c>
      <c r="L54" t="s">
        <v>4259</v>
      </c>
      <c r="M54" t="s">
        <v>421</v>
      </c>
      <c r="N54">
        <v>0</v>
      </c>
      <c r="O54">
        <v>0</v>
      </c>
      <c r="P54" t="s">
        <v>422</v>
      </c>
      <c r="Q54">
        <v>91.87</v>
      </c>
      <c r="R54">
        <v>88.22</v>
      </c>
      <c r="S54" t="s">
        <v>422</v>
      </c>
      <c r="T54" s="935">
        <v>91.87</v>
      </c>
      <c r="U54" t="s">
        <v>423</v>
      </c>
      <c r="V54" t="s">
        <v>424</v>
      </c>
      <c r="W54" t="s">
        <v>425</v>
      </c>
      <c r="X54" t="s">
        <v>3069</v>
      </c>
      <c r="Y54" s="1011">
        <v>44762.586099537039</v>
      </c>
    </row>
    <row r="55" spans="1:25">
      <c r="A55" t="s">
        <v>410</v>
      </c>
      <c r="B55" t="s">
        <v>411</v>
      </c>
      <c r="C55" t="s">
        <v>970</v>
      </c>
      <c r="D55" t="s">
        <v>971</v>
      </c>
      <c r="E55" t="s">
        <v>414</v>
      </c>
      <c r="F55" t="s">
        <v>415</v>
      </c>
      <c r="G55" t="s">
        <v>416</v>
      </c>
      <c r="H55" t="s">
        <v>633</v>
      </c>
      <c r="I55" t="s">
        <v>634</v>
      </c>
      <c r="J55" s="711">
        <v>44753</v>
      </c>
      <c r="K55" t="s">
        <v>4260</v>
      </c>
      <c r="L55" t="s">
        <v>4261</v>
      </c>
      <c r="M55" t="s">
        <v>421</v>
      </c>
      <c r="N55">
        <v>0</v>
      </c>
      <c r="O55">
        <v>0</v>
      </c>
      <c r="P55" t="s">
        <v>422</v>
      </c>
      <c r="Q55">
        <v>13.5</v>
      </c>
      <c r="R55">
        <v>13.33</v>
      </c>
      <c r="S55" t="s">
        <v>422</v>
      </c>
      <c r="T55" s="935">
        <v>13.5</v>
      </c>
      <c r="U55" t="s">
        <v>423</v>
      </c>
      <c r="V55" t="s">
        <v>424</v>
      </c>
      <c r="W55" t="s">
        <v>425</v>
      </c>
      <c r="X55" t="s">
        <v>3069</v>
      </c>
      <c r="Y55" s="1011">
        <v>44775.567569444444</v>
      </c>
    </row>
    <row r="56" spans="1:25">
      <c r="A56" t="s">
        <v>410</v>
      </c>
      <c r="B56" t="s">
        <v>411</v>
      </c>
      <c r="C56" t="s">
        <v>970</v>
      </c>
      <c r="D56" t="s">
        <v>971</v>
      </c>
      <c r="E56" t="s">
        <v>414</v>
      </c>
      <c r="F56" t="s">
        <v>415</v>
      </c>
      <c r="G56" t="s">
        <v>416</v>
      </c>
      <c r="H56" t="s">
        <v>633</v>
      </c>
      <c r="I56" t="s">
        <v>634</v>
      </c>
      <c r="J56" s="711">
        <v>44753</v>
      </c>
      <c r="K56" t="s">
        <v>4262</v>
      </c>
      <c r="L56" t="s">
        <v>4263</v>
      </c>
      <c r="M56" t="s">
        <v>421</v>
      </c>
      <c r="N56">
        <v>0</v>
      </c>
      <c r="O56">
        <v>0</v>
      </c>
      <c r="P56" t="s">
        <v>422</v>
      </c>
      <c r="Q56">
        <v>12.5</v>
      </c>
      <c r="R56">
        <v>12.35</v>
      </c>
      <c r="S56" t="s">
        <v>422</v>
      </c>
      <c r="T56" s="935">
        <v>12.5</v>
      </c>
      <c r="U56" t="s">
        <v>423</v>
      </c>
      <c r="V56" t="s">
        <v>424</v>
      </c>
      <c r="W56" t="s">
        <v>425</v>
      </c>
      <c r="X56" t="s">
        <v>3069</v>
      </c>
      <c r="Y56" s="1011">
        <v>44775.56758101852</v>
      </c>
    </row>
    <row r="57" spans="1:25">
      <c r="A57" t="s">
        <v>410</v>
      </c>
      <c r="B57" t="s">
        <v>411</v>
      </c>
      <c r="C57" t="s">
        <v>970</v>
      </c>
      <c r="D57" t="s">
        <v>971</v>
      </c>
      <c r="E57" t="s">
        <v>414</v>
      </c>
      <c r="F57" t="s">
        <v>415</v>
      </c>
      <c r="G57" t="s">
        <v>416</v>
      </c>
      <c r="H57" t="s">
        <v>653</v>
      </c>
      <c r="I57" t="s">
        <v>654</v>
      </c>
      <c r="J57" s="711">
        <v>44773</v>
      </c>
      <c r="K57" t="s">
        <v>4264</v>
      </c>
      <c r="L57" t="s">
        <v>4265</v>
      </c>
      <c r="M57" t="s">
        <v>421</v>
      </c>
      <c r="N57">
        <v>0</v>
      </c>
      <c r="O57">
        <v>0</v>
      </c>
      <c r="P57" t="s">
        <v>422</v>
      </c>
      <c r="Q57">
        <v>91.06</v>
      </c>
      <c r="R57">
        <v>89.42</v>
      </c>
      <c r="S57" t="s">
        <v>422</v>
      </c>
      <c r="T57" s="935">
        <v>91.06</v>
      </c>
      <c r="U57" t="s">
        <v>423</v>
      </c>
      <c r="V57" t="s">
        <v>424</v>
      </c>
      <c r="W57" t="s">
        <v>425</v>
      </c>
      <c r="X57" t="s">
        <v>3406</v>
      </c>
      <c r="Y57" s="1011">
        <v>44781.539942129632</v>
      </c>
    </row>
    <row r="58" spans="1:25">
      <c r="A58" t="s">
        <v>410</v>
      </c>
      <c r="B58" t="s">
        <v>411</v>
      </c>
      <c r="C58" t="s">
        <v>432</v>
      </c>
      <c r="D58" t="s">
        <v>433</v>
      </c>
      <c r="E58" t="s">
        <v>414</v>
      </c>
      <c r="F58" t="s">
        <v>415</v>
      </c>
      <c r="G58" t="s">
        <v>416</v>
      </c>
      <c r="H58" t="s">
        <v>653</v>
      </c>
      <c r="I58" t="s">
        <v>654</v>
      </c>
      <c r="J58" s="711">
        <v>44773</v>
      </c>
      <c r="K58" t="s">
        <v>4266</v>
      </c>
      <c r="L58" t="s">
        <v>4267</v>
      </c>
      <c r="M58" t="s">
        <v>421</v>
      </c>
      <c r="N58">
        <v>0</v>
      </c>
      <c r="O58">
        <v>0</v>
      </c>
      <c r="P58" t="s">
        <v>422</v>
      </c>
      <c r="Q58">
        <v>11.6</v>
      </c>
      <c r="R58">
        <v>11.39</v>
      </c>
      <c r="S58" t="s">
        <v>422</v>
      </c>
      <c r="T58" s="935">
        <v>11.6</v>
      </c>
      <c r="U58" t="s">
        <v>423</v>
      </c>
      <c r="V58" t="s">
        <v>424</v>
      </c>
      <c r="W58" t="s">
        <v>425</v>
      </c>
      <c r="X58" t="s">
        <v>3406</v>
      </c>
      <c r="Y58" s="1011">
        <v>44777.543680555558</v>
      </c>
    </row>
    <row r="59" spans="1:25">
      <c r="A59" t="s">
        <v>410</v>
      </c>
      <c r="B59" t="s">
        <v>411</v>
      </c>
      <c r="C59" t="s">
        <v>432</v>
      </c>
      <c r="D59" t="s">
        <v>433</v>
      </c>
      <c r="E59" t="s">
        <v>414</v>
      </c>
      <c r="F59" t="s">
        <v>415</v>
      </c>
      <c r="G59" t="s">
        <v>416</v>
      </c>
      <c r="H59" t="s">
        <v>2043</v>
      </c>
      <c r="I59" t="s">
        <v>1833</v>
      </c>
      <c r="J59" s="711">
        <v>44772</v>
      </c>
      <c r="K59" t="s">
        <v>4268</v>
      </c>
      <c r="L59" t="s">
        <v>4269</v>
      </c>
      <c r="M59" t="s">
        <v>421</v>
      </c>
      <c r="N59">
        <v>0</v>
      </c>
      <c r="O59">
        <v>0</v>
      </c>
      <c r="P59" t="s">
        <v>422</v>
      </c>
      <c r="Q59">
        <v>127.26</v>
      </c>
      <c r="R59">
        <v>124.97</v>
      </c>
      <c r="S59" t="s">
        <v>422</v>
      </c>
      <c r="T59" s="935">
        <v>127.26</v>
      </c>
      <c r="U59" t="s">
        <v>423</v>
      </c>
      <c r="V59" t="s">
        <v>424</v>
      </c>
      <c r="W59" t="s">
        <v>425</v>
      </c>
      <c r="X59" t="s">
        <v>3064</v>
      </c>
      <c r="Y59" s="1011">
        <v>44785.697534722225</v>
      </c>
    </row>
    <row r="60" spans="1:25">
      <c r="A60" t="s">
        <v>410</v>
      </c>
      <c r="B60" t="s">
        <v>411</v>
      </c>
      <c r="C60" t="s">
        <v>432</v>
      </c>
      <c r="D60" t="s">
        <v>433</v>
      </c>
      <c r="E60" t="s">
        <v>414</v>
      </c>
      <c r="F60" t="s">
        <v>415</v>
      </c>
      <c r="G60" t="s">
        <v>416</v>
      </c>
      <c r="H60" t="s">
        <v>2043</v>
      </c>
      <c r="I60" t="s">
        <v>1833</v>
      </c>
      <c r="J60" s="711">
        <v>44772</v>
      </c>
      <c r="K60" t="s">
        <v>4270</v>
      </c>
      <c r="L60" t="s">
        <v>4271</v>
      </c>
      <c r="M60" t="s">
        <v>421</v>
      </c>
      <c r="N60">
        <v>0</v>
      </c>
      <c r="O60">
        <v>0</v>
      </c>
      <c r="P60" t="s">
        <v>422</v>
      </c>
      <c r="Q60">
        <v>42.07</v>
      </c>
      <c r="R60">
        <v>41.31</v>
      </c>
      <c r="S60" t="s">
        <v>422</v>
      </c>
      <c r="T60" s="935">
        <v>42.07</v>
      </c>
      <c r="U60" t="s">
        <v>423</v>
      </c>
      <c r="V60" t="s">
        <v>424</v>
      </c>
      <c r="W60" t="s">
        <v>425</v>
      </c>
      <c r="X60" t="s">
        <v>3072</v>
      </c>
      <c r="Y60" s="1011">
        <v>44785.697546296295</v>
      </c>
    </row>
    <row r="61" spans="1:25">
      <c r="A61" t="s">
        <v>410</v>
      </c>
      <c r="B61" t="s">
        <v>411</v>
      </c>
      <c r="C61" t="s">
        <v>432</v>
      </c>
      <c r="D61" t="s">
        <v>433</v>
      </c>
      <c r="E61" t="s">
        <v>414</v>
      </c>
      <c r="F61" t="s">
        <v>415</v>
      </c>
      <c r="G61" t="s">
        <v>416</v>
      </c>
      <c r="H61" t="s">
        <v>2043</v>
      </c>
      <c r="I61" t="s">
        <v>1833</v>
      </c>
      <c r="J61" s="711">
        <v>44772</v>
      </c>
      <c r="K61" t="s">
        <v>4272</v>
      </c>
      <c r="L61" t="s">
        <v>4273</v>
      </c>
      <c r="M61" t="s">
        <v>421</v>
      </c>
      <c r="N61">
        <v>0</v>
      </c>
      <c r="O61">
        <v>0</v>
      </c>
      <c r="P61" t="s">
        <v>422</v>
      </c>
      <c r="Q61">
        <v>78.75</v>
      </c>
      <c r="R61">
        <v>77.33</v>
      </c>
      <c r="S61" t="s">
        <v>422</v>
      </c>
      <c r="T61" s="935">
        <v>78.75</v>
      </c>
      <c r="U61" t="s">
        <v>423</v>
      </c>
      <c r="V61" t="s">
        <v>424</v>
      </c>
      <c r="W61" t="s">
        <v>425</v>
      </c>
      <c r="X61" t="s">
        <v>3064</v>
      </c>
      <c r="Y61" s="1011">
        <v>44785.697546296295</v>
      </c>
    </row>
    <row r="62" spans="1:25">
      <c r="A62" t="s">
        <v>410</v>
      </c>
      <c r="B62" t="s">
        <v>411</v>
      </c>
      <c r="C62" t="s">
        <v>458</v>
      </c>
      <c r="D62" t="s">
        <v>459</v>
      </c>
      <c r="E62" t="s">
        <v>414</v>
      </c>
      <c r="F62" t="s">
        <v>415</v>
      </c>
      <c r="G62" t="s">
        <v>416</v>
      </c>
      <c r="H62" t="s">
        <v>2043</v>
      </c>
      <c r="I62" t="s">
        <v>1833</v>
      </c>
      <c r="J62" s="711">
        <v>44773</v>
      </c>
      <c r="K62" t="s">
        <v>4274</v>
      </c>
      <c r="L62" t="s">
        <v>4275</v>
      </c>
      <c r="M62" t="s">
        <v>421</v>
      </c>
      <c r="N62">
        <v>0</v>
      </c>
      <c r="O62">
        <v>0</v>
      </c>
      <c r="P62" t="s">
        <v>422</v>
      </c>
      <c r="Q62">
        <v>505</v>
      </c>
      <c r="R62">
        <v>495.92</v>
      </c>
      <c r="S62" t="s">
        <v>422</v>
      </c>
      <c r="T62" s="935">
        <v>505</v>
      </c>
      <c r="U62" t="s">
        <v>423</v>
      </c>
      <c r="V62" t="s">
        <v>424</v>
      </c>
      <c r="W62" t="s">
        <v>425</v>
      </c>
      <c r="X62" t="s">
        <v>3064</v>
      </c>
      <c r="Y62" s="1011">
        <v>44786.664976851855</v>
      </c>
    </row>
    <row r="63" spans="1:25">
      <c r="A63" t="s">
        <v>410</v>
      </c>
      <c r="B63" t="s">
        <v>411</v>
      </c>
      <c r="C63" t="s">
        <v>970</v>
      </c>
      <c r="D63" t="s">
        <v>971</v>
      </c>
      <c r="E63" t="s">
        <v>414</v>
      </c>
      <c r="F63" t="s">
        <v>415</v>
      </c>
      <c r="G63" t="s">
        <v>416</v>
      </c>
      <c r="H63" t="s">
        <v>2043</v>
      </c>
      <c r="I63" t="s">
        <v>1833</v>
      </c>
      <c r="J63" s="711">
        <v>44773</v>
      </c>
      <c r="K63" t="s">
        <v>4276</v>
      </c>
      <c r="L63" t="s">
        <v>4277</v>
      </c>
      <c r="M63" t="s">
        <v>421</v>
      </c>
      <c r="N63">
        <v>0</v>
      </c>
      <c r="O63">
        <v>0</v>
      </c>
      <c r="P63" t="s">
        <v>422</v>
      </c>
      <c r="Q63">
        <v>50</v>
      </c>
      <c r="R63">
        <v>49.1</v>
      </c>
      <c r="S63" t="s">
        <v>422</v>
      </c>
      <c r="T63" s="935">
        <v>50</v>
      </c>
      <c r="U63" t="s">
        <v>423</v>
      </c>
      <c r="V63" t="s">
        <v>424</v>
      </c>
      <c r="W63" t="s">
        <v>425</v>
      </c>
      <c r="X63" t="s">
        <v>4278</v>
      </c>
      <c r="Y63" s="1011">
        <v>44785.386296296296</v>
      </c>
    </row>
    <row r="64" spans="1:25">
      <c r="A64" t="s">
        <v>410</v>
      </c>
      <c r="B64" t="s">
        <v>411</v>
      </c>
      <c r="C64" t="s">
        <v>970</v>
      </c>
      <c r="D64" t="s">
        <v>971</v>
      </c>
      <c r="E64" t="s">
        <v>414</v>
      </c>
      <c r="F64" t="s">
        <v>415</v>
      </c>
      <c r="G64" t="s">
        <v>416</v>
      </c>
      <c r="H64" t="s">
        <v>2043</v>
      </c>
      <c r="I64" t="s">
        <v>1833</v>
      </c>
      <c r="J64" s="711">
        <v>44773</v>
      </c>
      <c r="K64" t="s">
        <v>4279</v>
      </c>
      <c r="L64" t="s">
        <v>4277</v>
      </c>
      <c r="M64" t="s">
        <v>421</v>
      </c>
      <c r="N64">
        <v>0</v>
      </c>
      <c r="O64">
        <v>0</v>
      </c>
      <c r="P64" t="s">
        <v>422</v>
      </c>
      <c r="Q64">
        <v>150</v>
      </c>
      <c r="R64">
        <v>147.30000000000001</v>
      </c>
      <c r="S64" t="s">
        <v>422</v>
      </c>
      <c r="T64" s="935">
        <v>150</v>
      </c>
      <c r="U64" t="s">
        <v>423</v>
      </c>
      <c r="V64" t="s">
        <v>424</v>
      </c>
      <c r="W64" t="s">
        <v>425</v>
      </c>
      <c r="X64" t="s">
        <v>3072</v>
      </c>
      <c r="Y64" s="1011">
        <v>44785.386296296296</v>
      </c>
    </row>
    <row r="65" spans="1:25">
      <c r="A65" t="s">
        <v>410</v>
      </c>
      <c r="B65" t="s">
        <v>411</v>
      </c>
      <c r="C65" t="s">
        <v>970</v>
      </c>
      <c r="D65" t="s">
        <v>971</v>
      </c>
      <c r="E65" t="s">
        <v>414</v>
      </c>
      <c r="F65" t="s">
        <v>415</v>
      </c>
      <c r="G65" t="s">
        <v>416</v>
      </c>
      <c r="H65" t="s">
        <v>2043</v>
      </c>
      <c r="I65" t="s">
        <v>1833</v>
      </c>
      <c r="J65" s="711">
        <v>44773</v>
      </c>
      <c r="K65" t="s">
        <v>4280</v>
      </c>
      <c r="L65" t="s">
        <v>4277</v>
      </c>
      <c r="M65" t="s">
        <v>421</v>
      </c>
      <c r="N65">
        <v>0</v>
      </c>
      <c r="O65">
        <v>0</v>
      </c>
      <c r="P65" t="s">
        <v>422</v>
      </c>
      <c r="Q65">
        <v>150</v>
      </c>
      <c r="R65">
        <v>147.30000000000001</v>
      </c>
      <c r="S65" t="s">
        <v>422</v>
      </c>
      <c r="T65" s="935">
        <v>150</v>
      </c>
      <c r="U65" t="s">
        <v>423</v>
      </c>
      <c r="V65" t="s">
        <v>424</v>
      </c>
      <c r="W65" t="s">
        <v>425</v>
      </c>
      <c r="X65" t="s">
        <v>3064</v>
      </c>
      <c r="Y65" s="1011">
        <v>44785.386296296296</v>
      </c>
    </row>
    <row r="66" spans="1:25">
      <c r="A66" t="s">
        <v>410</v>
      </c>
      <c r="B66" t="s">
        <v>411</v>
      </c>
      <c r="C66" t="s">
        <v>970</v>
      </c>
      <c r="D66" t="s">
        <v>971</v>
      </c>
      <c r="E66" t="s">
        <v>414</v>
      </c>
      <c r="F66" t="s">
        <v>415</v>
      </c>
      <c r="G66" t="s">
        <v>416</v>
      </c>
      <c r="H66" t="s">
        <v>2043</v>
      </c>
      <c r="I66" t="s">
        <v>1833</v>
      </c>
      <c r="J66" s="711">
        <v>44773</v>
      </c>
      <c r="K66" t="s">
        <v>4281</v>
      </c>
      <c r="L66" t="s">
        <v>4282</v>
      </c>
      <c r="M66" t="s">
        <v>421</v>
      </c>
      <c r="N66">
        <v>0</v>
      </c>
      <c r="O66">
        <v>0</v>
      </c>
      <c r="P66" t="s">
        <v>422</v>
      </c>
      <c r="Q66">
        <v>150</v>
      </c>
      <c r="R66">
        <v>147.30000000000001</v>
      </c>
      <c r="S66" t="s">
        <v>422</v>
      </c>
      <c r="T66" s="935">
        <v>150</v>
      </c>
      <c r="U66" t="s">
        <v>423</v>
      </c>
      <c r="V66" t="s">
        <v>424</v>
      </c>
      <c r="W66" t="s">
        <v>425</v>
      </c>
      <c r="X66" t="s">
        <v>3072</v>
      </c>
      <c r="Y66" s="1011">
        <v>44785.386307870373</v>
      </c>
    </row>
    <row r="67" spans="1:25">
      <c r="A67" t="s">
        <v>410</v>
      </c>
      <c r="B67" t="s">
        <v>411</v>
      </c>
      <c r="C67" t="s">
        <v>970</v>
      </c>
      <c r="D67" t="s">
        <v>971</v>
      </c>
      <c r="E67" t="s">
        <v>414</v>
      </c>
      <c r="F67" t="s">
        <v>415</v>
      </c>
      <c r="G67" t="s">
        <v>416</v>
      </c>
      <c r="H67" t="s">
        <v>2043</v>
      </c>
      <c r="I67" t="s">
        <v>1833</v>
      </c>
      <c r="J67" s="711">
        <v>44773</v>
      </c>
      <c r="K67" t="s">
        <v>4283</v>
      </c>
      <c r="L67" t="s">
        <v>4282</v>
      </c>
      <c r="M67" t="s">
        <v>421</v>
      </c>
      <c r="N67">
        <v>0</v>
      </c>
      <c r="O67">
        <v>0</v>
      </c>
      <c r="P67" t="s">
        <v>422</v>
      </c>
      <c r="Q67">
        <v>150</v>
      </c>
      <c r="R67">
        <v>147.30000000000001</v>
      </c>
      <c r="S67" t="s">
        <v>422</v>
      </c>
      <c r="T67" s="935">
        <v>150</v>
      </c>
      <c r="U67" t="s">
        <v>423</v>
      </c>
      <c r="V67" t="s">
        <v>424</v>
      </c>
      <c r="W67" t="s">
        <v>425</v>
      </c>
      <c r="X67" t="s">
        <v>3064</v>
      </c>
      <c r="Y67" s="1011">
        <v>44785.386307870373</v>
      </c>
    </row>
    <row r="68" spans="1:25">
      <c r="A68" t="s">
        <v>410</v>
      </c>
      <c r="B68" t="s">
        <v>411</v>
      </c>
      <c r="C68" t="s">
        <v>970</v>
      </c>
      <c r="D68" t="s">
        <v>971</v>
      </c>
      <c r="E68" t="s">
        <v>414</v>
      </c>
      <c r="F68" t="s">
        <v>415</v>
      </c>
      <c r="G68" t="s">
        <v>416</v>
      </c>
      <c r="H68" t="s">
        <v>2043</v>
      </c>
      <c r="I68" t="s">
        <v>1833</v>
      </c>
      <c r="J68" s="711">
        <v>44773</v>
      </c>
      <c r="K68" t="s">
        <v>4284</v>
      </c>
      <c r="L68" t="s">
        <v>4285</v>
      </c>
      <c r="M68" t="s">
        <v>421</v>
      </c>
      <c r="N68">
        <v>0</v>
      </c>
      <c r="O68">
        <v>0</v>
      </c>
      <c r="P68" t="s">
        <v>422</v>
      </c>
      <c r="Q68">
        <v>72</v>
      </c>
      <c r="R68">
        <v>70.709999999999994</v>
      </c>
      <c r="S68" t="s">
        <v>422</v>
      </c>
      <c r="T68" s="935">
        <v>72</v>
      </c>
      <c r="U68" t="s">
        <v>423</v>
      </c>
      <c r="V68" t="s">
        <v>424</v>
      </c>
      <c r="W68" t="s">
        <v>425</v>
      </c>
      <c r="X68" t="s">
        <v>3072</v>
      </c>
      <c r="Y68" s="1011">
        <v>44785.386307870373</v>
      </c>
    </row>
    <row r="69" spans="1:25">
      <c r="A69" t="s">
        <v>410</v>
      </c>
      <c r="B69" t="s">
        <v>411</v>
      </c>
      <c r="C69" t="s">
        <v>970</v>
      </c>
      <c r="D69" t="s">
        <v>971</v>
      </c>
      <c r="E69" t="s">
        <v>414</v>
      </c>
      <c r="F69" t="s">
        <v>415</v>
      </c>
      <c r="G69" t="s">
        <v>416</v>
      </c>
      <c r="H69" t="s">
        <v>2043</v>
      </c>
      <c r="I69" t="s">
        <v>1833</v>
      </c>
      <c r="J69" s="711">
        <v>44773</v>
      </c>
      <c r="K69" t="s">
        <v>4286</v>
      </c>
      <c r="L69" t="s">
        <v>4285</v>
      </c>
      <c r="M69" t="s">
        <v>421</v>
      </c>
      <c r="N69">
        <v>0</v>
      </c>
      <c r="O69">
        <v>0</v>
      </c>
      <c r="P69" t="s">
        <v>422</v>
      </c>
      <c r="Q69">
        <v>72</v>
      </c>
      <c r="R69">
        <v>70.709999999999994</v>
      </c>
      <c r="S69" t="s">
        <v>422</v>
      </c>
      <c r="T69" s="935">
        <v>72</v>
      </c>
      <c r="U69" t="s">
        <v>423</v>
      </c>
      <c r="V69" t="s">
        <v>424</v>
      </c>
      <c r="W69" t="s">
        <v>425</v>
      </c>
      <c r="X69" t="s">
        <v>3064</v>
      </c>
      <c r="Y69" s="1011">
        <v>44785.386307870373</v>
      </c>
    </row>
    <row r="70" spans="1:25">
      <c r="A70" t="s">
        <v>410</v>
      </c>
      <c r="B70" t="s">
        <v>411</v>
      </c>
      <c r="C70" t="s">
        <v>970</v>
      </c>
      <c r="D70" t="s">
        <v>971</v>
      </c>
      <c r="E70" t="s">
        <v>414</v>
      </c>
      <c r="F70" t="s">
        <v>415</v>
      </c>
      <c r="G70" t="s">
        <v>416</v>
      </c>
      <c r="H70" t="s">
        <v>2043</v>
      </c>
      <c r="I70" t="s">
        <v>1833</v>
      </c>
      <c r="J70" s="711">
        <v>44773</v>
      </c>
      <c r="K70" t="s">
        <v>4287</v>
      </c>
      <c r="L70" t="s">
        <v>4288</v>
      </c>
      <c r="M70" t="s">
        <v>421</v>
      </c>
      <c r="N70">
        <v>0</v>
      </c>
      <c r="O70">
        <v>0</v>
      </c>
      <c r="P70" t="s">
        <v>422</v>
      </c>
      <c r="Q70">
        <v>1047</v>
      </c>
      <c r="R70">
        <v>1028.18</v>
      </c>
      <c r="S70" t="s">
        <v>422</v>
      </c>
      <c r="T70" s="935">
        <v>1047</v>
      </c>
      <c r="U70" t="s">
        <v>423</v>
      </c>
      <c r="V70" t="s">
        <v>424</v>
      </c>
      <c r="W70" t="s">
        <v>425</v>
      </c>
      <c r="X70" t="s">
        <v>3072</v>
      </c>
      <c r="Y70" s="1011">
        <v>44785.386319444442</v>
      </c>
    </row>
    <row r="71" spans="1:25">
      <c r="A71" t="s">
        <v>410</v>
      </c>
      <c r="B71" t="s">
        <v>411</v>
      </c>
      <c r="C71" t="s">
        <v>970</v>
      </c>
      <c r="D71" t="s">
        <v>971</v>
      </c>
      <c r="E71" t="s">
        <v>414</v>
      </c>
      <c r="F71" t="s">
        <v>415</v>
      </c>
      <c r="G71" t="s">
        <v>416</v>
      </c>
      <c r="H71" t="s">
        <v>2043</v>
      </c>
      <c r="I71" t="s">
        <v>1833</v>
      </c>
      <c r="J71" s="711">
        <v>44773</v>
      </c>
      <c r="K71" t="s">
        <v>4289</v>
      </c>
      <c r="L71" t="s">
        <v>4288</v>
      </c>
      <c r="M71" t="s">
        <v>421</v>
      </c>
      <c r="N71">
        <v>0</v>
      </c>
      <c r="O71">
        <v>0</v>
      </c>
      <c r="P71" t="s">
        <v>422</v>
      </c>
      <c r="Q71">
        <v>748</v>
      </c>
      <c r="R71">
        <v>734.56</v>
      </c>
      <c r="S71" t="s">
        <v>422</v>
      </c>
      <c r="T71" s="935">
        <v>748</v>
      </c>
      <c r="U71" t="s">
        <v>423</v>
      </c>
      <c r="V71" t="s">
        <v>424</v>
      </c>
      <c r="W71" t="s">
        <v>425</v>
      </c>
      <c r="X71" t="s">
        <v>3064</v>
      </c>
      <c r="Y71" s="1011">
        <v>44785.386319444442</v>
      </c>
    </row>
    <row r="72" spans="1:25">
      <c r="A72" t="s">
        <v>410</v>
      </c>
      <c r="B72" t="s">
        <v>411</v>
      </c>
      <c r="C72" t="s">
        <v>970</v>
      </c>
      <c r="D72" t="s">
        <v>971</v>
      </c>
      <c r="E72" t="s">
        <v>414</v>
      </c>
      <c r="F72" t="s">
        <v>415</v>
      </c>
      <c r="G72" t="s">
        <v>416</v>
      </c>
      <c r="H72" t="s">
        <v>2043</v>
      </c>
      <c r="I72" t="s">
        <v>1833</v>
      </c>
      <c r="J72" s="711">
        <v>44773</v>
      </c>
      <c r="K72" t="s">
        <v>4290</v>
      </c>
      <c r="L72" t="s">
        <v>4291</v>
      </c>
      <c r="M72" t="s">
        <v>421</v>
      </c>
      <c r="N72">
        <v>0</v>
      </c>
      <c r="O72">
        <v>0</v>
      </c>
      <c r="P72" t="s">
        <v>422</v>
      </c>
      <c r="Q72">
        <v>1047</v>
      </c>
      <c r="R72">
        <v>1028.18</v>
      </c>
      <c r="S72" t="s">
        <v>422</v>
      </c>
      <c r="T72" s="935">
        <v>1047</v>
      </c>
      <c r="U72" t="s">
        <v>423</v>
      </c>
      <c r="V72" t="s">
        <v>424</v>
      </c>
      <c r="W72" t="s">
        <v>425</v>
      </c>
      <c r="X72" t="s">
        <v>3072</v>
      </c>
      <c r="Y72" s="1011">
        <v>44785.386319444442</v>
      </c>
    </row>
    <row r="73" spans="1:25">
      <c r="A73" t="s">
        <v>410</v>
      </c>
      <c r="B73" t="s">
        <v>411</v>
      </c>
      <c r="C73" t="s">
        <v>970</v>
      </c>
      <c r="D73" t="s">
        <v>971</v>
      </c>
      <c r="E73" t="s">
        <v>414</v>
      </c>
      <c r="F73" t="s">
        <v>415</v>
      </c>
      <c r="G73" t="s">
        <v>416</v>
      </c>
      <c r="H73" t="s">
        <v>2043</v>
      </c>
      <c r="I73" t="s">
        <v>1833</v>
      </c>
      <c r="J73" s="711">
        <v>44773</v>
      </c>
      <c r="K73" t="s">
        <v>4292</v>
      </c>
      <c r="L73" t="s">
        <v>4291</v>
      </c>
      <c r="M73" t="s">
        <v>421</v>
      </c>
      <c r="N73">
        <v>0</v>
      </c>
      <c r="O73">
        <v>0</v>
      </c>
      <c r="P73" t="s">
        <v>422</v>
      </c>
      <c r="Q73">
        <v>748</v>
      </c>
      <c r="R73">
        <v>734.56</v>
      </c>
      <c r="S73" t="s">
        <v>422</v>
      </c>
      <c r="T73" s="935">
        <v>748</v>
      </c>
      <c r="U73" t="s">
        <v>423</v>
      </c>
      <c r="V73" t="s">
        <v>424</v>
      </c>
      <c r="W73" t="s">
        <v>425</v>
      </c>
      <c r="X73" t="s">
        <v>3064</v>
      </c>
      <c r="Y73" s="1011">
        <v>44785.386319444442</v>
      </c>
    </row>
    <row r="74" spans="1:25">
      <c r="A74" t="s">
        <v>410</v>
      </c>
      <c r="B74" t="s">
        <v>411</v>
      </c>
      <c r="C74" t="s">
        <v>432</v>
      </c>
      <c r="D74" t="s">
        <v>433</v>
      </c>
      <c r="E74" t="s">
        <v>414</v>
      </c>
      <c r="F74" t="s">
        <v>415</v>
      </c>
      <c r="G74" t="s">
        <v>416</v>
      </c>
      <c r="H74" t="s">
        <v>675</v>
      </c>
      <c r="I74" t="s">
        <v>676</v>
      </c>
      <c r="J74" s="711">
        <v>44771</v>
      </c>
      <c r="K74" t="s">
        <v>4293</v>
      </c>
      <c r="L74" t="s">
        <v>4294</v>
      </c>
      <c r="M74" t="s">
        <v>421</v>
      </c>
      <c r="N74">
        <v>0</v>
      </c>
      <c r="O74">
        <v>0</v>
      </c>
      <c r="P74" t="s">
        <v>422</v>
      </c>
      <c r="Q74">
        <v>750.58</v>
      </c>
      <c r="R74">
        <v>737.09</v>
      </c>
      <c r="S74" t="s">
        <v>422</v>
      </c>
      <c r="T74" s="935">
        <v>750.58</v>
      </c>
      <c r="U74" t="s">
        <v>423</v>
      </c>
      <c r="V74" t="s">
        <v>424</v>
      </c>
      <c r="W74" t="s">
        <v>425</v>
      </c>
      <c r="X74" t="s">
        <v>3135</v>
      </c>
      <c r="Y74" s="1011">
        <v>44777.695925925924</v>
      </c>
    </row>
    <row r="75" spans="1:25">
      <c r="A75" t="s">
        <v>410</v>
      </c>
      <c r="B75" t="s">
        <v>411</v>
      </c>
      <c r="C75" t="s">
        <v>970</v>
      </c>
      <c r="D75" t="s">
        <v>971</v>
      </c>
      <c r="E75" t="s">
        <v>414</v>
      </c>
      <c r="F75" t="s">
        <v>415</v>
      </c>
      <c r="G75" t="s">
        <v>416</v>
      </c>
      <c r="H75" t="s">
        <v>3566</v>
      </c>
      <c r="I75" t="s">
        <v>4295</v>
      </c>
      <c r="J75" s="711">
        <v>44746</v>
      </c>
      <c r="K75" t="s">
        <v>4296</v>
      </c>
      <c r="L75" t="s">
        <v>4297</v>
      </c>
      <c r="M75" t="s">
        <v>421</v>
      </c>
      <c r="N75">
        <v>0</v>
      </c>
      <c r="O75">
        <v>0</v>
      </c>
      <c r="P75" t="s">
        <v>422</v>
      </c>
      <c r="Q75">
        <v>24</v>
      </c>
      <c r="R75">
        <v>23.05</v>
      </c>
      <c r="S75" t="s">
        <v>422</v>
      </c>
      <c r="T75" s="935">
        <v>24</v>
      </c>
      <c r="U75" t="s">
        <v>423</v>
      </c>
      <c r="V75" t="s">
        <v>424</v>
      </c>
      <c r="W75" t="s">
        <v>425</v>
      </c>
      <c r="X75" t="s">
        <v>3069</v>
      </c>
      <c r="Y75" s="1011">
        <v>44762.586087962962</v>
      </c>
    </row>
    <row r="76" spans="1:25">
      <c r="A76" t="s">
        <v>410</v>
      </c>
      <c r="B76" t="s">
        <v>411</v>
      </c>
      <c r="C76" t="s">
        <v>970</v>
      </c>
      <c r="D76" t="s">
        <v>971</v>
      </c>
      <c r="E76" t="s">
        <v>414</v>
      </c>
      <c r="F76" t="s">
        <v>415</v>
      </c>
      <c r="G76" t="s">
        <v>416</v>
      </c>
      <c r="H76" t="s">
        <v>3566</v>
      </c>
      <c r="I76" t="s">
        <v>4295</v>
      </c>
      <c r="J76" s="711">
        <v>44747</v>
      </c>
      <c r="K76" t="s">
        <v>4298</v>
      </c>
      <c r="L76" t="s">
        <v>4299</v>
      </c>
      <c r="M76" t="s">
        <v>421</v>
      </c>
      <c r="N76">
        <v>0</v>
      </c>
      <c r="O76">
        <v>0</v>
      </c>
      <c r="P76" t="s">
        <v>422</v>
      </c>
      <c r="Q76">
        <v>71.75</v>
      </c>
      <c r="R76">
        <v>68.900000000000006</v>
      </c>
      <c r="S76" t="s">
        <v>422</v>
      </c>
      <c r="T76" s="935">
        <v>71.75</v>
      </c>
      <c r="U76" t="s">
        <v>423</v>
      </c>
      <c r="V76" t="s">
        <v>424</v>
      </c>
      <c r="W76" t="s">
        <v>425</v>
      </c>
      <c r="X76" t="s">
        <v>3069</v>
      </c>
      <c r="Y76" s="1011">
        <v>44762.586099537039</v>
      </c>
    </row>
    <row r="77" spans="1:25">
      <c r="A77" t="s">
        <v>410</v>
      </c>
      <c r="B77" t="s">
        <v>411</v>
      </c>
      <c r="C77" t="s">
        <v>970</v>
      </c>
      <c r="D77" t="s">
        <v>971</v>
      </c>
      <c r="E77" t="s">
        <v>414</v>
      </c>
      <c r="F77" t="s">
        <v>415</v>
      </c>
      <c r="G77" t="s">
        <v>416</v>
      </c>
      <c r="H77" t="s">
        <v>3566</v>
      </c>
      <c r="I77" t="s">
        <v>4295</v>
      </c>
      <c r="J77" s="711">
        <v>44755</v>
      </c>
      <c r="K77" t="s">
        <v>4300</v>
      </c>
      <c r="L77" t="s">
        <v>4301</v>
      </c>
      <c r="M77" t="s">
        <v>421</v>
      </c>
      <c r="N77">
        <v>0</v>
      </c>
      <c r="O77">
        <v>0</v>
      </c>
      <c r="P77" t="s">
        <v>422</v>
      </c>
      <c r="Q77">
        <v>190</v>
      </c>
      <c r="R77">
        <v>187.65</v>
      </c>
      <c r="S77" t="s">
        <v>422</v>
      </c>
      <c r="T77" s="935">
        <v>190</v>
      </c>
      <c r="U77" t="s">
        <v>423</v>
      </c>
      <c r="V77" t="s">
        <v>424</v>
      </c>
      <c r="W77" t="s">
        <v>425</v>
      </c>
      <c r="X77" t="s">
        <v>3069</v>
      </c>
      <c r="Y77" s="1011">
        <v>44775.56759259259</v>
      </c>
    </row>
    <row r="78" spans="1:25">
      <c r="A78" t="s">
        <v>410</v>
      </c>
      <c r="B78" t="s">
        <v>411</v>
      </c>
      <c r="C78" t="s">
        <v>970</v>
      </c>
      <c r="D78" t="s">
        <v>971</v>
      </c>
      <c r="E78" t="s">
        <v>414</v>
      </c>
      <c r="F78" t="s">
        <v>415</v>
      </c>
      <c r="G78" t="s">
        <v>416</v>
      </c>
      <c r="H78" t="s">
        <v>3557</v>
      </c>
      <c r="I78" s="711" t="s">
        <v>3908</v>
      </c>
      <c r="J78" s="711">
        <v>44804</v>
      </c>
      <c r="K78" t="s">
        <v>4302</v>
      </c>
      <c r="L78" t="s">
        <v>4303</v>
      </c>
      <c r="M78" t="s">
        <v>421</v>
      </c>
      <c r="N78">
        <v>0</v>
      </c>
      <c r="O78">
        <v>0</v>
      </c>
      <c r="P78" t="s">
        <v>422</v>
      </c>
      <c r="Q78">
        <v>410</v>
      </c>
      <c r="R78">
        <v>413.14</v>
      </c>
      <c r="S78" s="935" t="s">
        <v>422</v>
      </c>
      <c r="T78">
        <v>410</v>
      </c>
      <c r="U78" t="s">
        <v>423</v>
      </c>
      <c r="V78" t="s">
        <v>424</v>
      </c>
      <c r="W78" t="s">
        <v>425</v>
      </c>
      <c r="X78" s="711" t="s">
        <v>3069</v>
      </c>
      <c r="Y78" s="1011">
        <v>44817.624571759261</v>
      </c>
    </row>
    <row r="79" spans="1:25">
      <c r="A79" t="s">
        <v>410</v>
      </c>
      <c r="B79" t="s">
        <v>411</v>
      </c>
      <c r="C79" t="s">
        <v>970</v>
      </c>
      <c r="D79" t="s">
        <v>971</v>
      </c>
      <c r="E79" t="s">
        <v>414</v>
      </c>
      <c r="F79" t="s">
        <v>415</v>
      </c>
      <c r="G79" t="s">
        <v>416</v>
      </c>
      <c r="H79" t="s">
        <v>3557</v>
      </c>
      <c r="I79" s="711" t="s">
        <v>3908</v>
      </c>
      <c r="J79" s="711">
        <v>44804</v>
      </c>
      <c r="K79" t="s">
        <v>4304</v>
      </c>
      <c r="L79" t="s">
        <v>4305</v>
      </c>
      <c r="M79" t="s">
        <v>421</v>
      </c>
      <c r="N79">
        <v>0</v>
      </c>
      <c r="O79">
        <v>0</v>
      </c>
      <c r="P79" t="s">
        <v>422</v>
      </c>
      <c r="Q79">
        <v>280</v>
      </c>
      <c r="R79">
        <v>282.14</v>
      </c>
      <c r="S79" s="935" t="s">
        <v>422</v>
      </c>
      <c r="T79">
        <v>280</v>
      </c>
      <c r="U79" t="s">
        <v>423</v>
      </c>
      <c r="V79" t="s">
        <v>424</v>
      </c>
      <c r="W79" t="s">
        <v>425</v>
      </c>
      <c r="X79" s="711" t="s">
        <v>3069</v>
      </c>
      <c r="Y79" s="1011">
        <v>44817.624583333331</v>
      </c>
    </row>
    <row r="80" spans="1:25">
      <c r="A80" t="s">
        <v>410</v>
      </c>
      <c r="B80" t="s">
        <v>411</v>
      </c>
      <c r="C80" t="s">
        <v>970</v>
      </c>
      <c r="D80" t="s">
        <v>971</v>
      </c>
      <c r="E80" t="s">
        <v>414</v>
      </c>
      <c r="F80" t="s">
        <v>415</v>
      </c>
      <c r="G80" t="s">
        <v>416</v>
      </c>
      <c r="H80" t="s">
        <v>846</v>
      </c>
      <c r="I80" s="711" t="s">
        <v>1039</v>
      </c>
      <c r="J80" s="711">
        <v>44804</v>
      </c>
      <c r="K80" t="s">
        <v>4306</v>
      </c>
      <c r="L80" t="s">
        <v>4307</v>
      </c>
      <c r="M80" t="s">
        <v>421</v>
      </c>
      <c r="N80">
        <v>0</v>
      </c>
      <c r="O80">
        <v>0</v>
      </c>
      <c r="P80" t="s">
        <v>422</v>
      </c>
      <c r="Q80">
        <v>310</v>
      </c>
      <c r="R80">
        <v>312.37</v>
      </c>
      <c r="S80" s="935" t="s">
        <v>422</v>
      </c>
      <c r="T80">
        <v>310</v>
      </c>
      <c r="U80" t="s">
        <v>423</v>
      </c>
      <c r="V80" t="s">
        <v>424</v>
      </c>
      <c r="W80" t="s">
        <v>425</v>
      </c>
      <c r="X80" s="711" t="s">
        <v>3064</v>
      </c>
      <c r="Y80" s="1011">
        <v>44817.624571759261</v>
      </c>
    </row>
    <row r="81" spans="1:25">
      <c r="A81" t="s">
        <v>410</v>
      </c>
      <c r="B81" t="s">
        <v>411</v>
      </c>
      <c r="C81" t="s">
        <v>970</v>
      </c>
      <c r="D81" t="s">
        <v>971</v>
      </c>
      <c r="E81" t="s">
        <v>414</v>
      </c>
      <c r="F81" t="s">
        <v>415</v>
      </c>
      <c r="G81" t="s">
        <v>416</v>
      </c>
      <c r="H81" t="s">
        <v>873</v>
      </c>
      <c r="I81" s="711" t="s">
        <v>1452</v>
      </c>
      <c r="J81" s="711">
        <v>44804</v>
      </c>
      <c r="K81" t="s">
        <v>4308</v>
      </c>
      <c r="L81" t="s">
        <v>4309</v>
      </c>
      <c r="M81" t="s">
        <v>421</v>
      </c>
      <c r="N81">
        <v>0</v>
      </c>
      <c r="O81">
        <v>0</v>
      </c>
      <c r="P81" t="s">
        <v>422</v>
      </c>
      <c r="Q81">
        <v>3300</v>
      </c>
      <c r="R81">
        <v>3325.27</v>
      </c>
      <c r="S81" s="935" t="s">
        <v>422</v>
      </c>
      <c r="T81">
        <v>3300</v>
      </c>
      <c r="U81" t="s">
        <v>423</v>
      </c>
      <c r="V81" t="s">
        <v>424</v>
      </c>
      <c r="W81" t="s">
        <v>425</v>
      </c>
      <c r="X81" s="711" t="s">
        <v>3069</v>
      </c>
      <c r="Y81" s="1011">
        <v>44817.624594907407</v>
      </c>
    </row>
    <row r="82" spans="1:25">
      <c r="A82" t="s">
        <v>410</v>
      </c>
      <c r="B82" t="s">
        <v>411</v>
      </c>
      <c r="C82" t="s">
        <v>970</v>
      </c>
      <c r="D82" t="s">
        <v>971</v>
      </c>
      <c r="E82" t="s">
        <v>414</v>
      </c>
      <c r="F82" t="s">
        <v>415</v>
      </c>
      <c r="G82" t="s">
        <v>416</v>
      </c>
      <c r="H82" t="s">
        <v>882</v>
      </c>
      <c r="I82" s="711" t="s">
        <v>1960</v>
      </c>
      <c r="J82" s="711">
        <v>44802</v>
      </c>
      <c r="K82" t="s">
        <v>4310</v>
      </c>
      <c r="L82" t="s">
        <v>4311</v>
      </c>
      <c r="M82" t="s">
        <v>421</v>
      </c>
      <c r="N82">
        <v>0</v>
      </c>
      <c r="O82">
        <v>0</v>
      </c>
      <c r="P82" t="s">
        <v>422</v>
      </c>
      <c r="Q82">
        <v>370</v>
      </c>
      <c r="R82">
        <v>369.56</v>
      </c>
      <c r="S82" s="935" t="s">
        <v>422</v>
      </c>
      <c r="T82">
        <v>370</v>
      </c>
      <c r="U82" t="s">
        <v>423</v>
      </c>
      <c r="V82" t="s">
        <v>424</v>
      </c>
      <c r="W82" t="s">
        <v>425</v>
      </c>
      <c r="X82" s="711" t="s">
        <v>3069</v>
      </c>
      <c r="Y82" s="1011">
        <v>44806.602673611109</v>
      </c>
    </row>
    <row r="83" spans="1:25">
      <c r="A83" t="s">
        <v>410</v>
      </c>
      <c r="B83" t="s">
        <v>411</v>
      </c>
      <c r="C83" t="s">
        <v>970</v>
      </c>
      <c r="D83" t="s">
        <v>971</v>
      </c>
      <c r="E83" t="s">
        <v>414</v>
      </c>
      <c r="F83" t="s">
        <v>415</v>
      </c>
      <c r="G83" t="s">
        <v>416</v>
      </c>
      <c r="H83" t="s">
        <v>882</v>
      </c>
      <c r="I83" s="711" t="s">
        <v>1960</v>
      </c>
      <c r="J83" s="711">
        <v>44804</v>
      </c>
      <c r="K83" t="s">
        <v>4312</v>
      </c>
      <c r="L83" t="s">
        <v>4313</v>
      </c>
      <c r="M83" t="s">
        <v>421</v>
      </c>
      <c r="N83">
        <v>0</v>
      </c>
      <c r="O83">
        <v>0</v>
      </c>
      <c r="P83" t="s">
        <v>422</v>
      </c>
      <c r="Q83">
        <v>150</v>
      </c>
      <c r="R83">
        <v>149.82</v>
      </c>
      <c r="S83" s="935" t="s">
        <v>422</v>
      </c>
      <c r="T83">
        <v>150</v>
      </c>
      <c r="U83" t="s">
        <v>423</v>
      </c>
      <c r="V83" t="s">
        <v>424</v>
      </c>
      <c r="W83" t="s">
        <v>425</v>
      </c>
      <c r="X83" s="711" t="s">
        <v>3069</v>
      </c>
      <c r="Y83" s="1011">
        <v>44806.602685185186</v>
      </c>
    </row>
    <row r="84" spans="1:25">
      <c r="A84" t="s">
        <v>410</v>
      </c>
      <c r="B84" t="s">
        <v>411</v>
      </c>
      <c r="C84" t="s">
        <v>970</v>
      </c>
      <c r="D84" t="s">
        <v>971</v>
      </c>
      <c r="E84" t="s">
        <v>414</v>
      </c>
      <c r="F84" t="s">
        <v>415</v>
      </c>
      <c r="G84" t="s">
        <v>416</v>
      </c>
      <c r="H84" t="s">
        <v>882</v>
      </c>
      <c r="I84" s="711" t="s">
        <v>1960</v>
      </c>
      <c r="J84" s="711">
        <v>44804</v>
      </c>
      <c r="K84" t="s">
        <v>4314</v>
      </c>
      <c r="L84" t="s">
        <v>4315</v>
      </c>
      <c r="M84" t="s">
        <v>421</v>
      </c>
      <c r="N84">
        <v>0</v>
      </c>
      <c r="O84">
        <v>0</v>
      </c>
      <c r="P84" t="s">
        <v>422</v>
      </c>
      <c r="Q84">
        <v>324</v>
      </c>
      <c r="R84">
        <v>326.48</v>
      </c>
      <c r="S84" s="935" t="s">
        <v>422</v>
      </c>
      <c r="T84">
        <v>324</v>
      </c>
      <c r="U84" t="s">
        <v>423</v>
      </c>
      <c r="V84" t="s">
        <v>424</v>
      </c>
      <c r="W84" t="s">
        <v>425</v>
      </c>
      <c r="X84" s="711" t="s">
        <v>3064</v>
      </c>
      <c r="Y84" s="1011">
        <v>44817.624571759261</v>
      </c>
    </row>
    <row r="85" spans="1:25">
      <c r="A85" t="s">
        <v>410</v>
      </c>
      <c r="B85" t="s">
        <v>411</v>
      </c>
      <c r="C85" t="s">
        <v>970</v>
      </c>
      <c r="D85" t="s">
        <v>971</v>
      </c>
      <c r="E85" t="s">
        <v>414</v>
      </c>
      <c r="F85" t="s">
        <v>415</v>
      </c>
      <c r="G85" t="s">
        <v>416</v>
      </c>
      <c r="H85" t="s">
        <v>882</v>
      </c>
      <c r="I85" s="711" t="s">
        <v>1960</v>
      </c>
      <c r="J85" s="711">
        <v>44804</v>
      </c>
      <c r="K85" t="s">
        <v>4316</v>
      </c>
      <c r="L85" t="s">
        <v>4303</v>
      </c>
      <c r="M85" t="s">
        <v>421</v>
      </c>
      <c r="N85">
        <v>0</v>
      </c>
      <c r="O85">
        <v>0</v>
      </c>
      <c r="P85" t="s">
        <v>422</v>
      </c>
      <c r="Q85">
        <v>120</v>
      </c>
      <c r="R85">
        <v>120.92</v>
      </c>
      <c r="S85" s="935" t="s">
        <v>422</v>
      </c>
      <c r="T85">
        <v>120</v>
      </c>
      <c r="U85" t="s">
        <v>423</v>
      </c>
      <c r="V85" t="s">
        <v>424</v>
      </c>
      <c r="W85" t="s">
        <v>425</v>
      </c>
      <c r="X85" s="711" t="s">
        <v>3069</v>
      </c>
      <c r="Y85" s="1011">
        <v>44817.624583333331</v>
      </c>
    </row>
    <row r="86" spans="1:25">
      <c r="A86" t="s">
        <v>410</v>
      </c>
      <c r="B86" t="s">
        <v>411</v>
      </c>
      <c r="C86" t="s">
        <v>970</v>
      </c>
      <c r="D86" t="s">
        <v>971</v>
      </c>
      <c r="E86" t="s">
        <v>414</v>
      </c>
      <c r="F86" t="s">
        <v>415</v>
      </c>
      <c r="G86" t="s">
        <v>416</v>
      </c>
      <c r="H86" t="s">
        <v>882</v>
      </c>
      <c r="I86" s="711" t="s">
        <v>1960</v>
      </c>
      <c r="J86" s="711">
        <v>44804</v>
      </c>
      <c r="K86" t="s">
        <v>4317</v>
      </c>
      <c r="L86" t="s">
        <v>4318</v>
      </c>
      <c r="M86" t="s">
        <v>421</v>
      </c>
      <c r="N86">
        <v>0</v>
      </c>
      <c r="O86">
        <v>0</v>
      </c>
      <c r="P86" t="s">
        <v>422</v>
      </c>
      <c r="Q86">
        <v>324</v>
      </c>
      <c r="R86">
        <v>326.48</v>
      </c>
      <c r="S86" s="935" t="s">
        <v>422</v>
      </c>
      <c r="T86">
        <v>324</v>
      </c>
      <c r="U86" t="s">
        <v>423</v>
      </c>
      <c r="V86" t="s">
        <v>424</v>
      </c>
      <c r="W86" t="s">
        <v>425</v>
      </c>
      <c r="X86" s="711" t="s">
        <v>3064</v>
      </c>
      <c r="Y86" s="1011">
        <v>44817.624583333331</v>
      </c>
    </row>
    <row r="87" spans="1:25">
      <c r="A87" t="s">
        <v>410</v>
      </c>
      <c r="B87" t="s">
        <v>411</v>
      </c>
      <c r="C87" t="s">
        <v>970</v>
      </c>
      <c r="D87" t="s">
        <v>971</v>
      </c>
      <c r="E87" t="s">
        <v>414</v>
      </c>
      <c r="F87" t="s">
        <v>415</v>
      </c>
      <c r="G87" t="s">
        <v>416</v>
      </c>
      <c r="H87" t="s">
        <v>882</v>
      </c>
      <c r="I87" s="711" t="s">
        <v>1960</v>
      </c>
      <c r="J87" s="711">
        <v>44804</v>
      </c>
      <c r="K87" t="s">
        <v>4319</v>
      </c>
      <c r="L87" t="s">
        <v>4320</v>
      </c>
      <c r="M87" t="s">
        <v>421</v>
      </c>
      <c r="N87">
        <v>0</v>
      </c>
      <c r="O87">
        <v>0</v>
      </c>
      <c r="P87" t="s">
        <v>422</v>
      </c>
      <c r="Q87">
        <v>660</v>
      </c>
      <c r="R87">
        <v>665.05</v>
      </c>
      <c r="S87" s="935" t="s">
        <v>422</v>
      </c>
      <c r="T87">
        <v>660</v>
      </c>
      <c r="U87" t="s">
        <v>423</v>
      </c>
      <c r="V87" t="s">
        <v>424</v>
      </c>
      <c r="W87" t="s">
        <v>425</v>
      </c>
      <c r="X87" s="711" t="s">
        <v>3069</v>
      </c>
      <c r="Y87" s="1011">
        <v>44817.624583333331</v>
      </c>
    </row>
    <row r="88" spans="1:25">
      <c r="A88" t="s">
        <v>410</v>
      </c>
      <c r="B88" t="s">
        <v>411</v>
      </c>
      <c r="C88" t="s">
        <v>970</v>
      </c>
      <c r="D88" t="s">
        <v>971</v>
      </c>
      <c r="E88" t="s">
        <v>414</v>
      </c>
      <c r="F88" t="s">
        <v>415</v>
      </c>
      <c r="G88" t="s">
        <v>416</v>
      </c>
      <c r="H88" t="s">
        <v>882</v>
      </c>
      <c r="I88" s="711" t="s">
        <v>1960</v>
      </c>
      <c r="J88" s="711">
        <v>44804</v>
      </c>
      <c r="K88" t="s">
        <v>4321</v>
      </c>
      <c r="L88" t="s">
        <v>4322</v>
      </c>
      <c r="M88" t="s">
        <v>421</v>
      </c>
      <c r="N88">
        <v>0</v>
      </c>
      <c r="O88">
        <v>0</v>
      </c>
      <c r="P88" t="s">
        <v>422</v>
      </c>
      <c r="Q88">
        <v>324</v>
      </c>
      <c r="R88">
        <v>326.48</v>
      </c>
      <c r="S88" s="935" t="s">
        <v>422</v>
      </c>
      <c r="T88">
        <v>324</v>
      </c>
      <c r="U88" t="s">
        <v>423</v>
      </c>
      <c r="V88" t="s">
        <v>424</v>
      </c>
      <c r="W88" t="s">
        <v>425</v>
      </c>
      <c r="X88" s="711" t="s">
        <v>3064</v>
      </c>
      <c r="Y88" s="1011">
        <v>44817.624583333331</v>
      </c>
    </row>
    <row r="89" spans="1:25">
      <c r="A89" t="s">
        <v>410</v>
      </c>
      <c r="B89" t="s">
        <v>411</v>
      </c>
      <c r="C89" t="s">
        <v>432</v>
      </c>
      <c r="D89" t="s">
        <v>433</v>
      </c>
      <c r="E89" t="s">
        <v>414</v>
      </c>
      <c r="F89" t="s">
        <v>415</v>
      </c>
      <c r="G89" t="s">
        <v>416</v>
      </c>
      <c r="H89" t="s">
        <v>434</v>
      </c>
      <c r="I89" s="711" t="s">
        <v>435</v>
      </c>
      <c r="J89" s="711">
        <v>44785</v>
      </c>
      <c r="K89" t="s">
        <v>4323</v>
      </c>
      <c r="L89" t="s">
        <v>4324</v>
      </c>
      <c r="M89" t="s">
        <v>421</v>
      </c>
      <c r="N89">
        <v>0</v>
      </c>
      <c r="O89">
        <v>0</v>
      </c>
      <c r="P89" t="s">
        <v>422</v>
      </c>
      <c r="Q89">
        <v>21</v>
      </c>
      <c r="R89">
        <v>20.66</v>
      </c>
      <c r="S89" s="935" t="s">
        <v>422</v>
      </c>
      <c r="T89">
        <v>21</v>
      </c>
      <c r="U89" t="s">
        <v>423</v>
      </c>
      <c r="V89" t="s">
        <v>424</v>
      </c>
      <c r="W89" t="s">
        <v>425</v>
      </c>
      <c r="X89" s="711" t="s">
        <v>3163</v>
      </c>
      <c r="Y89" s="1011">
        <v>44811.165439814817</v>
      </c>
    </row>
    <row r="90" spans="1:25">
      <c r="A90" t="s">
        <v>410</v>
      </c>
      <c r="B90" t="s">
        <v>411</v>
      </c>
      <c r="C90" t="s">
        <v>432</v>
      </c>
      <c r="D90" t="s">
        <v>433</v>
      </c>
      <c r="E90" t="s">
        <v>414</v>
      </c>
      <c r="F90" t="s">
        <v>415</v>
      </c>
      <c r="G90" t="s">
        <v>416</v>
      </c>
      <c r="H90" t="s">
        <v>434</v>
      </c>
      <c r="I90" s="711" t="s">
        <v>435</v>
      </c>
      <c r="J90" s="711">
        <v>44795</v>
      </c>
      <c r="K90" t="s">
        <v>4325</v>
      </c>
      <c r="L90" t="s">
        <v>4326</v>
      </c>
      <c r="M90" t="s">
        <v>421</v>
      </c>
      <c r="N90">
        <v>0</v>
      </c>
      <c r="O90">
        <v>0</v>
      </c>
      <c r="P90" t="s">
        <v>422</v>
      </c>
      <c r="Q90">
        <v>40</v>
      </c>
      <c r="R90">
        <v>39.950000000000003</v>
      </c>
      <c r="S90" s="935" t="s">
        <v>422</v>
      </c>
      <c r="T90">
        <v>40</v>
      </c>
      <c r="U90" t="s">
        <v>423</v>
      </c>
      <c r="V90" t="s">
        <v>424</v>
      </c>
      <c r="W90" t="s">
        <v>425</v>
      </c>
      <c r="X90" s="711" t="s">
        <v>3163</v>
      </c>
      <c r="Y90" s="1011">
        <v>44811.175266203703</v>
      </c>
    </row>
    <row r="91" spans="1:25">
      <c r="A91" t="s">
        <v>410</v>
      </c>
      <c r="B91" t="s">
        <v>411</v>
      </c>
      <c r="C91" t="s">
        <v>432</v>
      </c>
      <c r="D91" t="s">
        <v>433</v>
      </c>
      <c r="E91" t="s">
        <v>414</v>
      </c>
      <c r="F91" t="s">
        <v>415</v>
      </c>
      <c r="G91" t="s">
        <v>416</v>
      </c>
      <c r="H91" t="s">
        <v>434</v>
      </c>
      <c r="I91" s="711" t="s">
        <v>435</v>
      </c>
      <c r="J91" s="711">
        <v>44798</v>
      </c>
      <c r="K91" t="s">
        <v>4327</v>
      </c>
      <c r="L91" t="s">
        <v>4328</v>
      </c>
      <c r="M91" t="s">
        <v>421</v>
      </c>
      <c r="N91">
        <v>0</v>
      </c>
      <c r="O91">
        <v>0</v>
      </c>
      <c r="P91" t="s">
        <v>422</v>
      </c>
      <c r="Q91">
        <v>11</v>
      </c>
      <c r="R91">
        <v>10.99</v>
      </c>
      <c r="S91" s="935" t="s">
        <v>422</v>
      </c>
      <c r="T91">
        <v>11</v>
      </c>
      <c r="U91" t="s">
        <v>423</v>
      </c>
      <c r="V91" t="s">
        <v>424</v>
      </c>
      <c r="W91" t="s">
        <v>425</v>
      </c>
      <c r="X91" s="711" t="s">
        <v>3163</v>
      </c>
      <c r="Y91" s="1011">
        <v>44811.17527777778</v>
      </c>
    </row>
    <row r="92" spans="1:25">
      <c r="A92" t="s">
        <v>410</v>
      </c>
      <c r="B92" t="s">
        <v>411</v>
      </c>
      <c r="C92" t="s">
        <v>432</v>
      </c>
      <c r="D92" t="s">
        <v>433</v>
      </c>
      <c r="E92" t="s">
        <v>414</v>
      </c>
      <c r="F92" t="s">
        <v>415</v>
      </c>
      <c r="G92" t="s">
        <v>416</v>
      </c>
      <c r="H92" t="s">
        <v>434</v>
      </c>
      <c r="I92" s="711" t="s">
        <v>435</v>
      </c>
      <c r="J92" s="711">
        <v>44804</v>
      </c>
      <c r="K92" t="s">
        <v>4329</v>
      </c>
      <c r="L92" t="s">
        <v>4330</v>
      </c>
      <c r="M92" t="s">
        <v>421</v>
      </c>
      <c r="N92">
        <v>0</v>
      </c>
      <c r="O92">
        <v>0</v>
      </c>
      <c r="P92" t="s">
        <v>422</v>
      </c>
      <c r="Q92">
        <v>984.02</v>
      </c>
      <c r="R92">
        <v>982.84</v>
      </c>
      <c r="S92" s="935" t="s">
        <v>422</v>
      </c>
      <c r="T92">
        <v>984.02</v>
      </c>
      <c r="U92" t="s">
        <v>423</v>
      </c>
      <c r="V92" t="s">
        <v>424</v>
      </c>
      <c r="W92" t="s">
        <v>425</v>
      </c>
      <c r="X92" s="711" t="s">
        <v>3135</v>
      </c>
      <c r="Y92" s="1011">
        <v>44811.215046296296</v>
      </c>
    </row>
    <row r="93" spans="1:25">
      <c r="A93" t="s">
        <v>410</v>
      </c>
      <c r="B93" t="s">
        <v>411</v>
      </c>
      <c r="C93" t="s">
        <v>970</v>
      </c>
      <c r="D93" t="s">
        <v>971</v>
      </c>
      <c r="E93" t="s">
        <v>414</v>
      </c>
      <c r="F93" t="s">
        <v>415</v>
      </c>
      <c r="G93" t="s">
        <v>416</v>
      </c>
      <c r="H93" t="s">
        <v>3562</v>
      </c>
      <c r="I93" s="711" t="s">
        <v>3979</v>
      </c>
      <c r="J93" s="711">
        <v>44781</v>
      </c>
      <c r="K93" t="s">
        <v>4331</v>
      </c>
      <c r="L93" t="s">
        <v>4332</v>
      </c>
      <c r="M93" t="s">
        <v>421</v>
      </c>
      <c r="N93">
        <v>0</v>
      </c>
      <c r="O93">
        <v>0</v>
      </c>
      <c r="P93" t="s">
        <v>422</v>
      </c>
      <c r="Q93">
        <v>1438</v>
      </c>
      <c r="R93">
        <v>1414.38</v>
      </c>
      <c r="S93" s="935" t="s">
        <v>422</v>
      </c>
      <c r="T93">
        <v>1438</v>
      </c>
      <c r="U93" t="s">
        <v>423</v>
      </c>
      <c r="V93" t="s">
        <v>424</v>
      </c>
      <c r="W93" t="s">
        <v>425</v>
      </c>
      <c r="X93" s="711" t="s">
        <v>3122</v>
      </c>
      <c r="Y93" s="1011">
        <v>44812.61645833333</v>
      </c>
    </row>
    <row r="94" spans="1:25">
      <c r="A94" t="s">
        <v>410</v>
      </c>
      <c r="B94" t="s">
        <v>411</v>
      </c>
      <c r="C94" t="s">
        <v>432</v>
      </c>
      <c r="D94" t="s">
        <v>433</v>
      </c>
      <c r="E94" t="s">
        <v>414</v>
      </c>
      <c r="F94" t="s">
        <v>415</v>
      </c>
      <c r="G94" t="s">
        <v>416</v>
      </c>
      <c r="H94" t="s">
        <v>441</v>
      </c>
      <c r="I94" s="711" t="s">
        <v>442</v>
      </c>
      <c r="J94" s="711">
        <v>44777</v>
      </c>
      <c r="K94" t="s">
        <v>4333</v>
      </c>
      <c r="L94" t="s">
        <v>4334</v>
      </c>
      <c r="M94" t="s">
        <v>421</v>
      </c>
      <c r="N94">
        <v>0</v>
      </c>
      <c r="O94">
        <v>0</v>
      </c>
      <c r="P94" t="s">
        <v>422</v>
      </c>
      <c r="Q94">
        <v>309</v>
      </c>
      <c r="R94">
        <v>302.67</v>
      </c>
      <c r="S94" s="935" t="s">
        <v>422</v>
      </c>
      <c r="T94">
        <v>309</v>
      </c>
      <c r="U94" t="s">
        <v>423</v>
      </c>
      <c r="V94" t="s">
        <v>424</v>
      </c>
      <c r="W94" t="s">
        <v>425</v>
      </c>
      <c r="X94" s="711" t="s">
        <v>3150</v>
      </c>
      <c r="Y94" s="1011">
        <v>44807.616215277776</v>
      </c>
    </row>
    <row r="95" spans="1:25">
      <c r="A95" t="s">
        <v>410</v>
      </c>
      <c r="B95" t="s">
        <v>411</v>
      </c>
      <c r="C95" t="s">
        <v>970</v>
      </c>
      <c r="D95" t="s">
        <v>971</v>
      </c>
      <c r="E95" t="s">
        <v>414</v>
      </c>
      <c r="F95" t="s">
        <v>415</v>
      </c>
      <c r="G95" t="s">
        <v>416</v>
      </c>
      <c r="H95" t="s">
        <v>441</v>
      </c>
      <c r="I95" s="711" t="s">
        <v>442</v>
      </c>
      <c r="J95" s="711">
        <v>44795</v>
      </c>
      <c r="K95" t="s">
        <v>4335</v>
      </c>
      <c r="L95" t="s">
        <v>4336</v>
      </c>
      <c r="M95" t="s">
        <v>421</v>
      </c>
      <c r="N95">
        <v>0</v>
      </c>
      <c r="O95">
        <v>0</v>
      </c>
      <c r="P95" t="s">
        <v>422</v>
      </c>
      <c r="Q95">
        <v>306</v>
      </c>
      <c r="R95">
        <v>305.63</v>
      </c>
      <c r="S95" s="935" t="s">
        <v>422</v>
      </c>
      <c r="T95">
        <v>306</v>
      </c>
      <c r="U95" t="s">
        <v>423</v>
      </c>
      <c r="V95" t="s">
        <v>424</v>
      </c>
      <c r="W95" t="s">
        <v>425</v>
      </c>
      <c r="X95" s="711" t="s">
        <v>3142</v>
      </c>
      <c r="Y95" s="1011">
        <v>44812.616469907407</v>
      </c>
    </row>
    <row r="96" spans="1:25">
      <c r="A96" t="s">
        <v>410</v>
      </c>
      <c r="B96" t="s">
        <v>411</v>
      </c>
      <c r="C96" t="s">
        <v>970</v>
      </c>
      <c r="D96" t="s">
        <v>971</v>
      </c>
      <c r="E96" t="s">
        <v>414</v>
      </c>
      <c r="F96" t="s">
        <v>415</v>
      </c>
      <c r="G96" t="s">
        <v>416</v>
      </c>
      <c r="H96" t="s">
        <v>441</v>
      </c>
      <c r="I96" s="711" t="s">
        <v>442</v>
      </c>
      <c r="J96" s="711">
        <v>44804</v>
      </c>
      <c r="K96" t="s">
        <v>4337</v>
      </c>
      <c r="L96" t="s">
        <v>4338</v>
      </c>
      <c r="M96" t="s">
        <v>421</v>
      </c>
      <c r="N96">
        <v>0</v>
      </c>
      <c r="O96">
        <v>0</v>
      </c>
      <c r="P96" t="s">
        <v>422</v>
      </c>
      <c r="Q96">
        <v>1468.46</v>
      </c>
      <c r="R96">
        <v>1479.71</v>
      </c>
      <c r="S96" s="935" t="s">
        <v>422</v>
      </c>
      <c r="T96">
        <v>1468.46</v>
      </c>
      <c r="U96" t="s">
        <v>423</v>
      </c>
      <c r="V96" t="s">
        <v>424</v>
      </c>
      <c r="W96" t="s">
        <v>425</v>
      </c>
      <c r="X96" s="711" t="s">
        <v>3145</v>
      </c>
      <c r="Y96" s="1011">
        <v>44817.624583333331</v>
      </c>
    </row>
    <row r="97" spans="1:25">
      <c r="A97" t="s">
        <v>410</v>
      </c>
      <c r="B97" t="s">
        <v>411</v>
      </c>
      <c r="C97" t="s">
        <v>970</v>
      </c>
      <c r="D97" t="s">
        <v>971</v>
      </c>
      <c r="E97" t="s">
        <v>414</v>
      </c>
      <c r="F97" t="s">
        <v>415</v>
      </c>
      <c r="G97" t="s">
        <v>416</v>
      </c>
      <c r="H97" t="s">
        <v>453</v>
      </c>
      <c r="I97" s="711" t="s">
        <v>454</v>
      </c>
      <c r="J97" s="711">
        <v>44778</v>
      </c>
      <c r="K97" t="s">
        <v>4339</v>
      </c>
      <c r="L97" t="s">
        <v>4340</v>
      </c>
      <c r="M97" t="s">
        <v>421</v>
      </c>
      <c r="N97">
        <v>0</v>
      </c>
      <c r="O97">
        <v>0</v>
      </c>
      <c r="P97" t="s">
        <v>422</v>
      </c>
      <c r="Q97">
        <v>285</v>
      </c>
      <c r="R97">
        <v>279.17</v>
      </c>
      <c r="S97" s="935" t="s">
        <v>422</v>
      </c>
      <c r="T97">
        <v>285</v>
      </c>
      <c r="U97" t="s">
        <v>423</v>
      </c>
      <c r="V97" t="s">
        <v>424</v>
      </c>
      <c r="W97" t="s">
        <v>425</v>
      </c>
      <c r="X97" s="711" t="s">
        <v>3163</v>
      </c>
      <c r="Y97" s="1011">
        <v>44806.361006944448</v>
      </c>
    </row>
    <row r="98" spans="1:25">
      <c r="A98" t="s">
        <v>410</v>
      </c>
      <c r="B98" t="s">
        <v>411</v>
      </c>
      <c r="C98" t="s">
        <v>432</v>
      </c>
      <c r="D98" t="s">
        <v>433</v>
      </c>
      <c r="E98" t="s">
        <v>414</v>
      </c>
      <c r="F98" t="s">
        <v>415</v>
      </c>
      <c r="G98" t="s">
        <v>416</v>
      </c>
      <c r="H98" t="s">
        <v>453</v>
      </c>
      <c r="I98" s="711" t="s">
        <v>454</v>
      </c>
      <c r="J98" s="711">
        <v>44804</v>
      </c>
      <c r="K98" t="s">
        <v>4341</v>
      </c>
      <c r="L98" t="s">
        <v>4342</v>
      </c>
      <c r="M98" t="s">
        <v>421</v>
      </c>
      <c r="N98">
        <v>0</v>
      </c>
      <c r="O98">
        <v>0</v>
      </c>
      <c r="P98" t="s">
        <v>422</v>
      </c>
      <c r="Q98">
        <v>1316.04</v>
      </c>
      <c r="R98">
        <v>1314.46</v>
      </c>
      <c r="S98" s="935" t="s">
        <v>422</v>
      </c>
      <c r="T98">
        <v>1316.04</v>
      </c>
      <c r="U98" t="s">
        <v>423</v>
      </c>
      <c r="V98" t="s">
        <v>424</v>
      </c>
      <c r="W98" t="s">
        <v>425</v>
      </c>
      <c r="X98" s="711" t="s">
        <v>3135</v>
      </c>
      <c r="Y98" s="1011">
        <v>44811.215046296296</v>
      </c>
    </row>
    <row r="99" spans="1:25">
      <c r="A99" t="s">
        <v>410</v>
      </c>
      <c r="B99" t="s">
        <v>411</v>
      </c>
      <c r="C99" t="s">
        <v>970</v>
      </c>
      <c r="D99" t="s">
        <v>971</v>
      </c>
      <c r="E99" t="s">
        <v>414</v>
      </c>
      <c r="F99" t="s">
        <v>415</v>
      </c>
      <c r="G99" t="s">
        <v>416</v>
      </c>
      <c r="H99" t="s">
        <v>460</v>
      </c>
      <c r="I99" s="711" t="s">
        <v>461</v>
      </c>
      <c r="J99" s="711">
        <v>44776</v>
      </c>
      <c r="K99" t="s">
        <v>4343</v>
      </c>
      <c r="L99" t="s">
        <v>4344</v>
      </c>
      <c r="M99" t="s">
        <v>421</v>
      </c>
      <c r="N99">
        <v>0</v>
      </c>
      <c r="O99">
        <v>0</v>
      </c>
      <c r="P99" t="s">
        <v>422</v>
      </c>
      <c r="Q99">
        <v>380</v>
      </c>
      <c r="R99">
        <v>372.22</v>
      </c>
      <c r="S99" s="935" t="s">
        <v>422</v>
      </c>
      <c r="T99">
        <v>380</v>
      </c>
      <c r="U99" t="s">
        <v>423</v>
      </c>
      <c r="V99" t="s">
        <v>424</v>
      </c>
      <c r="W99" t="s">
        <v>425</v>
      </c>
      <c r="X99" s="711" t="s">
        <v>3150</v>
      </c>
      <c r="Y99" s="1011">
        <v>44812.616446759261</v>
      </c>
    </row>
    <row r="100" spans="1:25">
      <c r="A100" t="s">
        <v>410</v>
      </c>
      <c r="B100" t="s">
        <v>411</v>
      </c>
      <c r="C100" t="s">
        <v>970</v>
      </c>
      <c r="D100" t="s">
        <v>971</v>
      </c>
      <c r="E100" t="s">
        <v>414</v>
      </c>
      <c r="F100" t="s">
        <v>415</v>
      </c>
      <c r="G100" t="s">
        <v>416</v>
      </c>
      <c r="H100" t="s">
        <v>460</v>
      </c>
      <c r="I100" s="711" t="s">
        <v>461</v>
      </c>
      <c r="J100" s="711">
        <v>44776</v>
      </c>
      <c r="K100" t="s">
        <v>4345</v>
      </c>
      <c r="L100" t="s">
        <v>4346</v>
      </c>
      <c r="M100" t="s">
        <v>421</v>
      </c>
      <c r="N100">
        <v>0</v>
      </c>
      <c r="O100">
        <v>0</v>
      </c>
      <c r="P100" t="s">
        <v>422</v>
      </c>
      <c r="Q100">
        <v>190.74</v>
      </c>
      <c r="R100">
        <v>186.84</v>
      </c>
      <c r="S100" s="935" t="s">
        <v>422</v>
      </c>
      <c r="T100">
        <v>190.74</v>
      </c>
      <c r="U100" t="s">
        <v>423</v>
      </c>
      <c r="V100" t="s">
        <v>424</v>
      </c>
      <c r="W100" t="s">
        <v>425</v>
      </c>
      <c r="X100" s="711" t="s">
        <v>3691</v>
      </c>
      <c r="Y100" s="1011">
        <v>44812.61645833333</v>
      </c>
    </row>
    <row r="101" spans="1:25">
      <c r="A101" t="s">
        <v>410</v>
      </c>
      <c r="B101" t="s">
        <v>411</v>
      </c>
      <c r="C101" t="s">
        <v>970</v>
      </c>
      <c r="D101" t="s">
        <v>971</v>
      </c>
      <c r="E101" t="s">
        <v>414</v>
      </c>
      <c r="F101" t="s">
        <v>415</v>
      </c>
      <c r="G101" t="s">
        <v>416</v>
      </c>
      <c r="H101" t="s">
        <v>460</v>
      </c>
      <c r="I101" s="711" t="s">
        <v>461</v>
      </c>
      <c r="J101" s="711">
        <v>44802</v>
      </c>
      <c r="K101" t="s">
        <v>4347</v>
      </c>
      <c r="L101" t="s">
        <v>4348</v>
      </c>
      <c r="M101" t="s">
        <v>421</v>
      </c>
      <c r="N101">
        <v>0</v>
      </c>
      <c r="O101">
        <v>0</v>
      </c>
      <c r="P101" t="s">
        <v>422</v>
      </c>
      <c r="Q101">
        <v>380</v>
      </c>
      <c r="R101">
        <v>379.54</v>
      </c>
      <c r="S101" s="935" t="s">
        <v>422</v>
      </c>
      <c r="T101">
        <v>380</v>
      </c>
      <c r="U101" t="s">
        <v>423</v>
      </c>
      <c r="V101" t="s">
        <v>424</v>
      </c>
      <c r="W101" t="s">
        <v>425</v>
      </c>
      <c r="X101" s="711" t="s">
        <v>3150</v>
      </c>
      <c r="Y101" s="1011">
        <v>44812.616469907407</v>
      </c>
    </row>
    <row r="102" spans="1:25">
      <c r="A102" t="s">
        <v>410</v>
      </c>
      <c r="B102" t="s">
        <v>411</v>
      </c>
      <c r="C102" t="s">
        <v>432</v>
      </c>
      <c r="D102" t="s">
        <v>433</v>
      </c>
      <c r="E102" t="s">
        <v>414</v>
      </c>
      <c r="F102" t="s">
        <v>415</v>
      </c>
      <c r="G102" t="s">
        <v>416</v>
      </c>
      <c r="H102" t="s">
        <v>476</v>
      </c>
      <c r="I102" s="711" t="s">
        <v>477</v>
      </c>
      <c r="J102" s="711">
        <v>44804</v>
      </c>
      <c r="K102" t="s">
        <v>4349</v>
      </c>
      <c r="L102" t="s">
        <v>4350</v>
      </c>
      <c r="M102" t="s">
        <v>421</v>
      </c>
      <c r="N102">
        <v>0</v>
      </c>
      <c r="O102">
        <v>0</v>
      </c>
      <c r="P102" t="s">
        <v>422</v>
      </c>
      <c r="Q102">
        <v>650.65</v>
      </c>
      <c r="R102">
        <v>649.87</v>
      </c>
      <c r="S102" s="935" t="s">
        <v>422</v>
      </c>
      <c r="T102">
        <v>650.65</v>
      </c>
      <c r="U102" t="s">
        <v>423</v>
      </c>
      <c r="V102" t="s">
        <v>424</v>
      </c>
      <c r="W102" t="s">
        <v>425</v>
      </c>
      <c r="X102" s="711" t="s">
        <v>3135</v>
      </c>
      <c r="Y102" s="1011">
        <v>44811.21502314815</v>
      </c>
    </row>
    <row r="103" spans="1:25">
      <c r="A103" t="s">
        <v>410</v>
      </c>
      <c r="B103" t="s">
        <v>411</v>
      </c>
      <c r="C103" t="s">
        <v>432</v>
      </c>
      <c r="D103" t="s">
        <v>433</v>
      </c>
      <c r="E103" t="s">
        <v>414</v>
      </c>
      <c r="F103" t="s">
        <v>415</v>
      </c>
      <c r="G103" t="s">
        <v>416</v>
      </c>
      <c r="H103" t="s">
        <v>482</v>
      </c>
      <c r="I103" s="711" t="s">
        <v>477</v>
      </c>
      <c r="J103" s="711">
        <v>44804</v>
      </c>
      <c r="K103" t="s">
        <v>4351</v>
      </c>
      <c r="L103" t="s">
        <v>4350</v>
      </c>
      <c r="M103" t="s">
        <v>421</v>
      </c>
      <c r="N103">
        <v>0</v>
      </c>
      <c r="O103">
        <v>0</v>
      </c>
      <c r="P103" t="s">
        <v>422</v>
      </c>
      <c r="Q103">
        <v>1171.17</v>
      </c>
      <c r="R103">
        <v>1169.77</v>
      </c>
      <c r="S103" s="935" t="s">
        <v>422</v>
      </c>
      <c r="T103">
        <v>1171.17</v>
      </c>
      <c r="U103" t="s">
        <v>423</v>
      </c>
      <c r="V103" t="s">
        <v>424</v>
      </c>
      <c r="W103" t="s">
        <v>425</v>
      </c>
      <c r="X103" s="711" t="s">
        <v>3135</v>
      </c>
      <c r="Y103" s="1011">
        <v>44811.21502314815</v>
      </c>
    </row>
    <row r="104" spans="1:25">
      <c r="A104" t="s">
        <v>410</v>
      </c>
      <c r="B104" t="s">
        <v>411</v>
      </c>
      <c r="C104" t="s">
        <v>432</v>
      </c>
      <c r="D104" t="s">
        <v>433</v>
      </c>
      <c r="E104" t="s">
        <v>414</v>
      </c>
      <c r="F104" t="s">
        <v>415</v>
      </c>
      <c r="G104" t="s">
        <v>416</v>
      </c>
      <c r="H104" t="s">
        <v>486</v>
      </c>
      <c r="I104" s="711" t="s">
        <v>477</v>
      </c>
      <c r="J104" s="711">
        <v>44804</v>
      </c>
      <c r="K104" t="s">
        <v>4352</v>
      </c>
      <c r="L104" t="s">
        <v>4350</v>
      </c>
      <c r="M104" t="s">
        <v>421</v>
      </c>
      <c r="N104">
        <v>0</v>
      </c>
      <c r="O104">
        <v>0</v>
      </c>
      <c r="P104" t="s">
        <v>422</v>
      </c>
      <c r="Q104">
        <v>130.13</v>
      </c>
      <c r="R104">
        <v>129.97</v>
      </c>
      <c r="S104" s="935" t="s">
        <v>422</v>
      </c>
      <c r="T104">
        <v>130.13</v>
      </c>
      <c r="U104" t="s">
        <v>423</v>
      </c>
      <c r="V104" t="s">
        <v>424</v>
      </c>
      <c r="W104" t="s">
        <v>425</v>
      </c>
      <c r="X104" s="711" t="s">
        <v>3135</v>
      </c>
      <c r="Y104" s="1011">
        <v>44811.21502314815</v>
      </c>
    </row>
    <row r="105" spans="1:25">
      <c r="A105" t="s">
        <v>410</v>
      </c>
      <c r="B105" t="s">
        <v>411</v>
      </c>
      <c r="C105" t="s">
        <v>432</v>
      </c>
      <c r="D105" t="s">
        <v>433</v>
      </c>
      <c r="E105" t="s">
        <v>414</v>
      </c>
      <c r="F105" t="s">
        <v>415</v>
      </c>
      <c r="G105" t="s">
        <v>416</v>
      </c>
      <c r="H105" t="s">
        <v>490</v>
      </c>
      <c r="I105" s="711" t="s">
        <v>477</v>
      </c>
      <c r="J105" s="711">
        <v>44804</v>
      </c>
      <c r="K105" t="s">
        <v>4353</v>
      </c>
      <c r="L105" t="s">
        <v>4350</v>
      </c>
      <c r="M105" t="s">
        <v>421</v>
      </c>
      <c r="N105">
        <v>0</v>
      </c>
      <c r="O105">
        <v>0</v>
      </c>
      <c r="P105" t="s">
        <v>422</v>
      </c>
      <c r="Q105">
        <v>650.65</v>
      </c>
      <c r="R105">
        <v>649.87</v>
      </c>
      <c r="S105" s="935" t="s">
        <v>422</v>
      </c>
      <c r="T105">
        <v>650.65</v>
      </c>
      <c r="U105" t="s">
        <v>423</v>
      </c>
      <c r="V105" t="s">
        <v>424</v>
      </c>
      <c r="W105" t="s">
        <v>425</v>
      </c>
      <c r="X105" s="711" t="s">
        <v>3135</v>
      </c>
      <c r="Y105" s="1011">
        <v>44811.21502314815</v>
      </c>
    </row>
    <row r="106" spans="1:25">
      <c r="A106" t="s">
        <v>410</v>
      </c>
      <c r="B106" t="s">
        <v>411</v>
      </c>
      <c r="C106" t="s">
        <v>432</v>
      </c>
      <c r="D106" t="s">
        <v>433</v>
      </c>
      <c r="E106" t="s">
        <v>414</v>
      </c>
      <c r="F106" t="s">
        <v>415</v>
      </c>
      <c r="G106" t="s">
        <v>416</v>
      </c>
      <c r="H106" t="s">
        <v>499</v>
      </c>
      <c r="I106" s="711" t="s">
        <v>495</v>
      </c>
      <c r="J106" s="711">
        <v>44804</v>
      </c>
      <c r="K106" t="s">
        <v>4354</v>
      </c>
      <c r="L106" t="s">
        <v>4355</v>
      </c>
      <c r="M106" t="s">
        <v>421</v>
      </c>
      <c r="N106">
        <v>0</v>
      </c>
      <c r="O106">
        <v>0</v>
      </c>
      <c r="P106" t="s">
        <v>422</v>
      </c>
      <c r="Q106">
        <v>988.8</v>
      </c>
      <c r="R106">
        <v>987.61</v>
      </c>
      <c r="S106" s="935" t="s">
        <v>422</v>
      </c>
      <c r="T106">
        <v>988.8</v>
      </c>
      <c r="U106" t="s">
        <v>423</v>
      </c>
      <c r="V106" t="s">
        <v>424</v>
      </c>
      <c r="W106" t="s">
        <v>425</v>
      </c>
      <c r="X106" s="711" t="s">
        <v>3135</v>
      </c>
      <c r="Y106" s="1011">
        <v>44811.21502314815</v>
      </c>
    </row>
    <row r="107" spans="1:25">
      <c r="A107" t="s">
        <v>410</v>
      </c>
      <c r="B107" t="s">
        <v>411</v>
      </c>
      <c r="C107" t="s">
        <v>432</v>
      </c>
      <c r="D107" t="s">
        <v>433</v>
      </c>
      <c r="E107" t="s">
        <v>414</v>
      </c>
      <c r="F107" t="s">
        <v>415</v>
      </c>
      <c r="G107" t="s">
        <v>416</v>
      </c>
      <c r="H107" t="s">
        <v>506</v>
      </c>
      <c r="I107" s="711" t="s">
        <v>495</v>
      </c>
      <c r="J107" s="711">
        <v>44804</v>
      </c>
      <c r="K107" t="s">
        <v>4356</v>
      </c>
      <c r="L107" t="s">
        <v>4355</v>
      </c>
      <c r="M107" t="s">
        <v>421</v>
      </c>
      <c r="N107">
        <v>0</v>
      </c>
      <c r="O107">
        <v>0</v>
      </c>
      <c r="P107" t="s">
        <v>422</v>
      </c>
      <c r="Q107">
        <v>1977.6</v>
      </c>
      <c r="R107">
        <v>1975.23</v>
      </c>
      <c r="S107" s="935" t="s">
        <v>422</v>
      </c>
      <c r="T107">
        <v>1977.6</v>
      </c>
      <c r="U107" t="s">
        <v>423</v>
      </c>
      <c r="V107" t="s">
        <v>424</v>
      </c>
      <c r="W107" t="s">
        <v>425</v>
      </c>
      <c r="X107" s="711" t="s">
        <v>3135</v>
      </c>
      <c r="Y107" s="1011">
        <v>44811.21502314815</v>
      </c>
    </row>
    <row r="108" spans="1:25">
      <c r="A108" t="s">
        <v>410</v>
      </c>
      <c r="B108" t="s">
        <v>411</v>
      </c>
      <c r="C108" t="s">
        <v>432</v>
      </c>
      <c r="D108" t="s">
        <v>433</v>
      </c>
      <c r="E108" t="s">
        <v>414</v>
      </c>
      <c r="F108" t="s">
        <v>415</v>
      </c>
      <c r="G108" t="s">
        <v>416</v>
      </c>
      <c r="H108" t="s">
        <v>512</v>
      </c>
      <c r="I108" s="711" t="s">
        <v>495</v>
      </c>
      <c r="J108" s="711">
        <v>44804</v>
      </c>
      <c r="K108" t="s">
        <v>4357</v>
      </c>
      <c r="L108" t="s">
        <v>4355</v>
      </c>
      <c r="M108" t="s">
        <v>421</v>
      </c>
      <c r="N108">
        <v>0</v>
      </c>
      <c r="O108">
        <v>0</v>
      </c>
      <c r="P108" t="s">
        <v>422</v>
      </c>
      <c r="Q108">
        <v>247.2</v>
      </c>
      <c r="R108">
        <v>246.9</v>
      </c>
      <c r="S108" s="935" t="s">
        <v>422</v>
      </c>
      <c r="T108">
        <v>247.2</v>
      </c>
      <c r="U108" t="s">
        <v>423</v>
      </c>
      <c r="V108" t="s">
        <v>424</v>
      </c>
      <c r="W108" t="s">
        <v>425</v>
      </c>
      <c r="X108" s="711" t="s">
        <v>3135</v>
      </c>
      <c r="Y108" s="1011">
        <v>44811.21502314815</v>
      </c>
    </row>
    <row r="109" spans="1:25">
      <c r="A109" t="s">
        <v>410</v>
      </c>
      <c r="B109" t="s">
        <v>411</v>
      </c>
      <c r="C109" t="s">
        <v>970</v>
      </c>
      <c r="D109" t="s">
        <v>971</v>
      </c>
      <c r="E109" t="s">
        <v>414</v>
      </c>
      <c r="F109" t="s">
        <v>415</v>
      </c>
      <c r="G109" t="s">
        <v>416</v>
      </c>
      <c r="H109" t="s">
        <v>518</v>
      </c>
      <c r="I109" s="711" t="s">
        <v>495</v>
      </c>
      <c r="J109" s="711">
        <v>44778</v>
      </c>
      <c r="K109" t="s">
        <v>4358</v>
      </c>
      <c r="L109" t="s">
        <v>4359</v>
      </c>
      <c r="M109" t="s">
        <v>421</v>
      </c>
      <c r="N109">
        <v>0</v>
      </c>
      <c r="O109">
        <v>0</v>
      </c>
      <c r="P109" t="s">
        <v>422</v>
      </c>
      <c r="Q109">
        <v>115</v>
      </c>
      <c r="R109">
        <v>112.65</v>
      </c>
      <c r="S109" s="935" t="s">
        <v>422</v>
      </c>
      <c r="T109">
        <v>115</v>
      </c>
      <c r="U109" t="s">
        <v>423</v>
      </c>
      <c r="V109" t="s">
        <v>424</v>
      </c>
      <c r="W109" t="s">
        <v>425</v>
      </c>
      <c r="X109" s="711" t="s">
        <v>3163</v>
      </c>
      <c r="Y109" s="1011">
        <v>44806.361006944448</v>
      </c>
    </row>
    <row r="110" spans="1:25">
      <c r="A110" t="s">
        <v>410</v>
      </c>
      <c r="B110" t="s">
        <v>411</v>
      </c>
      <c r="C110" t="s">
        <v>432</v>
      </c>
      <c r="D110" t="s">
        <v>433</v>
      </c>
      <c r="E110" t="s">
        <v>414</v>
      </c>
      <c r="F110" t="s">
        <v>415</v>
      </c>
      <c r="G110" t="s">
        <v>416</v>
      </c>
      <c r="H110" t="s">
        <v>518</v>
      </c>
      <c r="I110" s="711" t="s">
        <v>495</v>
      </c>
      <c r="J110" s="711">
        <v>44785</v>
      </c>
      <c r="K110" t="s">
        <v>4360</v>
      </c>
      <c r="L110" t="s">
        <v>4361</v>
      </c>
      <c r="M110" t="s">
        <v>421</v>
      </c>
      <c r="N110">
        <v>0</v>
      </c>
      <c r="O110">
        <v>0</v>
      </c>
      <c r="P110" t="s">
        <v>422</v>
      </c>
      <c r="Q110">
        <v>440</v>
      </c>
      <c r="R110">
        <v>432.77</v>
      </c>
      <c r="S110" s="935" t="s">
        <v>422</v>
      </c>
      <c r="T110">
        <v>440</v>
      </c>
      <c r="U110" t="s">
        <v>423</v>
      </c>
      <c r="V110" t="s">
        <v>424</v>
      </c>
      <c r="W110" t="s">
        <v>425</v>
      </c>
      <c r="X110" s="711" t="s">
        <v>3163</v>
      </c>
      <c r="Y110" s="1011">
        <v>44811.16542824074</v>
      </c>
    </row>
    <row r="111" spans="1:25">
      <c r="A111" t="s">
        <v>410</v>
      </c>
      <c r="B111" t="s">
        <v>411</v>
      </c>
      <c r="C111" t="s">
        <v>432</v>
      </c>
      <c r="D111" t="s">
        <v>433</v>
      </c>
      <c r="E111" t="s">
        <v>414</v>
      </c>
      <c r="F111" t="s">
        <v>415</v>
      </c>
      <c r="G111" t="s">
        <v>416</v>
      </c>
      <c r="H111" t="s">
        <v>518</v>
      </c>
      <c r="I111" s="711" t="s">
        <v>495</v>
      </c>
      <c r="J111" s="711">
        <v>44795</v>
      </c>
      <c r="K111" t="s">
        <v>4362</v>
      </c>
      <c r="L111" t="s">
        <v>4363</v>
      </c>
      <c r="M111" t="s">
        <v>421</v>
      </c>
      <c r="N111">
        <v>0</v>
      </c>
      <c r="O111">
        <v>0</v>
      </c>
      <c r="P111" t="s">
        <v>422</v>
      </c>
      <c r="Q111">
        <v>418</v>
      </c>
      <c r="R111">
        <v>417.5</v>
      </c>
      <c r="S111" s="935" t="s">
        <v>422</v>
      </c>
      <c r="T111">
        <v>418</v>
      </c>
      <c r="U111" t="s">
        <v>423</v>
      </c>
      <c r="V111" t="s">
        <v>424</v>
      </c>
      <c r="W111" t="s">
        <v>425</v>
      </c>
      <c r="X111" s="711" t="s">
        <v>3163</v>
      </c>
      <c r="Y111" s="1011">
        <v>44811.175266203703</v>
      </c>
    </row>
    <row r="112" spans="1:25">
      <c r="A112" t="s">
        <v>410</v>
      </c>
      <c r="B112" t="s">
        <v>411</v>
      </c>
      <c r="C112" t="s">
        <v>432</v>
      </c>
      <c r="D112" t="s">
        <v>433</v>
      </c>
      <c r="E112" t="s">
        <v>414</v>
      </c>
      <c r="F112" t="s">
        <v>415</v>
      </c>
      <c r="G112" t="s">
        <v>416</v>
      </c>
      <c r="H112" t="s">
        <v>518</v>
      </c>
      <c r="I112" s="711" t="s">
        <v>495</v>
      </c>
      <c r="J112" s="711">
        <v>44804</v>
      </c>
      <c r="K112" t="s">
        <v>4364</v>
      </c>
      <c r="L112" t="s">
        <v>4355</v>
      </c>
      <c r="M112" t="s">
        <v>421</v>
      </c>
      <c r="N112">
        <v>0</v>
      </c>
      <c r="O112">
        <v>0</v>
      </c>
      <c r="P112" t="s">
        <v>422</v>
      </c>
      <c r="Q112">
        <v>741.6</v>
      </c>
      <c r="R112">
        <v>740.71</v>
      </c>
      <c r="S112" s="935" t="s">
        <v>422</v>
      </c>
      <c r="T112">
        <v>741.6</v>
      </c>
      <c r="U112" t="s">
        <v>423</v>
      </c>
      <c r="V112" t="s">
        <v>424</v>
      </c>
      <c r="W112" t="s">
        <v>425</v>
      </c>
      <c r="X112" s="711" t="s">
        <v>3135</v>
      </c>
      <c r="Y112" s="1011">
        <v>44811.21502314815</v>
      </c>
    </row>
    <row r="113" spans="1:25">
      <c r="A113" t="s">
        <v>410</v>
      </c>
      <c r="B113" t="s">
        <v>411</v>
      </c>
      <c r="C113" t="s">
        <v>432</v>
      </c>
      <c r="D113" t="s">
        <v>433</v>
      </c>
      <c r="E113" t="s">
        <v>414</v>
      </c>
      <c r="F113" t="s">
        <v>415</v>
      </c>
      <c r="G113" t="s">
        <v>416</v>
      </c>
      <c r="H113" t="s">
        <v>524</v>
      </c>
      <c r="I113" s="711" t="s">
        <v>495</v>
      </c>
      <c r="J113" s="711">
        <v>44804</v>
      </c>
      <c r="K113" t="s">
        <v>4365</v>
      </c>
      <c r="L113" t="s">
        <v>4355</v>
      </c>
      <c r="M113" t="s">
        <v>421</v>
      </c>
      <c r="N113">
        <v>0</v>
      </c>
      <c r="O113">
        <v>0</v>
      </c>
      <c r="P113" t="s">
        <v>422</v>
      </c>
      <c r="Q113">
        <v>988.8</v>
      </c>
      <c r="R113">
        <v>987.61</v>
      </c>
      <c r="S113" s="935" t="s">
        <v>422</v>
      </c>
      <c r="T113">
        <v>988.8</v>
      </c>
      <c r="U113" t="s">
        <v>423</v>
      </c>
      <c r="V113" t="s">
        <v>424</v>
      </c>
      <c r="W113" t="s">
        <v>425</v>
      </c>
      <c r="X113" s="711" t="s">
        <v>3135</v>
      </c>
      <c r="Y113" s="1011">
        <v>44811.21502314815</v>
      </c>
    </row>
    <row r="114" spans="1:25">
      <c r="A114" t="s">
        <v>410</v>
      </c>
      <c r="B114" t="s">
        <v>411</v>
      </c>
      <c r="C114" t="s">
        <v>970</v>
      </c>
      <c r="D114" t="s">
        <v>971</v>
      </c>
      <c r="E114" t="s">
        <v>414</v>
      </c>
      <c r="F114" t="s">
        <v>415</v>
      </c>
      <c r="G114" t="s">
        <v>416</v>
      </c>
      <c r="H114" t="s">
        <v>569</v>
      </c>
      <c r="I114" s="711" t="s">
        <v>570</v>
      </c>
      <c r="J114" s="711">
        <v>44775</v>
      </c>
      <c r="K114" t="s">
        <v>4366</v>
      </c>
      <c r="L114" t="s">
        <v>4367</v>
      </c>
      <c r="M114" t="s">
        <v>421</v>
      </c>
      <c r="N114">
        <v>0</v>
      </c>
      <c r="O114">
        <v>0</v>
      </c>
      <c r="P114" t="s">
        <v>422</v>
      </c>
      <c r="Q114">
        <v>20.399999999999999</v>
      </c>
      <c r="R114">
        <v>19.98</v>
      </c>
      <c r="S114" s="935" t="s">
        <v>422</v>
      </c>
      <c r="T114">
        <v>20.399999999999999</v>
      </c>
      <c r="U114" t="s">
        <v>423</v>
      </c>
      <c r="V114" t="s">
        <v>424</v>
      </c>
      <c r="W114" t="s">
        <v>425</v>
      </c>
      <c r="X114" s="711" t="s">
        <v>3246</v>
      </c>
      <c r="Y114" s="1011">
        <v>44806.360995370371</v>
      </c>
    </row>
    <row r="115" spans="1:25">
      <c r="A115" t="s">
        <v>410</v>
      </c>
      <c r="B115" t="s">
        <v>411</v>
      </c>
      <c r="C115" t="s">
        <v>970</v>
      </c>
      <c r="D115" t="s">
        <v>971</v>
      </c>
      <c r="E115" t="s">
        <v>414</v>
      </c>
      <c r="F115" t="s">
        <v>415</v>
      </c>
      <c r="G115" t="s">
        <v>416</v>
      </c>
      <c r="H115" t="s">
        <v>569</v>
      </c>
      <c r="I115" s="711" t="s">
        <v>570</v>
      </c>
      <c r="J115" s="711">
        <v>44776</v>
      </c>
      <c r="K115" t="s">
        <v>4368</v>
      </c>
      <c r="L115" t="s">
        <v>4369</v>
      </c>
      <c r="M115" t="s">
        <v>421</v>
      </c>
      <c r="N115">
        <v>0</v>
      </c>
      <c r="O115">
        <v>0</v>
      </c>
      <c r="P115" t="s">
        <v>422</v>
      </c>
      <c r="Q115">
        <v>36.89</v>
      </c>
      <c r="R115">
        <v>36.130000000000003</v>
      </c>
      <c r="S115" s="935" t="s">
        <v>422</v>
      </c>
      <c r="T115">
        <v>36.89</v>
      </c>
      <c r="U115" t="s">
        <v>423</v>
      </c>
      <c r="V115" t="s">
        <v>424</v>
      </c>
      <c r="W115" t="s">
        <v>425</v>
      </c>
      <c r="X115" s="711" t="s">
        <v>3246</v>
      </c>
      <c r="Y115" s="1011">
        <v>44806.361006944448</v>
      </c>
    </row>
    <row r="116" spans="1:25">
      <c r="A116" t="s">
        <v>410</v>
      </c>
      <c r="B116" t="s">
        <v>411</v>
      </c>
      <c r="C116" t="s">
        <v>970</v>
      </c>
      <c r="D116" t="s">
        <v>971</v>
      </c>
      <c r="E116" t="s">
        <v>414</v>
      </c>
      <c r="F116" t="s">
        <v>415</v>
      </c>
      <c r="G116" t="s">
        <v>416</v>
      </c>
      <c r="H116" t="s">
        <v>569</v>
      </c>
      <c r="I116" s="711" t="s">
        <v>570</v>
      </c>
      <c r="J116" s="711">
        <v>44778</v>
      </c>
      <c r="K116" t="s">
        <v>4370</v>
      </c>
      <c r="L116" t="s">
        <v>4371</v>
      </c>
      <c r="M116" t="s">
        <v>421</v>
      </c>
      <c r="N116">
        <v>0</v>
      </c>
      <c r="O116">
        <v>0</v>
      </c>
      <c r="P116" t="s">
        <v>422</v>
      </c>
      <c r="Q116">
        <v>73.95</v>
      </c>
      <c r="R116">
        <v>72.44</v>
      </c>
      <c r="S116" s="935" t="s">
        <v>422</v>
      </c>
      <c r="T116">
        <v>73.95</v>
      </c>
      <c r="U116" t="s">
        <v>423</v>
      </c>
      <c r="V116" t="s">
        <v>424</v>
      </c>
      <c r="W116" t="s">
        <v>425</v>
      </c>
      <c r="X116" s="711" t="s">
        <v>3075</v>
      </c>
      <c r="Y116" s="1011">
        <v>44806.361006944448</v>
      </c>
    </row>
    <row r="117" spans="1:25">
      <c r="A117" t="s">
        <v>410</v>
      </c>
      <c r="B117" t="s">
        <v>411</v>
      </c>
      <c r="C117" t="s">
        <v>970</v>
      </c>
      <c r="D117" t="s">
        <v>971</v>
      </c>
      <c r="E117" t="s">
        <v>414</v>
      </c>
      <c r="F117" t="s">
        <v>415</v>
      </c>
      <c r="G117" t="s">
        <v>416</v>
      </c>
      <c r="H117" t="s">
        <v>569</v>
      </c>
      <c r="I117" s="711" t="s">
        <v>570</v>
      </c>
      <c r="J117" s="711">
        <v>44783</v>
      </c>
      <c r="K117" t="s">
        <v>4372</v>
      </c>
      <c r="L117" t="s">
        <v>4373</v>
      </c>
      <c r="M117" t="s">
        <v>421</v>
      </c>
      <c r="N117">
        <v>0</v>
      </c>
      <c r="O117">
        <v>0</v>
      </c>
      <c r="P117" t="s">
        <v>422</v>
      </c>
      <c r="Q117">
        <v>5.0999999999999996</v>
      </c>
      <c r="R117">
        <v>5.0199999999999996</v>
      </c>
      <c r="S117" s="935" t="s">
        <v>422</v>
      </c>
      <c r="T117">
        <v>5.0999999999999996</v>
      </c>
      <c r="U117" t="s">
        <v>423</v>
      </c>
      <c r="V117" t="s">
        <v>424</v>
      </c>
      <c r="W117" t="s">
        <v>425</v>
      </c>
      <c r="X117" s="711" t="s">
        <v>3246</v>
      </c>
      <c r="Y117" s="1011">
        <v>44806.401909722219</v>
      </c>
    </row>
    <row r="118" spans="1:25">
      <c r="A118" t="s">
        <v>410</v>
      </c>
      <c r="B118" t="s">
        <v>411</v>
      </c>
      <c r="C118" t="s">
        <v>970</v>
      </c>
      <c r="D118" t="s">
        <v>971</v>
      </c>
      <c r="E118" t="s">
        <v>414</v>
      </c>
      <c r="F118" t="s">
        <v>415</v>
      </c>
      <c r="G118" t="s">
        <v>416</v>
      </c>
      <c r="H118" t="s">
        <v>569</v>
      </c>
      <c r="I118" s="711" t="s">
        <v>570</v>
      </c>
      <c r="J118" s="711">
        <v>44785</v>
      </c>
      <c r="K118" t="s">
        <v>4374</v>
      </c>
      <c r="L118" t="s">
        <v>4375</v>
      </c>
      <c r="M118" t="s">
        <v>421</v>
      </c>
      <c r="N118">
        <v>0</v>
      </c>
      <c r="O118">
        <v>0</v>
      </c>
      <c r="P118" t="s">
        <v>422</v>
      </c>
      <c r="Q118">
        <v>435</v>
      </c>
      <c r="R118">
        <v>427.85</v>
      </c>
      <c r="S118" s="935" t="s">
        <v>422</v>
      </c>
      <c r="T118">
        <v>435</v>
      </c>
      <c r="U118" t="s">
        <v>423</v>
      </c>
      <c r="V118" t="s">
        <v>424</v>
      </c>
      <c r="W118" t="s">
        <v>425</v>
      </c>
      <c r="X118" s="711" t="s">
        <v>3075</v>
      </c>
      <c r="Y118" s="1011">
        <v>44806.401909722219</v>
      </c>
    </row>
    <row r="119" spans="1:25">
      <c r="A119" t="s">
        <v>410</v>
      </c>
      <c r="B119" t="s">
        <v>411</v>
      </c>
      <c r="C119" t="s">
        <v>970</v>
      </c>
      <c r="D119" t="s">
        <v>971</v>
      </c>
      <c r="E119" t="s">
        <v>414</v>
      </c>
      <c r="F119" t="s">
        <v>415</v>
      </c>
      <c r="G119" t="s">
        <v>416</v>
      </c>
      <c r="H119" t="s">
        <v>569</v>
      </c>
      <c r="I119" s="711" t="s">
        <v>570</v>
      </c>
      <c r="J119" s="711">
        <v>44785</v>
      </c>
      <c r="K119" t="s">
        <v>4376</v>
      </c>
      <c r="L119" t="s">
        <v>4377</v>
      </c>
      <c r="M119" t="s">
        <v>421</v>
      </c>
      <c r="N119">
        <v>0</v>
      </c>
      <c r="O119">
        <v>0</v>
      </c>
      <c r="P119" t="s">
        <v>422</v>
      </c>
      <c r="Q119">
        <v>6.8</v>
      </c>
      <c r="R119">
        <v>6.69</v>
      </c>
      <c r="S119" s="935" t="s">
        <v>422</v>
      </c>
      <c r="T119">
        <v>6.8</v>
      </c>
      <c r="U119" t="s">
        <v>423</v>
      </c>
      <c r="V119" t="s">
        <v>424</v>
      </c>
      <c r="W119" t="s">
        <v>425</v>
      </c>
      <c r="X119" s="711" t="s">
        <v>3168</v>
      </c>
      <c r="Y119" s="1011">
        <v>44806.401909722219</v>
      </c>
    </row>
    <row r="120" spans="1:25">
      <c r="A120" t="s">
        <v>410</v>
      </c>
      <c r="B120" t="s">
        <v>411</v>
      </c>
      <c r="C120" t="s">
        <v>970</v>
      </c>
      <c r="D120" t="s">
        <v>971</v>
      </c>
      <c r="E120" t="s">
        <v>414</v>
      </c>
      <c r="F120" t="s">
        <v>415</v>
      </c>
      <c r="G120" t="s">
        <v>416</v>
      </c>
      <c r="H120" t="s">
        <v>569</v>
      </c>
      <c r="I120" s="711" t="s">
        <v>570</v>
      </c>
      <c r="J120" s="711">
        <v>44789</v>
      </c>
      <c r="K120" t="s">
        <v>4378</v>
      </c>
      <c r="L120" t="s">
        <v>4379</v>
      </c>
      <c r="M120" t="s">
        <v>421</v>
      </c>
      <c r="N120">
        <v>0</v>
      </c>
      <c r="O120">
        <v>0</v>
      </c>
      <c r="P120" t="s">
        <v>422</v>
      </c>
      <c r="Q120">
        <v>70</v>
      </c>
      <c r="R120">
        <v>68.47</v>
      </c>
      <c r="S120" s="935" t="s">
        <v>422</v>
      </c>
      <c r="T120">
        <v>70</v>
      </c>
      <c r="U120" t="s">
        <v>423</v>
      </c>
      <c r="V120" t="s">
        <v>424</v>
      </c>
      <c r="W120" t="s">
        <v>425</v>
      </c>
      <c r="X120" s="711" t="s">
        <v>3075</v>
      </c>
      <c r="Y120" s="1011">
        <v>44806.456064814818</v>
      </c>
    </row>
    <row r="121" spans="1:25">
      <c r="A121" t="s">
        <v>410</v>
      </c>
      <c r="B121" t="s">
        <v>411</v>
      </c>
      <c r="C121" t="s">
        <v>970</v>
      </c>
      <c r="D121" t="s">
        <v>971</v>
      </c>
      <c r="E121" t="s">
        <v>414</v>
      </c>
      <c r="F121" t="s">
        <v>415</v>
      </c>
      <c r="G121" t="s">
        <v>416</v>
      </c>
      <c r="H121" t="s">
        <v>569</v>
      </c>
      <c r="I121" s="711" t="s">
        <v>570</v>
      </c>
      <c r="J121" s="711">
        <v>44790</v>
      </c>
      <c r="K121" t="s">
        <v>4380</v>
      </c>
      <c r="L121" t="s">
        <v>4381</v>
      </c>
      <c r="M121" t="s">
        <v>421</v>
      </c>
      <c r="N121">
        <v>0</v>
      </c>
      <c r="O121">
        <v>0</v>
      </c>
      <c r="P121" t="s">
        <v>422</v>
      </c>
      <c r="Q121">
        <v>4.6900000000000004</v>
      </c>
      <c r="R121">
        <v>4.59</v>
      </c>
      <c r="S121" s="935" t="s">
        <v>422</v>
      </c>
      <c r="T121">
        <v>4.6900000000000004</v>
      </c>
      <c r="U121" t="s">
        <v>423</v>
      </c>
      <c r="V121" t="s">
        <v>424</v>
      </c>
      <c r="W121" t="s">
        <v>425</v>
      </c>
      <c r="X121" s="711" t="s">
        <v>3273</v>
      </c>
      <c r="Y121" s="1011">
        <v>44806.456076388888</v>
      </c>
    </row>
    <row r="122" spans="1:25">
      <c r="A122" t="s">
        <v>410</v>
      </c>
      <c r="B122" t="s">
        <v>411</v>
      </c>
      <c r="C122" t="s">
        <v>970</v>
      </c>
      <c r="D122" t="s">
        <v>971</v>
      </c>
      <c r="E122" t="s">
        <v>414</v>
      </c>
      <c r="F122" t="s">
        <v>415</v>
      </c>
      <c r="G122" t="s">
        <v>416</v>
      </c>
      <c r="H122" t="s">
        <v>569</v>
      </c>
      <c r="I122" s="711" t="s">
        <v>570</v>
      </c>
      <c r="J122" s="711">
        <v>44790</v>
      </c>
      <c r="K122" t="s">
        <v>4382</v>
      </c>
      <c r="L122" t="s">
        <v>4383</v>
      </c>
      <c r="M122" t="s">
        <v>421</v>
      </c>
      <c r="N122">
        <v>0</v>
      </c>
      <c r="O122">
        <v>0</v>
      </c>
      <c r="P122" t="s">
        <v>422</v>
      </c>
      <c r="Q122">
        <v>93.6</v>
      </c>
      <c r="R122">
        <v>91.56</v>
      </c>
      <c r="S122" s="935" t="s">
        <v>422</v>
      </c>
      <c r="T122">
        <v>93.6</v>
      </c>
      <c r="U122" t="s">
        <v>423</v>
      </c>
      <c r="V122" t="s">
        <v>424</v>
      </c>
      <c r="W122" t="s">
        <v>425</v>
      </c>
      <c r="X122" s="711" t="s">
        <v>3075</v>
      </c>
      <c r="Y122" s="1011">
        <v>44806.456076388888</v>
      </c>
    </row>
    <row r="123" spans="1:25">
      <c r="A123" t="s">
        <v>410</v>
      </c>
      <c r="B123" t="s">
        <v>411</v>
      </c>
      <c r="C123" t="s">
        <v>970</v>
      </c>
      <c r="D123" t="s">
        <v>971</v>
      </c>
      <c r="E123" t="s">
        <v>414</v>
      </c>
      <c r="F123" t="s">
        <v>415</v>
      </c>
      <c r="G123" t="s">
        <v>416</v>
      </c>
      <c r="H123" t="s">
        <v>569</v>
      </c>
      <c r="I123" s="711" t="s">
        <v>570</v>
      </c>
      <c r="J123" s="711">
        <v>44796</v>
      </c>
      <c r="K123" t="s">
        <v>4384</v>
      </c>
      <c r="L123" t="s">
        <v>4385</v>
      </c>
      <c r="M123" t="s">
        <v>421</v>
      </c>
      <c r="N123">
        <v>0</v>
      </c>
      <c r="O123">
        <v>0</v>
      </c>
      <c r="P123" t="s">
        <v>422</v>
      </c>
      <c r="Q123">
        <v>5</v>
      </c>
      <c r="R123">
        <v>4.99</v>
      </c>
      <c r="S123" s="935" t="s">
        <v>422</v>
      </c>
      <c r="T123">
        <v>5</v>
      </c>
      <c r="U123" t="s">
        <v>423</v>
      </c>
      <c r="V123" t="s">
        <v>424</v>
      </c>
      <c r="W123" t="s">
        <v>425</v>
      </c>
      <c r="X123" s="711" t="s">
        <v>3075</v>
      </c>
      <c r="Y123" s="1011">
        <v>44806.578333333331</v>
      </c>
    </row>
    <row r="124" spans="1:25">
      <c r="A124" t="s">
        <v>410</v>
      </c>
      <c r="B124" t="s">
        <v>411</v>
      </c>
      <c r="C124" t="s">
        <v>970</v>
      </c>
      <c r="D124" t="s">
        <v>971</v>
      </c>
      <c r="E124" t="s">
        <v>414</v>
      </c>
      <c r="F124" t="s">
        <v>415</v>
      </c>
      <c r="G124" t="s">
        <v>416</v>
      </c>
      <c r="H124" t="s">
        <v>569</v>
      </c>
      <c r="I124" s="711" t="s">
        <v>570</v>
      </c>
      <c r="J124" s="711">
        <v>44796</v>
      </c>
      <c r="K124" t="s">
        <v>4386</v>
      </c>
      <c r="L124" t="s">
        <v>4387</v>
      </c>
      <c r="M124" t="s">
        <v>421</v>
      </c>
      <c r="N124">
        <v>0</v>
      </c>
      <c r="O124">
        <v>0</v>
      </c>
      <c r="P124" t="s">
        <v>422</v>
      </c>
      <c r="Q124">
        <v>20</v>
      </c>
      <c r="R124">
        <v>19.98</v>
      </c>
      <c r="S124" s="935" t="s">
        <v>422</v>
      </c>
      <c r="T124">
        <v>20</v>
      </c>
      <c r="U124" t="s">
        <v>423</v>
      </c>
      <c r="V124" t="s">
        <v>424</v>
      </c>
      <c r="W124" t="s">
        <v>425</v>
      </c>
      <c r="X124" s="711" t="s">
        <v>3075</v>
      </c>
      <c r="Y124" s="1011">
        <v>44806.578333333331</v>
      </c>
    </row>
    <row r="125" spans="1:25">
      <c r="A125" t="s">
        <v>410</v>
      </c>
      <c r="B125" t="s">
        <v>411</v>
      </c>
      <c r="C125" t="s">
        <v>970</v>
      </c>
      <c r="D125" t="s">
        <v>971</v>
      </c>
      <c r="E125" t="s">
        <v>414</v>
      </c>
      <c r="F125" t="s">
        <v>415</v>
      </c>
      <c r="G125" t="s">
        <v>416</v>
      </c>
      <c r="H125" t="s">
        <v>569</v>
      </c>
      <c r="I125" s="711" t="s">
        <v>570</v>
      </c>
      <c r="J125" s="711">
        <v>44798</v>
      </c>
      <c r="K125" t="s">
        <v>4388</v>
      </c>
      <c r="L125" t="s">
        <v>4389</v>
      </c>
      <c r="M125" t="s">
        <v>421</v>
      </c>
      <c r="N125">
        <v>0</v>
      </c>
      <c r="O125">
        <v>0</v>
      </c>
      <c r="P125" t="s">
        <v>422</v>
      </c>
      <c r="Q125">
        <v>11.9</v>
      </c>
      <c r="R125">
        <v>11.89</v>
      </c>
      <c r="S125" s="935" t="s">
        <v>422</v>
      </c>
      <c r="T125">
        <v>11.9</v>
      </c>
      <c r="U125" t="s">
        <v>423</v>
      </c>
      <c r="V125" t="s">
        <v>424</v>
      </c>
      <c r="W125" t="s">
        <v>425</v>
      </c>
      <c r="X125" s="711" t="s">
        <v>3246</v>
      </c>
      <c r="Y125" s="1011">
        <v>44806.578344907408</v>
      </c>
    </row>
    <row r="126" spans="1:25">
      <c r="A126" t="s">
        <v>410</v>
      </c>
      <c r="B126" t="s">
        <v>411</v>
      </c>
      <c r="C126" t="s">
        <v>970</v>
      </c>
      <c r="D126" t="s">
        <v>971</v>
      </c>
      <c r="E126" t="s">
        <v>414</v>
      </c>
      <c r="F126" t="s">
        <v>415</v>
      </c>
      <c r="G126" t="s">
        <v>416</v>
      </c>
      <c r="H126" t="s">
        <v>569</v>
      </c>
      <c r="I126" s="711" t="s">
        <v>570</v>
      </c>
      <c r="J126" s="711">
        <v>44798</v>
      </c>
      <c r="K126" t="s">
        <v>4390</v>
      </c>
      <c r="L126" t="s">
        <v>4391</v>
      </c>
      <c r="M126" t="s">
        <v>421</v>
      </c>
      <c r="N126">
        <v>0</v>
      </c>
      <c r="O126">
        <v>0</v>
      </c>
      <c r="P126" t="s">
        <v>422</v>
      </c>
      <c r="Q126">
        <v>2.21</v>
      </c>
      <c r="R126">
        <v>2.21</v>
      </c>
      <c r="S126" s="935" t="s">
        <v>422</v>
      </c>
      <c r="T126">
        <v>2.21</v>
      </c>
      <c r="U126" t="s">
        <v>423</v>
      </c>
      <c r="V126" t="s">
        <v>424</v>
      </c>
      <c r="W126" t="s">
        <v>425</v>
      </c>
      <c r="X126" s="711" t="s">
        <v>3273</v>
      </c>
      <c r="Y126" s="1011">
        <v>44806.578344907408</v>
      </c>
    </row>
    <row r="127" spans="1:25">
      <c r="A127" t="s">
        <v>410</v>
      </c>
      <c r="B127" t="s">
        <v>411</v>
      </c>
      <c r="C127" t="s">
        <v>970</v>
      </c>
      <c r="D127" t="s">
        <v>971</v>
      </c>
      <c r="E127" t="s">
        <v>414</v>
      </c>
      <c r="F127" t="s">
        <v>415</v>
      </c>
      <c r="G127" t="s">
        <v>416</v>
      </c>
      <c r="H127" t="s">
        <v>569</v>
      </c>
      <c r="I127" s="711" t="s">
        <v>570</v>
      </c>
      <c r="J127" s="711">
        <v>44798</v>
      </c>
      <c r="K127" t="s">
        <v>4392</v>
      </c>
      <c r="L127" t="s">
        <v>4393</v>
      </c>
      <c r="M127" t="s">
        <v>421</v>
      </c>
      <c r="N127">
        <v>0</v>
      </c>
      <c r="O127">
        <v>0</v>
      </c>
      <c r="P127" t="s">
        <v>422</v>
      </c>
      <c r="Q127">
        <v>56.44</v>
      </c>
      <c r="R127">
        <v>56.37</v>
      </c>
      <c r="S127" s="935" t="s">
        <v>422</v>
      </c>
      <c r="T127">
        <v>56.44</v>
      </c>
      <c r="U127" t="s">
        <v>423</v>
      </c>
      <c r="V127" t="s">
        <v>424</v>
      </c>
      <c r="W127" t="s">
        <v>425</v>
      </c>
      <c r="X127" s="711" t="s">
        <v>3168</v>
      </c>
      <c r="Y127" s="1011">
        <v>44806.578344907408</v>
      </c>
    </row>
    <row r="128" spans="1:25">
      <c r="A128" t="s">
        <v>410</v>
      </c>
      <c r="B128" t="s">
        <v>411</v>
      </c>
      <c r="C128" t="s">
        <v>970</v>
      </c>
      <c r="D128" t="s">
        <v>971</v>
      </c>
      <c r="E128" t="s">
        <v>414</v>
      </c>
      <c r="F128" t="s">
        <v>415</v>
      </c>
      <c r="G128" t="s">
        <v>416</v>
      </c>
      <c r="H128" t="s">
        <v>569</v>
      </c>
      <c r="I128" s="711" t="s">
        <v>570</v>
      </c>
      <c r="J128" s="711">
        <v>44802</v>
      </c>
      <c r="K128" t="s">
        <v>4394</v>
      </c>
      <c r="L128" t="s">
        <v>4395</v>
      </c>
      <c r="M128" t="s">
        <v>421</v>
      </c>
      <c r="N128">
        <v>0</v>
      </c>
      <c r="O128">
        <v>0</v>
      </c>
      <c r="P128" t="s">
        <v>422</v>
      </c>
      <c r="Q128">
        <v>20.399999999999999</v>
      </c>
      <c r="R128">
        <v>20.38</v>
      </c>
      <c r="S128" s="935" t="s">
        <v>422</v>
      </c>
      <c r="T128">
        <v>20.399999999999999</v>
      </c>
      <c r="U128" t="s">
        <v>423</v>
      </c>
      <c r="V128" t="s">
        <v>424</v>
      </c>
      <c r="W128" t="s">
        <v>425</v>
      </c>
      <c r="X128" s="711" t="s">
        <v>3246</v>
      </c>
      <c r="Y128" s="1011">
        <v>44806.602673611109</v>
      </c>
    </row>
    <row r="129" spans="1:25">
      <c r="A129" t="s">
        <v>410</v>
      </c>
      <c r="B129" t="s">
        <v>411</v>
      </c>
      <c r="C129" t="s">
        <v>970</v>
      </c>
      <c r="D129" t="s">
        <v>971</v>
      </c>
      <c r="E129" t="s">
        <v>414</v>
      </c>
      <c r="F129" t="s">
        <v>415</v>
      </c>
      <c r="G129" t="s">
        <v>416</v>
      </c>
      <c r="H129" t="s">
        <v>569</v>
      </c>
      <c r="I129" s="711" t="s">
        <v>570</v>
      </c>
      <c r="J129" s="711">
        <v>44803</v>
      </c>
      <c r="K129" t="s">
        <v>4396</v>
      </c>
      <c r="L129" t="s">
        <v>4397</v>
      </c>
      <c r="M129" t="s">
        <v>421</v>
      </c>
      <c r="N129">
        <v>0</v>
      </c>
      <c r="O129">
        <v>0</v>
      </c>
      <c r="P129" t="s">
        <v>422</v>
      </c>
      <c r="Q129">
        <v>72</v>
      </c>
      <c r="R129">
        <v>71.91</v>
      </c>
      <c r="S129" s="935" t="s">
        <v>422</v>
      </c>
      <c r="T129">
        <v>72</v>
      </c>
      <c r="U129" t="s">
        <v>423</v>
      </c>
      <c r="V129" t="s">
        <v>424</v>
      </c>
      <c r="W129" t="s">
        <v>425</v>
      </c>
      <c r="X129" s="711" t="s">
        <v>3075</v>
      </c>
      <c r="Y129" s="1011">
        <v>44806.602673611109</v>
      </c>
    </row>
    <row r="130" spans="1:25">
      <c r="A130" t="s">
        <v>410</v>
      </c>
      <c r="B130" t="s">
        <v>411</v>
      </c>
      <c r="C130" t="s">
        <v>970</v>
      </c>
      <c r="D130" t="s">
        <v>971</v>
      </c>
      <c r="E130" t="s">
        <v>414</v>
      </c>
      <c r="F130" t="s">
        <v>415</v>
      </c>
      <c r="G130" t="s">
        <v>416</v>
      </c>
      <c r="H130" t="s">
        <v>569</v>
      </c>
      <c r="I130" s="711" t="s">
        <v>570</v>
      </c>
      <c r="J130" s="711">
        <v>44803</v>
      </c>
      <c r="K130" t="s">
        <v>4398</v>
      </c>
      <c r="L130" t="s">
        <v>4399</v>
      </c>
      <c r="M130" t="s">
        <v>421</v>
      </c>
      <c r="N130">
        <v>0</v>
      </c>
      <c r="O130">
        <v>0</v>
      </c>
      <c r="P130" t="s">
        <v>422</v>
      </c>
      <c r="Q130">
        <v>54.4</v>
      </c>
      <c r="R130">
        <v>54.33</v>
      </c>
      <c r="S130" s="935" t="s">
        <v>422</v>
      </c>
      <c r="T130">
        <v>54.4</v>
      </c>
      <c r="U130" t="s">
        <v>423</v>
      </c>
      <c r="V130" t="s">
        <v>424</v>
      </c>
      <c r="W130" t="s">
        <v>425</v>
      </c>
      <c r="X130" s="711" t="s">
        <v>3246</v>
      </c>
      <c r="Y130" s="1011">
        <v>44806.602685185186</v>
      </c>
    </row>
    <row r="131" spans="1:25">
      <c r="A131" t="s">
        <v>410</v>
      </c>
      <c r="B131" t="s">
        <v>411</v>
      </c>
      <c r="C131" t="s">
        <v>432</v>
      </c>
      <c r="D131" t="s">
        <v>433</v>
      </c>
      <c r="E131" t="s">
        <v>414</v>
      </c>
      <c r="F131" t="s">
        <v>415</v>
      </c>
      <c r="G131" t="s">
        <v>416</v>
      </c>
      <c r="H131" t="s">
        <v>616</v>
      </c>
      <c r="I131" s="711" t="s">
        <v>597</v>
      </c>
      <c r="J131" s="711">
        <v>44788</v>
      </c>
      <c r="K131" t="s">
        <v>4400</v>
      </c>
      <c r="L131" t="s">
        <v>4401</v>
      </c>
      <c r="M131" t="s">
        <v>421</v>
      </c>
      <c r="N131">
        <v>0</v>
      </c>
      <c r="O131">
        <v>0</v>
      </c>
      <c r="P131" t="s">
        <v>422</v>
      </c>
      <c r="Q131">
        <v>610.5</v>
      </c>
      <c r="R131">
        <v>597.17999999999995</v>
      </c>
      <c r="S131" s="935" t="s">
        <v>422</v>
      </c>
      <c r="T131">
        <v>610.5</v>
      </c>
      <c r="U131" t="s">
        <v>423</v>
      </c>
      <c r="V131" t="s">
        <v>424</v>
      </c>
      <c r="W131" t="s">
        <v>425</v>
      </c>
      <c r="X131" s="711" t="s">
        <v>3163</v>
      </c>
      <c r="Y131" s="1011">
        <v>44807.406770833331</v>
      </c>
    </row>
    <row r="132" spans="1:25">
      <c r="A132" t="s">
        <v>410</v>
      </c>
      <c r="B132" t="s">
        <v>411</v>
      </c>
      <c r="C132" t="s">
        <v>432</v>
      </c>
      <c r="D132" t="s">
        <v>433</v>
      </c>
      <c r="E132" t="s">
        <v>414</v>
      </c>
      <c r="F132" t="s">
        <v>415</v>
      </c>
      <c r="G132" t="s">
        <v>416</v>
      </c>
      <c r="H132" t="s">
        <v>616</v>
      </c>
      <c r="I132" s="711" t="s">
        <v>597</v>
      </c>
      <c r="J132" s="711">
        <v>44788</v>
      </c>
      <c r="K132" t="s">
        <v>4402</v>
      </c>
      <c r="L132" t="s">
        <v>4403</v>
      </c>
      <c r="M132" t="s">
        <v>421</v>
      </c>
      <c r="N132">
        <v>0</v>
      </c>
      <c r="O132">
        <v>0</v>
      </c>
      <c r="P132" t="s">
        <v>422</v>
      </c>
      <c r="Q132">
        <v>228.66</v>
      </c>
      <c r="R132">
        <v>223.67</v>
      </c>
      <c r="S132" s="935" t="s">
        <v>422</v>
      </c>
      <c r="T132">
        <v>228.66</v>
      </c>
      <c r="U132" t="s">
        <v>423</v>
      </c>
      <c r="V132" t="s">
        <v>424</v>
      </c>
      <c r="W132" t="s">
        <v>425</v>
      </c>
      <c r="X132" s="711" t="s">
        <v>3135</v>
      </c>
      <c r="Y132" s="1011">
        <v>44807.406770833331</v>
      </c>
    </row>
    <row r="133" spans="1:25">
      <c r="A133" t="s">
        <v>410</v>
      </c>
      <c r="B133" t="s">
        <v>411</v>
      </c>
      <c r="C133" t="s">
        <v>432</v>
      </c>
      <c r="D133" t="s">
        <v>433</v>
      </c>
      <c r="E133" t="s">
        <v>414</v>
      </c>
      <c r="F133" t="s">
        <v>415</v>
      </c>
      <c r="G133" t="s">
        <v>416</v>
      </c>
      <c r="H133" t="s">
        <v>623</v>
      </c>
      <c r="I133" s="711" t="s">
        <v>624</v>
      </c>
      <c r="J133" s="711">
        <v>44804</v>
      </c>
      <c r="K133" t="s">
        <v>4404</v>
      </c>
      <c r="L133" t="s">
        <v>4405</v>
      </c>
      <c r="M133" t="s">
        <v>421</v>
      </c>
      <c r="N133">
        <v>0</v>
      </c>
      <c r="O133">
        <v>0</v>
      </c>
      <c r="P133" t="s">
        <v>422</v>
      </c>
      <c r="Q133">
        <v>2602.75</v>
      </c>
      <c r="R133">
        <v>2599.63</v>
      </c>
      <c r="S133" s="935" t="s">
        <v>422</v>
      </c>
      <c r="T133">
        <v>2602.75</v>
      </c>
      <c r="U133" t="s">
        <v>423</v>
      </c>
      <c r="V133" t="s">
        <v>424</v>
      </c>
      <c r="W133" t="s">
        <v>425</v>
      </c>
      <c r="X133" s="711" t="s">
        <v>3135</v>
      </c>
      <c r="Y133" s="1011">
        <v>44811.215046296296</v>
      </c>
    </row>
    <row r="134" spans="1:25">
      <c r="A134" t="s">
        <v>410</v>
      </c>
      <c r="B134" t="s">
        <v>411</v>
      </c>
      <c r="C134" t="s">
        <v>970</v>
      </c>
      <c r="D134" t="s">
        <v>971</v>
      </c>
      <c r="E134" t="s">
        <v>414</v>
      </c>
      <c r="F134" t="s">
        <v>415</v>
      </c>
      <c r="G134" t="s">
        <v>416</v>
      </c>
      <c r="H134" t="s">
        <v>633</v>
      </c>
      <c r="I134" s="711" t="s">
        <v>634</v>
      </c>
      <c r="J134" s="711">
        <v>44776</v>
      </c>
      <c r="K134" t="s">
        <v>4406</v>
      </c>
      <c r="L134" t="s">
        <v>4407</v>
      </c>
      <c r="M134" t="s">
        <v>421</v>
      </c>
      <c r="N134">
        <v>0</v>
      </c>
      <c r="O134">
        <v>0</v>
      </c>
      <c r="P134" t="s">
        <v>422</v>
      </c>
      <c r="Q134">
        <v>13.5</v>
      </c>
      <c r="R134">
        <v>13.22</v>
      </c>
      <c r="S134" s="935" t="s">
        <v>422</v>
      </c>
      <c r="T134">
        <v>13.5</v>
      </c>
      <c r="U134" t="s">
        <v>423</v>
      </c>
      <c r="V134" t="s">
        <v>424</v>
      </c>
      <c r="W134" t="s">
        <v>425</v>
      </c>
      <c r="X134" s="711" t="s">
        <v>3069</v>
      </c>
      <c r="Y134" s="1011">
        <v>44806.360995370371</v>
      </c>
    </row>
    <row r="135" spans="1:25">
      <c r="A135" t="s">
        <v>410</v>
      </c>
      <c r="B135" t="s">
        <v>411</v>
      </c>
      <c r="C135" t="s">
        <v>970</v>
      </c>
      <c r="D135" t="s">
        <v>971</v>
      </c>
      <c r="E135" t="s">
        <v>414</v>
      </c>
      <c r="F135" t="s">
        <v>415</v>
      </c>
      <c r="G135" t="s">
        <v>416</v>
      </c>
      <c r="H135" t="s">
        <v>633</v>
      </c>
      <c r="I135" s="711" t="s">
        <v>634</v>
      </c>
      <c r="J135" s="711">
        <v>44781</v>
      </c>
      <c r="K135" t="s">
        <v>4408</v>
      </c>
      <c r="L135" t="s">
        <v>4409</v>
      </c>
      <c r="M135" t="s">
        <v>421</v>
      </c>
      <c r="N135">
        <v>0</v>
      </c>
      <c r="O135">
        <v>0</v>
      </c>
      <c r="P135" t="s">
        <v>422</v>
      </c>
      <c r="Q135">
        <v>107.5</v>
      </c>
      <c r="R135">
        <v>105.73</v>
      </c>
      <c r="S135" s="935" t="s">
        <v>422</v>
      </c>
      <c r="T135">
        <v>107.5</v>
      </c>
      <c r="U135" t="s">
        <v>423</v>
      </c>
      <c r="V135" t="s">
        <v>424</v>
      </c>
      <c r="W135" t="s">
        <v>425</v>
      </c>
      <c r="X135" s="711" t="s">
        <v>3373</v>
      </c>
      <c r="Y135" s="1011">
        <v>44806.401898148149</v>
      </c>
    </row>
    <row r="136" spans="1:25">
      <c r="A136" t="s">
        <v>410</v>
      </c>
      <c r="B136" t="s">
        <v>411</v>
      </c>
      <c r="C136" t="s">
        <v>970</v>
      </c>
      <c r="D136" t="s">
        <v>971</v>
      </c>
      <c r="E136" t="s">
        <v>414</v>
      </c>
      <c r="F136" t="s">
        <v>415</v>
      </c>
      <c r="G136" t="s">
        <v>416</v>
      </c>
      <c r="H136" t="s">
        <v>633</v>
      </c>
      <c r="I136" s="711" t="s">
        <v>634</v>
      </c>
      <c r="J136" s="711">
        <v>44781</v>
      </c>
      <c r="K136" t="s">
        <v>4410</v>
      </c>
      <c r="L136" t="s">
        <v>4411</v>
      </c>
      <c r="M136" t="s">
        <v>421</v>
      </c>
      <c r="N136">
        <v>0</v>
      </c>
      <c r="O136">
        <v>0</v>
      </c>
      <c r="P136" t="s">
        <v>422</v>
      </c>
      <c r="Q136">
        <v>240.75</v>
      </c>
      <c r="R136">
        <v>236.8</v>
      </c>
      <c r="S136" s="935" t="s">
        <v>422</v>
      </c>
      <c r="T136">
        <v>240.75</v>
      </c>
      <c r="U136" t="s">
        <v>423</v>
      </c>
      <c r="V136" t="s">
        <v>424</v>
      </c>
      <c r="W136" t="s">
        <v>425</v>
      </c>
      <c r="X136" s="711" t="s">
        <v>3168</v>
      </c>
      <c r="Y136" s="1011">
        <v>44806.401898148149</v>
      </c>
    </row>
    <row r="137" spans="1:25">
      <c r="A137" t="s">
        <v>410</v>
      </c>
      <c r="B137" t="s">
        <v>411</v>
      </c>
      <c r="C137" t="s">
        <v>970</v>
      </c>
      <c r="D137" t="s">
        <v>971</v>
      </c>
      <c r="E137" t="s">
        <v>414</v>
      </c>
      <c r="F137" t="s">
        <v>415</v>
      </c>
      <c r="G137" t="s">
        <v>416</v>
      </c>
      <c r="H137" t="s">
        <v>633</v>
      </c>
      <c r="I137" s="711" t="s">
        <v>634</v>
      </c>
      <c r="J137" s="711">
        <v>44781</v>
      </c>
      <c r="K137" t="s">
        <v>4412</v>
      </c>
      <c r="L137" t="s">
        <v>4413</v>
      </c>
      <c r="M137" t="s">
        <v>421</v>
      </c>
      <c r="N137">
        <v>0</v>
      </c>
      <c r="O137">
        <v>0</v>
      </c>
      <c r="P137" t="s">
        <v>422</v>
      </c>
      <c r="Q137">
        <v>13.5</v>
      </c>
      <c r="R137">
        <v>13.28</v>
      </c>
      <c r="S137" s="935" t="s">
        <v>422</v>
      </c>
      <c r="T137">
        <v>13.5</v>
      </c>
      <c r="U137" t="s">
        <v>423</v>
      </c>
      <c r="V137" t="s">
        <v>424</v>
      </c>
      <c r="W137" t="s">
        <v>425</v>
      </c>
      <c r="X137" s="711" t="s">
        <v>3069</v>
      </c>
      <c r="Y137" s="1011">
        <v>44806.401909722219</v>
      </c>
    </row>
    <row r="138" spans="1:25">
      <c r="A138" t="s">
        <v>410</v>
      </c>
      <c r="B138" t="s">
        <v>411</v>
      </c>
      <c r="C138" t="s">
        <v>970</v>
      </c>
      <c r="D138" t="s">
        <v>971</v>
      </c>
      <c r="E138" t="s">
        <v>414</v>
      </c>
      <c r="F138" t="s">
        <v>415</v>
      </c>
      <c r="G138" t="s">
        <v>416</v>
      </c>
      <c r="H138" t="s">
        <v>633</v>
      </c>
      <c r="I138" s="711" t="s">
        <v>634</v>
      </c>
      <c r="J138" s="711">
        <v>44792</v>
      </c>
      <c r="K138" t="s">
        <v>4414</v>
      </c>
      <c r="L138" t="s">
        <v>4415</v>
      </c>
      <c r="M138" t="s">
        <v>421</v>
      </c>
      <c r="N138">
        <v>0</v>
      </c>
      <c r="O138">
        <v>0</v>
      </c>
      <c r="P138" t="s">
        <v>422</v>
      </c>
      <c r="Q138">
        <v>56.25</v>
      </c>
      <c r="R138">
        <v>55.02</v>
      </c>
      <c r="S138" s="935" t="s">
        <v>422</v>
      </c>
      <c r="T138">
        <v>56.25</v>
      </c>
      <c r="U138" t="s">
        <v>423</v>
      </c>
      <c r="V138" t="s">
        <v>424</v>
      </c>
      <c r="W138" t="s">
        <v>425</v>
      </c>
      <c r="X138" s="711" t="s">
        <v>3069</v>
      </c>
      <c r="Y138" s="1011">
        <v>44806.456076388888</v>
      </c>
    </row>
    <row r="139" spans="1:25">
      <c r="A139" t="s">
        <v>410</v>
      </c>
      <c r="B139" t="s">
        <v>411</v>
      </c>
      <c r="C139" t="s">
        <v>970</v>
      </c>
      <c r="D139" t="s">
        <v>971</v>
      </c>
      <c r="E139" t="s">
        <v>414</v>
      </c>
      <c r="F139" t="s">
        <v>415</v>
      </c>
      <c r="G139" t="s">
        <v>416</v>
      </c>
      <c r="H139" t="s">
        <v>633</v>
      </c>
      <c r="I139" s="711" t="s">
        <v>634</v>
      </c>
      <c r="J139" s="711">
        <v>44792</v>
      </c>
      <c r="K139" t="s">
        <v>4416</v>
      </c>
      <c r="L139" t="s">
        <v>4417</v>
      </c>
      <c r="M139" t="s">
        <v>421</v>
      </c>
      <c r="N139">
        <v>0</v>
      </c>
      <c r="O139">
        <v>0</v>
      </c>
      <c r="P139" t="s">
        <v>422</v>
      </c>
      <c r="Q139">
        <v>7.65</v>
      </c>
      <c r="R139">
        <v>7.48</v>
      </c>
      <c r="S139" s="935" t="s">
        <v>422</v>
      </c>
      <c r="T139">
        <v>7.65</v>
      </c>
      <c r="U139" t="s">
        <v>423</v>
      </c>
      <c r="V139" t="s">
        <v>424</v>
      </c>
      <c r="W139" t="s">
        <v>425</v>
      </c>
      <c r="X139" s="711" t="s">
        <v>3246</v>
      </c>
      <c r="Y139" s="1011">
        <v>44806.456087962964</v>
      </c>
    </row>
    <row r="140" spans="1:25">
      <c r="A140" t="s">
        <v>410</v>
      </c>
      <c r="B140" t="s">
        <v>411</v>
      </c>
      <c r="C140" t="s">
        <v>970</v>
      </c>
      <c r="D140" t="s">
        <v>971</v>
      </c>
      <c r="E140" t="s">
        <v>414</v>
      </c>
      <c r="F140" t="s">
        <v>415</v>
      </c>
      <c r="G140" t="s">
        <v>416</v>
      </c>
      <c r="H140" t="s">
        <v>633</v>
      </c>
      <c r="I140" s="711" t="s">
        <v>634</v>
      </c>
      <c r="J140" s="711">
        <v>44796</v>
      </c>
      <c r="K140" t="s">
        <v>4418</v>
      </c>
      <c r="L140" t="s">
        <v>4419</v>
      </c>
      <c r="M140" t="s">
        <v>421</v>
      </c>
      <c r="N140">
        <v>0</v>
      </c>
      <c r="O140">
        <v>0</v>
      </c>
      <c r="P140" t="s">
        <v>422</v>
      </c>
      <c r="Q140">
        <v>13.5</v>
      </c>
      <c r="R140">
        <v>13.48</v>
      </c>
      <c r="S140" s="935" t="s">
        <v>422</v>
      </c>
      <c r="T140">
        <v>13.5</v>
      </c>
      <c r="U140" t="s">
        <v>423</v>
      </c>
      <c r="V140" t="s">
        <v>424</v>
      </c>
      <c r="W140" t="s">
        <v>425</v>
      </c>
      <c r="X140" s="711" t="s">
        <v>3069</v>
      </c>
      <c r="Y140" s="1011">
        <v>44806.578333333331</v>
      </c>
    </row>
    <row r="141" spans="1:25">
      <c r="A141" t="s">
        <v>410</v>
      </c>
      <c r="B141" t="s">
        <v>411</v>
      </c>
      <c r="C141" t="s">
        <v>970</v>
      </c>
      <c r="D141" t="s">
        <v>971</v>
      </c>
      <c r="E141" t="s">
        <v>414</v>
      </c>
      <c r="F141" t="s">
        <v>415</v>
      </c>
      <c r="G141" t="s">
        <v>416</v>
      </c>
      <c r="H141" t="s">
        <v>633</v>
      </c>
      <c r="I141" s="711" t="s">
        <v>634</v>
      </c>
      <c r="J141" s="711">
        <v>44797</v>
      </c>
      <c r="K141" t="s">
        <v>4420</v>
      </c>
      <c r="L141" t="s">
        <v>4421</v>
      </c>
      <c r="M141" t="s">
        <v>421</v>
      </c>
      <c r="N141">
        <v>0</v>
      </c>
      <c r="O141">
        <v>0</v>
      </c>
      <c r="P141" t="s">
        <v>422</v>
      </c>
      <c r="Q141">
        <v>51</v>
      </c>
      <c r="R141">
        <v>50.94</v>
      </c>
      <c r="S141" s="935" t="s">
        <v>422</v>
      </c>
      <c r="T141">
        <v>51</v>
      </c>
      <c r="U141" t="s">
        <v>423</v>
      </c>
      <c r="V141" t="s">
        <v>424</v>
      </c>
      <c r="W141" t="s">
        <v>425</v>
      </c>
      <c r="X141" s="711" t="s">
        <v>3246</v>
      </c>
      <c r="Y141" s="1011">
        <v>44806.578333333331</v>
      </c>
    </row>
    <row r="142" spans="1:25">
      <c r="A142" t="s">
        <v>410</v>
      </c>
      <c r="B142" t="s">
        <v>411</v>
      </c>
      <c r="C142" t="s">
        <v>970</v>
      </c>
      <c r="D142" t="s">
        <v>971</v>
      </c>
      <c r="E142" t="s">
        <v>414</v>
      </c>
      <c r="F142" t="s">
        <v>415</v>
      </c>
      <c r="G142" t="s">
        <v>416</v>
      </c>
      <c r="H142" t="s">
        <v>633</v>
      </c>
      <c r="I142" s="711" t="s">
        <v>634</v>
      </c>
      <c r="J142" s="711">
        <v>44802</v>
      </c>
      <c r="K142" t="s">
        <v>4422</v>
      </c>
      <c r="L142" t="s">
        <v>4423</v>
      </c>
      <c r="M142" t="s">
        <v>421</v>
      </c>
      <c r="N142">
        <v>0</v>
      </c>
      <c r="O142">
        <v>0</v>
      </c>
      <c r="P142" t="s">
        <v>422</v>
      </c>
      <c r="Q142">
        <v>100</v>
      </c>
      <c r="R142">
        <v>99.88</v>
      </c>
      <c r="S142" s="935" t="s">
        <v>422</v>
      </c>
      <c r="T142">
        <v>100</v>
      </c>
      <c r="U142" t="s">
        <v>423</v>
      </c>
      <c r="V142" t="s">
        <v>424</v>
      </c>
      <c r="W142" t="s">
        <v>425</v>
      </c>
      <c r="X142" s="711" t="s">
        <v>3373</v>
      </c>
      <c r="Y142" s="1011">
        <v>44806.602673611109</v>
      </c>
    </row>
    <row r="143" spans="1:25">
      <c r="A143" t="s">
        <v>410</v>
      </c>
      <c r="B143" t="s">
        <v>411</v>
      </c>
      <c r="C143" t="s">
        <v>970</v>
      </c>
      <c r="D143" t="s">
        <v>971</v>
      </c>
      <c r="E143" t="s">
        <v>414</v>
      </c>
      <c r="F143" t="s">
        <v>415</v>
      </c>
      <c r="G143" t="s">
        <v>416</v>
      </c>
      <c r="H143" t="s">
        <v>633</v>
      </c>
      <c r="I143" s="711" t="s">
        <v>634</v>
      </c>
      <c r="J143" s="711">
        <v>44803</v>
      </c>
      <c r="K143" t="s">
        <v>4424</v>
      </c>
      <c r="L143" t="s">
        <v>4425</v>
      </c>
      <c r="M143" t="s">
        <v>421</v>
      </c>
      <c r="N143">
        <v>0</v>
      </c>
      <c r="O143">
        <v>0</v>
      </c>
      <c r="P143" t="s">
        <v>422</v>
      </c>
      <c r="Q143">
        <v>22.5</v>
      </c>
      <c r="R143">
        <v>22.47</v>
      </c>
      <c r="S143" s="935" t="s">
        <v>422</v>
      </c>
      <c r="T143">
        <v>22.5</v>
      </c>
      <c r="U143" t="s">
        <v>423</v>
      </c>
      <c r="V143" t="s">
        <v>424</v>
      </c>
      <c r="W143" t="s">
        <v>425</v>
      </c>
      <c r="X143" s="711" t="s">
        <v>3168</v>
      </c>
      <c r="Y143" s="1011">
        <v>44806.602685185186</v>
      </c>
    </row>
    <row r="144" spans="1:25">
      <c r="A144" t="s">
        <v>410</v>
      </c>
      <c r="B144" t="s">
        <v>411</v>
      </c>
      <c r="C144" t="s">
        <v>970</v>
      </c>
      <c r="D144" t="s">
        <v>971</v>
      </c>
      <c r="E144" t="s">
        <v>414</v>
      </c>
      <c r="F144" t="s">
        <v>415</v>
      </c>
      <c r="G144" t="s">
        <v>416</v>
      </c>
      <c r="H144" t="s">
        <v>633</v>
      </c>
      <c r="I144" s="711" t="s">
        <v>634</v>
      </c>
      <c r="J144" s="711">
        <v>44803</v>
      </c>
      <c r="K144" t="s">
        <v>4426</v>
      </c>
      <c r="L144" t="s">
        <v>4427</v>
      </c>
      <c r="M144" t="s">
        <v>421</v>
      </c>
      <c r="N144">
        <v>0</v>
      </c>
      <c r="O144">
        <v>0</v>
      </c>
      <c r="P144" t="s">
        <v>422</v>
      </c>
      <c r="Q144">
        <v>16.5</v>
      </c>
      <c r="R144">
        <v>16.48</v>
      </c>
      <c r="S144" s="935" t="s">
        <v>422</v>
      </c>
      <c r="T144">
        <v>16.5</v>
      </c>
      <c r="U144" t="s">
        <v>423</v>
      </c>
      <c r="V144" t="s">
        <v>424</v>
      </c>
      <c r="W144" t="s">
        <v>425</v>
      </c>
      <c r="X144" s="711" t="s">
        <v>3069</v>
      </c>
      <c r="Y144" s="1011">
        <v>44806.602685185186</v>
      </c>
    </row>
    <row r="145" spans="1:25">
      <c r="A145" t="s">
        <v>410</v>
      </c>
      <c r="B145" t="s">
        <v>411</v>
      </c>
      <c r="C145" t="s">
        <v>432</v>
      </c>
      <c r="D145" t="s">
        <v>433</v>
      </c>
      <c r="E145" t="s">
        <v>414</v>
      </c>
      <c r="F145" t="s">
        <v>415</v>
      </c>
      <c r="G145" t="s">
        <v>416</v>
      </c>
      <c r="H145" t="s">
        <v>653</v>
      </c>
      <c r="I145" s="711" t="s">
        <v>654</v>
      </c>
      <c r="J145" s="711">
        <v>44804</v>
      </c>
      <c r="K145" t="s">
        <v>4428</v>
      </c>
      <c r="L145" t="s">
        <v>4429</v>
      </c>
      <c r="M145" t="s">
        <v>421</v>
      </c>
      <c r="N145">
        <v>0</v>
      </c>
      <c r="O145">
        <v>0</v>
      </c>
      <c r="P145" t="s">
        <v>422</v>
      </c>
      <c r="Q145">
        <v>12.02</v>
      </c>
      <c r="R145">
        <v>12.01</v>
      </c>
      <c r="S145" s="935" t="s">
        <v>422</v>
      </c>
      <c r="T145">
        <v>12.02</v>
      </c>
      <c r="U145" t="s">
        <v>423</v>
      </c>
      <c r="V145" t="s">
        <v>424</v>
      </c>
      <c r="W145" t="s">
        <v>425</v>
      </c>
      <c r="X145" s="711" t="s">
        <v>3406</v>
      </c>
      <c r="Y145" s="1011">
        <v>44807.490787037037</v>
      </c>
    </row>
    <row r="146" spans="1:25">
      <c r="A146" t="s">
        <v>410</v>
      </c>
      <c r="B146" t="s">
        <v>411</v>
      </c>
      <c r="C146" t="s">
        <v>970</v>
      </c>
      <c r="D146" t="s">
        <v>971</v>
      </c>
      <c r="E146" t="s">
        <v>414</v>
      </c>
      <c r="F146" t="s">
        <v>415</v>
      </c>
      <c r="G146" t="s">
        <v>416</v>
      </c>
      <c r="H146" t="s">
        <v>653</v>
      </c>
      <c r="I146" s="711" t="s">
        <v>654</v>
      </c>
      <c r="J146" s="711">
        <v>44804</v>
      </c>
      <c r="K146" t="s">
        <v>4430</v>
      </c>
      <c r="L146" t="s">
        <v>4431</v>
      </c>
      <c r="M146" t="s">
        <v>421</v>
      </c>
      <c r="N146">
        <v>0</v>
      </c>
      <c r="O146">
        <v>0</v>
      </c>
      <c r="P146" t="s">
        <v>422</v>
      </c>
      <c r="Q146">
        <v>68.33</v>
      </c>
      <c r="R146">
        <v>68.849999999999994</v>
      </c>
      <c r="S146" s="935" t="s">
        <v>422</v>
      </c>
      <c r="T146">
        <v>68.33</v>
      </c>
      <c r="U146" t="s">
        <v>423</v>
      </c>
      <c r="V146" t="s">
        <v>424</v>
      </c>
      <c r="W146" t="s">
        <v>425</v>
      </c>
      <c r="X146" s="711" t="s">
        <v>3406</v>
      </c>
      <c r="Y146" s="1011">
        <v>44812.61645833333</v>
      </c>
    </row>
    <row r="147" spans="1:25">
      <c r="A147" t="s">
        <v>410</v>
      </c>
      <c r="B147" t="s">
        <v>411</v>
      </c>
      <c r="C147" t="s">
        <v>432</v>
      </c>
      <c r="D147" t="s">
        <v>433</v>
      </c>
      <c r="E147" t="s">
        <v>414</v>
      </c>
      <c r="F147" t="s">
        <v>415</v>
      </c>
      <c r="G147" t="s">
        <v>416</v>
      </c>
      <c r="H147" t="s">
        <v>653</v>
      </c>
      <c r="I147" s="711" t="s">
        <v>654</v>
      </c>
      <c r="J147" s="711">
        <v>44804</v>
      </c>
      <c r="K147" t="s">
        <v>4432</v>
      </c>
      <c r="L147" t="s">
        <v>4433</v>
      </c>
      <c r="M147" t="s">
        <v>421</v>
      </c>
      <c r="N147">
        <v>0</v>
      </c>
      <c r="O147">
        <v>0</v>
      </c>
      <c r="P147" t="s">
        <v>422</v>
      </c>
      <c r="Q147">
        <v>116</v>
      </c>
      <c r="R147">
        <v>115.86</v>
      </c>
      <c r="S147" s="935" t="s">
        <v>422</v>
      </c>
      <c r="T147">
        <v>116</v>
      </c>
      <c r="U147" t="s">
        <v>423</v>
      </c>
      <c r="V147" t="s">
        <v>424</v>
      </c>
      <c r="W147" t="s">
        <v>425</v>
      </c>
      <c r="X147" s="711" t="s">
        <v>3406</v>
      </c>
      <c r="Y147" s="1011">
        <v>44807.648229166669</v>
      </c>
    </row>
    <row r="148" spans="1:25">
      <c r="A148" t="s">
        <v>410</v>
      </c>
      <c r="B148" t="s">
        <v>411</v>
      </c>
      <c r="C148" t="s">
        <v>432</v>
      </c>
      <c r="D148" t="s">
        <v>433</v>
      </c>
      <c r="E148" t="s">
        <v>414</v>
      </c>
      <c r="F148" t="s">
        <v>415</v>
      </c>
      <c r="G148" t="s">
        <v>416</v>
      </c>
      <c r="H148" t="s">
        <v>653</v>
      </c>
      <c r="I148" s="711" t="s">
        <v>654</v>
      </c>
      <c r="J148" s="711">
        <v>44804</v>
      </c>
      <c r="K148" t="s">
        <v>4434</v>
      </c>
      <c r="L148" t="s">
        <v>4435</v>
      </c>
      <c r="M148" t="s">
        <v>421</v>
      </c>
      <c r="N148">
        <v>0</v>
      </c>
      <c r="O148">
        <v>0</v>
      </c>
      <c r="P148" t="s">
        <v>422</v>
      </c>
      <c r="Q148">
        <v>18.690000000000001</v>
      </c>
      <c r="R148">
        <v>18.670000000000002</v>
      </c>
      <c r="S148" s="935" t="s">
        <v>422</v>
      </c>
      <c r="T148">
        <v>18.690000000000001</v>
      </c>
      <c r="U148" t="s">
        <v>423</v>
      </c>
      <c r="V148" t="s">
        <v>424</v>
      </c>
      <c r="W148" t="s">
        <v>425</v>
      </c>
      <c r="X148" s="711" t="s">
        <v>3406</v>
      </c>
      <c r="Y148" s="1011">
        <v>44807.414618055554</v>
      </c>
    </row>
    <row r="149" spans="1:25">
      <c r="A149" t="s">
        <v>410</v>
      </c>
      <c r="B149" t="s">
        <v>411</v>
      </c>
      <c r="C149" t="s">
        <v>970</v>
      </c>
      <c r="D149" t="s">
        <v>971</v>
      </c>
      <c r="E149" t="s">
        <v>414</v>
      </c>
      <c r="F149" t="s">
        <v>415</v>
      </c>
      <c r="G149" t="s">
        <v>416</v>
      </c>
      <c r="H149" t="s">
        <v>2043</v>
      </c>
      <c r="I149" s="711" t="s">
        <v>1833</v>
      </c>
      <c r="J149" s="711">
        <v>44796</v>
      </c>
      <c r="K149" t="s">
        <v>4436</v>
      </c>
      <c r="L149" t="s">
        <v>4437</v>
      </c>
      <c r="M149" t="s">
        <v>421</v>
      </c>
      <c r="N149">
        <v>0</v>
      </c>
      <c r="O149">
        <v>0</v>
      </c>
      <c r="P149" t="s">
        <v>422</v>
      </c>
      <c r="Q149">
        <v>550</v>
      </c>
      <c r="R149">
        <v>549.34</v>
      </c>
      <c r="S149" s="935" t="s">
        <v>422</v>
      </c>
      <c r="T149">
        <v>550</v>
      </c>
      <c r="U149" t="s">
        <v>423</v>
      </c>
      <c r="V149" t="s">
        <v>424</v>
      </c>
      <c r="W149" t="s">
        <v>425</v>
      </c>
      <c r="X149" s="711" t="s">
        <v>3072</v>
      </c>
      <c r="Y149" s="1011">
        <v>44812.616469907407</v>
      </c>
    </row>
    <row r="150" spans="1:25">
      <c r="A150" t="s">
        <v>410</v>
      </c>
      <c r="B150" t="s">
        <v>411</v>
      </c>
      <c r="C150" t="s">
        <v>412</v>
      </c>
      <c r="D150" t="s">
        <v>413</v>
      </c>
      <c r="E150" t="s">
        <v>414</v>
      </c>
      <c r="F150" t="s">
        <v>415</v>
      </c>
      <c r="G150" t="s">
        <v>416</v>
      </c>
      <c r="H150" t="s">
        <v>2043</v>
      </c>
      <c r="I150" s="711" t="s">
        <v>1833</v>
      </c>
      <c r="J150" s="711">
        <v>44803</v>
      </c>
      <c r="K150" t="s">
        <v>4438</v>
      </c>
      <c r="L150" t="s">
        <v>4439</v>
      </c>
      <c r="M150" t="s">
        <v>421</v>
      </c>
      <c r="N150">
        <v>0</v>
      </c>
      <c r="O150">
        <v>0</v>
      </c>
      <c r="P150" t="s">
        <v>422</v>
      </c>
      <c r="Q150">
        <v>280</v>
      </c>
      <c r="R150">
        <v>279.66000000000003</v>
      </c>
      <c r="S150" s="935" t="s">
        <v>422</v>
      </c>
      <c r="T150">
        <v>280</v>
      </c>
      <c r="U150" t="s">
        <v>423</v>
      </c>
      <c r="V150" t="s">
        <v>424</v>
      </c>
      <c r="W150" t="s">
        <v>425</v>
      </c>
      <c r="X150" s="711" t="s">
        <v>3064</v>
      </c>
      <c r="Y150" s="1011">
        <v>44809.386342592596</v>
      </c>
    </row>
    <row r="151" spans="1:25">
      <c r="A151" t="s">
        <v>410</v>
      </c>
      <c r="B151" t="s">
        <v>411</v>
      </c>
      <c r="C151" t="s">
        <v>970</v>
      </c>
      <c r="D151" t="s">
        <v>971</v>
      </c>
      <c r="E151" t="s">
        <v>414</v>
      </c>
      <c r="F151" t="s">
        <v>415</v>
      </c>
      <c r="G151" t="s">
        <v>416</v>
      </c>
      <c r="H151" t="s">
        <v>2043</v>
      </c>
      <c r="I151" s="711" t="s">
        <v>1833</v>
      </c>
      <c r="J151" s="711">
        <v>44804</v>
      </c>
      <c r="K151" t="s">
        <v>4440</v>
      </c>
      <c r="L151" t="s">
        <v>4441</v>
      </c>
      <c r="M151" t="s">
        <v>421</v>
      </c>
      <c r="N151">
        <v>0</v>
      </c>
      <c r="O151">
        <v>0</v>
      </c>
      <c r="P151" t="s">
        <v>422</v>
      </c>
      <c r="Q151">
        <v>630</v>
      </c>
      <c r="R151">
        <v>634.82000000000005</v>
      </c>
      <c r="S151" s="935" t="s">
        <v>422</v>
      </c>
      <c r="T151">
        <v>630</v>
      </c>
      <c r="U151" t="s">
        <v>423</v>
      </c>
      <c r="V151" t="s">
        <v>424</v>
      </c>
      <c r="W151" t="s">
        <v>425</v>
      </c>
      <c r="X151" s="711" t="s">
        <v>3064</v>
      </c>
      <c r="Y151" s="1011">
        <v>44817.624571759261</v>
      </c>
    </row>
    <row r="152" spans="1:25">
      <c r="A152" t="s">
        <v>410</v>
      </c>
      <c r="B152" t="s">
        <v>411</v>
      </c>
      <c r="C152" t="s">
        <v>970</v>
      </c>
      <c r="D152" t="s">
        <v>971</v>
      </c>
      <c r="E152" t="s">
        <v>414</v>
      </c>
      <c r="F152" t="s">
        <v>415</v>
      </c>
      <c r="G152" t="s">
        <v>416</v>
      </c>
      <c r="H152" t="s">
        <v>2043</v>
      </c>
      <c r="I152" s="711" t="s">
        <v>1833</v>
      </c>
      <c r="J152" s="711">
        <v>44804</v>
      </c>
      <c r="K152" t="s">
        <v>4442</v>
      </c>
      <c r="L152" t="s">
        <v>4443</v>
      </c>
      <c r="M152" t="s">
        <v>421</v>
      </c>
      <c r="N152">
        <v>0</v>
      </c>
      <c r="O152">
        <v>0</v>
      </c>
      <c r="P152" t="s">
        <v>422</v>
      </c>
      <c r="Q152">
        <v>1125</v>
      </c>
      <c r="R152">
        <v>1133.6199999999999</v>
      </c>
      <c r="S152" s="935" t="s">
        <v>422</v>
      </c>
      <c r="T152">
        <v>1125</v>
      </c>
      <c r="U152" t="s">
        <v>423</v>
      </c>
      <c r="V152" t="s">
        <v>424</v>
      </c>
      <c r="W152" t="s">
        <v>425</v>
      </c>
      <c r="X152" s="711" t="s">
        <v>3064</v>
      </c>
      <c r="Y152" s="1011">
        <v>44817.624571759261</v>
      </c>
    </row>
    <row r="153" spans="1:25">
      <c r="A153" t="s">
        <v>410</v>
      </c>
      <c r="B153" t="s">
        <v>411</v>
      </c>
      <c r="C153" t="s">
        <v>970</v>
      </c>
      <c r="D153" t="s">
        <v>971</v>
      </c>
      <c r="E153" t="s">
        <v>414</v>
      </c>
      <c r="F153" t="s">
        <v>415</v>
      </c>
      <c r="G153" t="s">
        <v>416</v>
      </c>
      <c r="H153" t="s">
        <v>2043</v>
      </c>
      <c r="I153" s="711" t="s">
        <v>1833</v>
      </c>
      <c r="J153" s="711">
        <v>44804</v>
      </c>
      <c r="K153" t="s">
        <v>4444</v>
      </c>
      <c r="L153" t="s">
        <v>4445</v>
      </c>
      <c r="M153" t="s">
        <v>421</v>
      </c>
      <c r="N153">
        <v>0</v>
      </c>
      <c r="O153">
        <v>0</v>
      </c>
      <c r="P153" t="s">
        <v>422</v>
      </c>
      <c r="Q153">
        <v>300</v>
      </c>
      <c r="R153">
        <v>302.3</v>
      </c>
      <c r="S153" s="935" t="s">
        <v>422</v>
      </c>
      <c r="T153">
        <v>300</v>
      </c>
      <c r="U153" t="s">
        <v>423</v>
      </c>
      <c r="V153" t="s">
        <v>424</v>
      </c>
      <c r="W153" t="s">
        <v>425</v>
      </c>
      <c r="X153" s="711" t="s">
        <v>3064</v>
      </c>
      <c r="Y153" s="1011">
        <v>44817.624583333331</v>
      </c>
    </row>
    <row r="154" spans="1:25">
      <c r="A154" t="s">
        <v>410</v>
      </c>
      <c r="B154" t="s">
        <v>411</v>
      </c>
      <c r="C154" t="s">
        <v>970</v>
      </c>
      <c r="D154" t="s">
        <v>971</v>
      </c>
      <c r="E154" t="s">
        <v>414</v>
      </c>
      <c r="F154" t="s">
        <v>415</v>
      </c>
      <c r="G154" t="s">
        <v>416</v>
      </c>
      <c r="H154" t="s">
        <v>2043</v>
      </c>
      <c r="I154" s="711" t="s">
        <v>1833</v>
      </c>
      <c r="J154" s="711">
        <v>44804</v>
      </c>
      <c r="K154" t="s">
        <v>4446</v>
      </c>
      <c r="L154" t="s">
        <v>4447</v>
      </c>
      <c r="M154" t="s">
        <v>421</v>
      </c>
      <c r="N154">
        <v>0</v>
      </c>
      <c r="O154">
        <v>0</v>
      </c>
      <c r="P154" t="s">
        <v>422</v>
      </c>
      <c r="Q154">
        <v>144</v>
      </c>
      <c r="R154">
        <v>145.1</v>
      </c>
      <c r="S154" s="935" t="s">
        <v>422</v>
      </c>
      <c r="T154">
        <v>144</v>
      </c>
      <c r="U154" t="s">
        <v>423</v>
      </c>
      <c r="V154" t="s">
        <v>424</v>
      </c>
      <c r="W154" t="s">
        <v>425</v>
      </c>
      <c r="X154" s="711" t="s">
        <v>3072</v>
      </c>
      <c r="Y154" s="1011">
        <v>44817.624583333331</v>
      </c>
    </row>
    <row r="155" spans="1:25">
      <c r="A155" t="s">
        <v>410</v>
      </c>
      <c r="B155" t="s">
        <v>411</v>
      </c>
      <c r="C155" t="s">
        <v>432</v>
      </c>
      <c r="D155" t="s">
        <v>433</v>
      </c>
      <c r="E155" t="s">
        <v>414</v>
      </c>
      <c r="F155" t="s">
        <v>415</v>
      </c>
      <c r="G155" t="s">
        <v>416</v>
      </c>
      <c r="H155" t="s">
        <v>675</v>
      </c>
      <c r="I155" s="711" t="s">
        <v>676</v>
      </c>
      <c r="J155" s="711">
        <v>44804</v>
      </c>
      <c r="K155" t="s">
        <v>4448</v>
      </c>
      <c r="L155" t="s">
        <v>4449</v>
      </c>
      <c r="M155" t="s">
        <v>421</v>
      </c>
      <c r="N155">
        <v>0</v>
      </c>
      <c r="O155">
        <v>0</v>
      </c>
      <c r="P155" t="s">
        <v>422</v>
      </c>
      <c r="Q155">
        <v>748.89</v>
      </c>
      <c r="R155">
        <v>747.99</v>
      </c>
      <c r="S155" s="935" t="s">
        <v>422</v>
      </c>
      <c r="T155">
        <v>748.89</v>
      </c>
      <c r="U155" t="s">
        <v>423</v>
      </c>
      <c r="V155" t="s">
        <v>424</v>
      </c>
      <c r="W155" t="s">
        <v>425</v>
      </c>
      <c r="X155" s="711" t="s">
        <v>3135</v>
      </c>
      <c r="Y155" s="1011">
        <v>44811.215046296296</v>
      </c>
    </row>
    <row r="156" spans="1:25">
      <c r="A156" t="s">
        <v>410</v>
      </c>
      <c r="B156" t="s">
        <v>411</v>
      </c>
      <c r="C156" t="s">
        <v>970</v>
      </c>
      <c r="D156" t="s">
        <v>971</v>
      </c>
      <c r="E156" t="s">
        <v>414</v>
      </c>
      <c r="F156" t="s">
        <v>415</v>
      </c>
      <c r="G156" t="s">
        <v>416</v>
      </c>
      <c r="H156" t="s">
        <v>863</v>
      </c>
      <c r="I156" s="711" t="s">
        <v>1778</v>
      </c>
      <c r="J156" s="711">
        <v>44804</v>
      </c>
      <c r="K156" t="s">
        <v>4450</v>
      </c>
      <c r="L156" t="s">
        <v>4451</v>
      </c>
      <c r="M156" t="s">
        <v>421</v>
      </c>
      <c r="N156">
        <v>0</v>
      </c>
      <c r="O156">
        <v>0</v>
      </c>
      <c r="P156" t="s">
        <v>422</v>
      </c>
      <c r="Q156">
        <v>3000</v>
      </c>
      <c r="R156">
        <v>3022.97</v>
      </c>
      <c r="S156" s="935" t="s">
        <v>422</v>
      </c>
      <c r="T156">
        <v>3000</v>
      </c>
      <c r="U156" t="s">
        <v>423</v>
      </c>
      <c r="V156" t="s">
        <v>424</v>
      </c>
      <c r="W156" t="s">
        <v>425</v>
      </c>
      <c r="X156" s="711" t="s">
        <v>3574</v>
      </c>
      <c r="Y156" s="1011">
        <v>44818.597222222219</v>
      </c>
    </row>
    <row r="157" spans="1:25">
      <c r="A157" t="s">
        <v>410</v>
      </c>
      <c r="B157" t="s">
        <v>411</v>
      </c>
      <c r="C157" t="s">
        <v>970</v>
      </c>
      <c r="D157" t="s">
        <v>971</v>
      </c>
      <c r="E157" t="s">
        <v>414</v>
      </c>
      <c r="F157" t="s">
        <v>415</v>
      </c>
      <c r="G157" t="s">
        <v>416</v>
      </c>
      <c r="H157" t="s">
        <v>868</v>
      </c>
      <c r="I157" s="711" t="s">
        <v>2520</v>
      </c>
      <c r="J157" s="711">
        <v>44804</v>
      </c>
      <c r="K157" t="s">
        <v>4450</v>
      </c>
      <c r="L157" t="s">
        <v>4452</v>
      </c>
      <c r="M157" t="s">
        <v>421</v>
      </c>
      <c r="N157">
        <v>0</v>
      </c>
      <c r="O157">
        <v>0</v>
      </c>
      <c r="P157" t="s">
        <v>422</v>
      </c>
      <c r="Q157">
        <v>800</v>
      </c>
      <c r="R157">
        <v>806.13</v>
      </c>
      <c r="S157" s="935" t="s">
        <v>422</v>
      </c>
      <c r="T157">
        <v>800</v>
      </c>
      <c r="U157" t="s">
        <v>423</v>
      </c>
      <c r="V157" t="s">
        <v>424</v>
      </c>
      <c r="W157" t="s">
        <v>425</v>
      </c>
      <c r="X157" s="711" t="s">
        <v>3574</v>
      </c>
      <c r="Y157" s="1011">
        <v>44818.597222222219</v>
      </c>
    </row>
    <row r="158" spans="1:25" s="1006" customFormat="1" ht="15">
      <c r="A158" s="1006" t="s">
        <v>410</v>
      </c>
      <c r="B158" s="1006" t="s">
        <v>411</v>
      </c>
      <c r="C158" s="1006" t="s">
        <v>970</v>
      </c>
      <c r="D158" s="1006" t="s">
        <v>971</v>
      </c>
      <c r="E158" s="1006" t="s">
        <v>414</v>
      </c>
      <c r="F158" s="1006" t="s">
        <v>415</v>
      </c>
      <c r="G158" s="1006" t="s">
        <v>416</v>
      </c>
      <c r="H158" s="1006" t="s">
        <v>862</v>
      </c>
      <c r="I158" s="1007" t="s">
        <v>1628</v>
      </c>
      <c r="J158" s="1007">
        <v>44804</v>
      </c>
      <c r="K158" s="1006" t="s">
        <v>4453</v>
      </c>
      <c r="L158" s="1006" t="s">
        <v>4454</v>
      </c>
      <c r="M158" s="1006" t="s">
        <v>421</v>
      </c>
      <c r="N158" s="1008">
        <v>0</v>
      </c>
      <c r="O158" s="1006">
        <v>0</v>
      </c>
      <c r="P158" s="1009" t="s">
        <v>422</v>
      </c>
      <c r="Q158" s="1008">
        <v>800</v>
      </c>
      <c r="R158" s="1006">
        <v>806.13</v>
      </c>
      <c r="S158" s="1009" t="s">
        <v>422</v>
      </c>
      <c r="T158" s="1006">
        <v>800</v>
      </c>
      <c r="U158" s="1006" t="s">
        <v>423</v>
      </c>
      <c r="V158" s="1006" t="s">
        <v>424</v>
      </c>
      <c r="W158" s="1006" t="s">
        <v>425</v>
      </c>
      <c r="X158" s="1007" t="s">
        <v>3574</v>
      </c>
      <c r="Y158" s="1012">
        <v>44818.597199074073</v>
      </c>
    </row>
    <row r="159" spans="1:25">
      <c r="A159" t="s">
        <v>410</v>
      </c>
      <c r="B159" t="s">
        <v>411</v>
      </c>
      <c r="C159" t="s">
        <v>970</v>
      </c>
      <c r="D159" t="s">
        <v>971</v>
      </c>
      <c r="E159" t="s">
        <v>414</v>
      </c>
      <c r="F159" t="s">
        <v>415</v>
      </c>
      <c r="G159" t="s">
        <v>416</v>
      </c>
      <c r="H159" t="s">
        <v>862</v>
      </c>
      <c r="I159" s="711" t="s">
        <v>1628</v>
      </c>
      <c r="J159" s="711">
        <v>44804</v>
      </c>
      <c r="K159" t="s">
        <v>4450</v>
      </c>
      <c r="L159" t="s">
        <v>4455</v>
      </c>
      <c r="M159" t="s">
        <v>421</v>
      </c>
      <c r="N159">
        <v>0</v>
      </c>
      <c r="O159">
        <v>0</v>
      </c>
      <c r="P159" t="s">
        <v>422</v>
      </c>
      <c r="Q159">
        <v>400</v>
      </c>
      <c r="R159">
        <v>403.06</v>
      </c>
      <c r="S159" s="935" t="s">
        <v>422</v>
      </c>
      <c r="T159">
        <v>400</v>
      </c>
      <c r="U159" t="s">
        <v>423</v>
      </c>
      <c r="V159" t="s">
        <v>424</v>
      </c>
      <c r="W159" t="s">
        <v>425</v>
      </c>
      <c r="X159" s="711" t="s">
        <v>3574</v>
      </c>
      <c r="Y159" s="1011">
        <v>44818.597210648149</v>
      </c>
    </row>
    <row r="160" spans="1:25">
      <c r="A160" t="s">
        <v>410</v>
      </c>
      <c r="B160" t="s">
        <v>411</v>
      </c>
      <c r="C160" t="s">
        <v>970</v>
      </c>
      <c r="D160" t="s">
        <v>971</v>
      </c>
      <c r="E160" t="s">
        <v>414</v>
      </c>
      <c r="F160" t="s">
        <v>415</v>
      </c>
      <c r="G160" t="s">
        <v>416</v>
      </c>
      <c r="H160" t="s">
        <v>933</v>
      </c>
      <c r="I160" s="711" t="s">
        <v>1631</v>
      </c>
      <c r="J160" s="711">
        <v>44804</v>
      </c>
      <c r="K160" t="s">
        <v>4453</v>
      </c>
      <c r="L160" t="s">
        <v>4456</v>
      </c>
      <c r="M160" t="s">
        <v>421</v>
      </c>
      <c r="N160">
        <v>0</v>
      </c>
      <c r="O160">
        <v>0</v>
      </c>
      <c r="P160" t="s">
        <v>422</v>
      </c>
      <c r="Q160">
        <v>600</v>
      </c>
      <c r="R160">
        <v>604.59</v>
      </c>
      <c r="S160" s="935" t="s">
        <v>422</v>
      </c>
      <c r="T160">
        <v>600</v>
      </c>
      <c r="U160" t="s">
        <v>423</v>
      </c>
      <c r="V160" t="s">
        <v>424</v>
      </c>
      <c r="W160" t="s">
        <v>425</v>
      </c>
      <c r="X160" s="711" t="s">
        <v>3574</v>
      </c>
      <c r="Y160" s="1011">
        <v>44818.597210648149</v>
      </c>
    </row>
    <row r="161" spans="1:25">
      <c r="A161" t="s">
        <v>410</v>
      </c>
      <c r="B161" t="s">
        <v>411</v>
      </c>
      <c r="C161" t="s">
        <v>970</v>
      </c>
      <c r="D161" t="s">
        <v>971</v>
      </c>
      <c r="E161" t="s">
        <v>414</v>
      </c>
      <c r="F161" t="s">
        <v>415</v>
      </c>
      <c r="G161" t="s">
        <v>416</v>
      </c>
      <c r="H161" t="s">
        <v>933</v>
      </c>
      <c r="I161" s="711" t="s">
        <v>1631</v>
      </c>
      <c r="J161" s="711">
        <v>44804</v>
      </c>
      <c r="K161" t="s">
        <v>4450</v>
      </c>
      <c r="L161" t="s">
        <v>4457</v>
      </c>
      <c r="M161" t="s">
        <v>421</v>
      </c>
      <c r="N161">
        <v>0</v>
      </c>
      <c r="O161">
        <v>0</v>
      </c>
      <c r="P161" t="s">
        <v>422</v>
      </c>
      <c r="Q161">
        <v>300</v>
      </c>
      <c r="R161">
        <v>302.3</v>
      </c>
      <c r="S161" s="935" t="s">
        <v>422</v>
      </c>
      <c r="T161">
        <v>300</v>
      </c>
      <c r="U161" t="s">
        <v>423</v>
      </c>
      <c r="V161" t="s">
        <v>424</v>
      </c>
      <c r="W161" t="s">
        <v>425</v>
      </c>
      <c r="X161" s="711" t="s">
        <v>3574</v>
      </c>
      <c r="Y161" s="1011">
        <v>44818.597222222219</v>
      </c>
    </row>
    <row r="162" spans="1:25">
      <c r="A162" t="s">
        <v>410</v>
      </c>
      <c r="B162" t="s">
        <v>411</v>
      </c>
      <c r="C162" t="s">
        <v>970</v>
      </c>
      <c r="D162" t="s">
        <v>971</v>
      </c>
      <c r="E162" t="s">
        <v>414</v>
      </c>
      <c r="F162" t="s">
        <v>415</v>
      </c>
      <c r="G162" t="s">
        <v>416</v>
      </c>
      <c r="H162" t="s">
        <v>936</v>
      </c>
      <c r="I162" s="711" t="s">
        <v>1634</v>
      </c>
      <c r="J162" s="711">
        <v>44804</v>
      </c>
      <c r="K162" t="s">
        <v>4453</v>
      </c>
      <c r="L162" t="s">
        <v>4458</v>
      </c>
      <c r="M162" t="s">
        <v>421</v>
      </c>
      <c r="N162">
        <v>0</v>
      </c>
      <c r="O162">
        <v>0</v>
      </c>
      <c r="P162" t="s">
        <v>422</v>
      </c>
      <c r="Q162">
        <v>300</v>
      </c>
      <c r="R162">
        <v>302.3</v>
      </c>
      <c r="S162" s="935" t="s">
        <v>422</v>
      </c>
      <c r="T162">
        <v>300</v>
      </c>
      <c r="U162" t="s">
        <v>423</v>
      </c>
      <c r="V162" t="s">
        <v>424</v>
      </c>
      <c r="W162" t="s">
        <v>425</v>
      </c>
      <c r="X162" s="711" t="s">
        <v>3574</v>
      </c>
      <c r="Y162" s="1011">
        <v>44818.597210648149</v>
      </c>
    </row>
    <row r="163" spans="1:25">
      <c r="A163" t="s">
        <v>410</v>
      </c>
      <c r="B163" t="s">
        <v>411</v>
      </c>
      <c r="C163" t="s">
        <v>970</v>
      </c>
      <c r="D163" t="s">
        <v>971</v>
      </c>
      <c r="E163" t="s">
        <v>414</v>
      </c>
      <c r="F163" t="s">
        <v>415</v>
      </c>
      <c r="G163" t="s">
        <v>416</v>
      </c>
      <c r="H163" t="s">
        <v>936</v>
      </c>
      <c r="I163" s="711" t="s">
        <v>1634</v>
      </c>
      <c r="J163" s="711">
        <v>44804</v>
      </c>
      <c r="K163" t="s">
        <v>4450</v>
      </c>
      <c r="L163" t="s">
        <v>4459</v>
      </c>
      <c r="M163" t="s">
        <v>421</v>
      </c>
      <c r="N163">
        <v>0</v>
      </c>
      <c r="O163">
        <v>0</v>
      </c>
      <c r="P163" t="s">
        <v>422</v>
      </c>
      <c r="Q163">
        <v>150</v>
      </c>
      <c r="R163">
        <v>151.15</v>
      </c>
      <c r="S163" s="935" t="s">
        <v>422</v>
      </c>
      <c r="T163">
        <v>150</v>
      </c>
      <c r="U163" t="s">
        <v>423</v>
      </c>
      <c r="V163" t="s">
        <v>424</v>
      </c>
      <c r="W163" t="s">
        <v>425</v>
      </c>
      <c r="X163" s="711" t="s">
        <v>3574</v>
      </c>
      <c r="Y163" s="1011">
        <v>44818.597222222219</v>
      </c>
    </row>
    <row r="164" spans="1:25">
      <c r="A164" t="s">
        <v>410</v>
      </c>
      <c r="B164" t="s">
        <v>411</v>
      </c>
      <c r="C164" t="s">
        <v>970</v>
      </c>
      <c r="D164" t="s">
        <v>971</v>
      </c>
      <c r="E164" t="s">
        <v>414</v>
      </c>
      <c r="F164" t="s">
        <v>415</v>
      </c>
      <c r="G164" t="s">
        <v>416</v>
      </c>
      <c r="H164" t="s">
        <v>934</v>
      </c>
      <c r="I164" s="711" t="s">
        <v>1261</v>
      </c>
      <c r="J164" s="711">
        <v>44804</v>
      </c>
      <c r="K164" t="s">
        <v>4450</v>
      </c>
      <c r="L164" t="s">
        <v>4460</v>
      </c>
      <c r="M164" t="s">
        <v>421</v>
      </c>
      <c r="N164">
        <v>0</v>
      </c>
      <c r="O164">
        <v>0</v>
      </c>
      <c r="P164" t="s">
        <v>422</v>
      </c>
      <c r="Q164">
        <v>928</v>
      </c>
      <c r="R164">
        <v>935.11</v>
      </c>
      <c r="S164" s="935" t="s">
        <v>422</v>
      </c>
      <c r="T164">
        <v>928</v>
      </c>
      <c r="U164" t="s">
        <v>423</v>
      </c>
      <c r="V164" t="s">
        <v>424</v>
      </c>
      <c r="W164" t="s">
        <v>425</v>
      </c>
      <c r="X164" s="711" t="s">
        <v>3574</v>
      </c>
      <c r="Y164" s="1011">
        <v>44818.597222222219</v>
      </c>
    </row>
    <row r="165" spans="1:25">
      <c r="A165" t="s">
        <v>410</v>
      </c>
      <c r="B165" t="s">
        <v>411</v>
      </c>
      <c r="C165" t="s">
        <v>970</v>
      </c>
      <c r="D165" t="s">
        <v>971</v>
      </c>
      <c r="E165" t="s">
        <v>414</v>
      </c>
      <c r="F165" t="s">
        <v>415</v>
      </c>
      <c r="G165" t="s">
        <v>416</v>
      </c>
      <c r="H165" t="s">
        <v>937</v>
      </c>
      <c r="I165" s="711" t="s">
        <v>1639</v>
      </c>
      <c r="J165" s="711">
        <v>44804</v>
      </c>
      <c r="K165" t="s">
        <v>4453</v>
      </c>
      <c r="L165" t="s">
        <v>4461</v>
      </c>
      <c r="M165" t="s">
        <v>421</v>
      </c>
      <c r="N165">
        <v>0</v>
      </c>
      <c r="O165">
        <v>0</v>
      </c>
      <c r="P165" t="s">
        <v>422</v>
      </c>
      <c r="Q165">
        <v>200</v>
      </c>
      <c r="R165">
        <v>201.53</v>
      </c>
      <c r="S165" s="935" t="s">
        <v>422</v>
      </c>
      <c r="T165">
        <v>200</v>
      </c>
      <c r="U165" t="s">
        <v>423</v>
      </c>
      <c r="V165" t="s">
        <v>424</v>
      </c>
      <c r="W165" t="s">
        <v>425</v>
      </c>
      <c r="X165" s="711" t="s">
        <v>3574</v>
      </c>
      <c r="Y165" s="1011">
        <v>44818.597210648149</v>
      </c>
    </row>
    <row r="166" spans="1:25">
      <c r="A166" t="s">
        <v>410</v>
      </c>
      <c r="B166" t="s">
        <v>411</v>
      </c>
      <c r="C166" t="s">
        <v>970</v>
      </c>
      <c r="D166" t="s">
        <v>971</v>
      </c>
      <c r="E166" t="s">
        <v>414</v>
      </c>
      <c r="F166" t="s">
        <v>415</v>
      </c>
      <c r="G166" t="s">
        <v>416</v>
      </c>
      <c r="H166" t="s">
        <v>937</v>
      </c>
      <c r="I166" s="711" t="s">
        <v>1639</v>
      </c>
      <c r="J166" s="711">
        <v>44804</v>
      </c>
      <c r="K166" t="s">
        <v>4450</v>
      </c>
      <c r="L166" t="s">
        <v>4462</v>
      </c>
      <c r="M166" t="s">
        <v>421</v>
      </c>
      <c r="N166">
        <v>0</v>
      </c>
      <c r="O166">
        <v>0</v>
      </c>
      <c r="P166" t="s">
        <v>422</v>
      </c>
      <c r="Q166">
        <v>100</v>
      </c>
      <c r="R166">
        <v>100.77</v>
      </c>
      <c r="S166" s="936" t="s">
        <v>422</v>
      </c>
      <c r="T166">
        <v>100</v>
      </c>
      <c r="U166" t="s">
        <v>423</v>
      </c>
      <c r="V166" t="s">
        <v>424</v>
      </c>
      <c r="W166" t="s">
        <v>425</v>
      </c>
      <c r="X166" s="711" t="s">
        <v>3574</v>
      </c>
      <c r="Y166" s="1011">
        <v>44818.597222222219</v>
      </c>
    </row>
    <row r="167" spans="1:25">
      <c r="A167" t="s">
        <v>410</v>
      </c>
      <c r="B167" t="s">
        <v>411</v>
      </c>
      <c r="C167" t="s">
        <v>970</v>
      </c>
      <c r="D167" t="s">
        <v>971</v>
      </c>
      <c r="E167" t="s">
        <v>414</v>
      </c>
      <c r="F167" t="s">
        <v>415</v>
      </c>
      <c r="G167" t="s">
        <v>416</v>
      </c>
      <c r="H167" t="s">
        <v>938</v>
      </c>
      <c r="I167" s="711" t="s">
        <v>1642</v>
      </c>
      <c r="J167" s="711">
        <v>44804</v>
      </c>
      <c r="K167" t="s">
        <v>4453</v>
      </c>
      <c r="L167" t="s">
        <v>4463</v>
      </c>
      <c r="M167" t="s">
        <v>421</v>
      </c>
      <c r="N167">
        <v>0</v>
      </c>
      <c r="O167">
        <v>0</v>
      </c>
      <c r="P167" t="s">
        <v>422</v>
      </c>
      <c r="Q167">
        <v>1000</v>
      </c>
      <c r="R167">
        <v>1007.66</v>
      </c>
      <c r="S167" s="935" t="s">
        <v>422</v>
      </c>
      <c r="T167">
        <v>1000</v>
      </c>
      <c r="U167" t="s">
        <v>423</v>
      </c>
      <c r="V167" t="s">
        <v>424</v>
      </c>
      <c r="W167" t="s">
        <v>425</v>
      </c>
      <c r="X167" s="711" t="s">
        <v>3574</v>
      </c>
      <c r="Y167" s="1011">
        <v>44818.597210648149</v>
      </c>
    </row>
    <row r="168" spans="1:25">
      <c r="A168" t="s">
        <v>410</v>
      </c>
      <c r="B168" t="s">
        <v>411</v>
      </c>
      <c r="C168" t="s">
        <v>970</v>
      </c>
      <c r="D168" t="s">
        <v>971</v>
      </c>
      <c r="E168" t="s">
        <v>414</v>
      </c>
      <c r="F168" t="s">
        <v>415</v>
      </c>
      <c r="G168" t="s">
        <v>416</v>
      </c>
      <c r="H168" t="s">
        <v>938</v>
      </c>
      <c r="I168" s="711" t="s">
        <v>1642</v>
      </c>
      <c r="J168" s="711">
        <v>44804</v>
      </c>
      <c r="K168" t="s">
        <v>4450</v>
      </c>
      <c r="L168" t="s">
        <v>4464</v>
      </c>
      <c r="M168" t="s">
        <v>421</v>
      </c>
      <c r="N168">
        <v>0</v>
      </c>
      <c r="O168">
        <v>0</v>
      </c>
      <c r="P168" t="s">
        <v>422</v>
      </c>
      <c r="Q168">
        <v>500</v>
      </c>
      <c r="R168">
        <v>503.83</v>
      </c>
      <c r="S168" s="935" t="s">
        <v>422</v>
      </c>
      <c r="T168">
        <v>500</v>
      </c>
      <c r="U168" t="s">
        <v>423</v>
      </c>
      <c r="V168" t="s">
        <v>424</v>
      </c>
      <c r="W168" t="s">
        <v>425</v>
      </c>
      <c r="X168" s="711" t="s">
        <v>3574</v>
      </c>
      <c r="Y168" s="1011">
        <v>44818.597222222219</v>
      </c>
    </row>
    <row r="169" spans="1:25">
      <c r="A169" t="s">
        <v>410</v>
      </c>
      <c r="B169" t="s">
        <v>411</v>
      </c>
      <c r="C169" t="s">
        <v>970</v>
      </c>
      <c r="D169" t="s">
        <v>971</v>
      </c>
      <c r="E169" t="s">
        <v>414</v>
      </c>
      <c r="F169" t="s">
        <v>415</v>
      </c>
      <c r="G169" t="s">
        <v>416</v>
      </c>
      <c r="H169" t="s">
        <v>935</v>
      </c>
      <c r="I169" s="711" t="s">
        <v>1645</v>
      </c>
      <c r="J169" s="711">
        <v>44804</v>
      </c>
      <c r="K169" t="s">
        <v>4453</v>
      </c>
      <c r="L169" t="s">
        <v>4465</v>
      </c>
      <c r="M169" t="s">
        <v>421</v>
      </c>
      <c r="N169">
        <v>0</v>
      </c>
      <c r="O169">
        <v>0</v>
      </c>
      <c r="P169" t="s">
        <v>422</v>
      </c>
      <c r="Q169">
        <v>300</v>
      </c>
      <c r="R169">
        <v>302.3</v>
      </c>
      <c r="S169" s="935" t="s">
        <v>422</v>
      </c>
      <c r="T169">
        <v>300</v>
      </c>
      <c r="U169" t="s">
        <v>423</v>
      </c>
      <c r="V169" t="s">
        <v>424</v>
      </c>
      <c r="W169" t="s">
        <v>425</v>
      </c>
      <c r="X169" s="711" t="s">
        <v>3574</v>
      </c>
      <c r="Y169" s="1011">
        <v>44818.597210648149</v>
      </c>
    </row>
    <row r="170" spans="1:25">
      <c r="A170" t="s">
        <v>410</v>
      </c>
      <c r="B170" t="s">
        <v>411</v>
      </c>
      <c r="C170" t="s">
        <v>970</v>
      </c>
      <c r="D170" t="s">
        <v>971</v>
      </c>
      <c r="E170" t="s">
        <v>414</v>
      </c>
      <c r="F170" t="s">
        <v>415</v>
      </c>
      <c r="G170" t="s">
        <v>416</v>
      </c>
      <c r="H170" t="s">
        <v>935</v>
      </c>
      <c r="I170" s="711" t="s">
        <v>1645</v>
      </c>
      <c r="J170" s="711">
        <v>44804</v>
      </c>
      <c r="K170" t="s">
        <v>4450</v>
      </c>
      <c r="L170" t="s">
        <v>4466</v>
      </c>
      <c r="M170" t="s">
        <v>421</v>
      </c>
      <c r="N170">
        <v>0</v>
      </c>
      <c r="O170">
        <v>0</v>
      </c>
      <c r="P170" t="s">
        <v>422</v>
      </c>
      <c r="Q170">
        <v>150</v>
      </c>
      <c r="R170">
        <v>151.15</v>
      </c>
      <c r="S170" s="935" t="s">
        <v>422</v>
      </c>
      <c r="T170">
        <v>150</v>
      </c>
      <c r="U170" t="s">
        <v>423</v>
      </c>
      <c r="V170" t="s">
        <v>424</v>
      </c>
      <c r="W170" t="s">
        <v>425</v>
      </c>
      <c r="X170" s="711" t="s">
        <v>3574</v>
      </c>
      <c r="Y170" s="1011">
        <v>44818.597222222219</v>
      </c>
    </row>
    <row r="171" spans="1:25">
      <c r="A171" t="s">
        <v>410</v>
      </c>
      <c r="B171" t="s">
        <v>411</v>
      </c>
      <c r="C171" t="s">
        <v>970</v>
      </c>
      <c r="D171" t="s">
        <v>971</v>
      </c>
      <c r="E171" t="s">
        <v>414</v>
      </c>
      <c r="F171" t="s">
        <v>415</v>
      </c>
      <c r="G171" t="s">
        <v>416</v>
      </c>
      <c r="H171" t="s">
        <v>842</v>
      </c>
      <c r="I171" s="711" t="s">
        <v>1264</v>
      </c>
      <c r="J171" s="711">
        <v>44804</v>
      </c>
      <c r="K171" t="s">
        <v>4450</v>
      </c>
      <c r="L171" t="s">
        <v>4467</v>
      </c>
      <c r="M171" t="s">
        <v>421</v>
      </c>
      <c r="N171">
        <v>0</v>
      </c>
      <c r="O171">
        <v>0</v>
      </c>
      <c r="P171" t="s">
        <v>422</v>
      </c>
      <c r="Q171">
        <v>1000</v>
      </c>
      <c r="R171">
        <v>1007.66</v>
      </c>
      <c r="S171" s="935" t="s">
        <v>422</v>
      </c>
      <c r="T171">
        <v>1000</v>
      </c>
      <c r="U171" t="s">
        <v>423</v>
      </c>
      <c r="V171" t="s">
        <v>424</v>
      </c>
      <c r="W171" t="s">
        <v>425</v>
      </c>
      <c r="X171" s="711" t="s">
        <v>3574</v>
      </c>
      <c r="Y171" s="1011">
        <v>44818.597233796296</v>
      </c>
    </row>
    <row r="172" spans="1:25">
      <c r="A172" t="s">
        <v>410</v>
      </c>
      <c r="B172" t="s">
        <v>411</v>
      </c>
      <c r="C172" t="s">
        <v>970</v>
      </c>
      <c r="D172" t="s">
        <v>971</v>
      </c>
      <c r="E172" t="s">
        <v>414</v>
      </c>
      <c r="F172" t="s">
        <v>415</v>
      </c>
      <c r="G172" t="s">
        <v>416</v>
      </c>
      <c r="H172" t="s">
        <v>816</v>
      </c>
      <c r="I172" s="711" t="s">
        <v>1266</v>
      </c>
      <c r="J172" s="711">
        <v>44804</v>
      </c>
      <c r="K172" t="s">
        <v>4453</v>
      </c>
      <c r="L172" t="s">
        <v>4468</v>
      </c>
      <c r="M172" t="s">
        <v>421</v>
      </c>
      <c r="N172">
        <v>0</v>
      </c>
      <c r="O172">
        <v>0</v>
      </c>
      <c r="P172" t="s">
        <v>422</v>
      </c>
      <c r="Q172">
        <v>520</v>
      </c>
      <c r="R172">
        <v>523.98</v>
      </c>
      <c r="S172" s="935" t="s">
        <v>422</v>
      </c>
      <c r="T172">
        <v>520</v>
      </c>
      <c r="U172" t="s">
        <v>423</v>
      </c>
      <c r="V172" t="s">
        <v>424</v>
      </c>
      <c r="W172" t="s">
        <v>425</v>
      </c>
      <c r="X172" s="711" t="s">
        <v>3574</v>
      </c>
      <c r="Y172" s="1011">
        <v>44818.597199074073</v>
      </c>
    </row>
    <row r="173" spans="1:25">
      <c r="A173" t="s">
        <v>410</v>
      </c>
      <c r="B173" t="s">
        <v>411</v>
      </c>
      <c r="C173" t="s">
        <v>970</v>
      </c>
      <c r="D173" t="s">
        <v>971</v>
      </c>
      <c r="E173" t="s">
        <v>414</v>
      </c>
      <c r="F173" t="s">
        <v>415</v>
      </c>
      <c r="G173" t="s">
        <v>416</v>
      </c>
      <c r="H173" t="s">
        <v>816</v>
      </c>
      <c r="I173" s="711" t="s">
        <v>1266</v>
      </c>
      <c r="J173" s="711">
        <v>44804</v>
      </c>
      <c r="K173" t="s">
        <v>4450</v>
      </c>
      <c r="L173" t="s">
        <v>4469</v>
      </c>
      <c r="M173" t="s">
        <v>421</v>
      </c>
      <c r="N173">
        <v>0</v>
      </c>
      <c r="O173">
        <v>0</v>
      </c>
      <c r="P173" t="s">
        <v>422</v>
      </c>
      <c r="Q173">
        <v>260</v>
      </c>
      <c r="R173">
        <v>261.99</v>
      </c>
      <c r="S173" s="935" t="s">
        <v>422</v>
      </c>
      <c r="T173">
        <v>260</v>
      </c>
      <c r="U173" t="s">
        <v>423</v>
      </c>
      <c r="V173" t="s">
        <v>424</v>
      </c>
      <c r="W173" t="s">
        <v>425</v>
      </c>
      <c r="X173" s="711" t="s">
        <v>3574</v>
      </c>
      <c r="Y173" s="1011">
        <v>44818.597210648149</v>
      </c>
    </row>
    <row r="174" spans="1:25">
      <c r="A174" t="s">
        <v>410</v>
      </c>
      <c r="B174" t="s">
        <v>411</v>
      </c>
      <c r="C174" t="s">
        <v>970</v>
      </c>
      <c r="D174" t="s">
        <v>971</v>
      </c>
      <c r="E174" t="s">
        <v>414</v>
      </c>
      <c r="F174" t="s">
        <v>415</v>
      </c>
      <c r="G174" t="s">
        <v>416</v>
      </c>
      <c r="H174" t="s">
        <v>943</v>
      </c>
      <c r="I174" s="711" t="s">
        <v>1268</v>
      </c>
      <c r="J174" s="711">
        <v>44804</v>
      </c>
      <c r="K174" t="s">
        <v>4453</v>
      </c>
      <c r="L174" t="s">
        <v>4470</v>
      </c>
      <c r="M174" t="s">
        <v>421</v>
      </c>
      <c r="N174">
        <v>0</v>
      </c>
      <c r="O174">
        <v>0</v>
      </c>
      <c r="P174" t="s">
        <v>422</v>
      </c>
      <c r="Q174">
        <v>28</v>
      </c>
      <c r="R174">
        <v>28.21</v>
      </c>
      <c r="S174" s="935" t="s">
        <v>422</v>
      </c>
      <c r="T174">
        <v>28</v>
      </c>
      <c r="U174" t="s">
        <v>423</v>
      </c>
      <c r="V174" t="s">
        <v>424</v>
      </c>
      <c r="W174" t="s">
        <v>425</v>
      </c>
      <c r="X174" s="711" t="s">
        <v>3574</v>
      </c>
      <c r="Y174" s="1011">
        <v>44818.597210648149</v>
      </c>
    </row>
    <row r="175" spans="1:25">
      <c r="A175" t="s">
        <v>410</v>
      </c>
      <c r="B175" t="s">
        <v>411</v>
      </c>
      <c r="C175" t="s">
        <v>970</v>
      </c>
      <c r="D175" t="s">
        <v>971</v>
      </c>
      <c r="E175" t="s">
        <v>414</v>
      </c>
      <c r="F175" t="s">
        <v>415</v>
      </c>
      <c r="G175" t="s">
        <v>416</v>
      </c>
      <c r="H175" t="s">
        <v>943</v>
      </c>
      <c r="I175" s="711" t="s">
        <v>1268</v>
      </c>
      <c r="J175" s="711">
        <v>44804</v>
      </c>
      <c r="K175" t="s">
        <v>4450</v>
      </c>
      <c r="L175" t="s">
        <v>4471</v>
      </c>
      <c r="M175" t="s">
        <v>421</v>
      </c>
      <c r="N175">
        <v>0</v>
      </c>
      <c r="O175">
        <v>0</v>
      </c>
      <c r="P175" t="s">
        <v>422</v>
      </c>
      <c r="Q175">
        <v>152</v>
      </c>
      <c r="R175">
        <v>153.16</v>
      </c>
      <c r="S175" s="935" t="s">
        <v>422</v>
      </c>
      <c r="T175">
        <v>152</v>
      </c>
      <c r="U175" t="s">
        <v>423</v>
      </c>
      <c r="V175" t="s">
        <v>424</v>
      </c>
      <c r="W175" t="s">
        <v>425</v>
      </c>
      <c r="X175" s="711" t="s">
        <v>3574</v>
      </c>
      <c r="Y175" s="1011">
        <v>44818.597233796296</v>
      </c>
    </row>
    <row r="176" spans="1:25">
      <c r="A176" t="s">
        <v>410</v>
      </c>
      <c r="B176" t="s">
        <v>411</v>
      </c>
      <c r="C176" t="s">
        <v>970</v>
      </c>
      <c r="D176" t="s">
        <v>971</v>
      </c>
      <c r="E176" t="s">
        <v>414</v>
      </c>
      <c r="F176" t="s">
        <v>415</v>
      </c>
      <c r="G176" t="s">
        <v>416</v>
      </c>
      <c r="H176" t="s">
        <v>841</v>
      </c>
      <c r="I176" s="711" t="s">
        <v>1271</v>
      </c>
      <c r="J176" s="711">
        <v>44804</v>
      </c>
      <c r="K176" t="s">
        <v>4450</v>
      </c>
      <c r="L176" t="s">
        <v>4472</v>
      </c>
      <c r="M176" t="s">
        <v>421</v>
      </c>
      <c r="N176">
        <v>0</v>
      </c>
      <c r="O176">
        <v>0</v>
      </c>
      <c r="P176" t="s">
        <v>422</v>
      </c>
      <c r="Q176">
        <v>480</v>
      </c>
      <c r="R176">
        <v>483.68</v>
      </c>
      <c r="S176" s="935" t="s">
        <v>422</v>
      </c>
      <c r="T176">
        <v>480</v>
      </c>
      <c r="U176" t="s">
        <v>423</v>
      </c>
      <c r="V176" t="s">
        <v>424</v>
      </c>
      <c r="W176" t="s">
        <v>425</v>
      </c>
      <c r="X176" s="711" t="s">
        <v>3574</v>
      </c>
      <c r="Y176" s="1011">
        <v>44818.597233796296</v>
      </c>
    </row>
    <row r="177" spans="1:25">
      <c r="A177" t="s">
        <v>410</v>
      </c>
      <c r="B177" t="s">
        <v>411</v>
      </c>
      <c r="C177" t="s">
        <v>970</v>
      </c>
      <c r="D177" t="s">
        <v>971</v>
      </c>
      <c r="E177" t="s">
        <v>414</v>
      </c>
      <c r="F177" t="s">
        <v>415</v>
      </c>
      <c r="G177" t="s">
        <v>416</v>
      </c>
      <c r="H177" t="s">
        <v>827</v>
      </c>
      <c r="I177" s="711" t="s">
        <v>828</v>
      </c>
      <c r="J177" s="711">
        <v>44804</v>
      </c>
      <c r="K177" t="s">
        <v>4450</v>
      </c>
      <c r="L177" t="s">
        <v>4473</v>
      </c>
      <c r="M177" t="s">
        <v>421</v>
      </c>
      <c r="N177">
        <v>0</v>
      </c>
      <c r="O177">
        <v>0</v>
      </c>
      <c r="P177" t="s">
        <v>422</v>
      </c>
      <c r="Q177">
        <v>1000</v>
      </c>
      <c r="R177">
        <v>1007.66</v>
      </c>
      <c r="S177" s="935" t="s">
        <v>422</v>
      </c>
      <c r="T177">
        <v>1000</v>
      </c>
      <c r="U177" t="s">
        <v>423</v>
      </c>
      <c r="V177" t="s">
        <v>424</v>
      </c>
      <c r="W177" t="s">
        <v>425</v>
      </c>
      <c r="X177" s="711" t="s">
        <v>3574</v>
      </c>
      <c r="Y177" s="1011">
        <v>44818.597233796296</v>
      </c>
    </row>
    <row r="178" spans="1:25">
      <c r="A178" t="s">
        <v>410</v>
      </c>
      <c r="B178" t="s">
        <v>411</v>
      </c>
      <c r="C178" t="s">
        <v>970</v>
      </c>
      <c r="D178" t="s">
        <v>971</v>
      </c>
      <c r="E178" t="s">
        <v>414</v>
      </c>
      <c r="F178" t="s">
        <v>415</v>
      </c>
      <c r="G178" t="s">
        <v>416</v>
      </c>
      <c r="H178" t="s">
        <v>939</v>
      </c>
      <c r="I178" s="711" t="s">
        <v>1654</v>
      </c>
      <c r="J178" s="711">
        <v>44804</v>
      </c>
      <c r="K178" t="s">
        <v>4453</v>
      </c>
      <c r="L178" t="s">
        <v>4474</v>
      </c>
      <c r="M178" t="s">
        <v>421</v>
      </c>
      <c r="N178">
        <v>0</v>
      </c>
      <c r="O178">
        <v>0</v>
      </c>
      <c r="P178" t="s">
        <v>422</v>
      </c>
      <c r="Q178">
        <v>100</v>
      </c>
      <c r="R178">
        <v>100.77</v>
      </c>
      <c r="S178" s="935" t="s">
        <v>422</v>
      </c>
      <c r="T178">
        <v>100</v>
      </c>
      <c r="U178" t="s">
        <v>423</v>
      </c>
      <c r="V178" t="s">
        <v>424</v>
      </c>
      <c r="W178" t="s">
        <v>425</v>
      </c>
      <c r="X178" s="711" t="s">
        <v>3574</v>
      </c>
      <c r="Y178" s="1011">
        <v>44818.597210648149</v>
      </c>
    </row>
    <row r="179" spans="1:25">
      <c r="A179" t="s">
        <v>410</v>
      </c>
      <c r="B179" t="s">
        <v>411</v>
      </c>
      <c r="C179" t="s">
        <v>970</v>
      </c>
      <c r="D179" t="s">
        <v>971</v>
      </c>
      <c r="E179" t="s">
        <v>414</v>
      </c>
      <c r="F179" t="s">
        <v>415</v>
      </c>
      <c r="G179" t="s">
        <v>416</v>
      </c>
      <c r="H179" t="s">
        <v>939</v>
      </c>
      <c r="I179" s="711" t="s">
        <v>1654</v>
      </c>
      <c r="J179" s="711">
        <v>44804</v>
      </c>
      <c r="K179" t="s">
        <v>4450</v>
      </c>
      <c r="L179" t="s">
        <v>4475</v>
      </c>
      <c r="M179" t="s">
        <v>421</v>
      </c>
      <c r="N179">
        <v>0</v>
      </c>
      <c r="O179">
        <v>0</v>
      </c>
      <c r="P179" t="s">
        <v>422</v>
      </c>
      <c r="Q179">
        <v>50</v>
      </c>
      <c r="R179">
        <v>50.38</v>
      </c>
      <c r="S179" s="935" t="s">
        <v>422</v>
      </c>
      <c r="T179">
        <v>50</v>
      </c>
      <c r="U179" t="s">
        <v>423</v>
      </c>
      <c r="V179" t="s">
        <v>424</v>
      </c>
      <c r="W179" t="s">
        <v>425</v>
      </c>
      <c r="X179" s="711" t="s">
        <v>3574</v>
      </c>
      <c r="Y179" s="1011">
        <v>44818.597233796296</v>
      </c>
    </row>
    <row r="180" spans="1:25">
      <c r="A180" t="s">
        <v>410</v>
      </c>
      <c r="B180" t="s">
        <v>411</v>
      </c>
      <c r="C180" t="s">
        <v>970</v>
      </c>
      <c r="D180" t="s">
        <v>971</v>
      </c>
      <c r="E180" t="s">
        <v>414</v>
      </c>
      <c r="F180" t="s">
        <v>415</v>
      </c>
      <c r="G180" t="s">
        <v>416</v>
      </c>
      <c r="H180" t="s">
        <v>817</v>
      </c>
      <c r="I180" s="711" t="s">
        <v>1274</v>
      </c>
      <c r="J180" s="711">
        <v>44804</v>
      </c>
      <c r="K180" t="s">
        <v>4453</v>
      </c>
      <c r="L180" t="s">
        <v>4476</v>
      </c>
      <c r="M180" t="s">
        <v>421</v>
      </c>
      <c r="N180">
        <v>0</v>
      </c>
      <c r="O180">
        <v>0</v>
      </c>
      <c r="P180" t="s">
        <v>422</v>
      </c>
      <c r="Q180">
        <v>600</v>
      </c>
      <c r="R180">
        <v>604.59</v>
      </c>
      <c r="S180" s="935" t="s">
        <v>422</v>
      </c>
      <c r="T180">
        <v>600</v>
      </c>
      <c r="U180" t="s">
        <v>423</v>
      </c>
      <c r="V180" t="s">
        <v>424</v>
      </c>
      <c r="W180" t="s">
        <v>425</v>
      </c>
      <c r="X180" s="711" t="s">
        <v>3574</v>
      </c>
      <c r="Y180" s="1011">
        <v>44818.597210648149</v>
      </c>
    </row>
    <row r="181" spans="1:25">
      <c r="A181" t="s">
        <v>410</v>
      </c>
      <c r="B181" t="s">
        <v>411</v>
      </c>
      <c r="C181" t="s">
        <v>970</v>
      </c>
      <c r="D181" t="s">
        <v>971</v>
      </c>
      <c r="E181" t="s">
        <v>414</v>
      </c>
      <c r="F181" t="s">
        <v>415</v>
      </c>
      <c r="G181" t="s">
        <v>416</v>
      </c>
      <c r="H181" t="s">
        <v>817</v>
      </c>
      <c r="I181" s="711" t="s">
        <v>1274</v>
      </c>
      <c r="J181" s="711">
        <v>44804</v>
      </c>
      <c r="K181" t="s">
        <v>4450</v>
      </c>
      <c r="L181" t="s">
        <v>4477</v>
      </c>
      <c r="M181" t="s">
        <v>421</v>
      </c>
      <c r="N181">
        <v>0</v>
      </c>
      <c r="O181">
        <v>0</v>
      </c>
      <c r="P181" t="s">
        <v>422</v>
      </c>
      <c r="Q181">
        <v>300</v>
      </c>
      <c r="R181">
        <v>302.3</v>
      </c>
      <c r="S181" s="935" t="s">
        <v>422</v>
      </c>
      <c r="T181">
        <v>300</v>
      </c>
      <c r="U181" t="s">
        <v>423</v>
      </c>
      <c r="V181" t="s">
        <v>424</v>
      </c>
      <c r="W181" t="s">
        <v>425</v>
      </c>
      <c r="X181" s="711" t="s">
        <v>3574</v>
      </c>
      <c r="Y181" s="1011">
        <v>44818.597222222219</v>
      </c>
    </row>
    <row r="182" spans="1:25">
      <c r="A182" t="s">
        <v>410</v>
      </c>
      <c r="B182" t="s">
        <v>411</v>
      </c>
      <c r="C182" t="s">
        <v>432</v>
      </c>
      <c r="D182" t="s">
        <v>433</v>
      </c>
      <c r="E182" t="s">
        <v>414</v>
      </c>
      <c r="F182" t="s">
        <v>415</v>
      </c>
      <c r="G182" t="s">
        <v>416</v>
      </c>
      <c r="H182" s="719" t="s">
        <v>434</v>
      </c>
      <c r="I182" t="s">
        <v>980</v>
      </c>
      <c r="J182" s="711">
        <v>44817</v>
      </c>
      <c r="K182" t="s">
        <v>4484</v>
      </c>
      <c r="L182" t="s">
        <v>4485</v>
      </c>
      <c r="M182" t="s">
        <v>421</v>
      </c>
      <c r="N182">
        <v>0</v>
      </c>
      <c r="O182">
        <v>0</v>
      </c>
      <c r="P182" t="s">
        <v>422</v>
      </c>
      <c r="Q182">
        <v>1.5</v>
      </c>
      <c r="R182">
        <v>1.49</v>
      </c>
      <c r="S182" t="s">
        <v>422</v>
      </c>
      <c r="T182" s="935">
        <v>1.5</v>
      </c>
      <c r="U182" t="s">
        <v>423</v>
      </c>
      <c r="V182" t="s">
        <v>424</v>
      </c>
      <c r="W182" t="s">
        <v>425</v>
      </c>
      <c r="X182" t="s">
        <v>3163</v>
      </c>
      <c r="Y182" s="1011">
        <v>44842.73878472222</v>
      </c>
    </row>
    <row r="183" spans="1:25">
      <c r="A183" t="s">
        <v>410</v>
      </c>
      <c r="B183" t="s">
        <v>411</v>
      </c>
      <c r="C183" t="s">
        <v>970</v>
      </c>
      <c r="D183" t="s">
        <v>971</v>
      </c>
      <c r="E183" t="s">
        <v>414</v>
      </c>
      <c r="F183" t="s">
        <v>415</v>
      </c>
      <c r="G183" t="s">
        <v>416</v>
      </c>
      <c r="H183" t="s">
        <v>3568</v>
      </c>
      <c r="I183" t="s">
        <v>3602</v>
      </c>
      <c r="J183" s="711">
        <v>44834</v>
      </c>
      <c r="K183" t="s">
        <v>4486</v>
      </c>
      <c r="L183" t="s">
        <v>4487</v>
      </c>
      <c r="M183" t="s">
        <v>421</v>
      </c>
      <c r="N183">
        <v>0</v>
      </c>
      <c r="O183">
        <v>0</v>
      </c>
      <c r="P183" t="s">
        <v>422</v>
      </c>
      <c r="Q183">
        <v>84</v>
      </c>
      <c r="R183">
        <v>87.18</v>
      </c>
      <c r="S183" t="s">
        <v>422</v>
      </c>
      <c r="T183" s="935">
        <v>84</v>
      </c>
      <c r="U183" t="s">
        <v>423</v>
      </c>
      <c r="V183" t="s">
        <v>424</v>
      </c>
      <c r="W183" t="s">
        <v>425</v>
      </c>
      <c r="X183" t="s">
        <v>3064</v>
      </c>
      <c r="Y183" s="1011">
        <v>44848.429513888892</v>
      </c>
    </row>
    <row r="184" spans="1:25">
      <c r="A184" t="s">
        <v>410</v>
      </c>
      <c r="B184" t="s">
        <v>411</v>
      </c>
      <c r="C184" t="s">
        <v>970</v>
      </c>
      <c r="D184" t="s">
        <v>971</v>
      </c>
      <c r="E184" t="s">
        <v>414</v>
      </c>
      <c r="F184" t="s">
        <v>415</v>
      </c>
      <c r="G184" t="s">
        <v>416</v>
      </c>
      <c r="H184" t="s">
        <v>3568</v>
      </c>
      <c r="I184" t="s">
        <v>3602</v>
      </c>
      <c r="J184" s="711">
        <v>44834</v>
      </c>
      <c r="K184" t="s">
        <v>4488</v>
      </c>
      <c r="L184" t="s">
        <v>4489</v>
      </c>
      <c r="M184" t="s">
        <v>421</v>
      </c>
      <c r="N184">
        <v>0</v>
      </c>
      <c r="O184">
        <v>0</v>
      </c>
      <c r="P184" t="s">
        <v>422</v>
      </c>
      <c r="Q184">
        <v>125</v>
      </c>
      <c r="R184">
        <v>129.74</v>
      </c>
      <c r="S184" t="s">
        <v>422</v>
      </c>
      <c r="T184" s="935">
        <v>125</v>
      </c>
      <c r="U184" t="s">
        <v>423</v>
      </c>
      <c r="V184" t="s">
        <v>424</v>
      </c>
      <c r="W184" t="s">
        <v>425</v>
      </c>
      <c r="X184" t="s">
        <v>3064</v>
      </c>
      <c r="Y184" s="1011">
        <v>44848.429513888892</v>
      </c>
    </row>
    <row r="185" spans="1:25">
      <c r="A185" t="s">
        <v>410</v>
      </c>
      <c r="B185" t="s">
        <v>411</v>
      </c>
      <c r="C185" t="s">
        <v>970</v>
      </c>
      <c r="D185" t="s">
        <v>971</v>
      </c>
      <c r="E185" t="s">
        <v>414</v>
      </c>
      <c r="F185" t="s">
        <v>415</v>
      </c>
      <c r="G185" t="s">
        <v>416</v>
      </c>
      <c r="H185" t="s">
        <v>3568</v>
      </c>
      <c r="I185" t="s">
        <v>3602</v>
      </c>
      <c r="J185" s="711">
        <v>44834</v>
      </c>
      <c r="K185" t="s">
        <v>4490</v>
      </c>
      <c r="L185" t="s">
        <v>4491</v>
      </c>
      <c r="M185" t="s">
        <v>421</v>
      </c>
      <c r="N185">
        <v>0</v>
      </c>
      <c r="O185">
        <v>0</v>
      </c>
      <c r="P185" t="s">
        <v>422</v>
      </c>
      <c r="Q185">
        <v>685</v>
      </c>
      <c r="R185">
        <v>710.95</v>
      </c>
      <c r="S185" t="s">
        <v>422</v>
      </c>
      <c r="T185" s="935">
        <v>685</v>
      </c>
      <c r="U185" t="s">
        <v>423</v>
      </c>
      <c r="V185" t="s">
        <v>424</v>
      </c>
      <c r="W185" t="s">
        <v>425</v>
      </c>
      <c r="X185" t="s">
        <v>3064</v>
      </c>
      <c r="Y185" s="1011">
        <v>44848.429525462961</v>
      </c>
    </row>
    <row r="186" spans="1:25">
      <c r="A186" t="s">
        <v>410</v>
      </c>
      <c r="B186" t="s">
        <v>411</v>
      </c>
      <c r="C186" t="s">
        <v>970</v>
      </c>
      <c r="D186" t="s">
        <v>971</v>
      </c>
      <c r="E186" t="s">
        <v>414</v>
      </c>
      <c r="F186" t="s">
        <v>415</v>
      </c>
      <c r="G186" t="s">
        <v>416</v>
      </c>
      <c r="H186" t="s">
        <v>3557</v>
      </c>
      <c r="I186" t="s">
        <v>3908</v>
      </c>
      <c r="J186" s="711">
        <v>44834</v>
      </c>
      <c r="K186" t="s">
        <v>4492</v>
      </c>
      <c r="L186" t="s">
        <v>4493</v>
      </c>
      <c r="M186" t="s">
        <v>421</v>
      </c>
      <c r="N186">
        <v>0</v>
      </c>
      <c r="O186">
        <v>0</v>
      </c>
      <c r="P186" t="s">
        <v>422</v>
      </c>
      <c r="Q186">
        <v>385</v>
      </c>
      <c r="R186">
        <v>399.58</v>
      </c>
      <c r="S186" t="s">
        <v>422</v>
      </c>
      <c r="T186" s="935">
        <v>385</v>
      </c>
      <c r="U186" t="s">
        <v>423</v>
      </c>
      <c r="V186" t="s">
        <v>424</v>
      </c>
      <c r="W186" t="s">
        <v>425</v>
      </c>
      <c r="X186" t="s">
        <v>3069</v>
      </c>
      <c r="Y186" s="1011">
        <v>44848.429525462961</v>
      </c>
    </row>
    <row r="187" spans="1:25">
      <c r="A187" t="s">
        <v>410</v>
      </c>
      <c r="B187" t="s">
        <v>411</v>
      </c>
      <c r="C187" t="s">
        <v>970</v>
      </c>
      <c r="D187" t="s">
        <v>971</v>
      </c>
      <c r="E187" t="s">
        <v>414</v>
      </c>
      <c r="F187" t="s">
        <v>415</v>
      </c>
      <c r="G187" t="s">
        <v>416</v>
      </c>
      <c r="H187" t="s">
        <v>810</v>
      </c>
      <c r="I187" t="s">
        <v>1018</v>
      </c>
      <c r="J187" s="711">
        <v>44812</v>
      </c>
      <c r="K187" t="s">
        <v>4494</v>
      </c>
      <c r="L187" t="s">
        <v>4495</v>
      </c>
      <c r="M187" t="s">
        <v>421</v>
      </c>
      <c r="N187">
        <v>0</v>
      </c>
      <c r="O187">
        <v>0</v>
      </c>
      <c r="P187" t="s">
        <v>422</v>
      </c>
      <c r="Q187">
        <v>150</v>
      </c>
      <c r="R187">
        <v>151.72999999999999</v>
      </c>
      <c r="S187" t="s">
        <v>422</v>
      </c>
      <c r="T187" s="935">
        <v>150</v>
      </c>
      <c r="U187" t="s">
        <v>423</v>
      </c>
      <c r="V187" t="s">
        <v>424</v>
      </c>
      <c r="W187" t="s">
        <v>425</v>
      </c>
      <c r="X187" t="s">
        <v>3069</v>
      </c>
      <c r="Y187" s="1011">
        <v>44839.417303240742</v>
      </c>
    </row>
    <row r="188" spans="1:25">
      <c r="A188" t="s">
        <v>410</v>
      </c>
      <c r="B188" t="s">
        <v>411</v>
      </c>
      <c r="C188" t="s">
        <v>970</v>
      </c>
      <c r="D188" t="s">
        <v>971</v>
      </c>
      <c r="E188" t="s">
        <v>414</v>
      </c>
      <c r="F188" t="s">
        <v>415</v>
      </c>
      <c r="G188" t="s">
        <v>416</v>
      </c>
      <c r="H188" t="s">
        <v>846</v>
      </c>
      <c r="I188" t="s">
        <v>1039</v>
      </c>
      <c r="J188" s="711">
        <v>44805</v>
      </c>
      <c r="K188" t="s">
        <v>4496</v>
      </c>
      <c r="L188" t="s">
        <v>4497</v>
      </c>
      <c r="M188" t="s">
        <v>421</v>
      </c>
      <c r="N188">
        <v>0</v>
      </c>
      <c r="O188">
        <v>0</v>
      </c>
      <c r="P188" t="s">
        <v>422</v>
      </c>
      <c r="Q188">
        <v>-310</v>
      </c>
      <c r="R188">
        <v>-312.37</v>
      </c>
      <c r="S188" t="s">
        <v>422</v>
      </c>
      <c r="T188" s="935">
        <v>-310</v>
      </c>
      <c r="U188" t="s">
        <v>423</v>
      </c>
      <c r="V188" t="s">
        <v>424</v>
      </c>
      <c r="W188" t="s">
        <v>425</v>
      </c>
      <c r="X188" t="s">
        <v>3064</v>
      </c>
      <c r="Y188" s="1011">
        <v>44819.589895833335</v>
      </c>
    </row>
    <row r="189" spans="1:25">
      <c r="A189" t="s">
        <v>410</v>
      </c>
      <c r="B189" t="s">
        <v>411</v>
      </c>
      <c r="C189" t="s">
        <v>970</v>
      </c>
      <c r="D189" t="s">
        <v>971</v>
      </c>
      <c r="E189" t="s">
        <v>414</v>
      </c>
      <c r="F189" t="s">
        <v>415</v>
      </c>
      <c r="G189" t="s">
        <v>416</v>
      </c>
      <c r="H189" t="s">
        <v>873</v>
      </c>
      <c r="I189" t="s">
        <v>1452</v>
      </c>
      <c r="J189" s="711">
        <v>44812</v>
      </c>
      <c r="K189" t="s">
        <v>4498</v>
      </c>
      <c r="L189" t="s">
        <v>4499</v>
      </c>
      <c r="M189" t="s">
        <v>421</v>
      </c>
      <c r="N189">
        <v>0</v>
      </c>
      <c r="O189">
        <v>0</v>
      </c>
      <c r="P189" t="s">
        <v>422</v>
      </c>
      <c r="Q189">
        <v>75</v>
      </c>
      <c r="R189">
        <v>75.86</v>
      </c>
      <c r="S189" t="s">
        <v>422</v>
      </c>
      <c r="T189" s="935">
        <v>75</v>
      </c>
      <c r="U189" t="s">
        <v>423</v>
      </c>
      <c r="V189" t="s">
        <v>424</v>
      </c>
      <c r="W189" t="s">
        <v>425</v>
      </c>
      <c r="X189" t="s">
        <v>3069</v>
      </c>
      <c r="Y189" s="1011">
        <v>44839.417314814818</v>
      </c>
    </row>
    <row r="190" spans="1:25">
      <c r="A190" t="s">
        <v>410</v>
      </c>
      <c r="B190" t="s">
        <v>411</v>
      </c>
      <c r="C190" t="s">
        <v>970</v>
      </c>
      <c r="D190" t="s">
        <v>971</v>
      </c>
      <c r="E190" t="s">
        <v>414</v>
      </c>
      <c r="F190" t="s">
        <v>415</v>
      </c>
      <c r="G190" t="s">
        <v>416</v>
      </c>
      <c r="H190" t="s">
        <v>873</v>
      </c>
      <c r="I190" t="s">
        <v>1452</v>
      </c>
      <c r="J190" s="711">
        <v>44812</v>
      </c>
      <c r="K190" t="s">
        <v>4500</v>
      </c>
      <c r="L190" t="s">
        <v>4501</v>
      </c>
      <c r="M190" t="s">
        <v>421</v>
      </c>
      <c r="N190">
        <v>0</v>
      </c>
      <c r="O190">
        <v>0</v>
      </c>
      <c r="P190" t="s">
        <v>422</v>
      </c>
      <c r="Q190">
        <v>130</v>
      </c>
      <c r="R190">
        <v>131.5</v>
      </c>
      <c r="S190" t="s">
        <v>422</v>
      </c>
      <c r="T190" s="935">
        <v>130</v>
      </c>
      <c r="U190" t="s">
        <v>423</v>
      </c>
      <c r="V190" t="s">
        <v>424</v>
      </c>
      <c r="W190" t="s">
        <v>425</v>
      </c>
      <c r="X190" t="s">
        <v>3069</v>
      </c>
      <c r="Y190" s="1011">
        <v>44839.417314814818</v>
      </c>
    </row>
    <row r="191" spans="1:25">
      <c r="A191" t="s">
        <v>410</v>
      </c>
      <c r="B191" t="s">
        <v>411</v>
      </c>
      <c r="C191" t="s">
        <v>970</v>
      </c>
      <c r="D191" t="s">
        <v>971</v>
      </c>
      <c r="E191" t="s">
        <v>414</v>
      </c>
      <c r="F191" t="s">
        <v>415</v>
      </c>
      <c r="G191" t="s">
        <v>416</v>
      </c>
      <c r="H191" t="s">
        <v>873</v>
      </c>
      <c r="I191" t="s">
        <v>1452</v>
      </c>
      <c r="J191" s="711">
        <v>44834</v>
      </c>
      <c r="K191" t="s">
        <v>4502</v>
      </c>
      <c r="L191" t="s">
        <v>4503</v>
      </c>
      <c r="M191" t="s">
        <v>421</v>
      </c>
      <c r="N191">
        <v>0</v>
      </c>
      <c r="O191">
        <v>0</v>
      </c>
      <c r="P191" t="s">
        <v>422</v>
      </c>
      <c r="Q191">
        <v>384</v>
      </c>
      <c r="R191">
        <v>398.55</v>
      </c>
      <c r="S191" t="s">
        <v>422</v>
      </c>
      <c r="T191" s="935">
        <v>384</v>
      </c>
      <c r="U191" t="s">
        <v>423</v>
      </c>
      <c r="V191" t="s">
        <v>424</v>
      </c>
      <c r="W191" t="s">
        <v>425</v>
      </c>
      <c r="X191" t="s">
        <v>3064</v>
      </c>
      <c r="Y191" s="1011">
        <v>44848.429502314815</v>
      </c>
    </row>
    <row r="192" spans="1:25">
      <c r="A192" t="s">
        <v>410</v>
      </c>
      <c r="B192" t="s">
        <v>411</v>
      </c>
      <c r="C192" t="s">
        <v>970</v>
      </c>
      <c r="D192" t="s">
        <v>971</v>
      </c>
      <c r="E192" t="s">
        <v>414</v>
      </c>
      <c r="F192" t="s">
        <v>415</v>
      </c>
      <c r="G192" t="s">
        <v>416</v>
      </c>
      <c r="H192" t="s">
        <v>873</v>
      </c>
      <c r="I192" t="s">
        <v>1452</v>
      </c>
      <c r="J192" s="711">
        <v>44834</v>
      </c>
      <c r="K192" t="s">
        <v>4504</v>
      </c>
      <c r="L192" t="s">
        <v>4491</v>
      </c>
      <c r="M192" t="s">
        <v>421</v>
      </c>
      <c r="N192">
        <v>0</v>
      </c>
      <c r="O192">
        <v>0</v>
      </c>
      <c r="P192" t="s">
        <v>422</v>
      </c>
      <c r="Q192">
        <v>759</v>
      </c>
      <c r="R192">
        <v>787.75</v>
      </c>
      <c r="S192" t="s">
        <v>422</v>
      </c>
      <c r="T192" s="935">
        <v>759</v>
      </c>
      <c r="U192" t="s">
        <v>423</v>
      </c>
      <c r="V192" t="s">
        <v>424</v>
      </c>
      <c r="W192" t="s">
        <v>425</v>
      </c>
      <c r="X192" t="s">
        <v>3064</v>
      </c>
      <c r="Y192" s="1011">
        <v>44848.429513888892</v>
      </c>
    </row>
    <row r="193" spans="1:25">
      <c r="A193" t="s">
        <v>410</v>
      </c>
      <c r="B193" t="s">
        <v>411</v>
      </c>
      <c r="C193" t="s">
        <v>970</v>
      </c>
      <c r="D193" t="s">
        <v>971</v>
      </c>
      <c r="E193" t="s">
        <v>414</v>
      </c>
      <c r="F193" t="s">
        <v>415</v>
      </c>
      <c r="G193" t="s">
        <v>416</v>
      </c>
      <c r="H193" t="s">
        <v>873</v>
      </c>
      <c r="I193" t="s">
        <v>1452</v>
      </c>
      <c r="J193" s="711">
        <v>44834</v>
      </c>
      <c r="K193" t="s">
        <v>4505</v>
      </c>
      <c r="L193" t="s">
        <v>4506</v>
      </c>
      <c r="M193" t="s">
        <v>421</v>
      </c>
      <c r="N193">
        <v>0</v>
      </c>
      <c r="O193">
        <v>0</v>
      </c>
      <c r="P193" t="s">
        <v>422</v>
      </c>
      <c r="Q193">
        <v>350</v>
      </c>
      <c r="R193">
        <v>363.26</v>
      </c>
      <c r="S193" t="s">
        <v>422</v>
      </c>
      <c r="T193" s="935">
        <v>350</v>
      </c>
      <c r="U193" t="s">
        <v>423</v>
      </c>
      <c r="V193" t="s">
        <v>424</v>
      </c>
      <c r="W193" t="s">
        <v>425</v>
      </c>
      <c r="X193" t="s">
        <v>3069</v>
      </c>
      <c r="Y193" s="1011">
        <v>44848.429525462961</v>
      </c>
    </row>
    <row r="194" spans="1:25">
      <c r="A194" t="s">
        <v>410</v>
      </c>
      <c r="B194" t="s">
        <v>411</v>
      </c>
      <c r="C194" t="s">
        <v>970</v>
      </c>
      <c r="D194" t="s">
        <v>971</v>
      </c>
      <c r="E194" t="s">
        <v>414</v>
      </c>
      <c r="F194" t="s">
        <v>415</v>
      </c>
      <c r="G194" t="s">
        <v>416</v>
      </c>
      <c r="H194" t="s">
        <v>908</v>
      </c>
      <c r="I194" t="s">
        <v>1697</v>
      </c>
      <c r="J194" s="711">
        <v>44812</v>
      </c>
      <c r="K194" t="s">
        <v>4507</v>
      </c>
      <c r="L194" t="s">
        <v>4508</v>
      </c>
      <c r="M194" t="s">
        <v>421</v>
      </c>
      <c r="N194">
        <v>0</v>
      </c>
      <c r="O194">
        <v>0</v>
      </c>
      <c r="P194" t="s">
        <v>422</v>
      </c>
      <c r="Q194">
        <v>-264</v>
      </c>
      <c r="R194">
        <v>-267.04000000000002</v>
      </c>
      <c r="S194" t="s">
        <v>422</v>
      </c>
      <c r="T194" s="935">
        <v>-264</v>
      </c>
      <c r="U194" t="s">
        <v>423</v>
      </c>
      <c r="V194" t="s">
        <v>424</v>
      </c>
      <c r="W194" t="s">
        <v>425</v>
      </c>
      <c r="X194" t="s">
        <v>3072</v>
      </c>
      <c r="Y194" s="1011">
        <v>44839.417291666665</v>
      </c>
    </row>
    <row r="195" spans="1:25">
      <c r="A195" t="s">
        <v>410</v>
      </c>
      <c r="B195" t="s">
        <v>411</v>
      </c>
      <c r="C195" t="s">
        <v>432</v>
      </c>
      <c r="D195" t="s">
        <v>433</v>
      </c>
      <c r="E195" t="s">
        <v>414</v>
      </c>
      <c r="F195" t="s">
        <v>415</v>
      </c>
      <c r="G195" t="s">
        <v>416</v>
      </c>
      <c r="H195" t="s">
        <v>434</v>
      </c>
      <c r="I195" t="s">
        <v>435</v>
      </c>
      <c r="J195" s="711">
        <v>44833</v>
      </c>
      <c r="K195" t="s">
        <v>4509</v>
      </c>
      <c r="L195" t="s">
        <v>4510</v>
      </c>
      <c r="M195" t="s">
        <v>421</v>
      </c>
      <c r="N195">
        <v>0</v>
      </c>
      <c r="O195">
        <v>0</v>
      </c>
      <c r="P195" t="s">
        <v>422</v>
      </c>
      <c r="Q195">
        <v>887.61</v>
      </c>
      <c r="R195">
        <v>921.24</v>
      </c>
      <c r="S195" t="s">
        <v>422</v>
      </c>
      <c r="T195" s="935">
        <v>887.61</v>
      </c>
      <c r="U195" t="s">
        <v>423</v>
      </c>
      <c r="V195" t="s">
        <v>424</v>
      </c>
      <c r="W195" t="s">
        <v>425</v>
      </c>
      <c r="X195" t="s">
        <v>3135</v>
      </c>
      <c r="Y195" s="1011">
        <v>44848.408541666664</v>
      </c>
    </row>
    <row r="196" spans="1:25">
      <c r="A196" t="s">
        <v>410</v>
      </c>
      <c r="B196" t="s">
        <v>411</v>
      </c>
      <c r="C196" t="s">
        <v>970</v>
      </c>
      <c r="D196" t="s">
        <v>971</v>
      </c>
      <c r="E196" t="s">
        <v>414</v>
      </c>
      <c r="F196" t="s">
        <v>415</v>
      </c>
      <c r="G196" t="s">
        <v>416</v>
      </c>
      <c r="H196" t="s">
        <v>3563</v>
      </c>
      <c r="I196" t="s">
        <v>3979</v>
      </c>
      <c r="J196" s="711">
        <v>44809</v>
      </c>
      <c r="K196" t="s">
        <v>4511</v>
      </c>
      <c r="L196" t="s">
        <v>4512</v>
      </c>
      <c r="M196" t="s">
        <v>421</v>
      </c>
      <c r="N196">
        <v>0</v>
      </c>
      <c r="O196">
        <v>0</v>
      </c>
      <c r="P196" t="s">
        <v>422</v>
      </c>
      <c r="Q196">
        <v>1375</v>
      </c>
      <c r="R196">
        <v>1390.86</v>
      </c>
      <c r="S196" t="s">
        <v>422</v>
      </c>
      <c r="T196" s="935">
        <v>1375</v>
      </c>
      <c r="U196" t="s">
        <v>423</v>
      </c>
      <c r="V196" t="s">
        <v>424</v>
      </c>
      <c r="W196" t="s">
        <v>425</v>
      </c>
      <c r="X196" t="s">
        <v>3122</v>
      </c>
      <c r="Y196" s="1011">
        <v>44841.391516203701</v>
      </c>
    </row>
    <row r="197" spans="1:25">
      <c r="A197" t="s">
        <v>410</v>
      </c>
      <c r="B197" t="s">
        <v>411</v>
      </c>
      <c r="C197" t="s">
        <v>970</v>
      </c>
      <c r="D197" t="s">
        <v>971</v>
      </c>
      <c r="E197" t="s">
        <v>414</v>
      </c>
      <c r="F197" t="s">
        <v>415</v>
      </c>
      <c r="G197" t="s">
        <v>416</v>
      </c>
      <c r="H197" t="s">
        <v>441</v>
      </c>
      <c r="I197" t="s">
        <v>442</v>
      </c>
      <c r="J197" s="711">
        <v>44823</v>
      </c>
      <c r="K197" t="s">
        <v>4513</v>
      </c>
      <c r="L197" t="s">
        <v>4514</v>
      </c>
      <c r="M197" t="s">
        <v>421</v>
      </c>
      <c r="N197">
        <v>0</v>
      </c>
      <c r="O197">
        <v>0</v>
      </c>
      <c r="P197" t="s">
        <v>422</v>
      </c>
      <c r="Q197">
        <v>306</v>
      </c>
      <c r="R197">
        <v>306.89</v>
      </c>
      <c r="S197" t="s">
        <v>422</v>
      </c>
      <c r="T197" s="935">
        <v>306</v>
      </c>
      <c r="U197" t="s">
        <v>423</v>
      </c>
      <c r="V197" t="s">
        <v>424</v>
      </c>
      <c r="W197" t="s">
        <v>425</v>
      </c>
      <c r="X197" t="s">
        <v>3142</v>
      </c>
      <c r="Y197" s="1011">
        <v>44841.391550925924</v>
      </c>
    </row>
    <row r="198" spans="1:25">
      <c r="A198" t="s">
        <v>410</v>
      </c>
      <c r="B198" t="s">
        <v>411</v>
      </c>
      <c r="C198" t="s">
        <v>970</v>
      </c>
      <c r="D198" t="s">
        <v>971</v>
      </c>
      <c r="E198" t="s">
        <v>414</v>
      </c>
      <c r="F198" t="s">
        <v>415</v>
      </c>
      <c r="G198" t="s">
        <v>416</v>
      </c>
      <c r="H198" t="s">
        <v>453</v>
      </c>
      <c r="I198" t="s">
        <v>454</v>
      </c>
      <c r="J198" s="711">
        <v>44812</v>
      </c>
      <c r="K198" t="s">
        <v>4515</v>
      </c>
      <c r="L198" t="s">
        <v>4516</v>
      </c>
      <c r="M198" t="s">
        <v>421</v>
      </c>
      <c r="N198">
        <v>0</v>
      </c>
      <c r="O198">
        <v>0</v>
      </c>
      <c r="P198" t="s">
        <v>422</v>
      </c>
      <c r="Q198">
        <v>369</v>
      </c>
      <c r="R198">
        <v>373.26</v>
      </c>
      <c r="S198" t="s">
        <v>422</v>
      </c>
      <c r="T198" s="935">
        <v>369</v>
      </c>
      <c r="U198" t="s">
        <v>423</v>
      </c>
      <c r="V198" t="s">
        <v>424</v>
      </c>
      <c r="W198" t="s">
        <v>425</v>
      </c>
      <c r="X198" t="s">
        <v>3163</v>
      </c>
      <c r="Y198" s="1011">
        <v>44839.417314814818</v>
      </c>
    </row>
    <row r="199" spans="1:25">
      <c r="A199" t="s">
        <v>410</v>
      </c>
      <c r="B199" t="s">
        <v>411</v>
      </c>
      <c r="C199" t="s">
        <v>970</v>
      </c>
      <c r="D199" t="s">
        <v>971</v>
      </c>
      <c r="E199" t="s">
        <v>414</v>
      </c>
      <c r="F199" t="s">
        <v>415</v>
      </c>
      <c r="G199" t="s">
        <v>416</v>
      </c>
      <c r="H199" t="s">
        <v>453</v>
      </c>
      <c r="I199" t="s">
        <v>454</v>
      </c>
      <c r="J199" s="711">
        <v>44832</v>
      </c>
      <c r="K199" t="s">
        <v>4517</v>
      </c>
      <c r="L199" t="s">
        <v>4518</v>
      </c>
      <c r="M199" t="s">
        <v>421</v>
      </c>
      <c r="N199">
        <v>0</v>
      </c>
      <c r="O199">
        <v>0</v>
      </c>
      <c r="P199" t="s">
        <v>422</v>
      </c>
      <c r="Q199">
        <v>197</v>
      </c>
      <c r="R199">
        <v>197.57</v>
      </c>
      <c r="S199" t="s">
        <v>422</v>
      </c>
      <c r="T199" s="936">
        <v>197</v>
      </c>
      <c r="U199" t="s">
        <v>423</v>
      </c>
      <c r="V199" t="s">
        <v>424</v>
      </c>
      <c r="W199" t="s">
        <v>425</v>
      </c>
      <c r="X199" t="s">
        <v>3163</v>
      </c>
      <c r="Y199" s="1011">
        <v>44839.457118055558</v>
      </c>
    </row>
    <row r="200" spans="1:25">
      <c r="A200" t="s">
        <v>410</v>
      </c>
      <c r="B200" t="s">
        <v>411</v>
      </c>
      <c r="C200" t="s">
        <v>432</v>
      </c>
      <c r="D200" t="s">
        <v>433</v>
      </c>
      <c r="E200" t="s">
        <v>414</v>
      </c>
      <c r="F200" t="s">
        <v>415</v>
      </c>
      <c r="G200" t="s">
        <v>416</v>
      </c>
      <c r="H200" t="s">
        <v>453</v>
      </c>
      <c r="I200" t="s">
        <v>454</v>
      </c>
      <c r="J200" s="711">
        <v>44833</v>
      </c>
      <c r="K200" t="s">
        <v>4519</v>
      </c>
      <c r="L200" t="s">
        <v>4520</v>
      </c>
      <c r="M200" t="s">
        <v>421</v>
      </c>
      <c r="N200">
        <v>0</v>
      </c>
      <c r="O200">
        <v>0</v>
      </c>
      <c r="P200" t="s">
        <v>422</v>
      </c>
      <c r="Q200">
        <v>1321.18</v>
      </c>
      <c r="R200">
        <v>1371.23</v>
      </c>
      <c r="S200" t="s">
        <v>422</v>
      </c>
      <c r="T200" s="935">
        <v>1321.18</v>
      </c>
      <c r="U200" t="s">
        <v>423</v>
      </c>
      <c r="V200" t="s">
        <v>424</v>
      </c>
      <c r="W200" t="s">
        <v>425</v>
      </c>
      <c r="X200" t="s">
        <v>3135</v>
      </c>
      <c r="Y200" s="1011">
        <v>44848.408541666664</v>
      </c>
    </row>
    <row r="201" spans="1:25">
      <c r="A201" t="s">
        <v>410</v>
      </c>
      <c r="B201" t="s">
        <v>411</v>
      </c>
      <c r="C201" t="s">
        <v>970</v>
      </c>
      <c r="D201" t="s">
        <v>971</v>
      </c>
      <c r="E201" t="s">
        <v>414</v>
      </c>
      <c r="F201" t="s">
        <v>415</v>
      </c>
      <c r="G201" t="s">
        <v>416</v>
      </c>
      <c r="H201" t="s">
        <v>460</v>
      </c>
      <c r="I201" t="s">
        <v>461</v>
      </c>
      <c r="J201" s="711">
        <v>44832</v>
      </c>
      <c r="K201" t="s">
        <v>4521</v>
      </c>
      <c r="L201" t="s">
        <v>4522</v>
      </c>
      <c r="M201" t="s">
        <v>421</v>
      </c>
      <c r="N201">
        <v>0</v>
      </c>
      <c r="O201">
        <v>0</v>
      </c>
      <c r="P201" t="s">
        <v>422</v>
      </c>
      <c r="Q201">
        <v>380</v>
      </c>
      <c r="R201">
        <v>381.11</v>
      </c>
      <c r="S201" t="s">
        <v>422</v>
      </c>
      <c r="T201" s="935">
        <v>380</v>
      </c>
      <c r="U201" t="s">
        <v>423</v>
      </c>
      <c r="V201" t="s">
        <v>424</v>
      </c>
      <c r="W201" t="s">
        <v>425</v>
      </c>
      <c r="X201" t="s">
        <v>3150</v>
      </c>
      <c r="Y201" s="1011">
        <v>44841.391631944447</v>
      </c>
    </row>
    <row r="202" spans="1:25" s="719" customFormat="1">
      <c r="A202" s="719" t="s">
        <v>410</v>
      </c>
      <c r="B202" s="719" t="s">
        <v>411</v>
      </c>
      <c r="C202" s="719" t="s">
        <v>432</v>
      </c>
      <c r="D202" s="719" t="s">
        <v>433</v>
      </c>
      <c r="E202" s="719" t="s">
        <v>414</v>
      </c>
      <c r="F202" s="719" t="s">
        <v>415</v>
      </c>
      <c r="G202" s="719" t="s">
        <v>416</v>
      </c>
      <c r="H202" s="719" t="s">
        <v>476</v>
      </c>
      <c r="I202" s="719" t="s">
        <v>477</v>
      </c>
      <c r="J202" s="720">
        <v>44833</v>
      </c>
      <c r="K202" s="719" t="s">
        <v>4523</v>
      </c>
      <c r="L202" s="719" t="s">
        <v>4524</v>
      </c>
      <c r="M202" s="719" t="s">
        <v>421</v>
      </c>
      <c r="N202" s="719">
        <v>0</v>
      </c>
      <c r="O202" s="719">
        <v>0</v>
      </c>
      <c r="P202" s="719" t="s">
        <v>422</v>
      </c>
      <c r="Q202" s="719">
        <v>652.01</v>
      </c>
      <c r="R202" s="719">
        <v>653.91</v>
      </c>
      <c r="S202" s="719" t="s">
        <v>422</v>
      </c>
      <c r="T202" s="938">
        <v>652.01</v>
      </c>
      <c r="U202" s="719" t="s">
        <v>423</v>
      </c>
      <c r="V202" s="719" t="s">
        <v>424</v>
      </c>
      <c r="W202" s="719" t="s">
        <v>425</v>
      </c>
      <c r="X202" s="719" t="s">
        <v>3135</v>
      </c>
      <c r="Y202" s="1013">
        <v>44848.408506944441</v>
      </c>
    </row>
    <row r="203" spans="1:25" s="719" customFormat="1">
      <c r="A203" s="719" t="s">
        <v>410</v>
      </c>
      <c r="B203" s="719" t="s">
        <v>411</v>
      </c>
      <c r="C203" s="719" t="s">
        <v>432</v>
      </c>
      <c r="D203" s="719" t="s">
        <v>433</v>
      </c>
      <c r="E203" s="719" t="s">
        <v>414</v>
      </c>
      <c r="F203" s="719" t="s">
        <v>415</v>
      </c>
      <c r="G203" s="719" t="s">
        <v>416</v>
      </c>
      <c r="H203" s="719" t="s">
        <v>482</v>
      </c>
      <c r="I203" s="719" t="s">
        <v>477</v>
      </c>
      <c r="J203" s="720">
        <v>44833</v>
      </c>
      <c r="K203" s="719" t="s">
        <v>4525</v>
      </c>
      <c r="L203" s="719" t="s">
        <v>4526</v>
      </c>
      <c r="M203" s="719" t="s">
        <v>421</v>
      </c>
      <c r="N203" s="719">
        <v>0</v>
      </c>
      <c r="O203" s="719">
        <v>0</v>
      </c>
      <c r="P203" s="719" t="s">
        <v>422</v>
      </c>
      <c r="Q203" s="719">
        <v>1173.5999999999999</v>
      </c>
      <c r="R203" s="719">
        <v>1177.01</v>
      </c>
      <c r="S203" s="719" t="s">
        <v>422</v>
      </c>
      <c r="T203" s="938">
        <v>1173.5999999999999</v>
      </c>
      <c r="U203" s="719" t="s">
        <v>423</v>
      </c>
      <c r="V203" s="719" t="s">
        <v>424</v>
      </c>
      <c r="W203" s="719" t="s">
        <v>425</v>
      </c>
      <c r="X203" s="719" t="s">
        <v>3135</v>
      </c>
      <c r="Y203" s="1013">
        <v>44848.408506944441</v>
      </c>
    </row>
    <row r="204" spans="1:25" s="719" customFormat="1">
      <c r="A204" s="719" t="s">
        <v>410</v>
      </c>
      <c r="B204" s="719" t="s">
        <v>411</v>
      </c>
      <c r="C204" s="719" t="s">
        <v>432</v>
      </c>
      <c r="D204" s="719" t="s">
        <v>433</v>
      </c>
      <c r="E204" s="719" t="s">
        <v>414</v>
      </c>
      <c r="F204" s="719" t="s">
        <v>415</v>
      </c>
      <c r="G204" s="719" t="s">
        <v>416</v>
      </c>
      <c r="H204" s="719" t="s">
        <v>486</v>
      </c>
      <c r="I204" s="719" t="s">
        <v>477</v>
      </c>
      <c r="J204" s="720">
        <v>44833</v>
      </c>
      <c r="K204" s="719" t="s">
        <v>4527</v>
      </c>
      <c r="L204" s="719" t="s">
        <v>4528</v>
      </c>
      <c r="M204" s="719" t="s">
        <v>421</v>
      </c>
      <c r="N204" s="719">
        <v>0</v>
      </c>
      <c r="O204" s="719">
        <v>0</v>
      </c>
      <c r="P204" s="719" t="s">
        <v>422</v>
      </c>
      <c r="Q204" s="719">
        <v>130.4</v>
      </c>
      <c r="R204" s="719">
        <v>130.78</v>
      </c>
      <c r="S204" s="719" t="s">
        <v>422</v>
      </c>
      <c r="T204" s="938">
        <v>130.4</v>
      </c>
      <c r="U204" s="719" t="s">
        <v>423</v>
      </c>
      <c r="V204" s="719" t="s">
        <v>424</v>
      </c>
      <c r="W204" s="719" t="s">
        <v>425</v>
      </c>
      <c r="X204" s="719" t="s">
        <v>3135</v>
      </c>
      <c r="Y204" s="1013">
        <v>44848.408506944441</v>
      </c>
    </row>
    <row r="205" spans="1:25" s="719" customFormat="1">
      <c r="A205" s="719" t="s">
        <v>410</v>
      </c>
      <c r="B205" s="719" t="s">
        <v>411</v>
      </c>
      <c r="C205" s="719" t="s">
        <v>432</v>
      </c>
      <c r="D205" s="719" t="s">
        <v>433</v>
      </c>
      <c r="E205" s="719" t="s">
        <v>414</v>
      </c>
      <c r="F205" s="719" t="s">
        <v>415</v>
      </c>
      <c r="G205" s="719" t="s">
        <v>416</v>
      </c>
      <c r="H205" s="719" t="s">
        <v>490</v>
      </c>
      <c r="I205" s="719" t="s">
        <v>477</v>
      </c>
      <c r="J205" s="720">
        <v>44833</v>
      </c>
      <c r="K205" s="719" t="s">
        <v>4527</v>
      </c>
      <c r="L205" s="719" t="s">
        <v>4524</v>
      </c>
      <c r="M205" s="719" t="s">
        <v>421</v>
      </c>
      <c r="N205" s="719">
        <v>0</v>
      </c>
      <c r="O205" s="719">
        <v>0</v>
      </c>
      <c r="P205" s="719" t="s">
        <v>422</v>
      </c>
      <c r="Q205" s="719">
        <v>652.01</v>
      </c>
      <c r="R205" s="719">
        <v>653.91</v>
      </c>
      <c r="S205" s="719" t="s">
        <v>422</v>
      </c>
      <c r="T205" s="938">
        <v>652.01</v>
      </c>
      <c r="U205" s="719" t="s">
        <v>423</v>
      </c>
      <c r="V205" s="719" t="s">
        <v>424</v>
      </c>
      <c r="W205" s="719" t="s">
        <v>425</v>
      </c>
      <c r="X205" s="719" t="s">
        <v>3135</v>
      </c>
      <c r="Y205" s="1013">
        <v>44848.408506944441</v>
      </c>
    </row>
    <row r="206" spans="1:25" s="719" customFormat="1">
      <c r="A206" s="719" t="s">
        <v>410</v>
      </c>
      <c r="B206" s="719" t="s">
        <v>411</v>
      </c>
      <c r="C206" s="719" t="s">
        <v>432</v>
      </c>
      <c r="D206" s="719" t="s">
        <v>433</v>
      </c>
      <c r="E206" s="719" t="s">
        <v>414</v>
      </c>
      <c r="F206" s="719" t="s">
        <v>415</v>
      </c>
      <c r="G206" s="719" t="s">
        <v>416</v>
      </c>
      <c r="H206" s="719" t="s">
        <v>499</v>
      </c>
      <c r="I206" s="719" t="s">
        <v>495</v>
      </c>
      <c r="J206" s="720">
        <v>44833</v>
      </c>
      <c r="K206" s="719" t="s">
        <v>4529</v>
      </c>
      <c r="L206" s="719" t="s">
        <v>4530</v>
      </c>
      <c r="M206" s="719" t="s">
        <v>421</v>
      </c>
      <c r="N206" s="719">
        <v>0</v>
      </c>
      <c r="O206" s="719">
        <v>0</v>
      </c>
      <c r="P206" s="719" t="s">
        <v>422</v>
      </c>
      <c r="Q206" s="719">
        <v>992.42</v>
      </c>
      <c r="R206" s="719">
        <v>995.31</v>
      </c>
      <c r="S206" s="719" t="s">
        <v>422</v>
      </c>
      <c r="T206" s="938">
        <v>992.42</v>
      </c>
      <c r="U206" s="719" t="s">
        <v>423</v>
      </c>
      <c r="V206" s="719" t="s">
        <v>424</v>
      </c>
      <c r="W206" s="719" t="s">
        <v>425</v>
      </c>
      <c r="X206" s="719" t="s">
        <v>3135</v>
      </c>
      <c r="Y206" s="1013">
        <v>44848.408495370371</v>
      </c>
    </row>
    <row r="207" spans="1:25" s="719" customFormat="1">
      <c r="A207" s="719" t="s">
        <v>410</v>
      </c>
      <c r="B207" s="719" t="s">
        <v>411</v>
      </c>
      <c r="C207" s="719" t="s">
        <v>432</v>
      </c>
      <c r="D207" s="719" t="s">
        <v>433</v>
      </c>
      <c r="E207" s="719" t="s">
        <v>414</v>
      </c>
      <c r="F207" s="719" t="s">
        <v>415</v>
      </c>
      <c r="G207" s="719" t="s">
        <v>416</v>
      </c>
      <c r="H207" s="719" t="s">
        <v>499</v>
      </c>
      <c r="I207" s="719" t="s">
        <v>495</v>
      </c>
      <c r="J207" s="720">
        <v>44834</v>
      </c>
      <c r="K207" s="719" t="s">
        <v>4531</v>
      </c>
      <c r="L207" s="719" t="s">
        <v>4532</v>
      </c>
      <c r="M207" s="719" t="s">
        <v>421</v>
      </c>
      <c r="N207" s="719">
        <v>0</v>
      </c>
      <c r="O207" s="719">
        <v>0</v>
      </c>
      <c r="P207" s="719" t="s">
        <v>422</v>
      </c>
      <c r="Q207" s="719">
        <v>49.23</v>
      </c>
      <c r="R207" s="719">
        <v>51.09</v>
      </c>
      <c r="S207" s="719" t="s">
        <v>422</v>
      </c>
      <c r="T207" s="938">
        <v>49.23</v>
      </c>
      <c r="U207" s="719" t="s">
        <v>423</v>
      </c>
      <c r="V207" s="719" t="s">
        <v>424</v>
      </c>
      <c r="W207" s="719" t="s">
        <v>425</v>
      </c>
      <c r="X207" s="719" t="s">
        <v>3163</v>
      </c>
      <c r="Y207" s="1013">
        <v>44842.763298611113</v>
      </c>
    </row>
    <row r="208" spans="1:25" s="719" customFormat="1">
      <c r="A208" s="719" t="s">
        <v>410</v>
      </c>
      <c r="B208" s="719" t="s">
        <v>411</v>
      </c>
      <c r="C208" s="719" t="s">
        <v>458</v>
      </c>
      <c r="D208" s="719" t="s">
        <v>459</v>
      </c>
      <c r="E208" s="719" t="s">
        <v>414</v>
      </c>
      <c r="F208" s="719" t="s">
        <v>415</v>
      </c>
      <c r="G208" s="719" t="s">
        <v>416</v>
      </c>
      <c r="H208" s="719" t="s">
        <v>506</v>
      </c>
      <c r="I208" s="719" t="s">
        <v>495</v>
      </c>
      <c r="J208" s="720">
        <v>44820</v>
      </c>
      <c r="K208" s="719" t="s">
        <v>4533</v>
      </c>
      <c r="L208" s="719" t="s">
        <v>4534</v>
      </c>
      <c r="M208" s="719" t="s">
        <v>421</v>
      </c>
      <c r="N208" s="719">
        <v>0</v>
      </c>
      <c r="O208" s="719">
        <v>0</v>
      </c>
      <c r="P208" s="719" t="s">
        <v>422</v>
      </c>
      <c r="Q208" s="719">
        <v>554.11</v>
      </c>
      <c r="R208" s="719">
        <v>549.05999999999995</v>
      </c>
      <c r="S208" s="719" t="s">
        <v>422</v>
      </c>
      <c r="T208" s="938">
        <v>554.11</v>
      </c>
      <c r="U208" s="719" t="s">
        <v>423</v>
      </c>
      <c r="V208" s="719" t="s">
        <v>424</v>
      </c>
      <c r="W208" s="719" t="s">
        <v>425</v>
      </c>
      <c r="X208" s="719" t="s">
        <v>4535</v>
      </c>
      <c r="Y208" s="1013">
        <v>44838.548009259262</v>
      </c>
    </row>
    <row r="209" spans="1:25" s="719" customFormat="1">
      <c r="A209" s="719" t="s">
        <v>410</v>
      </c>
      <c r="B209" s="719" t="s">
        <v>411</v>
      </c>
      <c r="C209" s="719" t="s">
        <v>432</v>
      </c>
      <c r="D209" s="719" t="s">
        <v>433</v>
      </c>
      <c r="E209" s="719" t="s">
        <v>414</v>
      </c>
      <c r="F209" s="719" t="s">
        <v>415</v>
      </c>
      <c r="G209" s="719" t="s">
        <v>416</v>
      </c>
      <c r="H209" s="719" t="s">
        <v>506</v>
      </c>
      <c r="I209" s="719" t="s">
        <v>495</v>
      </c>
      <c r="J209" s="720">
        <v>44833</v>
      </c>
      <c r="K209" s="719" t="s">
        <v>4536</v>
      </c>
      <c r="L209" s="719" t="s">
        <v>4537</v>
      </c>
      <c r="M209" s="719" t="s">
        <v>421</v>
      </c>
      <c r="N209" s="719">
        <v>0</v>
      </c>
      <c r="O209" s="719">
        <v>0</v>
      </c>
      <c r="P209" s="719" t="s">
        <v>422</v>
      </c>
      <c r="Q209" s="719">
        <v>1984.84</v>
      </c>
      <c r="R209" s="719">
        <v>1990.61</v>
      </c>
      <c r="S209" s="719" t="s">
        <v>422</v>
      </c>
      <c r="T209" s="938">
        <v>1984.84</v>
      </c>
      <c r="U209" s="719" t="s">
        <v>423</v>
      </c>
      <c r="V209" s="719" t="s">
        <v>424</v>
      </c>
      <c r="W209" s="719" t="s">
        <v>425</v>
      </c>
      <c r="X209" s="719" t="s">
        <v>3135</v>
      </c>
      <c r="Y209" s="1013">
        <v>44848.408506944441</v>
      </c>
    </row>
    <row r="210" spans="1:25" s="719" customFormat="1">
      <c r="A210" s="719" t="s">
        <v>410</v>
      </c>
      <c r="B210" s="719" t="s">
        <v>411</v>
      </c>
      <c r="C210" s="719" t="s">
        <v>432</v>
      </c>
      <c r="D210" s="719" t="s">
        <v>433</v>
      </c>
      <c r="E210" s="719" t="s">
        <v>414</v>
      </c>
      <c r="F210" s="719" t="s">
        <v>415</v>
      </c>
      <c r="G210" s="719" t="s">
        <v>416</v>
      </c>
      <c r="H210" s="719" t="s">
        <v>512</v>
      </c>
      <c r="I210" s="719" t="s">
        <v>495</v>
      </c>
      <c r="J210" s="720">
        <v>44833</v>
      </c>
      <c r="K210" s="719" t="s">
        <v>4536</v>
      </c>
      <c r="L210" s="719" t="s">
        <v>4538</v>
      </c>
      <c r="M210" s="719" t="s">
        <v>421</v>
      </c>
      <c r="N210" s="719">
        <v>0</v>
      </c>
      <c r="O210" s="719">
        <v>0</v>
      </c>
      <c r="P210" s="719" t="s">
        <v>422</v>
      </c>
      <c r="Q210" s="719">
        <v>248.1</v>
      </c>
      <c r="R210" s="719">
        <v>248.82</v>
      </c>
      <c r="S210" s="719" t="s">
        <v>422</v>
      </c>
      <c r="T210" s="938">
        <v>248.1</v>
      </c>
      <c r="U210" s="719" t="s">
        <v>423</v>
      </c>
      <c r="V210" s="719" t="s">
        <v>424</v>
      </c>
      <c r="W210" s="719" t="s">
        <v>425</v>
      </c>
      <c r="X210" s="719" t="s">
        <v>3135</v>
      </c>
      <c r="Y210" s="1013">
        <v>44848.408506944441</v>
      </c>
    </row>
    <row r="211" spans="1:25" s="719" customFormat="1">
      <c r="A211" s="719" t="s">
        <v>410</v>
      </c>
      <c r="B211" s="719" t="s">
        <v>411</v>
      </c>
      <c r="C211" s="719" t="s">
        <v>432</v>
      </c>
      <c r="D211" s="719" t="s">
        <v>433</v>
      </c>
      <c r="E211" s="719" t="s">
        <v>414</v>
      </c>
      <c r="F211" s="719" t="s">
        <v>415</v>
      </c>
      <c r="G211" s="719" t="s">
        <v>416</v>
      </c>
      <c r="H211" s="719" t="s">
        <v>518</v>
      </c>
      <c r="I211" s="719" t="s">
        <v>495</v>
      </c>
      <c r="J211" s="720">
        <v>44833</v>
      </c>
      <c r="K211" s="719" t="s">
        <v>4539</v>
      </c>
      <c r="L211" s="719" t="s">
        <v>4540</v>
      </c>
      <c r="M211" s="719" t="s">
        <v>421</v>
      </c>
      <c r="N211" s="719">
        <v>0</v>
      </c>
      <c r="O211" s="719">
        <v>0</v>
      </c>
      <c r="P211" s="719" t="s">
        <v>422</v>
      </c>
      <c r="Q211" s="719">
        <v>744.31</v>
      </c>
      <c r="R211" s="719">
        <v>746.47</v>
      </c>
      <c r="S211" s="719" t="s">
        <v>422</v>
      </c>
      <c r="T211" s="938">
        <v>744.31</v>
      </c>
      <c r="U211" s="719" t="s">
        <v>423</v>
      </c>
      <c r="V211" s="719" t="s">
        <v>424</v>
      </c>
      <c r="W211" s="719" t="s">
        <v>425</v>
      </c>
      <c r="X211" s="719" t="s">
        <v>3135</v>
      </c>
      <c r="Y211" s="1013">
        <v>44848.408506944441</v>
      </c>
    </row>
    <row r="212" spans="1:25" s="719" customFormat="1">
      <c r="A212" s="719" t="s">
        <v>410</v>
      </c>
      <c r="B212" s="719" t="s">
        <v>411</v>
      </c>
      <c r="C212" s="719" t="s">
        <v>432</v>
      </c>
      <c r="D212" s="719" t="s">
        <v>433</v>
      </c>
      <c r="E212" s="719" t="s">
        <v>414</v>
      </c>
      <c r="F212" s="719" t="s">
        <v>415</v>
      </c>
      <c r="G212" s="719" t="s">
        <v>416</v>
      </c>
      <c r="H212" s="719" t="s">
        <v>524</v>
      </c>
      <c r="I212" s="719" t="s">
        <v>495</v>
      </c>
      <c r="J212" s="720">
        <v>44833</v>
      </c>
      <c r="K212" s="719" t="s">
        <v>4541</v>
      </c>
      <c r="L212" s="719" t="s">
        <v>4530</v>
      </c>
      <c r="M212" s="719" t="s">
        <v>421</v>
      </c>
      <c r="N212" s="719">
        <v>0</v>
      </c>
      <c r="O212" s="719">
        <v>0</v>
      </c>
      <c r="P212" s="719" t="s">
        <v>422</v>
      </c>
      <c r="Q212" s="719">
        <v>992.42</v>
      </c>
      <c r="R212" s="719">
        <v>995.31</v>
      </c>
      <c r="S212" s="719" t="s">
        <v>422</v>
      </c>
      <c r="T212" s="938">
        <v>992.42</v>
      </c>
      <c r="U212" s="719" t="s">
        <v>423</v>
      </c>
      <c r="V212" s="719" t="s">
        <v>424</v>
      </c>
      <c r="W212" s="719" t="s">
        <v>425</v>
      </c>
      <c r="X212" s="719" t="s">
        <v>3135</v>
      </c>
      <c r="Y212" s="1013">
        <v>44848.408506944441</v>
      </c>
    </row>
    <row r="213" spans="1:25" s="719" customFormat="1">
      <c r="A213" s="719" t="s">
        <v>410</v>
      </c>
      <c r="B213" s="719" t="s">
        <v>411</v>
      </c>
      <c r="C213" s="719" t="s">
        <v>970</v>
      </c>
      <c r="D213" s="719" t="s">
        <v>971</v>
      </c>
      <c r="E213" s="719" t="s">
        <v>414</v>
      </c>
      <c r="F213" s="719" t="s">
        <v>415</v>
      </c>
      <c r="G213" s="719" t="s">
        <v>416</v>
      </c>
      <c r="H213" s="719" t="s">
        <v>569</v>
      </c>
      <c r="I213" s="719" t="s">
        <v>570</v>
      </c>
      <c r="J213" s="720">
        <v>44812</v>
      </c>
      <c r="K213" s="719" t="s">
        <v>4542</v>
      </c>
      <c r="L213" s="719" t="s">
        <v>4543</v>
      </c>
      <c r="M213" s="719" t="s">
        <v>421</v>
      </c>
      <c r="N213" s="719">
        <v>0</v>
      </c>
      <c r="O213" s="719">
        <v>0</v>
      </c>
      <c r="P213" s="719" t="s">
        <v>422</v>
      </c>
      <c r="Q213" s="719">
        <v>78.400000000000006</v>
      </c>
      <c r="R213" s="719">
        <v>79.3</v>
      </c>
      <c r="S213" s="719" t="s">
        <v>422</v>
      </c>
      <c r="T213" s="938">
        <v>78.400000000000006</v>
      </c>
      <c r="U213" s="719" t="s">
        <v>423</v>
      </c>
      <c r="V213" s="719" t="s">
        <v>424</v>
      </c>
      <c r="W213" s="719" t="s">
        <v>425</v>
      </c>
      <c r="X213" s="719" t="s">
        <v>3075</v>
      </c>
      <c r="Y213" s="1013">
        <v>44839.417303240742</v>
      </c>
    </row>
    <row r="214" spans="1:25" s="719" customFormat="1">
      <c r="A214" s="719" t="s">
        <v>410</v>
      </c>
      <c r="B214" s="719" t="s">
        <v>411</v>
      </c>
      <c r="C214" s="719" t="s">
        <v>970</v>
      </c>
      <c r="D214" s="719" t="s">
        <v>971</v>
      </c>
      <c r="E214" s="719" t="s">
        <v>414</v>
      </c>
      <c r="F214" s="719" t="s">
        <v>415</v>
      </c>
      <c r="G214" s="719" t="s">
        <v>416</v>
      </c>
      <c r="H214" s="719" t="s">
        <v>569</v>
      </c>
      <c r="I214" s="719" t="s">
        <v>570</v>
      </c>
      <c r="J214" s="720">
        <v>44812</v>
      </c>
      <c r="K214" s="719" t="s">
        <v>4544</v>
      </c>
      <c r="L214" s="719" t="s">
        <v>4545</v>
      </c>
      <c r="M214" s="719" t="s">
        <v>421</v>
      </c>
      <c r="N214" s="719">
        <v>0</v>
      </c>
      <c r="O214" s="719">
        <v>0</v>
      </c>
      <c r="P214" s="719" t="s">
        <v>422</v>
      </c>
      <c r="Q214" s="719">
        <v>71.2</v>
      </c>
      <c r="R214" s="719">
        <v>72.02</v>
      </c>
      <c r="S214" s="719" t="s">
        <v>422</v>
      </c>
      <c r="T214" s="938">
        <v>71.2</v>
      </c>
      <c r="U214" s="719" t="s">
        <v>423</v>
      </c>
      <c r="V214" s="719" t="s">
        <v>424</v>
      </c>
      <c r="W214" s="719" t="s">
        <v>425</v>
      </c>
      <c r="X214" s="719" t="s">
        <v>3075</v>
      </c>
      <c r="Y214" s="1013">
        <v>44839.417314814818</v>
      </c>
    </row>
    <row r="215" spans="1:25" s="719" customFormat="1">
      <c r="A215" s="719" t="s">
        <v>410</v>
      </c>
      <c r="B215" s="719" t="s">
        <v>411</v>
      </c>
      <c r="C215" s="719" t="s">
        <v>970</v>
      </c>
      <c r="D215" s="719" t="s">
        <v>971</v>
      </c>
      <c r="E215" s="719" t="s">
        <v>414</v>
      </c>
      <c r="F215" s="719" t="s">
        <v>415</v>
      </c>
      <c r="G215" s="719" t="s">
        <v>416</v>
      </c>
      <c r="H215" s="719" t="s">
        <v>569</v>
      </c>
      <c r="I215" s="719" t="s">
        <v>570</v>
      </c>
      <c r="J215" s="720">
        <v>44814</v>
      </c>
      <c r="K215" s="719" t="s">
        <v>4546</v>
      </c>
      <c r="L215" s="719" t="s">
        <v>4547</v>
      </c>
      <c r="M215" s="719" t="s">
        <v>421</v>
      </c>
      <c r="N215" s="719">
        <v>0</v>
      </c>
      <c r="O215" s="719">
        <v>0</v>
      </c>
      <c r="P215" s="719" t="s">
        <v>422</v>
      </c>
      <c r="Q215" s="719">
        <v>17.68</v>
      </c>
      <c r="R215" s="719">
        <v>17.88</v>
      </c>
      <c r="S215" s="719" t="s">
        <v>422</v>
      </c>
      <c r="T215" s="938">
        <v>17.68</v>
      </c>
      <c r="U215" s="719" t="s">
        <v>423</v>
      </c>
      <c r="V215" s="719" t="s">
        <v>424</v>
      </c>
      <c r="W215" s="719" t="s">
        <v>425</v>
      </c>
      <c r="X215" s="719" t="s">
        <v>3246</v>
      </c>
      <c r="Y215" s="1013">
        <v>44839.423692129632</v>
      </c>
    </row>
    <row r="216" spans="1:25" s="719" customFormat="1">
      <c r="A216" s="719" t="s">
        <v>410</v>
      </c>
      <c r="B216" s="719" t="s">
        <v>411</v>
      </c>
      <c r="C216" s="719" t="s">
        <v>970</v>
      </c>
      <c r="D216" s="719" t="s">
        <v>971</v>
      </c>
      <c r="E216" s="719" t="s">
        <v>414</v>
      </c>
      <c r="F216" s="719" t="s">
        <v>415</v>
      </c>
      <c r="G216" s="719" t="s">
        <v>416</v>
      </c>
      <c r="H216" s="719" t="s">
        <v>569</v>
      </c>
      <c r="I216" s="719" t="s">
        <v>570</v>
      </c>
      <c r="J216" s="720">
        <v>44816</v>
      </c>
      <c r="K216" s="719" t="s">
        <v>4548</v>
      </c>
      <c r="L216" s="719" t="s">
        <v>4549</v>
      </c>
      <c r="M216" s="719" t="s">
        <v>421</v>
      </c>
      <c r="N216" s="719">
        <v>0</v>
      </c>
      <c r="O216" s="719">
        <v>0</v>
      </c>
      <c r="P216" s="719" t="s">
        <v>422</v>
      </c>
      <c r="Q216" s="719">
        <v>20</v>
      </c>
      <c r="R216" s="719">
        <v>19.82</v>
      </c>
      <c r="S216" s="719" t="s">
        <v>422</v>
      </c>
      <c r="T216" s="938">
        <v>20</v>
      </c>
      <c r="U216" s="719" t="s">
        <v>423</v>
      </c>
      <c r="V216" s="719" t="s">
        <v>424</v>
      </c>
      <c r="W216" s="719" t="s">
        <v>425</v>
      </c>
      <c r="X216" s="719" t="s">
        <v>3075</v>
      </c>
      <c r="Y216" s="1013">
        <v>44839.423703703702</v>
      </c>
    </row>
    <row r="217" spans="1:25" s="719" customFormat="1">
      <c r="A217" s="719" t="s">
        <v>410</v>
      </c>
      <c r="B217" s="719" t="s">
        <v>411</v>
      </c>
      <c r="C217" s="719" t="s">
        <v>970</v>
      </c>
      <c r="D217" s="719" t="s">
        <v>971</v>
      </c>
      <c r="E217" s="719" t="s">
        <v>414</v>
      </c>
      <c r="F217" s="719" t="s">
        <v>415</v>
      </c>
      <c r="G217" s="719" t="s">
        <v>416</v>
      </c>
      <c r="H217" s="719" t="s">
        <v>569</v>
      </c>
      <c r="I217" s="719" t="s">
        <v>570</v>
      </c>
      <c r="J217" s="720">
        <v>44825</v>
      </c>
      <c r="K217" s="719" t="s">
        <v>4550</v>
      </c>
      <c r="L217" s="719" t="s">
        <v>4551</v>
      </c>
      <c r="M217" s="719" t="s">
        <v>421</v>
      </c>
      <c r="N217" s="719">
        <v>0</v>
      </c>
      <c r="O217" s="719">
        <v>0</v>
      </c>
      <c r="P217" s="719" t="s">
        <v>422</v>
      </c>
      <c r="Q217" s="719">
        <v>64</v>
      </c>
      <c r="R217" s="719">
        <v>64.19</v>
      </c>
      <c r="S217" s="719" t="s">
        <v>422</v>
      </c>
      <c r="T217" s="938">
        <v>64</v>
      </c>
      <c r="U217" s="719" t="s">
        <v>423</v>
      </c>
      <c r="V217" s="719" t="s">
        <v>424</v>
      </c>
      <c r="W217" s="719" t="s">
        <v>425</v>
      </c>
      <c r="X217" s="719" t="s">
        <v>3075</v>
      </c>
      <c r="Y217" s="1013">
        <v>44839.44630787037</v>
      </c>
    </row>
    <row r="218" spans="1:25" s="719" customFormat="1">
      <c r="A218" s="719" t="s">
        <v>410</v>
      </c>
      <c r="B218" s="719" t="s">
        <v>411</v>
      </c>
      <c r="C218" s="719" t="s">
        <v>970</v>
      </c>
      <c r="D218" s="719" t="s">
        <v>971</v>
      </c>
      <c r="E218" s="719" t="s">
        <v>414</v>
      </c>
      <c r="F218" s="719" t="s">
        <v>415</v>
      </c>
      <c r="G218" s="719" t="s">
        <v>416</v>
      </c>
      <c r="H218" s="719" t="s">
        <v>569</v>
      </c>
      <c r="I218" s="719" t="s">
        <v>570</v>
      </c>
      <c r="J218" s="720">
        <v>44825</v>
      </c>
      <c r="K218" s="719" t="s">
        <v>4552</v>
      </c>
      <c r="L218" s="719" t="s">
        <v>4553</v>
      </c>
      <c r="M218" s="719" t="s">
        <v>421</v>
      </c>
      <c r="N218" s="719">
        <v>0</v>
      </c>
      <c r="O218" s="719">
        <v>0</v>
      </c>
      <c r="P218" s="719" t="s">
        <v>422</v>
      </c>
      <c r="Q218" s="719">
        <v>80</v>
      </c>
      <c r="R218" s="719">
        <v>80.23</v>
      </c>
      <c r="S218" s="719" t="s">
        <v>422</v>
      </c>
      <c r="T218" s="938">
        <v>80</v>
      </c>
      <c r="U218" s="719" t="s">
        <v>423</v>
      </c>
      <c r="V218" s="719" t="s">
        <v>424</v>
      </c>
      <c r="W218" s="719" t="s">
        <v>425</v>
      </c>
      <c r="X218" s="719" t="s">
        <v>3075</v>
      </c>
      <c r="Y218" s="1013">
        <v>44839.44630787037</v>
      </c>
    </row>
    <row r="219" spans="1:25" s="719" customFormat="1">
      <c r="A219" s="719" t="s">
        <v>410</v>
      </c>
      <c r="B219" s="719" t="s">
        <v>411</v>
      </c>
      <c r="C219" s="719" t="s">
        <v>970</v>
      </c>
      <c r="D219" s="719" t="s">
        <v>971</v>
      </c>
      <c r="E219" s="719" t="s">
        <v>414</v>
      </c>
      <c r="F219" s="719" t="s">
        <v>415</v>
      </c>
      <c r="G219" s="719" t="s">
        <v>416</v>
      </c>
      <c r="H219" s="719" t="s">
        <v>569</v>
      </c>
      <c r="I219" s="719" t="s">
        <v>570</v>
      </c>
      <c r="J219" s="720">
        <v>44825</v>
      </c>
      <c r="K219" s="719" t="s">
        <v>4554</v>
      </c>
      <c r="L219" s="719" t="s">
        <v>4555</v>
      </c>
      <c r="M219" s="719" t="s">
        <v>421</v>
      </c>
      <c r="N219" s="719">
        <v>0</v>
      </c>
      <c r="O219" s="719">
        <v>0</v>
      </c>
      <c r="P219" s="719" t="s">
        <v>422</v>
      </c>
      <c r="Q219" s="719">
        <v>5</v>
      </c>
      <c r="R219" s="719">
        <v>5.01</v>
      </c>
      <c r="S219" s="719" t="s">
        <v>422</v>
      </c>
      <c r="T219" s="938">
        <v>5</v>
      </c>
      <c r="U219" s="719" t="s">
        <v>423</v>
      </c>
      <c r="V219" s="719" t="s">
        <v>424</v>
      </c>
      <c r="W219" s="719" t="s">
        <v>425</v>
      </c>
      <c r="X219" s="719" t="s">
        <v>4278</v>
      </c>
      <c r="Y219" s="1013">
        <v>44839.44630787037</v>
      </c>
    </row>
    <row r="220" spans="1:25" s="719" customFormat="1">
      <c r="A220" s="719" t="s">
        <v>410</v>
      </c>
      <c r="B220" s="719" t="s">
        <v>411</v>
      </c>
      <c r="C220" s="719" t="s">
        <v>970</v>
      </c>
      <c r="D220" s="719" t="s">
        <v>971</v>
      </c>
      <c r="E220" s="719" t="s">
        <v>414</v>
      </c>
      <c r="F220" s="719" t="s">
        <v>415</v>
      </c>
      <c r="G220" s="719" t="s">
        <v>416</v>
      </c>
      <c r="H220" s="719" t="s">
        <v>569</v>
      </c>
      <c r="I220" s="719" t="s">
        <v>570</v>
      </c>
      <c r="J220" s="720">
        <v>44825</v>
      </c>
      <c r="K220" s="719" t="s">
        <v>4556</v>
      </c>
      <c r="L220" s="719" t="s">
        <v>4557</v>
      </c>
      <c r="M220" s="719" t="s">
        <v>421</v>
      </c>
      <c r="N220" s="719">
        <v>0</v>
      </c>
      <c r="O220" s="719">
        <v>0</v>
      </c>
      <c r="P220" s="719" t="s">
        <v>422</v>
      </c>
      <c r="Q220" s="719">
        <v>3.4</v>
      </c>
      <c r="R220" s="719">
        <v>3.41</v>
      </c>
      <c r="S220" s="719" t="s">
        <v>422</v>
      </c>
      <c r="T220" s="938">
        <v>3.4</v>
      </c>
      <c r="U220" s="719" t="s">
        <v>423</v>
      </c>
      <c r="V220" s="719" t="s">
        <v>424</v>
      </c>
      <c r="W220" s="719" t="s">
        <v>425</v>
      </c>
      <c r="X220" s="719" t="s">
        <v>3246</v>
      </c>
      <c r="Y220" s="1013">
        <v>44839.44630787037</v>
      </c>
    </row>
    <row r="221" spans="1:25" s="719" customFormat="1">
      <c r="A221" s="719" t="s">
        <v>410</v>
      </c>
      <c r="B221" s="719" t="s">
        <v>411</v>
      </c>
      <c r="C221" s="719" t="s">
        <v>970</v>
      </c>
      <c r="D221" s="719" t="s">
        <v>971</v>
      </c>
      <c r="E221" s="719" t="s">
        <v>414</v>
      </c>
      <c r="F221" s="719" t="s">
        <v>415</v>
      </c>
      <c r="G221" s="719" t="s">
        <v>416</v>
      </c>
      <c r="H221" s="719" t="s">
        <v>569</v>
      </c>
      <c r="I221" s="719" t="s">
        <v>570</v>
      </c>
      <c r="J221" s="720">
        <v>44826</v>
      </c>
      <c r="K221" s="719" t="s">
        <v>4558</v>
      </c>
      <c r="L221" s="719" t="s">
        <v>4559</v>
      </c>
      <c r="M221" s="719" t="s">
        <v>421</v>
      </c>
      <c r="N221" s="719">
        <v>0</v>
      </c>
      <c r="O221" s="719">
        <v>0</v>
      </c>
      <c r="P221" s="719" t="s">
        <v>422</v>
      </c>
      <c r="Q221" s="719">
        <v>8</v>
      </c>
      <c r="R221" s="719">
        <v>8.02</v>
      </c>
      <c r="S221" s="719" t="s">
        <v>422</v>
      </c>
      <c r="T221" s="938">
        <v>8</v>
      </c>
      <c r="U221" s="719" t="s">
        <v>423</v>
      </c>
      <c r="V221" s="719" t="s">
        <v>424</v>
      </c>
      <c r="W221" s="719" t="s">
        <v>425</v>
      </c>
      <c r="X221" s="719" t="s">
        <v>3075</v>
      </c>
      <c r="Y221" s="1013">
        <v>44839.446319444447</v>
      </c>
    </row>
    <row r="222" spans="1:25" s="719" customFormat="1">
      <c r="A222" s="941" t="s">
        <v>410</v>
      </c>
      <c r="B222" s="941" t="s">
        <v>411</v>
      </c>
      <c r="C222" s="941" t="s">
        <v>970</v>
      </c>
      <c r="D222" s="941" t="s">
        <v>971</v>
      </c>
      <c r="E222" s="941" t="s">
        <v>414</v>
      </c>
      <c r="F222" s="941" t="s">
        <v>415</v>
      </c>
      <c r="G222" s="941" t="s">
        <v>416</v>
      </c>
      <c r="H222" s="941" t="s">
        <v>623</v>
      </c>
      <c r="I222" s="941" t="s">
        <v>624</v>
      </c>
      <c r="J222" s="720">
        <v>44832</v>
      </c>
      <c r="K222" s="941" t="s">
        <v>4560</v>
      </c>
      <c r="L222" s="941" t="s">
        <v>4561</v>
      </c>
      <c r="M222" s="941" t="s">
        <v>421</v>
      </c>
      <c r="N222" s="941">
        <v>0</v>
      </c>
      <c r="O222" s="942">
        <v>0</v>
      </c>
      <c r="P222" s="941" t="s">
        <v>422</v>
      </c>
      <c r="Q222" s="937">
        <v>107</v>
      </c>
      <c r="R222" s="942">
        <v>107.31</v>
      </c>
      <c r="S222" s="941" t="s">
        <v>422</v>
      </c>
      <c r="T222" s="939">
        <v>107</v>
      </c>
      <c r="U222" s="941" t="s">
        <v>423</v>
      </c>
      <c r="V222" s="941" t="s">
        <v>424</v>
      </c>
      <c r="W222" s="941" t="s">
        <v>425</v>
      </c>
      <c r="X222" s="941" t="s">
        <v>3163</v>
      </c>
      <c r="Y222" s="1014">
        <v>44839.457118055558</v>
      </c>
    </row>
    <row r="223" spans="1:25" s="719" customFormat="1">
      <c r="A223" s="719" t="s">
        <v>410</v>
      </c>
      <c r="B223" s="719" t="s">
        <v>411</v>
      </c>
      <c r="C223" s="719" t="s">
        <v>432</v>
      </c>
      <c r="D223" s="719" t="s">
        <v>433</v>
      </c>
      <c r="E223" s="719" t="s">
        <v>414</v>
      </c>
      <c r="F223" s="719" t="s">
        <v>415</v>
      </c>
      <c r="G223" s="719" t="s">
        <v>416</v>
      </c>
      <c r="H223" s="719" t="s">
        <v>623</v>
      </c>
      <c r="I223" s="719" t="s">
        <v>624</v>
      </c>
      <c r="J223" s="720">
        <v>44833</v>
      </c>
      <c r="K223" s="719" t="s">
        <v>4562</v>
      </c>
      <c r="L223" s="719" t="s">
        <v>4563</v>
      </c>
      <c r="M223" s="719" t="s">
        <v>421</v>
      </c>
      <c r="N223" s="719">
        <v>0</v>
      </c>
      <c r="O223" s="719">
        <v>0</v>
      </c>
      <c r="P223" s="719" t="s">
        <v>422</v>
      </c>
      <c r="Q223" s="719">
        <v>2605.12</v>
      </c>
      <c r="R223" s="719">
        <v>2703.81</v>
      </c>
      <c r="S223" s="719" t="s">
        <v>422</v>
      </c>
      <c r="T223" s="938">
        <v>2605.12</v>
      </c>
      <c r="U223" s="719" t="s">
        <v>423</v>
      </c>
      <c r="V223" s="719" t="s">
        <v>424</v>
      </c>
      <c r="W223" s="719" t="s">
        <v>425</v>
      </c>
      <c r="X223" s="719" t="s">
        <v>3135</v>
      </c>
      <c r="Y223" s="1013">
        <v>44848.408541666664</v>
      </c>
    </row>
    <row r="224" spans="1:25" s="719" customFormat="1">
      <c r="A224" s="719" t="s">
        <v>410</v>
      </c>
      <c r="B224" s="719" t="s">
        <v>411</v>
      </c>
      <c r="C224" s="719" t="s">
        <v>432</v>
      </c>
      <c r="D224" s="719" t="s">
        <v>433</v>
      </c>
      <c r="E224" s="719" t="s">
        <v>414</v>
      </c>
      <c r="F224" s="719" t="s">
        <v>415</v>
      </c>
      <c r="G224" s="719" t="s">
        <v>416</v>
      </c>
      <c r="H224" s="719" t="s">
        <v>633</v>
      </c>
      <c r="I224" s="719" t="s">
        <v>634</v>
      </c>
      <c r="J224" s="720">
        <v>44811</v>
      </c>
      <c r="K224" s="719" t="s">
        <v>4564</v>
      </c>
      <c r="L224" s="719" t="s">
        <v>4565</v>
      </c>
      <c r="M224" s="719" t="s">
        <v>421</v>
      </c>
      <c r="N224" s="719">
        <v>0</v>
      </c>
      <c r="O224" s="719">
        <v>0</v>
      </c>
      <c r="P224" s="719" t="s">
        <v>422</v>
      </c>
      <c r="Q224" s="719">
        <v>60</v>
      </c>
      <c r="R224" s="719">
        <v>60.69</v>
      </c>
      <c r="S224" s="719" t="s">
        <v>422</v>
      </c>
      <c r="T224" s="943">
        <v>60</v>
      </c>
      <c r="U224" s="719" t="s">
        <v>423</v>
      </c>
      <c r="V224" s="719" t="s">
        <v>424</v>
      </c>
      <c r="W224" s="719" t="s">
        <v>425</v>
      </c>
      <c r="X224" s="719" t="s">
        <v>4566</v>
      </c>
      <c r="Y224" s="1013">
        <v>44842.720266203702</v>
      </c>
    </row>
    <row r="225" spans="1:25">
      <c r="A225" t="s">
        <v>410</v>
      </c>
      <c r="B225" t="s">
        <v>411</v>
      </c>
      <c r="C225" t="s">
        <v>970</v>
      </c>
      <c r="D225" t="s">
        <v>971</v>
      </c>
      <c r="E225" t="s">
        <v>414</v>
      </c>
      <c r="F225" t="s">
        <v>415</v>
      </c>
      <c r="G225" t="s">
        <v>416</v>
      </c>
      <c r="H225" t="s">
        <v>633</v>
      </c>
      <c r="I225" t="s">
        <v>634</v>
      </c>
      <c r="J225" s="711">
        <v>44812</v>
      </c>
      <c r="K225" t="s">
        <v>4567</v>
      </c>
      <c r="L225" t="s">
        <v>4568</v>
      </c>
      <c r="M225" t="s">
        <v>421</v>
      </c>
      <c r="N225">
        <v>0</v>
      </c>
      <c r="O225">
        <v>0</v>
      </c>
      <c r="P225" t="s">
        <v>422</v>
      </c>
      <c r="Q225">
        <v>75</v>
      </c>
      <c r="R225">
        <v>75.86</v>
      </c>
      <c r="S225" t="s">
        <v>422</v>
      </c>
      <c r="T225" s="935">
        <v>75</v>
      </c>
      <c r="U225" t="s">
        <v>423</v>
      </c>
      <c r="V225" t="s">
        <v>424</v>
      </c>
      <c r="W225" t="s">
        <v>425</v>
      </c>
      <c r="X225" t="s">
        <v>3373</v>
      </c>
      <c r="Y225" s="1011">
        <v>44839.417303240742</v>
      </c>
    </row>
    <row r="226" spans="1:25">
      <c r="A226" t="s">
        <v>410</v>
      </c>
      <c r="B226" t="s">
        <v>411</v>
      </c>
      <c r="C226" t="s">
        <v>970</v>
      </c>
      <c r="D226" t="s">
        <v>971</v>
      </c>
      <c r="E226" t="s">
        <v>414</v>
      </c>
      <c r="F226" t="s">
        <v>415</v>
      </c>
      <c r="G226" t="s">
        <v>416</v>
      </c>
      <c r="H226" t="s">
        <v>633</v>
      </c>
      <c r="I226" t="s">
        <v>634</v>
      </c>
      <c r="J226" s="711">
        <v>44812</v>
      </c>
      <c r="K226" t="s">
        <v>4569</v>
      </c>
      <c r="L226" t="s">
        <v>4570</v>
      </c>
      <c r="M226" t="s">
        <v>421</v>
      </c>
      <c r="N226">
        <v>0</v>
      </c>
      <c r="O226">
        <v>0</v>
      </c>
      <c r="P226" t="s">
        <v>422</v>
      </c>
      <c r="Q226">
        <v>3.06</v>
      </c>
      <c r="R226">
        <v>3.1</v>
      </c>
      <c r="S226" t="s">
        <v>422</v>
      </c>
      <c r="T226" s="935">
        <v>3.06</v>
      </c>
      <c r="U226" t="s">
        <v>423</v>
      </c>
      <c r="V226" t="s">
        <v>424</v>
      </c>
      <c r="W226" t="s">
        <v>425</v>
      </c>
      <c r="X226" t="s">
        <v>3273</v>
      </c>
      <c r="Y226" s="1011">
        <v>44839.417303240742</v>
      </c>
    </row>
    <row r="227" spans="1:25">
      <c r="A227" t="s">
        <v>410</v>
      </c>
      <c r="B227" t="s">
        <v>411</v>
      </c>
      <c r="C227" t="s">
        <v>970</v>
      </c>
      <c r="D227" t="s">
        <v>971</v>
      </c>
      <c r="E227" t="s">
        <v>414</v>
      </c>
      <c r="F227" t="s">
        <v>415</v>
      </c>
      <c r="G227" t="s">
        <v>416</v>
      </c>
      <c r="H227" t="s">
        <v>633</v>
      </c>
      <c r="I227" t="s">
        <v>634</v>
      </c>
      <c r="J227" s="711">
        <v>44812</v>
      </c>
      <c r="K227" t="s">
        <v>4571</v>
      </c>
      <c r="L227" t="s">
        <v>4572</v>
      </c>
      <c r="M227" t="s">
        <v>421</v>
      </c>
      <c r="N227">
        <v>0</v>
      </c>
      <c r="O227">
        <v>0</v>
      </c>
      <c r="P227" t="s">
        <v>422</v>
      </c>
      <c r="Q227">
        <v>10.5</v>
      </c>
      <c r="R227">
        <v>10.62</v>
      </c>
      <c r="S227" t="s">
        <v>422</v>
      </c>
      <c r="T227" s="935">
        <v>10.5</v>
      </c>
      <c r="U227" t="s">
        <v>423</v>
      </c>
      <c r="V227" t="s">
        <v>424</v>
      </c>
      <c r="W227" t="s">
        <v>425</v>
      </c>
      <c r="X227" t="s">
        <v>3069</v>
      </c>
      <c r="Y227" s="1011">
        <v>44839.417314814818</v>
      </c>
    </row>
    <row r="228" spans="1:25">
      <c r="A228" t="s">
        <v>410</v>
      </c>
      <c r="B228" t="s">
        <v>411</v>
      </c>
      <c r="C228" t="s">
        <v>970</v>
      </c>
      <c r="D228" t="s">
        <v>971</v>
      </c>
      <c r="E228" t="s">
        <v>414</v>
      </c>
      <c r="F228" t="s">
        <v>415</v>
      </c>
      <c r="G228" t="s">
        <v>416</v>
      </c>
      <c r="H228" t="s">
        <v>633</v>
      </c>
      <c r="I228" t="s">
        <v>634</v>
      </c>
      <c r="J228" s="711">
        <v>44825</v>
      </c>
      <c r="K228" t="s">
        <v>4573</v>
      </c>
      <c r="L228" t="s">
        <v>4574</v>
      </c>
      <c r="M228" t="s">
        <v>421</v>
      </c>
      <c r="N228">
        <v>0</v>
      </c>
      <c r="O228">
        <v>0</v>
      </c>
      <c r="P228" t="s">
        <v>422</v>
      </c>
      <c r="Q228">
        <v>19.5</v>
      </c>
      <c r="R228">
        <v>19.559999999999999</v>
      </c>
      <c r="S228" t="s">
        <v>422</v>
      </c>
      <c r="T228" s="935">
        <v>19.5</v>
      </c>
      <c r="U228" t="s">
        <v>423</v>
      </c>
      <c r="V228" t="s">
        <v>424</v>
      </c>
      <c r="W228" t="s">
        <v>425</v>
      </c>
      <c r="X228" t="s">
        <v>3069</v>
      </c>
      <c r="Y228" s="1011">
        <v>44839.44630787037</v>
      </c>
    </row>
    <row r="229" spans="1:25">
      <c r="A229" t="s">
        <v>410</v>
      </c>
      <c r="B229" t="s">
        <v>411</v>
      </c>
      <c r="C229" t="s">
        <v>970</v>
      </c>
      <c r="D229" t="s">
        <v>971</v>
      </c>
      <c r="E229" t="s">
        <v>414</v>
      </c>
      <c r="F229" t="s">
        <v>415</v>
      </c>
      <c r="G229" t="s">
        <v>416</v>
      </c>
      <c r="H229" t="s">
        <v>633</v>
      </c>
      <c r="I229" t="s">
        <v>634</v>
      </c>
      <c r="J229" s="711">
        <v>44825</v>
      </c>
      <c r="K229" t="s">
        <v>4575</v>
      </c>
      <c r="L229" t="s">
        <v>4576</v>
      </c>
      <c r="M229" t="s">
        <v>421</v>
      </c>
      <c r="N229">
        <v>0</v>
      </c>
      <c r="O229">
        <v>0</v>
      </c>
      <c r="P229" t="s">
        <v>422</v>
      </c>
      <c r="Q229">
        <v>30</v>
      </c>
      <c r="R229">
        <v>30.09</v>
      </c>
      <c r="S229" t="s">
        <v>422</v>
      </c>
      <c r="T229" s="935">
        <v>30</v>
      </c>
      <c r="U229" t="s">
        <v>423</v>
      </c>
      <c r="V229" t="s">
        <v>424</v>
      </c>
      <c r="W229" t="s">
        <v>425</v>
      </c>
      <c r="X229" t="s">
        <v>3069</v>
      </c>
      <c r="Y229" s="1011">
        <v>44839.44630787037</v>
      </c>
    </row>
    <row r="230" spans="1:25">
      <c r="A230" t="s">
        <v>410</v>
      </c>
      <c r="B230" t="s">
        <v>411</v>
      </c>
      <c r="C230" t="s">
        <v>970</v>
      </c>
      <c r="D230" t="s">
        <v>971</v>
      </c>
      <c r="E230" t="s">
        <v>414</v>
      </c>
      <c r="F230" t="s">
        <v>415</v>
      </c>
      <c r="G230" t="s">
        <v>416</v>
      </c>
      <c r="H230" t="s">
        <v>633</v>
      </c>
      <c r="I230" t="s">
        <v>634</v>
      </c>
      <c r="J230" s="711">
        <v>44825</v>
      </c>
      <c r="K230" t="s">
        <v>4577</v>
      </c>
      <c r="L230" t="s">
        <v>4578</v>
      </c>
      <c r="M230" t="s">
        <v>421</v>
      </c>
      <c r="N230">
        <v>0</v>
      </c>
      <c r="O230">
        <v>0</v>
      </c>
      <c r="P230" t="s">
        <v>422</v>
      </c>
      <c r="Q230">
        <v>11.9</v>
      </c>
      <c r="R230">
        <v>11.93</v>
      </c>
      <c r="S230" t="s">
        <v>422</v>
      </c>
      <c r="T230" s="935">
        <v>11.9</v>
      </c>
      <c r="U230" t="s">
        <v>423</v>
      </c>
      <c r="V230" t="s">
        <v>424</v>
      </c>
      <c r="W230" t="s">
        <v>425</v>
      </c>
      <c r="X230" t="s">
        <v>3069</v>
      </c>
      <c r="Y230" s="1011">
        <v>44839.44630787037</v>
      </c>
    </row>
    <row r="231" spans="1:25">
      <c r="A231" t="s">
        <v>410</v>
      </c>
      <c r="B231" t="s">
        <v>411</v>
      </c>
      <c r="C231" t="s">
        <v>970</v>
      </c>
      <c r="D231" t="s">
        <v>971</v>
      </c>
      <c r="E231" t="s">
        <v>414</v>
      </c>
      <c r="F231" t="s">
        <v>415</v>
      </c>
      <c r="G231" t="s">
        <v>416</v>
      </c>
      <c r="H231" t="s">
        <v>633</v>
      </c>
      <c r="I231" t="s">
        <v>634</v>
      </c>
      <c r="J231" s="711">
        <v>44827</v>
      </c>
      <c r="K231" t="s">
        <v>4579</v>
      </c>
      <c r="L231" t="s">
        <v>4580</v>
      </c>
      <c r="M231" t="s">
        <v>421</v>
      </c>
      <c r="N231">
        <v>0</v>
      </c>
      <c r="O231">
        <v>0</v>
      </c>
      <c r="P231" t="s">
        <v>422</v>
      </c>
      <c r="Q231">
        <v>50</v>
      </c>
      <c r="R231">
        <v>50.15</v>
      </c>
      <c r="S231" t="s">
        <v>422</v>
      </c>
      <c r="T231" s="935">
        <v>50</v>
      </c>
      <c r="U231" t="s">
        <v>423</v>
      </c>
      <c r="V231" t="s">
        <v>424</v>
      </c>
      <c r="W231" t="s">
        <v>425</v>
      </c>
      <c r="X231" t="s">
        <v>3069</v>
      </c>
      <c r="Y231" s="1011">
        <v>44839.446319444447</v>
      </c>
    </row>
    <row r="232" spans="1:25">
      <c r="A232" t="s">
        <v>410</v>
      </c>
      <c r="B232" t="s">
        <v>411</v>
      </c>
      <c r="C232" t="s">
        <v>970</v>
      </c>
      <c r="D232" t="s">
        <v>971</v>
      </c>
      <c r="E232" t="s">
        <v>414</v>
      </c>
      <c r="F232" t="s">
        <v>415</v>
      </c>
      <c r="G232" t="s">
        <v>416</v>
      </c>
      <c r="H232" t="s">
        <v>633</v>
      </c>
      <c r="I232" t="s">
        <v>634</v>
      </c>
      <c r="J232" s="711">
        <v>44831</v>
      </c>
      <c r="K232" t="s">
        <v>4581</v>
      </c>
      <c r="L232" t="s">
        <v>4582</v>
      </c>
      <c r="M232" t="s">
        <v>421</v>
      </c>
      <c r="N232">
        <v>0</v>
      </c>
      <c r="O232">
        <v>0</v>
      </c>
      <c r="P232" t="s">
        <v>422</v>
      </c>
      <c r="Q232">
        <v>12</v>
      </c>
      <c r="R232">
        <v>12.03</v>
      </c>
      <c r="S232" t="s">
        <v>422</v>
      </c>
      <c r="T232" s="935">
        <v>12</v>
      </c>
      <c r="U232" t="s">
        <v>423</v>
      </c>
      <c r="V232" t="s">
        <v>424</v>
      </c>
      <c r="W232" t="s">
        <v>425</v>
      </c>
      <c r="X232" t="s">
        <v>3069</v>
      </c>
      <c r="Y232" s="1011">
        <v>44839.457118055558</v>
      </c>
    </row>
    <row r="233" spans="1:25">
      <c r="A233" t="s">
        <v>410</v>
      </c>
      <c r="B233" t="s">
        <v>411</v>
      </c>
      <c r="C233" t="s">
        <v>970</v>
      </c>
      <c r="D233" t="s">
        <v>971</v>
      </c>
      <c r="E233" t="s">
        <v>414</v>
      </c>
      <c r="F233" t="s">
        <v>415</v>
      </c>
      <c r="G233" t="s">
        <v>416</v>
      </c>
      <c r="H233" t="s">
        <v>633</v>
      </c>
      <c r="I233" t="s">
        <v>634</v>
      </c>
      <c r="J233" s="711">
        <v>44832</v>
      </c>
      <c r="K233" t="s">
        <v>4583</v>
      </c>
      <c r="L233" t="s">
        <v>4584</v>
      </c>
      <c r="M233" t="s">
        <v>421</v>
      </c>
      <c r="N233">
        <v>0</v>
      </c>
      <c r="O233">
        <v>0</v>
      </c>
      <c r="P233" t="s">
        <v>422</v>
      </c>
      <c r="Q233">
        <v>7.5</v>
      </c>
      <c r="R233">
        <v>7.52</v>
      </c>
      <c r="S233" t="s">
        <v>422</v>
      </c>
      <c r="T233" s="935">
        <v>7.5</v>
      </c>
      <c r="U233" t="s">
        <v>423</v>
      </c>
      <c r="V233" t="s">
        <v>424</v>
      </c>
      <c r="W233" t="s">
        <v>425</v>
      </c>
      <c r="X233" t="s">
        <v>3069</v>
      </c>
      <c r="Y233" s="1011">
        <v>44839.457118055558</v>
      </c>
    </row>
    <row r="234" spans="1:25">
      <c r="A234" t="s">
        <v>410</v>
      </c>
      <c r="B234" t="s">
        <v>411</v>
      </c>
      <c r="C234" t="s">
        <v>970</v>
      </c>
      <c r="D234" t="s">
        <v>971</v>
      </c>
      <c r="E234" t="s">
        <v>414</v>
      </c>
      <c r="F234" t="s">
        <v>415</v>
      </c>
      <c r="G234" t="s">
        <v>416</v>
      </c>
      <c r="H234" t="s">
        <v>633</v>
      </c>
      <c r="I234" t="s">
        <v>634</v>
      </c>
      <c r="J234" s="711">
        <v>44832</v>
      </c>
      <c r="K234" t="s">
        <v>4585</v>
      </c>
      <c r="L234" t="s">
        <v>4586</v>
      </c>
      <c r="M234" t="s">
        <v>421</v>
      </c>
      <c r="N234">
        <v>0</v>
      </c>
      <c r="O234">
        <v>0</v>
      </c>
      <c r="P234" t="s">
        <v>422</v>
      </c>
      <c r="Q234">
        <v>50</v>
      </c>
      <c r="R234">
        <v>50.15</v>
      </c>
      <c r="S234" t="s">
        <v>422</v>
      </c>
      <c r="T234" s="935">
        <v>50</v>
      </c>
      <c r="U234" t="s">
        <v>423</v>
      </c>
      <c r="V234" t="s">
        <v>424</v>
      </c>
      <c r="W234" t="s">
        <v>425</v>
      </c>
      <c r="X234" t="s">
        <v>3069</v>
      </c>
      <c r="Y234" s="1011">
        <v>44839.457118055558</v>
      </c>
    </row>
    <row r="235" spans="1:25">
      <c r="A235" t="s">
        <v>410</v>
      </c>
      <c r="B235" t="s">
        <v>411</v>
      </c>
      <c r="C235" t="s">
        <v>970</v>
      </c>
      <c r="D235" t="s">
        <v>971</v>
      </c>
      <c r="E235" t="s">
        <v>414</v>
      </c>
      <c r="F235" t="s">
        <v>415</v>
      </c>
      <c r="G235" t="s">
        <v>416</v>
      </c>
      <c r="H235" t="s">
        <v>633</v>
      </c>
      <c r="I235" t="s">
        <v>634</v>
      </c>
      <c r="J235" s="711">
        <v>44832</v>
      </c>
      <c r="K235" t="s">
        <v>4587</v>
      </c>
      <c r="L235" t="s">
        <v>4588</v>
      </c>
      <c r="M235" t="s">
        <v>421</v>
      </c>
      <c r="N235">
        <v>0</v>
      </c>
      <c r="O235">
        <v>0</v>
      </c>
      <c r="P235" t="s">
        <v>422</v>
      </c>
      <c r="Q235">
        <v>156</v>
      </c>
      <c r="R235">
        <v>156.44999999999999</v>
      </c>
      <c r="S235" t="s">
        <v>422</v>
      </c>
      <c r="T235" s="935">
        <v>156</v>
      </c>
      <c r="U235" t="s">
        <v>423</v>
      </c>
      <c r="V235" t="s">
        <v>424</v>
      </c>
      <c r="W235" t="s">
        <v>425</v>
      </c>
      <c r="X235" t="s">
        <v>3069</v>
      </c>
      <c r="Y235" s="1011">
        <v>44839.457118055558</v>
      </c>
    </row>
    <row r="236" spans="1:25">
      <c r="A236" t="s">
        <v>410</v>
      </c>
      <c r="B236" t="s">
        <v>411</v>
      </c>
      <c r="C236" t="s">
        <v>970</v>
      </c>
      <c r="D236" t="s">
        <v>971</v>
      </c>
      <c r="E236" t="s">
        <v>414</v>
      </c>
      <c r="F236" t="s">
        <v>415</v>
      </c>
      <c r="G236" t="s">
        <v>416</v>
      </c>
      <c r="H236" t="s">
        <v>633</v>
      </c>
      <c r="I236" t="s">
        <v>634</v>
      </c>
      <c r="J236" s="711">
        <v>44832</v>
      </c>
      <c r="K236" t="s">
        <v>4589</v>
      </c>
      <c r="L236" t="s">
        <v>4590</v>
      </c>
      <c r="M236" t="s">
        <v>421</v>
      </c>
      <c r="N236">
        <v>0</v>
      </c>
      <c r="O236">
        <v>0</v>
      </c>
      <c r="P236" t="s">
        <v>422</v>
      </c>
      <c r="Q236">
        <v>32</v>
      </c>
      <c r="R236">
        <v>32.090000000000003</v>
      </c>
      <c r="S236" t="s">
        <v>422</v>
      </c>
      <c r="T236" s="935">
        <v>32</v>
      </c>
      <c r="U236" t="s">
        <v>423</v>
      </c>
      <c r="V236" t="s">
        <v>424</v>
      </c>
      <c r="W236" t="s">
        <v>425</v>
      </c>
      <c r="X236" t="s">
        <v>3373</v>
      </c>
      <c r="Y236" s="1011">
        <v>44839.457118055558</v>
      </c>
    </row>
    <row r="237" spans="1:25">
      <c r="A237" t="s">
        <v>410</v>
      </c>
      <c r="B237" t="s">
        <v>411</v>
      </c>
      <c r="C237" t="s">
        <v>970</v>
      </c>
      <c r="D237" t="s">
        <v>971</v>
      </c>
      <c r="E237" t="s">
        <v>414</v>
      </c>
      <c r="F237" t="s">
        <v>415</v>
      </c>
      <c r="G237" t="s">
        <v>416</v>
      </c>
      <c r="H237" t="s">
        <v>653</v>
      </c>
      <c r="I237" t="s">
        <v>654</v>
      </c>
      <c r="J237" s="711">
        <v>44834</v>
      </c>
      <c r="K237" t="s">
        <v>4591</v>
      </c>
      <c r="L237" t="s">
        <v>4592</v>
      </c>
      <c r="M237" t="s">
        <v>421</v>
      </c>
      <c r="N237">
        <v>0</v>
      </c>
      <c r="O237">
        <v>0</v>
      </c>
      <c r="P237" t="s">
        <v>422</v>
      </c>
      <c r="Q237">
        <v>59.86</v>
      </c>
      <c r="R237">
        <v>62.13</v>
      </c>
      <c r="S237" t="s">
        <v>422</v>
      </c>
      <c r="T237" s="935">
        <v>59.86</v>
      </c>
      <c r="U237" t="s">
        <v>423</v>
      </c>
      <c r="V237" t="s">
        <v>424</v>
      </c>
      <c r="W237" t="s">
        <v>425</v>
      </c>
      <c r="X237" t="s">
        <v>3406</v>
      </c>
      <c r="Y237" s="1011">
        <v>44841.39167824074</v>
      </c>
    </row>
    <row r="238" spans="1:25">
      <c r="A238" t="s">
        <v>410</v>
      </c>
      <c r="B238" t="s">
        <v>411</v>
      </c>
      <c r="C238" t="s">
        <v>432</v>
      </c>
      <c r="D238" t="s">
        <v>433</v>
      </c>
      <c r="E238" t="s">
        <v>414</v>
      </c>
      <c r="F238" t="s">
        <v>415</v>
      </c>
      <c r="G238" t="s">
        <v>416</v>
      </c>
      <c r="H238" t="s">
        <v>653</v>
      </c>
      <c r="I238" t="s">
        <v>654</v>
      </c>
      <c r="J238" s="711">
        <v>44834</v>
      </c>
      <c r="K238" t="s">
        <v>4593</v>
      </c>
      <c r="L238" t="s">
        <v>4594</v>
      </c>
      <c r="M238" t="s">
        <v>421</v>
      </c>
      <c r="N238">
        <v>0</v>
      </c>
      <c r="O238">
        <v>0</v>
      </c>
      <c r="P238" t="s">
        <v>422</v>
      </c>
      <c r="Q238">
        <v>255.17</v>
      </c>
      <c r="R238">
        <v>264.83999999999997</v>
      </c>
      <c r="S238" t="s">
        <v>422</v>
      </c>
      <c r="T238" s="935">
        <v>255.17</v>
      </c>
      <c r="U238" t="s">
        <v>423</v>
      </c>
      <c r="V238" t="s">
        <v>424</v>
      </c>
      <c r="W238" t="s">
        <v>425</v>
      </c>
      <c r="X238" t="s">
        <v>3406</v>
      </c>
      <c r="Y238" s="1011">
        <v>44841.455752314818</v>
      </c>
    </row>
    <row r="239" spans="1:25">
      <c r="A239" t="s">
        <v>410</v>
      </c>
      <c r="B239" t="s">
        <v>411</v>
      </c>
      <c r="C239" t="s">
        <v>970</v>
      </c>
      <c r="D239" t="s">
        <v>971</v>
      </c>
      <c r="E239" t="s">
        <v>414</v>
      </c>
      <c r="F239" t="s">
        <v>415</v>
      </c>
      <c r="G239" t="s">
        <v>416</v>
      </c>
      <c r="H239" t="s">
        <v>2043</v>
      </c>
      <c r="I239" t="s">
        <v>1833</v>
      </c>
      <c r="J239" s="711">
        <v>44805</v>
      </c>
      <c r="K239" t="s">
        <v>4595</v>
      </c>
      <c r="L239" t="s">
        <v>4596</v>
      </c>
      <c r="M239" t="s">
        <v>421</v>
      </c>
      <c r="N239">
        <v>0</v>
      </c>
      <c r="O239">
        <v>0</v>
      </c>
      <c r="P239" t="s">
        <v>422</v>
      </c>
      <c r="Q239">
        <v>310</v>
      </c>
      <c r="R239">
        <v>312.37</v>
      </c>
      <c r="S239" t="s">
        <v>422</v>
      </c>
      <c r="T239" s="935">
        <v>310</v>
      </c>
      <c r="U239" t="s">
        <v>423</v>
      </c>
      <c r="V239" t="s">
        <v>424</v>
      </c>
      <c r="W239" t="s">
        <v>425</v>
      </c>
      <c r="X239" t="s">
        <v>3064</v>
      </c>
      <c r="Y239" s="1011">
        <v>44819.589907407404</v>
      </c>
    </row>
    <row r="240" spans="1:25">
      <c r="A240" t="s">
        <v>410</v>
      </c>
      <c r="B240" t="s">
        <v>411</v>
      </c>
      <c r="C240" t="s">
        <v>4597</v>
      </c>
      <c r="D240" t="s">
        <v>4598</v>
      </c>
      <c r="E240" t="s">
        <v>414</v>
      </c>
      <c r="F240" t="s">
        <v>415</v>
      </c>
      <c r="G240" t="s">
        <v>416</v>
      </c>
      <c r="H240" t="s">
        <v>2043</v>
      </c>
      <c r="I240" t="s">
        <v>1833</v>
      </c>
      <c r="J240" s="711">
        <v>44834</v>
      </c>
      <c r="K240" t="s">
        <v>4599</v>
      </c>
      <c r="L240" t="s">
        <v>4600</v>
      </c>
      <c r="M240" t="s">
        <v>421</v>
      </c>
      <c r="N240">
        <v>0</v>
      </c>
      <c r="O240">
        <v>0</v>
      </c>
      <c r="P240" t="s">
        <v>422</v>
      </c>
      <c r="Q240">
        <v>1132</v>
      </c>
      <c r="R240">
        <v>1174.8800000000001</v>
      </c>
      <c r="S240" t="s">
        <v>422</v>
      </c>
      <c r="T240" s="935">
        <v>1132</v>
      </c>
      <c r="U240" t="s">
        <v>423</v>
      </c>
      <c r="V240" t="s">
        <v>424</v>
      </c>
      <c r="W240" t="s">
        <v>425</v>
      </c>
      <c r="X240" t="s">
        <v>3072</v>
      </c>
      <c r="Y240" s="1011">
        <v>44847.635763888888</v>
      </c>
    </row>
    <row r="241" spans="1:25">
      <c r="A241" t="s">
        <v>410</v>
      </c>
      <c r="B241" t="s">
        <v>411</v>
      </c>
      <c r="C241" t="s">
        <v>970</v>
      </c>
      <c r="D241" t="s">
        <v>971</v>
      </c>
      <c r="E241" t="s">
        <v>414</v>
      </c>
      <c r="F241" t="s">
        <v>415</v>
      </c>
      <c r="G241" t="s">
        <v>416</v>
      </c>
      <c r="H241" t="s">
        <v>2043</v>
      </c>
      <c r="I241" t="s">
        <v>1833</v>
      </c>
      <c r="J241" s="711">
        <v>44834</v>
      </c>
      <c r="K241" t="s">
        <v>4601</v>
      </c>
      <c r="L241" t="s">
        <v>4602</v>
      </c>
      <c r="M241" t="s">
        <v>421</v>
      </c>
      <c r="N241">
        <v>0</v>
      </c>
      <c r="O241">
        <v>0</v>
      </c>
      <c r="P241" t="s">
        <v>422</v>
      </c>
      <c r="Q241">
        <v>805</v>
      </c>
      <c r="R241">
        <v>835.5</v>
      </c>
      <c r="S241" t="s">
        <v>422</v>
      </c>
      <c r="T241" s="935">
        <v>805</v>
      </c>
      <c r="U241" t="s">
        <v>423</v>
      </c>
      <c r="V241" t="s">
        <v>424</v>
      </c>
      <c r="W241" t="s">
        <v>425</v>
      </c>
      <c r="X241" t="s">
        <v>3064</v>
      </c>
      <c r="Y241" s="1011">
        <v>44848.429513888892</v>
      </c>
    </row>
    <row r="242" spans="1:25">
      <c r="A242" t="s">
        <v>410</v>
      </c>
      <c r="B242" t="s">
        <v>411</v>
      </c>
      <c r="C242" t="s">
        <v>970</v>
      </c>
      <c r="D242" t="s">
        <v>971</v>
      </c>
      <c r="E242" t="s">
        <v>414</v>
      </c>
      <c r="F242" t="s">
        <v>415</v>
      </c>
      <c r="G242" t="s">
        <v>416</v>
      </c>
      <c r="H242" t="s">
        <v>2043</v>
      </c>
      <c r="I242" t="s">
        <v>1833</v>
      </c>
      <c r="J242" s="711">
        <v>44834</v>
      </c>
      <c r="K242" t="s">
        <v>4603</v>
      </c>
      <c r="L242" t="s">
        <v>4489</v>
      </c>
      <c r="M242" t="s">
        <v>421</v>
      </c>
      <c r="N242">
        <v>0</v>
      </c>
      <c r="O242">
        <v>0</v>
      </c>
      <c r="P242" t="s">
        <v>422</v>
      </c>
      <c r="Q242">
        <v>1394</v>
      </c>
      <c r="R242">
        <v>1446.81</v>
      </c>
      <c r="S242" t="s">
        <v>422</v>
      </c>
      <c r="T242" s="935">
        <v>1394</v>
      </c>
      <c r="U242" t="s">
        <v>423</v>
      </c>
      <c r="V242" t="s">
        <v>424</v>
      </c>
      <c r="W242" t="s">
        <v>425</v>
      </c>
      <c r="X242" t="s">
        <v>3064</v>
      </c>
      <c r="Y242" s="1011">
        <v>44848.429513888892</v>
      </c>
    </row>
    <row r="243" spans="1:25">
      <c r="A243" t="s">
        <v>410</v>
      </c>
      <c r="B243" t="s">
        <v>411</v>
      </c>
      <c r="C243" t="s">
        <v>970</v>
      </c>
      <c r="D243" t="s">
        <v>971</v>
      </c>
      <c r="E243" t="s">
        <v>414</v>
      </c>
      <c r="F243" t="s">
        <v>415</v>
      </c>
      <c r="G243" t="s">
        <v>416</v>
      </c>
      <c r="H243" t="s">
        <v>2043</v>
      </c>
      <c r="I243" t="s">
        <v>1833</v>
      </c>
      <c r="J243" s="711">
        <v>44834</v>
      </c>
      <c r="K243" t="s">
        <v>4604</v>
      </c>
      <c r="L243" t="s">
        <v>4605</v>
      </c>
      <c r="M243" t="s">
        <v>421</v>
      </c>
      <c r="N243">
        <v>0</v>
      </c>
      <c r="O243">
        <v>0</v>
      </c>
      <c r="P243" t="s">
        <v>422</v>
      </c>
      <c r="Q243">
        <v>1204</v>
      </c>
      <c r="R243">
        <v>1249.6099999999999</v>
      </c>
      <c r="S243" t="s">
        <v>422</v>
      </c>
      <c r="T243" s="935">
        <v>1204</v>
      </c>
      <c r="U243" t="s">
        <v>423</v>
      </c>
      <c r="V243" t="s">
        <v>424</v>
      </c>
      <c r="W243" t="s">
        <v>425</v>
      </c>
      <c r="X243" t="s">
        <v>3069</v>
      </c>
      <c r="Y243" s="1011">
        <v>44848.429513888892</v>
      </c>
    </row>
    <row r="244" spans="1:25">
      <c r="A244" t="s">
        <v>410</v>
      </c>
      <c r="B244" t="s">
        <v>411</v>
      </c>
      <c r="C244" t="s">
        <v>970</v>
      </c>
      <c r="D244" t="s">
        <v>971</v>
      </c>
      <c r="E244" t="s">
        <v>414</v>
      </c>
      <c r="F244" t="s">
        <v>415</v>
      </c>
      <c r="G244" t="s">
        <v>416</v>
      </c>
      <c r="H244" t="s">
        <v>2043</v>
      </c>
      <c r="I244" t="s">
        <v>1833</v>
      </c>
      <c r="J244" s="711">
        <v>44834</v>
      </c>
      <c r="K244" t="s">
        <v>4606</v>
      </c>
      <c r="L244" t="s">
        <v>4607</v>
      </c>
      <c r="M244" t="s">
        <v>421</v>
      </c>
      <c r="N244">
        <v>0</v>
      </c>
      <c r="O244">
        <v>0</v>
      </c>
      <c r="P244" t="s">
        <v>422</v>
      </c>
      <c r="Q244">
        <v>300</v>
      </c>
      <c r="R244">
        <v>311.36</v>
      </c>
      <c r="S244" t="s">
        <v>422</v>
      </c>
      <c r="T244" s="935">
        <v>300</v>
      </c>
      <c r="U244" t="s">
        <v>423</v>
      </c>
      <c r="V244" t="s">
        <v>424</v>
      </c>
      <c r="W244" t="s">
        <v>425</v>
      </c>
      <c r="X244" t="s">
        <v>3064</v>
      </c>
      <c r="Y244" s="1011">
        <v>44848.429513888892</v>
      </c>
    </row>
    <row r="245" spans="1:25">
      <c r="A245" t="s">
        <v>410</v>
      </c>
      <c r="B245" t="s">
        <v>411</v>
      </c>
      <c r="C245" t="s">
        <v>970</v>
      </c>
      <c r="D245" t="s">
        <v>971</v>
      </c>
      <c r="E245" t="s">
        <v>414</v>
      </c>
      <c r="F245" t="s">
        <v>415</v>
      </c>
      <c r="G245" t="s">
        <v>416</v>
      </c>
      <c r="H245" t="s">
        <v>2043</v>
      </c>
      <c r="I245" t="s">
        <v>1833</v>
      </c>
      <c r="J245" s="711">
        <v>44834</v>
      </c>
      <c r="K245" t="s">
        <v>4608</v>
      </c>
      <c r="L245" t="s">
        <v>4609</v>
      </c>
      <c r="M245" t="s">
        <v>421</v>
      </c>
      <c r="N245">
        <v>0</v>
      </c>
      <c r="O245">
        <v>0</v>
      </c>
      <c r="P245" t="s">
        <v>422</v>
      </c>
      <c r="Q245">
        <v>425</v>
      </c>
      <c r="R245">
        <v>441.1</v>
      </c>
      <c r="S245" t="s">
        <v>422</v>
      </c>
      <c r="T245" s="935">
        <v>425</v>
      </c>
      <c r="U245" t="s">
        <v>423</v>
      </c>
      <c r="V245" t="s">
        <v>424</v>
      </c>
      <c r="W245" t="s">
        <v>425</v>
      </c>
      <c r="X245" t="s">
        <v>3064</v>
      </c>
      <c r="Y245" s="1011">
        <v>44848.429525462961</v>
      </c>
    </row>
    <row r="246" spans="1:25">
      <c r="A246" t="s">
        <v>410</v>
      </c>
      <c r="B246" t="s">
        <v>411</v>
      </c>
      <c r="C246" t="s">
        <v>432</v>
      </c>
      <c r="D246" t="s">
        <v>433</v>
      </c>
      <c r="E246" t="s">
        <v>414</v>
      </c>
      <c r="F246" t="s">
        <v>415</v>
      </c>
      <c r="G246" t="s">
        <v>416</v>
      </c>
      <c r="H246" t="s">
        <v>675</v>
      </c>
      <c r="I246" t="s">
        <v>676</v>
      </c>
      <c r="J246" s="711">
        <v>44833</v>
      </c>
      <c r="K246" t="s">
        <v>4610</v>
      </c>
      <c r="L246" t="s">
        <v>4611</v>
      </c>
      <c r="M246" t="s">
        <v>421</v>
      </c>
      <c r="N246">
        <v>0</v>
      </c>
      <c r="O246">
        <v>0</v>
      </c>
      <c r="P246" t="s">
        <v>422</v>
      </c>
      <c r="Q246">
        <v>742.42</v>
      </c>
      <c r="R246">
        <v>770.54</v>
      </c>
      <c r="S246" t="s">
        <v>422</v>
      </c>
      <c r="T246" s="935">
        <v>742.42</v>
      </c>
      <c r="U246" t="s">
        <v>423</v>
      </c>
      <c r="V246" t="s">
        <v>424</v>
      </c>
      <c r="W246" t="s">
        <v>425</v>
      </c>
      <c r="X246" t="s">
        <v>3135</v>
      </c>
      <c r="Y246" s="1011">
        <v>44848.408541666664</v>
      </c>
    </row>
    <row r="247" spans="1:25">
      <c r="A247" t="s">
        <v>410</v>
      </c>
      <c r="B247" t="s">
        <v>411</v>
      </c>
      <c r="C247" t="s">
        <v>970</v>
      </c>
      <c r="D247" t="s">
        <v>971</v>
      </c>
      <c r="E247" t="s">
        <v>414</v>
      </c>
      <c r="F247" t="s">
        <v>415</v>
      </c>
      <c r="G247" t="s">
        <v>416</v>
      </c>
      <c r="H247" t="s">
        <v>3560</v>
      </c>
      <c r="I247" t="s">
        <v>4128</v>
      </c>
      <c r="J247" s="711">
        <v>44834</v>
      </c>
      <c r="K247" t="s">
        <v>4612</v>
      </c>
      <c r="L247" t="s">
        <v>4613</v>
      </c>
      <c r="M247" t="s">
        <v>421</v>
      </c>
      <c r="N247">
        <v>0</v>
      </c>
      <c r="O247">
        <v>0</v>
      </c>
      <c r="P247" t="s">
        <v>422</v>
      </c>
      <c r="Q247">
        <v>2304</v>
      </c>
      <c r="R247">
        <v>2391.2800000000002</v>
      </c>
      <c r="S247" t="s">
        <v>422</v>
      </c>
      <c r="T247" s="935">
        <v>2304</v>
      </c>
      <c r="U247" t="s">
        <v>423</v>
      </c>
      <c r="V247" t="s">
        <v>424</v>
      </c>
      <c r="W247" t="s">
        <v>425</v>
      </c>
      <c r="X247" t="s">
        <v>3571</v>
      </c>
      <c r="Y247" s="1011">
        <v>44847.568101851852</v>
      </c>
    </row>
    <row r="248" spans="1:25">
      <c r="A248" t="s">
        <v>410</v>
      </c>
      <c r="B248" t="s">
        <v>411</v>
      </c>
      <c r="C248" t="s">
        <v>970</v>
      </c>
      <c r="D248" t="s">
        <v>971</v>
      </c>
      <c r="E248" t="s">
        <v>414</v>
      </c>
      <c r="F248" t="s">
        <v>415</v>
      </c>
      <c r="G248" t="s">
        <v>416</v>
      </c>
      <c r="H248" t="s">
        <v>3560</v>
      </c>
      <c r="I248" t="s">
        <v>4128</v>
      </c>
      <c r="J248" s="711">
        <v>44834</v>
      </c>
      <c r="K248" t="s">
        <v>4612</v>
      </c>
      <c r="L248" t="s">
        <v>4614</v>
      </c>
      <c r="M248" t="s">
        <v>421</v>
      </c>
      <c r="N248">
        <v>0</v>
      </c>
      <c r="O248">
        <v>0</v>
      </c>
      <c r="P248" t="s">
        <v>422</v>
      </c>
      <c r="Q248">
        <v>-3424</v>
      </c>
      <c r="R248">
        <v>-3553.71</v>
      </c>
      <c r="S248" t="s">
        <v>422</v>
      </c>
      <c r="T248" s="935">
        <v>-3424</v>
      </c>
      <c r="U248" t="s">
        <v>423</v>
      </c>
      <c r="V248" t="s">
        <v>424</v>
      </c>
      <c r="W248" t="s">
        <v>425</v>
      </c>
      <c r="X248" t="s">
        <v>3571</v>
      </c>
      <c r="Y248" s="1011">
        <v>44847.568090277775</v>
      </c>
    </row>
    <row r="249" spans="1:25">
      <c r="A249" t="s">
        <v>410</v>
      </c>
      <c r="B249" t="s">
        <v>411</v>
      </c>
      <c r="C249" t="s">
        <v>970</v>
      </c>
      <c r="D249" t="s">
        <v>971</v>
      </c>
      <c r="E249" t="s">
        <v>414</v>
      </c>
      <c r="F249" t="s">
        <v>415</v>
      </c>
      <c r="G249" t="s">
        <v>416</v>
      </c>
      <c r="H249" t="s">
        <v>887</v>
      </c>
      <c r="I249" t="s">
        <v>1281</v>
      </c>
      <c r="J249" s="711">
        <v>44834</v>
      </c>
      <c r="K249" t="s">
        <v>4615</v>
      </c>
      <c r="L249" t="s">
        <v>4616</v>
      </c>
      <c r="M249" t="s">
        <v>421</v>
      </c>
      <c r="N249">
        <v>0</v>
      </c>
      <c r="O249">
        <v>0</v>
      </c>
      <c r="P249" t="s">
        <v>422</v>
      </c>
      <c r="Q249">
        <v>2226</v>
      </c>
      <c r="R249">
        <v>2310.33</v>
      </c>
      <c r="S249" t="s">
        <v>422</v>
      </c>
      <c r="T249" s="935">
        <v>2226</v>
      </c>
      <c r="U249" t="s">
        <v>423</v>
      </c>
      <c r="V249" t="s">
        <v>424</v>
      </c>
      <c r="W249" t="s">
        <v>425</v>
      </c>
      <c r="X249" t="s">
        <v>3571</v>
      </c>
      <c r="Y249" s="1011">
        <v>44848.591666666667</v>
      </c>
    </row>
    <row r="250" spans="1:25">
      <c r="A250" t="s">
        <v>410</v>
      </c>
      <c r="B250" t="s">
        <v>411</v>
      </c>
      <c r="C250" t="s">
        <v>970</v>
      </c>
      <c r="D250" t="s">
        <v>971</v>
      </c>
      <c r="E250" t="s">
        <v>414</v>
      </c>
      <c r="F250" t="s">
        <v>415</v>
      </c>
      <c r="G250" t="s">
        <v>416</v>
      </c>
      <c r="H250" t="s">
        <v>890</v>
      </c>
      <c r="I250" t="s">
        <v>1287</v>
      </c>
      <c r="J250" s="711">
        <v>44834</v>
      </c>
      <c r="K250" t="s">
        <v>4615</v>
      </c>
      <c r="L250" t="s">
        <v>4617</v>
      </c>
      <c r="M250" t="s">
        <v>421</v>
      </c>
      <c r="N250">
        <v>0</v>
      </c>
      <c r="O250">
        <v>0</v>
      </c>
      <c r="P250" t="s">
        <v>422</v>
      </c>
      <c r="Q250">
        <v>2865</v>
      </c>
      <c r="R250">
        <v>2973.53</v>
      </c>
      <c r="S250" t="s">
        <v>422</v>
      </c>
      <c r="T250" s="935">
        <v>2865</v>
      </c>
      <c r="U250" t="s">
        <v>423</v>
      </c>
      <c r="V250" t="s">
        <v>424</v>
      </c>
      <c r="W250" t="s">
        <v>425</v>
      </c>
      <c r="X250" t="s">
        <v>3571</v>
      </c>
      <c r="Y250" s="1011">
        <v>44848.591666666667</v>
      </c>
    </row>
    <row r="251" spans="1:25">
      <c r="A251" t="s">
        <v>410</v>
      </c>
      <c r="B251" t="s">
        <v>411</v>
      </c>
      <c r="C251" t="s">
        <v>970</v>
      </c>
      <c r="D251" t="s">
        <v>971</v>
      </c>
      <c r="E251" t="s">
        <v>414</v>
      </c>
      <c r="F251" t="s">
        <v>415</v>
      </c>
      <c r="G251" t="s">
        <v>416</v>
      </c>
      <c r="H251" t="s">
        <v>891</v>
      </c>
      <c r="I251" t="s">
        <v>1289</v>
      </c>
      <c r="J251" s="711">
        <v>44834</v>
      </c>
      <c r="K251" t="s">
        <v>4615</v>
      </c>
      <c r="L251" t="s">
        <v>4618</v>
      </c>
      <c r="M251" t="s">
        <v>421</v>
      </c>
      <c r="N251">
        <v>0</v>
      </c>
      <c r="O251">
        <v>0</v>
      </c>
      <c r="P251" t="s">
        <v>422</v>
      </c>
      <c r="Q251">
        <v>972</v>
      </c>
      <c r="R251">
        <v>1008.82</v>
      </c>
      <c r="S251" t="s">
        <v>422</v>
      </c>
      <c r="T251" s="935">
        <v>972</v>
      </c>
      <c r="U251" t="s">
        <v>423</v>
      </c>
      <c r="V251" t="s">
        <v>424</v>
      </c>
      <c r="W251" t="s">
        <v>425</v>
      </c>
      <c r="X251" t="s">
        <v>3571</v>
      </c>
      <c r="Y251" s="1011">
        <v>44848.591666666667</v>
      </c>
    </row>
    <row r="252" spans="1:25">
      <c r="A252" t="s">
        <v>410</v>
      </c>
      <c r="B252" t="s">
        <v>411</v>
      </c>
      <c r="C252" t="s">
        <v>970</v>
      </c>
      <c r="D252" t="s">
        <v>971</v>
      </c>
      <c r="E252" t="s">
        <v>414</v>
      </c>
      <c r="F252" t="s">
        <v>415</v>
      </c>
      <c r="G252" t="s">
        <v>416</v>
      </c>
      <c r="H252" t="s">
        <v>893</v>
      </c>
      <c r="I252" t="s">
        <v>1291</v>
      </c>
      <c r="J252" s="711">
        <v>44834</v>
      </c>
      <c r="K252" t="s">
        <v>4615</v>
      </c>
      <c r="L252" t="s">
        <v>4619</v>
      </c>
      <c r="M252" t="s">
        <v>421</v>
      </c>
      <c r="N252">
        <v>0</v>
      </c>
      <c r="O252">
        <v>0</v>
      </c>
      <c r="P252" t="s">
        <v>422</v>
      </c>
      <c r="Q252">
        <v>248</v>
      </c>
      <c r="R252">
        <v>257.39</v>
      </c>
      <c r="S252" t="s">
        <v>422</v>
      </c>
      <c r="T252" s="935">
        <v>248</v>
      </c>
      <c r="U252" t="s">
        <v>423</v>
      </c>
      <c r="V252" t="s">
        <v>424</v>
      </c>
      <c r="W252" t="s">
        <v>425</v>
      </c>
      <c r="X252" t="s">
        <v>3571</v>
      </c>
      <c r="Y252" s="1011">
        <v>44848.591666666667</v>
      </c>
    </row>
    <row r="253" spans="1:25">
      <c r="A253" t="s">
        <v>410</v>
      </c>
      <c r="B253" t="s">
        <v>411</v>
      </c>
      <c r="C253" t="s">
        <v>970</v>
      </c>
      <c r="D253" t="s">
        <v>971</v>
      </c>
      <c r="E253" t="s">
        <v>414</v>
      </c>
      <c r="F253" t="s">
        <v>415</v>
      </c>
      <c r="G253" t="s">
        <v>416</v>
      </c>
      <c r="H253" t="s">
        <v>902</v>
      </c>
      <c r="I253" t="s">
        <v>1301</v>
      </c>
      <c r="J253" s="711">
        <v>44834</v>
      </c>
      <c r="K253" t="s">
        <v>4615</v>
      </c>
      <c r="L253" t="s">
        <v>4620</v>
      </c>
      <c r="M253" t="s">
        <v>421</v>
      </c>
      <c r="N253">
        <v>0</v>
      </c>
      <c r="O253">
        <v>0</v>
      </c>
      <c r="P253" t="s">
        <v>422</v>
      </c>
      <c r="Q253">
        <v>1800</v>
      </c>
      <c r="R253">
        <v>1868.19</v>
      </c>
      <c r="S253" t="s">
        <v>422</v>
      </c>
      <c r="T253" s="935">
        <v>1800</v>
      </c>
      <c r="U253" t="s">
        <v>423</v>
      </c>
      <c r="V253" t="s">
        <v>424</v>
      </c>
      <c r="W253" t="s">
        <v>425</v>
      </c>
      <c r="X253" t="s">
        <v>3574</v>
      </c>
      <c r="Y253" s="1011">
        <v>44848.591666666667</v>
      </c>
    </row>
    <row r="254" spans="1:25">
      <c r="A254" t="s">
        <v>410</v>
      </c>
      <c r="B254" t="s">
        <v>411</v>
      </c>
      <c r="C254" t="s">
        <v>970</v>
      </c>
      <c r="D254" t="s">
        <v>971</v>
      </c>
      <c r="E254" t="s">
        <v>414</v>
      </c>
      <c r="F254" t="s">
        <v>415</v>
      </c>
      <c r="G254" t="s">
        <v>416</v>
      </c>
      <c r="H254" t="s">
        <v>818</v>
      </c>
      <c r="I254" t="s">
        <v>1303</v>
      </c>
      <c r="J254" s="711">
        <v>44834</v>
      </c>
      <c r="K254" t="s">
        <v>4615</v>
      </c>
      <c r="L254" t="s">
        <v>4621</v>
      </c>
      <c r="M254" t="s">
        <v>421</v>
      </c>
      <c r="N254">
        <v>0</v>
      </c>
      <c r="O254">
        <v>0</v>
      </c>
      <c r="P254" t="s">
        <v>422</v>
      </c>
      <c r="Q254">
        <v>2100</v>
      </c>
      <c r="R254">
        <v>2179.5500000000002</v>
      </c>
      <c r="S254" t="s">
        <v>422</v>
      </c>
      <c r="T254" s="935">
        <v>2100</v>
      </c>
      <c r="U254" t="s">
        <v>423</v>
      </c>
      <c r="V254" t="s">
        <v>424</v>
      </c>
      <c r="W254" t="s">
        <v>425</v>
      </c>
      <c r="X254" t="s">
        <v>3574</v>
      </c>
      <c r="Y254" s="1011">
        <v>44848.591666666667</v>
      </c>
    </row>
    <row r="255" spans="1:25">
      <c r="A255" t="s">
        <v>410</v>
      </c>
      <c r="B255" t="s">
        <v>411</v>
      </c>
      <c r="C255" t="s">
        <v>970</v>
      </c>
      <c r="D255" t="s">
        <v>971</v>
      </c>
      <c r="E255" t="s">
        <v>414</v>
      </c>
      <c r="F255" t="s">
        <v>415</v>
      </c>
      <c r="G255" t="s">
        <v>416</v>
      </c>
      <c r="H255" t="s">
        <v>932</v>
      </c>
      <c r="I255" t="s">
        <v>1307</v>
      </c>
      <c r="J255" s="711">
        <v>44834</v>
      </c>
      <c r="K255" t="s">
        <v>4615</v>
      </c>
      <c r="L255" t="s">
        <v>4622</v>
      </c>
      <c r="M255" t="s">
        <v>421</v>
      </c>
      <c r="N255">
        <v>0</v>
      </c>
      <c r="O255">
        <v>0</v>
      </c>
      <c r="P255" t="s">
        <v>422</v>
      </c>
      <c r="Q255">
        <v>1800</v>
      </c>
      <c r="R255">
        <v>1868.19</v>
      </c>
      <c r="S255" t="s">
        <v>422</v>
      </c>
      <c r="T255" s="935">
        <v>1800</v>
      </c>
      <c r="U255" t="s">
        <v>423</v>
      </c>
      <c r="V255" t="s">
        <v>424</v>
      </c>
      <c r="W255" t="s">
        <v>425</v>
      </c>
      <c r="X255" t="s">
        <v>3574</v>
      </c>
      <c r="Y255" s="1011">
        <v>44848.591678240744</v>
      </c>
    </row>
    <row r="256" spans="1:25">
      <c r="A256" t="s">
        <v>410</v>
      </c>
      <c r="B256" t="s">
        <v>411</v>
      </c>
      <c r="C256" t="s">
        <v>970</v>
      </c>
      <c r="D256" t="s">
        <v>971</v>
      </c>
      <c r="E256" t="s">
        <v>414</v>
      </c>
      <c r="F256" t="s">
        <v>415</v>
      </c>
      <c r="G256" t="s">
        <v>416</v>
      </c>
      <c r="H256" t="s">
        <v>845</v>
      </c>
      <c r="I256" t="s">
        <v>1309</v>
      </c>
      <c r="J256" s="711">
        <v>44834</v>
      </c>
      <c r="K256" t="s">
        <v>4615</v>
      </c>
      <c r="L256" t="s">
        <v>4623</v>
      </c>
      <c r="M256" t="s">
        <v>421</v>
      </c>
      <c r="N256">
        <v>0</v>
      </c>
      <c r="O256">
        <v>0</v>
      </c>
      <c r="P256" t="s">
        <v>422</v>
      </c>
      <c r="Q256">
        <v>900</v>
      </c>
      <c r="R256">
        <v>934.09</v>
      </c>
      <c r="S256" t="s">
        <v>422</v>
      </c>
      <c r="T256" s="935">
        <v>900</v>
      </c>
      <c r="U256" t="s">
        <v>423</v>
      </c>
      <c r="V256" t="s">
        <v>424</v>
      </c>
      <c r="W256" t="s">
        <v>425</v>
      </c>
      <c r="X256" t="s">
        <v>3574</v>
      </c>
      <c r="Y256" s="1011">
        <v>44848.591678240744</v>
      </c>
    </row>
    <row r="257" spans="1:25">
      <c r="A257" t="s">
        <v>410</v>
      </c>
      <c r="B257" t="s">
        <v>411</v>
      </c>
      <c r="C257" t="s">
        <v>970</v>
      </c>
      <c r="D257" t="s">
        <v>971</v>
      </c>
      <c r="E257" t="s">
        <v>414</v>
      </c>
      <c r="F257" t="s">
        <v>415</v>
      </c>
      <c r="G257" t="s">
        <v>416</v>
      </c>
      <c r="H257" t="s">
        <v>942</v>
      </c>
      <c r="I257" t="s">
        <v>1315</v>
      </c>
      <c r="J257" s="711">
        <v>44834</v>
      </c>
      <c r="K257" t="s">
        <v>4615</v>
      </c>
      <c r="L257" t="s">
        <v>4624</v>
      </c>
      <c r="M257" t="s">
        <v>421</v>
      </c>
      <c r="N257">
        <v>0</v>
      </c>
      <c r="O257">
        <v>0</v>
      </c>
      <c r="P257" t="s">
        <v>422</v>
      </c>
      <c r="Q257">
        <v>774</v>
      </c>
      <c r="R257">
        <v>803.32</v>
      </c>
      <c r="S257" t="s">
        <v>422</v>
      </c>
      <c r="T257" s="935">
        <v>774</v>
      </c>
      <c r="U257" t="s">
        <v>423</v>
      </c>
      <c r="V257" t="s">
        <v>424</v>
      </c>
      <c r="W257" t="s">
        <v>425</v>
      </c>
      <c r="X257" t="s">
        <v>3574</v>
      </c>
      <c r="Y257" s="1011">
        <v>44848.591678240744</v>
      </c>
    </row>
    <row r="258" spans="1:25">
      <c r="A258" t="s">
        <v>410</v>
      </c>
      <c r="B258" t="s">
        <v>411</v>
      </c>
      <c r="C258" t="s">
        <v>970</v>
      </c>
      <c r="D258" t="s">
        <v>971</v>
      </c>
      <c r="E258" t="s">
        <v>414</v>
      </c>
      <c r="F258" t="s">
        <v>415</v>
      </c>
      <c r="G258" t="s">
        <v>416</v>
      </c>
      <c r="H258" t="s">
        <v>844</v>
      </c>
      <c r="I258" t="s">
        <v>1317</v>
      </c>
      <c r="J258" s="711">
        <v>44834</v>
      </c>
      <c r="K258" t="s">
        <v>4615</v>
      </c>
      <c r="L258" t="s">
        <v>4625</v>
      </c>
      <c r="M258" t="s">
        <v>421</v>
      </c>
      <c r="N258">
        <v>0</v>
      </c>
      <c r="O258">
        <v>0</v>
      </c>
      <c r="P258" t="s">
        <v>422</v>
      </c>
      <c r="Q258">
        <v>783</v>
      </c>
      <c r="R258">
        <v>812.66</v>
      </c>
      <c r="S258" t="s">
        <v>422</v>
      </c>
      <c r="T258" s="935">
        <v>783</v>
      </c>
      <c r="U258" t="s">
        <v>423</v>
      </c>
      <c r="V258" t="s">
        <v>424</v>
      </c>
      <c r="W258" t="s">
        <v>425</v>
      </c>
      <c r="X258" t="s">
        <v>3574</v>
      </c>
      <c r="Y258" s="1011">
        <v>44848.591678240744</v>
      </c>
    </row>
    <row r="259" spans="1:25">
      <c r="A259" t="s">
        <v>410</v>
      </c>
      <c r="B259" t="s">
        <v>411</v>
      </c>
      <c r="C259" t="s">
        <v>970</v>
      </c>
      <c r="D259" t="s">
        <v>971</v>
      </c>
      <c r="E259" t="s">
        <v>414</v>
      </c>
      <c r="F259" t="s">
        <v>415</v>
      </c>
      <c r="G259" t="s">
        <v>416</v>
      </c>
      <c r="H259" t="s">
        <v>901</v>
      </c>
      <c r="I259" t="s">
        <v>1323</v>
      </c>
      <c r="J259" s="711">
        <v>44834</v>
      </c>
      <c r="K259" t="s">
        <v>4615</v>
      </c>
      <c r="L259" t="s">
        <v>4626</v>
      </c>
      <c r="M259" t="s">
        <v>421</v>
      </c>
      <c r="N259">
        <v>0</v>
      </c>
      <c r="O259">
        <v>0</v>
      </c>
      <c r="P259" t="s">
        <v>422</v>
      </c>
      <c r="Q259">
        <v>1500</v>
      </c>
      <c r="R259">
        <v>1556.82</v>
      </c>
      <c r="S259" t="s">
        <v>422</v>
      </c>
      <c r="T259" s="935">
        <v>1500</v>
      </c>
      <c r="U259" t="s">
        <v>423</v>
      </c>
      <c r="V259" t="s">
        <v>424</v>
      </c>
      <c r="W259" t="s">
        <v>425</v>
      </c>
      <c r="X259" t="s">
        <v>3574</v>
      </c>
      <c r="Y259" s="1011">
        <v>44848.591666666667</v>
      </c>
    </row>
  </sheetData>
  <autoFilter ref="A3:Z259" xr:uid="{A558654B-F666-4AD8-8BF8-3318FB9B9AF1}"/>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EE0A-39DF-4F76-B43D-7ADCB816D377}">
  <dimension ref="A1:G35"/>
  <sheetViews>
    <sheetView topLeftCell="A9" zoomScaleNormal="100" workbookViewId="0">
      <selection activeCell="E31" sqref="E31"/>
    </sheetView>
  </sheetViews>
  <sheetFormatPr defaultColWidth="10.125" defaultRowHeight="12.75"/>
  <cols>
    <col min="1" max="1" width="17.625" style="613" customWidth="1"/>
    <col min="2" max="2" width="40.625" style="613" bestFit="1" customWidth="1"/>
    <col min="3" max="3" width="1" style="613" customWidth="1"/>
    <col min="4" max="4" width="10.5" style="613" bestFit="1" customWidth="1"/>
    <col min="5" max="5" width="10.125" style="613" bestFit="1" customWidth="1"/>
    <col min="6" max="6" width="10.375" style="613" bestFit="1" customWidth="1"/>
    <col min="7" max="16384" width="10.125" style="613"/>
  </cols>
  <sheetData>
    <row r="1" spans="1:6" ht="15">
      <c r="A1" s="610" t="s">
        <v>1370</v>
      </c>
      <c r="B1" s="611"/>
      <c r="C1" s="612"/>
      <c r="D1" s="612"/>
      <c r="E1" s="612"/>
    </row>
    <row r="2" spans="1:6" ht="14.25">
      <c r="A2" s="614" t="s">
        <v>1371</v>
      </c>
      <c r="B2" s="615" t="s">
        <v>1394</v>
      </c>
      <c r="C2" s="612"/>
      <c r="D2" s="612"/>
      <c r="E2" s="612"/>
    </row>
    <row r="3" spans="1:6" ht="14.25">
      <c r="A3" s="614" t="s">
        <v>1372</v>
      </c>
      <c r="B3" s="616">
        <v>200823</v>
      </c>
      <c r="C3" s="612"/>
      <c r="D3" s="612"/>
      <c r="E3" s="612"/>
    </row>
    <row r="4" spans="1:6" ht="14.25">
      <c r="A4" s="614" t="s">
        <v>1373</v>
      </c>
      <c r="B4" s="616" t="s">
        <v>2616</v>
      </c>
      <c r="C4" s="612"/>
      <c r="D4" s="612"/>
      <c r="E4" s="612"/>
    </row>
    <row r="5" spans="1:6" ht="14.25">
      <c r="A5" s="614" t="s">
        <v>1374</v>
      </c>
      <c r="B5" s="615" t="s">
        <v>3453</v>
      </c>
      <c r="C5" s="612"/>
      <c r="D5" s="612"/>
      <c r="E5" s="612"/>
    </row>
    <row r="6" spans="1:6" ht="14.25">
      <c r="A6" s="614" t="s">
        <v>1375</v>
      </c>
      <c r="B6" s="615" t="s">
        <v>3450</v>
      </c>
      <c r="C6" s="612"/>
      <c r="D6" s="612"/>
      <c r="E6" s="612"/>
    </row>
    <row r="7" spans="1:6" ht="14.25">
      <c r="A7" s="614" t="s">
        <v>1376</v>
      </c>
      <c r="B7" s="615" t="s">
        <v>422</v>
      </c>
      <c r="C7" s="612"/>
      <c r="D7" s="1352" t="s">
        <v>422</v>
      </c>
      <c r="E7" s="1352"/>
    </row>
    <row r="8" spans="1:6">
      <c r="A8" s="612"/>
      <c r="B8" s="612"/>
      <c r="C8" s="612"/>
      <c r="D8" s="612"/>
      <c r="E8" s="612"/>
    </row>
    <row r="9" spans="1:6">
      <c r="A9" s="612" t="s">
        <v>1377</v>
      </c>
      <c r="B9" s="612" t="s">
        <v>1378</v>
      </c>
      <c r="C9" s="612"/>
      <c r="D9" s="617"/>
      <c r="E9" s="618">
        <v>0</v>
      </c>
    </row>
    <row r="10" spans="1:6">
      <c r="A10" s="612"/>
      <c r="B10" s="612"/>
      <c r="C10" s="612"/>
      <c r="D10" s="617"/>
      <c r="E10" s="617"/>
    </row>
    <row r="11" spans="1:6">
      <c r="A11" s="612"/>
      <c r="B11" s="612"/>
      <c r="C11" s="612"/>
      <c r="D11" s="617"/>
      <c r="E11" s="617"/>
    </row>
    <row r="12" spans="1:6">
      <c r="A12" s="612"/>
      <c r="B12" s="612"/>
      <c r="C12" s="612"/>
      <c r="D12" s="617" t="s">
        <v>1379</v>
      </c>
      <c r="E12" s="617"/>
    </row>
    <row r="13" spans="1:6">
      <c r="A13" s="612" t="s">
        <v>1380</v>
      </c>
      <c r="B13" s="612" t="s">
        <v>1381</v>
      </c>
      <c r="C13" s="612"/>
      <c r="D13" s="619">
        <v>0</v>
      </c>
      <c r="E13" s="617"/>
    </row>
    <row r="14" spans="1:6">
      <c r="A14" s="612"/>
      <c r="B14" s="612" t="s">
        <v>1382</v>
      </c>
      <c r="C14" s="612"/>
      <c r="D14" s="619">
        <v>0</v>
      </c>
      <c r="E14" s="617"/>
    </row>
    <row r="15" spans="1:6" ht="15.75">
      <c r="A15" s="612"/>
      <c r="B15" s="620" t="s">
        <v>1383</v>
      </c>
      <c r="C15" s="612"/>
      <c r="D15" s="619">
        <v>103493.93279764387</v>
      </c>
      <c r="E15" s="617"/>
      <c r="F15" s="1112"/>
    </row>
    <row r="16" spans="1:6" ht="15.75">
      <c r="A16" s="612"/>
      <c r="B16" s="620" t="s">
        <v>1384</v>
      </c>
      <c r="C16" s="612"/>
      <c r="D16" s="619">
        <v>390578.01057877758</v>
      </c>
      <c r="E16" s="617"/>
      <c r="F16" s="1112"/>
    </row>
    <row r="17" spans="1:7" ht="15.75">
      <c r="A17" s="612"/>
      <c r="B17" s="620" t="s">
        <v>1385</v>
      </c>
      <c r="C17" s="612"/>
      <c r="D17" s="619">
        <v>300021.77057877765</v>
      </c>
      <c r="E17" s="617"/>
      <c r="F17" s="1112"/>
    </row>
    <row r="18" spans="1:7" ht="15.75">
      <c r="A18" s="612"/>
      <c r="B18" s="620" t="s">
        <v>1386</v>
      </c>
      <c r="C18" s="612"/>
      <c r="D18" s="619">
        <v>304408.77057877765</v>
      </c>
      <c r="E18" s="617"/>
      <c r="F18" s="1112"/>
    </row>
    <row r="19" spans="1:7" ht="15.75">
      <c r="A19" s="612"/>
      <c r="B19" s="620" t="s">
        <v>3451</v>
      </c>
      <c r="C19" s="612"/>
      <c r="D19" s="619">
        <v>268242.77057877771</v>
      </c>
      <c r="E19" s="617"/>
      <c r="F19" s="1112"/>
    </row>
    <row r="20" spans="1:7" ht="15.75">
      <c r="A20" s="612"/>
      <c r="B20" s="620" t="s">
        <v>4479</v>
      </c>
      <c r="C20" s="612"/>
      <c r="D20" s="619">
        <v>348147.16057877766</v>
      </c>
      <c r="E20" s="617"/>
      <c r="F20" s="1112"/>
    </row>
    <row r="21" spans="1:7" ht="15.75">
      <c r="A21" s="612"/>
      <c r="B21" s="620" t="s">
        <v>4480</v>
      </c>
      <c r="C21" s="612"/>
      <c r="D21" s="619">
        <v>265757.16057877766</v>
      </c>
      <c r="E21" s="617"/>
      <c r="F21" s="1112"/>
    </row>
    <row r="22" spans="1:7" ht="15.75">
      <c r="A22" s="612"/>
      <c r="B22" s="620" t="s">
        <v>4481</v>
      </c>
      <c r="C22" s="612"/>
      <c r="D22" s="619">
        <v>280523.16057877766</v>
      </c>
      <c r="E22" s="617"/>
      <c r="F22" s="1112"/>
    </row>
    <row r="23" spans="1:7" ht="15.75">
      <c r="A23" s="612"/>
      <c r="B23" s="620" t="s">
        <v>4482</v>
      </c>
      <c r="C23" s="612"/>
      <c r="D23" s="619">
        <v>252917.16057877766</v>
      </c>
      <c r="E23" s="617"/>
      <c r="F23" s="1112"/>
    </row>
    <row r="24" spans="1:7" ht="15.75">
      <c r="A24" s="612"/>
      <c r="B24" s="620" t="s">
        <v>4483</v>
      </c>
      <c r="C24" s="612"/>
      <c r="D24" s="619">
        <v>85910.102572135918</v>
      </c>
      <c r="E24" s="617"/>
      <c r="F24" s="1112"/>
    </row>
    <row r="25" spans="1:7">
      <c r="A25" s="612"/>
      <c r="B25" s="612" t="s">
        <v>1387</v>
      </c>
      <c r="C25" s="612"/>
      <c r="D25" s="617"/>
      <c r="E25" s="619">
        <f>SUM(D13:D24)</f>
        <v>2600000.0000000009</v>
      </c>
      <c r="F25" s="926"/>
    </row>
    <row r="26" spans="1:7">
      <c r="A26" s="612"/>
      <c r="B26" s="612"/>
      <c r="C26" s="612"/>
      <c r="D26" s="617"/>
      <c r="E26" s="617"/>
    </row>
    <row r="27" spans="1:7">
      <c r="A27" s="612"/>
      <c r="B27" s="612"/>
      <c r="C27" s="612"/>
      <c r="D27" s="617"/>
      <c r="E27" s="617"/>
    </row>
    <row r="28" spans="1:7">
      <c r="A28" s="612"/>
      <c r="B28" s="612"/>
      <c r="C28" s="612"/>
      <c r="D28" s="617"/>
      <c r="E28" s="617"/>
    </row>
    <row r="29" spans="1:7">
      <c r="A29" s="612"/>
      <c r="B29" s="612" t="s">
        <v>1388</v>
      </c>
      <c r="C29" s="612"/>
      <c r="D29" s="617"/>
      <c r="E29" s="619">
        <f>E9+E25</f>
        <v>2600000.0000000009</v>
      </c>
    </row>
    <row r="30" spans="1:7">
      <c r="A30" s="612" t="s">
        <v>1389</v>
      </c>
      <c r="B30" s="612" t="s">
        <v>1390</v>
      </c>
      <c r="C30" s="612"/>
      <c r="D30" s="617"/>
      <c r="E30" s="619">
        <f>'Rapport Financier 1'!AJ256</f>
        <v>2599538.2819459201</v>
      </c>
      <c r="F30" s="621"/>
      <c r="G30" s="926"/>
    </row>
    <row r="31" spans="1:7">
      <c r="A31" s="612"/>
      <c r="B31" s="612" t="s">
        <v>1391</v>
      </c>
      <c r="C31" s="612"/>
      <c r="D31" s="617"/>
      <c r="E31" s="619"/>
      <c r="F31" s="621"/>
    </row>
    <row r="32" spans="1:7">
      <c r="A32" s="612" t="s">
        <v>1392</v>
      </c>
      <c r="B32" s="612" t="s">
        <v>1393</v>
      </c>
      <c r="C32" s="612"/>
      <c r="D32" s="617"/>
      <c r="E32" s="619">
        <f>E29-E30-E31</f>
        <v>461.71805408084765</v>
      </c>
      <c r="F32" s="1060"/>
    </row>
    <row r="34" spans="4:5" ht="15">
      <c r="D34" s="622"/>
      <c r="E34" s="622"/>
    </row>
    <row r="35" spans="4:5" s="623" customFormat="1">
      <c r="D35" s="624"/>
      <c r="E35" s="624"/>
    </row>
  </sheetData>
  <mergeCells count="1">
    <mergeCell ref="D7:E7"/>
  </mergeCells>
  <phoneticPr fontId="8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C806-4EEA-4FF3-AF17-7B7C9FAA58D4}">
  <dimension ref="A3:Y224"/>
  <sheetViews>
    <sheetView topLeftCell="F1" zoomScale="70" zoomScaleNormal="70" workbookViewId="0">
      <selection activeCell="Q1" sqref="Q1:Q1048576"/>
    </sheetView>
  </sheetViews>
  <sheetFormatPr defaultColWidth="11.125" defaultRowHeight="15.75"/>
  <cols>
    <col min="1" max="1" width="31.375" bestFit="1" customWidth="1"/>
    <col min="2" max="2" width="7.125" customWidth="1"/>
    <col min="3" max="3" width="12.125" customWidth="1"/>
    <col min="4" max="4" width="21.625" bestFit="1" customWidth="1"/>
    <col min="5" max="5" width="8.625" customWidth="1"/>
    <col min="6" max="6" width="47.875" customWidth="1"/>
    <col min="7" max="7" width="10.625" customWidth="1"/>
    <col min="8" max="8" width="15.125" bestFit="1" customWidth="1"/>
    <col min="9" max="9" width="44.375" customWidth="1"/>
    <col min="10" max="10" width="12.125" style="711" bestFit="1" customWidth="1"/>
    <col min="11" max="11" width="18.125" bestFit="1" customWidth="1"/>
    <col min="12" max="12" width="61.125" bestFit="1" customWidth="1"/>
    <col min="13" max="18" width="10" customWidth="1"/>
    <col min="19" max="19" width="16.5" bestFit="1" customWidth="1"/>
    <col min="20" max="20" width="14" style="935" customWidth="1"/>
    <col min="21" max="21" width="11.5" bestFit="1" customWidth="1"/>
    <col min="22" max="22" width="21.125" bestFit="1" customWidth="1"/>
    <col min="23" max="23" width="13.625" bestFit="1" customWidth="1"/>
    <col min="24" max="24" width="15.5" bestFit="1" customWidth="1"/>
    <col min="25" max="25" width="14.625" style="1011" bestFit="1" customWidth="1"/>
  </cols>
  <sheetData>
    <row r="3" spans="1:25" s="717" customFormat="1">
      <c r="A3" s="717" t="s">
        <v>385</v>
      </c>
      <c r="B3" s="717" t="s">
        <v>386</v>
      </c>
      <c r="C3" s="717" t="s">
        <v>387</v>
      </c>
      <c r="D3" s="717" t="s">
        <v>388</v>
      </c>
      <c r="E3" s="717" t="s">
        <v>389</v>
      </c>
      <c r="F3" s="717" t="s">
        <v>390</v>
      </c>
      <c r="G3" s="717" t="s">
        <v>391</v>
      </c>
      <c r="H3" s="717" t="s">
        <v>392</v>
      </c>
      <c r="I3" s="717" t="s">
        <v>393</v>
      </c>
      <c r="J3" s="718" t="s">
        <v>394</v>
      </c>
      <c r="K3" s="717" t="s">
        <v>395</v>
      </c>
      <c r="L3" s="717" t="s">
        <v>396</v>
      </c>
      <c r="M3" s="717" t="s">
        <v>397</v>
      </c>
      <c r="N3" s="717" t="s">
        <v>398</v>
      </c>
      <c r="O3" s="717" t="s">
        <v>399</v>
      </c>
      <c r="P3" s="717" t="s">
        <v>400</v>
      </c>
      <c r="Q3" s="717" t="s">
        <v>401</v>
      </c>
      <c r="R3" s="717" t="s">
        <v>402</v>
      </c>
      <c r="S3" s="717" t="s">
        <v>403</v>
      </c>
      <c r="T3" s="934" t="s">
        <v>404</v>
      </c>
      <c r="U3" s="717" t="s">
        <v>405</v>
      </c>
      <c r="V3" s="717" t="s">
        <v>406</v>
      </c>
      <c r="W3" s="717" t="s">
        <v>407</v>
      </c>
      <c r="X3" s="717" t="s">
        <v>408</v>
      </c>
      <c r="Y3" s="1010" t="s">
        <v>409</v>
      </c>
    </row>
    <row r="4" spans="1:25">
      <c r="A4" t="s">
        <v>410</v>
      </c>
      <c r="B4" t="s">
        <v>411</v>
      </c>
      <c r="C4" t="s">
        <v>970</v>
      </c>
      <c r="D4" t="s">
        <v>971</v>
      </c>
      <c r="E4" t="s">
        <v>414</v>
      </c>
      <c r="F4" t="s">
        <v>415</v>
      </c>
      <c r="G4" t="s">
        <v>416</v>
      </c>
      <c r="H4" t="s">
        <v>882</v>
      </c>
      <c r="I4" t="s">
        <v>1960</v>
      </c>
      <c r="J4" s="711">
        <v>44845</v>
      </c>
      <c r="K4" t="s">
        <v>4627</v>
      </c>
      <c r="L4" t="s">
        <v>4628</v>
      </c>
      <c r="M4" t="s">
        <v>421</v>
      </c>
      <c r="N4">
        <v>0</v>
      </c>
      <c r="O4">
        <v>0</v>
      </c>
      <c r="P4" t="s">
        <v>422</v>
      </c>
      <c r="Q4">
        <v>15</v>
      </c>
      <c r="R4">
        <v>15.44</v>
      </c>
      <c r="S4" t="s">
        <v>422</v>
      </c>
      <c r="T4" s="935">
        <v>15</v>
      </c>
      <c r="U4" t="s">
        <v>423</v>
      </c>
      <c r="V4" t="s">
        <v>424</v>
      </c>
      <c r="W4" t="s">
        <v>425</v>
      </c>
      <c r="X4" t="s">
        <v>3069</v>
      </c>
      <c r="Y4" s="1011">
        <v>44858.660312499997</v>
      </c>
    </row>
    <row r="5" spans="1:25">
      <c r="A5" t="s">
        <v>410</v>
      </c>
      <c r="B5" t="s">
        <v>411</v>
      </c>
      <c r="C5" t="s">
        <v>970</v>
      </c>
      <c r="D5" t="s">
        <v>971</v>
      </c>
      <c r="E5" t="s">
        <v>414</v>
      </c>
      <c r="F5" t="s">
        <v>415</v>
      </c>
      <c r="G5" t="s">
        <v>416</v>
      </c>
      <c r="H5" t="s">
        <v>906</v>
      </c>
      <c r="I5" t="s">
        <v>4629</v>
      </c>
      <c r="J5" s="711">
        <v>44844</v>
      </c>
      <c r="K5" t="s">
        <v>4630</v>
      </c>
      <c r="L5" t="s">
        <v>4631</v>
      </c>
      <c r="M5" t="s">
        <v>421</v>
      </c>
      <c r="N5">
        <v>0</v>
      </c>
      <c r="O5">
        <v>0</v>
      </c>
      <c r="P5" t="s">
        <v>422</v>
      </c>
      <c r="Q5">
        <v>80</v>
      </c>
      <c r="R5">
        <v>82.32</v>
      </c>
      <c r="S5" t="s">
        <v>422</v>
      </c>
      <c r="T5" s="935">
        <v>80</v>
      </c>
      <c r="U5" t="s">
        <v>423</v>
      </c>
      <c r="V5" t="s">
        <v>424</v>
      </c>
      <c r="W5" t="s">
        <v>425</v>
      </c>
      <c r="X5" t="s">
        <v>3069</v>
      </c>
      <c r="Y5" s="1011">
        <v>44858.660312499997</v>
      </c>
    </row>
    <row r="6" spans="1:25">
      <c r="A6" t="s">
        <v>410</v>
      </c>
      <c r="B6" t="s">
        <v>411</v>
      </c>
      <c r="C6" t="s">
        <v>970</v>
      </c>
      <c r="D6" t="s">
        <v>971</v>
      </c>
      <c r="E6" t="s">
        <v>414</v>
      </c>
      <c r="F6" t="s">
        <v>415</v>
      </c>
      <c r="G6" t="s">
        <v>416</v>
      </c>
      <c r="H6" t="s">
        <v>906</v>
      </c>
      <c r="I6" t="s">
        <v>4629</v>
      </c>
      <c r="J6" s="711">
        <v>44846</v>
      </c>
      <c r="K6" t="s">
        <v>4632</v>
      </c>
      <c r="L6" t="s">
        <v>4633</v>
      </c>
      <c r="M6" t="s">
        <v>421</v>
      </c>
      <c r="N6">
        <v>0</v>
      </c>
      <c r="O6">
        <v>0</v>
      </c>
      <c r="P6" t="s">
        <v>422</v>
      </c>
      <c r="Q6">
        <v>25</v>
      </c>
      <c r="R6">
        <v>25.73</v>
      </c>
      <c r="S6" t="s">
        <v>422</v>
      </c>
      <c r="T6" s="935">
        <v>25</v>
      </c>
      <c r="U6" t="s">
        <v>423</v>
      </c>
      <c r="V6" t="s">
        <v>424</v>
      </c>
      <c r="W6" t="s">
        <v>425</v>
      </c>
      <c r="X6" t="s">
        <v>3069</v>
      </c>
      <c r="Y6" s="1011">
        <v>44858.660312499997</v>
      </c>
    </row>
    <row r="7" spans="1:25">
      <c r="A7" t="s">
        <v>410</v>
      </c>
      <c r="B7" t="s">
        <v>411</v>
      </c>
      <c r="C7" t="s">
        <v>970</v>
      </c>
      <c r="D7" t="s">
        <v>971</v>
      </c>
      <c r="E7" t="s">
        <v>414</v>
      </c>
      <c r="F7" t="s">
        <v>415</v>
      </c>
      <c r="G7" t="s">
        <v>416</v>
      </c>
      <c r="H7" t="s">
        <v>906</v>
      </c>
      <c r="I7" t="s">
        <v>4629</v>
      </c>
      <c r="J7" s="711">
        <v>44852</v>
      </c>
      <c r="K7" t="s">
        <v>4634</v>
      </c>
      <c r="L7" t="s">
        <v>4635</v>
      </c>
      <c r="M7" t="s">
        <v>421</v>
      </c>
      <c r="N7">
        <v>0</v>
      </c>
      <c r="O7">
        <v>0</v>
      </c>
      <c r="P7" t="s">
        <v>422</v>
      </c>
      <c r="Q7">
        <v>50</v>
      </c>
      <c r="R7">
        <v>51.41</v>
      </c>
      <c r="S7" t="s">
        <v>422</v>
      </c>
      <c r="T7" s="935">
        <v>50</v>
      </c>
      <c r="U7" t="s">
        <v>423</v>
      </c>
      <c r="V7" t="s">
        <v>424</v>
      </c>
      <c r="W7" t="s">
        <v>425</v>
      </c>
      <c r="X7" t="s">
        <v>3069</v>
      </c>
      <c r="Y7" s="1011">
        <v>44858.665150462963</v>
      </c>
    </row>
    <row r="8" spans="1:25">
      <c r="A8" t="s">
        <v>410</v>
      </c>
      <c r="B8" t="s">
        <v>411</v>
      </c>
      <c r="C8" t="s">
        <v>970</v>
      </c>
      <c r="D8" t="s">
        <v>971</v>
      </c>
      <c r="E8" t="s">
        <v>414</v>
      </c>
      <c r="F8" t="s">
        <v>415</v>
      </c>
      <c r="G8" t="s">
        <v>416</v>
      </c>
      <c r="H8" t="s">
        <v>906</v>
      </c>
      <c r="I8" t="s">
        <v>4629</v>
      </c>
      <c r="J8" s="711">
        <v>44853</v>
      </c>
      <c r="K8" t="s">
        <v>4636</v>
      </c>
      <c r="L8" t="s">
        <v>4637</v>
      </c>
      <c r="M8" t="s">
        <v>421</v>
      </c>
      <c r="N8">
        <v>0</v>
      </c>
      <c r="O8">
        <v>0</v>
      </c>
      <c r="P8" t="s">
        <v>422</v>
      </c>
      <c r="Q8">
        <v>45</v>
      </c>
      <c r="R8">
        <v>46.27</v>
      </c>
      <c r="S8" t="s">
        <v>422</v>
      </c>
      <c r="T8" s="935">
        <v>45</v>
      </c>
      <c r="U8" t="s">
        <v>423</v>
      </c>
      <c r="V8" t="s">
        <v>424</v>
      </c>
      <c r="W8" t="s">
        <v>425</v>
      </c>
      <c r="X8" t="s">
        <v>3069</v>
      </c>
      <c r="Y8" s="1011">
        <v>44858.665150462963</v>
      </c>
    </row>
    <row r="9" spans="1:25">
      <c r="A9" t="s">
        <v>410</v>
      </c>
      <c r="B9" t="s">
        <v>411</v>
      </c>
      <c r="C9" t="s">
        <v>970</v>
      </c>
      <c r="D9" t="s">
        <v>971</v>
      </c>
      <c r="E9" t="s">
        <v>414</v>
      </c>
      <c r="F9" t="s">
        <v>415</v>
      </c>
      <c r="G9" t="s">
        <v>416</v>
      </c>
      <c r="H9" t="s">
        <v>569</v>
      </c>
      <c r="I9" t="s">
        <v>570</v>
      </c>
      <c r="J9" s="711">
        <v>44839</v>
      </c>
      <c r="K9" t="s">
        <v>4638</v>
      </c>
      <c r="L9" t="s">
        <v>4639</v>
      </c>
      <c r="M9" t="s">
        <v>421</v>
      </c>
      <c r="N9">
        <v>0</v>
      </c>
      <c r="O9">
        <v>0</v>
      </c>
      <c r="P9" t="s">
        <v>422</v>
      </c>
      <c r="Q9">
        <v>84.8</v>
      </c>
      <c r="R9">
        <v>86.51</v>
      </c>
      <c r="S9" t="s">
        <v>422</v>
      </c>
      <c r="T9" s="935">
        <v>84.8</v>
      </c>
      <c r="U9" t="s">
        <v>423</v>
      </c>
      <c r="V9" t="s">
        <v>424</v>
      </c>
      <c r="W9" t="s">
        <v>425</v>
      </c>
      <c r="X9" t="s">
        <v>3075</v>
      </c>
      <c r="Y9" s="1011">
        <v>44858.66028935185</v>
      </c>
    </row>
    <row r="10" spans="1:25">
      <c r="A10" t="s">
        <v>410</v>
      </c>
      <c r="B10" t="s">
        <v>411</v>
      </c>
      <c r="C10" t="s">
        <v>970</v>
      </c>
      <c r="D10" t="s">
        <v>971</v>
      </c>
      <c r="E10" t="s">
        <v>414</v>
      </c>
      <c r="F10" t="s">
        <v>415</v>
      </c>
      <c r="G10" t="s">
        <v>416</v>
      </c>
      <c r="H10" t="s">
        <v>569</v>
      </c>
      <c r="I10" t="s">
        <v>570</v>
      </c>
      <c r="J10" s="711">
        <v>44841</v>
      </c>
      <c r="K10" t="s">
        <v>4640</v>
      </c>
      <c r="L10" t="s">
        <v>4641</v>
      </c>
      <c r="M10" t="s">
        <v>421</v>
      </c>
      <c r="N10">
        <v>0</v>
      </c>
      <c r="O10">
        <v>0</v>
      </c>
      <c r="P10" t="s">
        <v>422</v>
      </c>
      <c r="Q10">
        <v>15</v>
      </c>
      <c r="R10">
        <v>15.3</v>
      </c>
      <c r="S10" t="s">
        <v>422</v>
      </c>
      <c r="T10" s="935">
        <v>15</v>
      </c>
      <c r="U10" t="s">
        <v>423</v>
      </c>
      <c r="V10" t="s">
        <v>424</v>
      </c>
      <c r="W10" t="s">
        <v>425</v>
      </c>
      <c r="X10" t="s">
        <v>3168</v>
      </c>
      <c r="Y10" s="1011">
        <v>44858.660300925927</v>
      </c>
    </row>
    <row r="11" spans="1:25">
      <c r="A11" t="s">
        <v>410</v>
      </c>
      <c r="B11" t="s">
        <v>411</v>
      </c>
      <c r="C11" t="s">
        <v>970</v>
      </c>
      <c r="D11" t="s">
        <v>971</v>
      </c>
      <c r="E11" t="s">
        <v>414</v>
      </c>
      <c r="F11" t="s">
        <v>415</v>
      </c>
      <c r="G11" t="s">
        <v>416</v>
      </c>
      <c r="H11" t="s">
        <v>569</v>
      </c>
      <c r="I11" t="s">
        <v>570</v>
      </c>
      <c r="J11" s="711">
        <v>44844</v>
      </c>
      <c r="K11" t="s">
        <v>4642</v>
      </c>
      <c r="L11" t="s">
        <v>4643</v>
      </c>
      <c r="M11" t="s">
        <v>421</v>
      </c>
      <c r="N11">
        <v>0</v>
      </c>
      <c r="O11">
        <v>0</v>
      </c>
      <c r="P11" t="s">
        <v>422</v>
      </c>
      <c r="Q11">
        <v>80</v>
      </c>
      <c r="R11">
        <v>82.32</v>
      </c>
      <c r="S11" t="s">
        <v>422</v>
      </c>
      <c r="T11" s="935">
        <v>80</v>
      </c>
      <c r="U11" t="s">
        <v>423</v>
      </c>
      <c r="V11" t="s">
        <v>424</v>
      </c>
      <c r="W11" t="s">
        <v>425</v>
      </c>
      <c r="X11" t="s">
        <v>3075</v>
      </c>
      <c r="Y11" s="1011">
        <v>44858.660300925927</v>
      </c>
    </row>
    <row r="12" spans="1:25">
      <c r="A12" t="s">
        <v>410</v>
      </c>
      <c r="B12" t="s">
        <v>411</v>
      </c>
      <c r="C12" t="s">
        <v>970</v>
      </c>
      <c r="D12" t="s">
        <v>971</v>
      </c>
      <c r="E12" t="s">
        <v>414</v>
      </c>
      <c r="F12" t="s">
        <v>415</v>
      </c>
      <c r="G12" t="s">
        <v>416</v>
      </c>
      <c r="H12" t="s">
        <v>569</v>
      </c>
      <c r="I12" t="s">
        <v>570</v>
      </c>
      <c r="J12" s="711">
        <v>44845</v>
      </c>
      <c r="K12" t="s">
        <v>4644</v>
      </c>
      <c r="L12" t="s">
        <v>4645</v>
      </c>
      <c r="M12" t="s">
        <v>421</v>
      </c>
      <c r="N12">
        <v>0</v>
      </c>
      <c r="O12">
        <v>0</v>
      </c>
      <c r="P12" t="s">
        <v>422</v>
      </c>
      <c r="Q12">
        <v>54.4</v>
      </c>
      <c r="R12">
        <v>55.98</v>
      </c>
      <c r="S12" t="s">
        <v>422</v>
      </c>
      <c r="T12" s="935">
        <v>54.4</v>
      </c>
      <c r="U12" t="s">
        <v>423</v>
      </c>
      <c r="V12" t="s">
        <v>424</v>
      </c>
      <c r="W12" t="s">
        <v>425</v>
      </c>
      <c r="X12" t="s">
        <v>3246</v>
      </c>
      <c r="Y12" s="1011">
        <v>44858.660312499997</v>
      </c>
    </row>
    <row r="13" spans="1:25">
      <c r="A13" t="s">
        <v>410</v>
      </c>
      <c r="B13" t="s">
        <v>411</v>
      </c>
      <c r="C13" t="s">
        <v>970</v>
      </c>
      <c r="D13" t="s">
        <v>971</v>
      </c>
      <c r="E13" t="s">
        <v>414</v>
      </c>
      <c r="F13" t="s">
        <v>415</v>
      </c>
      <c r="G13" t="s">
        <v>416</v>
      </c>
      <c r="H13" t="s">
        <v>569</v>
      </c>
      <c r="I13" t="s">
        <v>570</v>
      </c>
      <c r="J13" s="711">
        <v>44852</v>
      </c>
      <c r="K13" t="s">
        <v>4646</v>
      </c>
      <c r="L13" t="s">
        <v>4647</v>
      </c>
      <c r="M13" t="s">
        <v>421</v>
      </c>
      <c r="N13">
        <v>0</v>
      </c>
      <c r="O13">
        <v>0</v>
      </c>
      <c r="P13" t="s">
        <v>422</v>
      </c>
      <c r="Q13">
        <v>5</v>
      </c>
      <c r="R13">
        <v>5.14</v>
      </c>
      <c r="S13" t="s">
        <v>422</v>
      </c>
      <c r="T13" s="935">
        <v>5</v>
      </c>
      <c r="U13" t="s">
        <v>423</v>
      </c>
      <c r="V13" t="s">
        <v>424</v>
      </c>
      <c r="W13" t="s">
        <v>425</v>
      </c>
      <c r="X13" t="s">
        <v>3246</v>
      </c>
      <c r="Y13" s="1011">
        <v>44858.665150462963</v>
      </c>
    </row>
    <row r="14" spans="1:25">
      <c r="A14" t="s">
        <v>410</v>
      </c>
      <c r="B14" t="s">
        <v>411</v>
      </c>
      <c r="C14" t="s">
        <v>970</v>
      </c>
      <c r="D14" t="s">
        <v>971</v>
      </c>
      <c r="E14" t="s">
        <v>414</v>
      </c>
      <c r="F14" t="s">
        <v>415</v>
      </c>
      <c r="G14" t="s">
        <v>416</v>
      </c>
      <c r="H14" t="s">
        <v>569</v>
      </c>
      <c r="I14" t="s">
        <v>570</v>
      </c>
      <c r="J14" s="711">
        <v>44853</v>
      </c>
      <c r="K14" t="s">
        <v>4648</v>
      </c>
      <c r="L14" t="s">
        <v>4649</v>
      </c>
      <c r="M14" t="s">
        <v>421</v>
      </c>
      <c r="N14">
        <v>0</v>
      </c>
      <c r="O14">
        <v>0</v>
      </c>
      <c r="P14" t="s">
        <v>422</v>
      </c>
      <c r="Q14">
        <v>30.94</v>
      </c>
      <c r="R14">
        <v>31.81</v>
      </c>
      <c r="S14" t="s">
        <v>422</v>
      </c>
      <c r="T14" s="935">
        <v>30.94</v>
      </c>
      <c r="U14" t="s">
        <v>423</v>
      </c>
      <c r="V14" t="s">
        <v>424</v>
      </c>
      <c r="W14" t="s">
        <v>425</v>
      </c>
      <c r="X14" t="s">
        <v>3069</v>
      </c>
      <c r="Y14" s="1011">
        <v>44858.665150462963</v>
      </c>
    </row>
    <row r="15" spans="1:25">
      <c r="A15" t="s">
        <v>410</v>
      </c>
      <c r="B15" t="s">
        <v>411</v>
      </c>
      <c r="C15" t="s">
        <v>970</v>
      </c>
      <c r="D15" t="s">
        <v>971</v>
      </c>
      <c r="E15" t="s">
        <v>414</v>
      </c>
      <c r="F15" t="s">
        <v>415</v>
      </c>
      <c r="G15" t="s">
        <v>416</v>
      </c>
      <c r="H15" t="s">
        <v>633</v>
      </c>
      <c r="I15" t="s">
        <v>634</v>
      </c>
      <c r="J15" s="711">
        <v>44839</v>
      </c>
      <c r="K15" t="s">
        <v>4650</v>
      </c>
      <c r="L15" t="s">
        <v>4651</v>
      </c>
      <c r="M15" t="s">
        <v>421</v>
      </c>
      <c r="N15">
        <v>0</v>
      </c>
      <c r="O15">
        <v>0</v>
      </c>
      <c r="P15" t="s">
        <v>422</v>
      </c>
      <c r="Q15">
        <v>22.5</v>
      </c>
      <c r="R15">
        <v>22.95</v>
      </c>
      <c r="S15" t="s">
        <v>422</v>
      </c>
      <c r="T15" s="997">
        <v>22.5</v>
      </c>
      <c r="U15" t="s">
        <v>423</v>
      </c>
      <c r="V15" t="s">
        <v>424</v>
      </c>
      <c r="W15" t="s">
        <v>425</v>
      </c>
      <c r="X15" t="s">
        <v>3069</v>
      </c>
      <c r="Y15" s="1011">
        <v>44858.660300925927</v>
      </c>
    </row>
    <row r="16" spans="1:25">
      <c r="A16" t="s">
        <v>410</v>
      </c>
      <c r="B16" t="s">
        <v>411</v>
      </c>
      <c r="C16" t="s">
        <v>970</v>
      </c>
      <c r="D16" t="s">
        <v>971</v>
      </c>
      <c r="E16" t="s">
        <v>414</v>
      </c>
      <c r="F16" t="s">
        <v>415</v>
      </c>
      <c r="G16" t="s">
        <v>416</v>
      </c>
      <c r="H16" t="s">
        <v>633</v>
      </c>
      <c r="I16" t="s">
        <v>634</v>
      </c>
      <c r="J16" s="711">
        <v>44839</v>
      </c>
      <c r="K16" t="s">
        <v>4652</v>
      </c>
      <c r="L16" t="s">
        <v>4653</v>
      </c>
      <c r="M16" t="s">
        <v>421</v>
      </c>
      <c r="N16">
        <v>0</v>
      </c>
      <c r="O16">
        <v>0</v>
      </c>
      <c r="P16" t="s">
        <v>422</v>
      </c>
      <c r="Q16">
        <v>10.5</v>
      </c>
      <c r="R16">
        <v>10.71</v>
      </c>
      <c r="S16" t="s">
        <v>422</v>
      </c>
      <c r="T16" s="935">
        <v>10.5</v>
      </c>
      <c r="U16" t="s">
        <v>423</v>
      </c>
      <c r="V16" t="s">
        <v>424</v>
      </c>
      <c r="W16" t="s">
        <v>425</v>
      </c>
      <c r="X16" t="s">
        <v>3069</v>
      </c>
      <c r="Y16" s="1011">
        <v>44858.660300925927</v>
      </c>
    </row>
    <row r="17" spans="1:25">
      <c r="A17" t="s">
        <v>410</v>
      </c>
      <c r="B17" t="s">
        <v>411</v>
      </c>
      <c r="C17" t="s">
        <v>970</v>
      </c>
      <c r="D17" t="s">
        <v>971</v>
      </c>
      <c r="E17" t="s">
        <v>414</v>
      </c>
      <c r="F17" t="s">
        <v>415</v>
      </c>
      <c r="G17" t="s">
        <v>416</v>
      </c>
      <c r="H17" s="719" t="s">
        <v>633</v>
      </c>
      <c r="I17" t="s">
        <v>634</v>
      </c>
      <c r="J17" s="711">
        <v>44844</v>
      </c>
      <c r="K17" t="s">
        <v>4654</v>
      </c>
      <c r="L17" t="s">
        <v>4655</v>
      </c>
      <c r="M17" t="s">
        <v>421</v>
      </c>
      <c r="N17">
        <v>0</v>
      </c>
      <c r="O17">
        <v>0</v>
      </c>
      <c r="P17" t="s">
        <v>422</v>
      </c>
      <c r="Q17">
        <v>36</v>
      </c>
      <c r="R17">
        <v>37.04</v>
      </c>
      <c r="S17" t="s">
        <v>422</v>
      </c>
      <c r="T17" s="935">
        <v>36</v>
      </c>
      <c r="U17" t="s">
        <v>423</v>
      </c>
      <c r="V17" t="s">
        <v>424</v>
      </c>
      <c r="W17" t="s">
        <v>425</v>
      </c>
      <c r="X17" t="s">
        <v>3069</v>
      </c>
      <c r="Y17" s="1011">
        <v>44858.660300925927</v>
      </c>
    </row>
    <row r="18" spans="1:25">
      <c r="A18" t="s">
        <v>410</v>
      </c>
      <c r="B18" t="s">
        <v>411</v>
      </c>
      <c r="C18" t="s">
        <v>970</v>
      </c>
      <c r="D18" t="s">
        <v>971</v>
      </c>
      <c r="E18" t="s">
        <v>414</v>
      </c>
      <c r="F18" t="s">
        <v>415</v>
      </c>
      <c r="G18" t="s">
        <v>416</v>
      </c>
      <c r="H18" s="719" t="s">
        <v>633</v>
      </c>
      <c r="I18" t="s">
        <v>634</v>
      </c>
      <c r="J18" s="711">
        <v>44846</v>
      </c>
      <c r="K18" t="s">
        <v>4656</v>
      </c>
      <c r="L18" t="s">
        <v>4657</v>
      </c>
      <c r="M18" t="s">
        <v>421</v>
      </c>
      <c r="N18">
        <v>0</v>
      </c>
      <c r="O18">
        <v>0</v>
      </c>
      <c r="P18" t="s">
        <v>422</v>
      </c>
      <c r="Q18">
        <v>6</v>
      </c>
      <c r="R18">
        <v>6.17</v>
      </c>
      <c r="S18" t="s">
        <v>422</v>
      </c>
      <c r="T18" s="935">
        <v>6</v>
      </c>
      <c r="U18" t="s">
        <v>423</v>
      </c>
      <c r="V18" t="s">
        <v>424</v>
      </c>
      <c r="W18" t="s">
        <v>425</v>
      </c>
      <c r="X18" t="s">
        <v>3069</v>
      </c>
      <c r="Y18" s="1011">
        <v>44858.660312499997</v>
      </c>
    </row>
    <row r="19" spans="1:25">
      <c r="A19" t="s">
        <v>410</v>
      </c>
      <c r="B19" t="s">
        <v>411</v>
      </c>
      <c r="C19" t="s">
        <v>970</v>
      </c>
      <c r="D19" t="s">
        <v>971</v>
      </c>
      <c r="E19" t="s">
        <v>414</v>
      </c>
      <c r="F19" t="s">
        <v>415</v>
      </c>
      <c r="G19" t="s">
        <v>416</v>
      </c>
      <c r="H19" t="s">
        <v>633</v>
      </c>
      <c r="I19" t="s">
        <v>634</v>
      </c>
      <c r="J19" s="711">
        <v>44846</v>
      </c>
      <c r="K19" t="s">
        <v>4658</v>
      </c>
      <c r="L19" t="s">
        <v>4659</v>
      </c>
      <c r="M19" t="s">
        <v>421</v>
      </c>
      <c r="N19">
        <v>0</v>
      </c>
      <c r="O19">
        <v>0</v>
      </c>
      <c r="P19" t="s">
        <v>422</v>
      </c>
      <c r="Q19">
        <v>50</v>
      </c>
      <c r="R19">
        <v>51.45</v>
      </c>
      <c r="S19" t="s">
        <v>422</v>
      </c>
      <c r="T19" s="935">
        <v>50</v>
      </c>
      <c r="U19" t="s">
        <v>423</v>
      </c>
      <c r="V19" t="s">
        <v>424</v>
      </c>
      <c r="W19" t="s">
        <v>425</v>
      </c>
      <c r="X19" t="s">
        <v>3373</v>
      </c>
      <c r="Y19" s="1011">
        <v>44858.660312499997</v>
      </c>
    </row>
    <row r="20" spans="1:25">
      <c r="A20" t="s">
        <v>410</v>
      </c>
      <c r="B20" t="s">
        <v>411</v>
      </c>
      <c r="C20" t="s">
        <v>970</v>
      </c>
      <c r="D20" t="s">
        <v>971</v>
      </c>
      <c r="E20" t="s">
        <v>414</v>
      </c>
      <c r="F20" t="s">
        <v>415</v>
      </c>
      <c r="G20" t="s">
        <v>416</v>
      </c>
      <c r="H20" t="s">
        <v>633</v>
      </c>
      <c r="I20" t="s">
        <v>634</v>
      </c>
      <c r="J20" s="711">
        <v>44852</v>
      </c>
      <c r="K20" t="s">
        <v>4660</v>
      </c>
      <c r="L20" t="s">
        <v>4661</v>
      </c>
      <c r="M20" t="s">
        <v>421</v>
      </c>
      <c r="N20">
        <v>0</v>
      </c>
      <c r="O20">
        <v>0</v>
      </c>
      <c r="P20" t="s">
        <v>422</v>
      </c>
      <c r="Q20">
        <v>9</v>
      </c>
      <c r="R20">
        <v>9.25</v>
      </c>
      <c r="S20" t="s">
        <v>422</v>
      </c>
      <c r="T20" s="935">
        <v>9</v>
      </c>
      <c r="U20" t="s">
        <v>423</v>
      </c>
      <c r="V20" t="s">
        <v>424</v>
      </c>
      <c r="W20" t="s">
        <v>425</v>
      </c>
      <c r="X20" t="s">
        <v>3069</v>
      </c>
      <c r="Y20" s="1011">
        <v>44858.665150462963</v>
      </c>
    </row>
    <row r="31" spans="1:25">
      <c r="H31" s="696"/>
    </row>
    <row r="32" spans="1:25">
      <c r="H32" s="696"/>
    </row>
    <row r="33" spans="8:8">
      <c r="H33" s="696"/>
    </row>
    <row r="34" spans="8:8">
      <c r="H34" s="696"/>
    </row>
    <row r="35" spans="8:8">
      <c r="H35" s="696"/>
    </row>
    <row r="36" spans="8:8">
      <c r="H36" s="696"/>
    </row>
    <row r="37" spans="8:8">
      <c r="H37" s="696"/>
    </row>
    <row r="38" spans="8:8">
      <c r="H38" s="696"/>
    </row>
    <row r="39" spans="8:8">
      <c r="H39" s="696"/>
    </row>
    <row r="41" spans="8:8">
      <c r="H41" s="929"/>
    </row>
    <row r="78" spans="9:24">
      <c r="I78" s="711"/>
      <c r="S78" s="935"/>
      <c r="T78"/>
      <c r="X78" s="711"/>
    </row>
    <row r="79" spans="9:24">
      <c r="I79" s="711"/>
      <c r="S79" s="935"/>
      <c r="T79"/>
      <c r="X79" s="711"/>
    </row>
    <row r="80" spans="9:24">
      <c r="I80" s="711"/>
      <c r="S80" s="935"/>
      <c r="T80"/>
      <c r="X80" s="711"/>
    </row>
    <row r="81" spans="9:24">
      <c r="I81" s="711"/>
      <c r="S81" s="935"/>
      <c r="T81"/>
      <c r="X81" s="711"/>
    </row>
    <row r="82" spans="9:24">
      <c r="I82" s="711"/>
      <c r="S82" s="935"/>
      <c r="T82"/>
      <c r="X82" s="711"/>
    </row>
    <row r="83" spans="9:24">
      <c r="I83" s="711"/>
      <c r="S83" s="935"/>
      <c r="T83"/>
      <c r="X83" s="711"/>
    </row>
    <row r="84" spans="9:24">
      <c r="I84" s="711"/>
      <c r="S84" s="935"/>
      <c r="T84"/>
      <c r="X84" s="711"/>
    </row>
    <row r="85" spans="9:24">
      <c r="I85" s="711"/>
      <c r="S85" s="935"/>
      <c r="T85"/>
      <c r="X85" s="711"/>
    </row>
    <row r="86" spans="9:24">
      <c r="I86" s="711"/>
      <c r="S86" s="935"/>
      <c r="T86"/>
      <c r="X86" s="711"/>
    </row>
    <row r="87" spans="9:24">
      <c r="I87" s="711"/>
      <c r="S87" s="935"/>
      <c r="T87"/>
      <c r="X87" s="711"/>
    </row>
    <row r="88" spans="9:24">
      <c r="I88" s="711"/>
      <c r="S88" s="935"/>
      <c r="T88"/>
      <c r="X88" s="711"/>
    </row>
    <row r="89" spans="9:24">
      <c r="I89" s="711"/>
      <c r="S89" s="935"/>
      <c r="T89"/>
      <c r="X89" s="711"/>
    </row>
    <row r="90" spans="9:24">
      <c r="I90" s="711"/>
      <c r="S90" s="935"/>
      <c r="T90"/>
      <c r="X90" s="711"/>
    </row>
    <row r="91" spans="9:24">
      <c r="I91" s="711"/>
      <c r="S91" s="935"/>
      <c r="T91"/>
      <c r="X91" s="711"/>
    </row>
    <row r="92" spans="9:24">
      <c r="I92" s="711"/>
      <c r="S92" s="935"/>
      <c r="T92"/>
      <c r="X92" s="711"/>
    </row>
    <row r="93" spans="9:24">
      <c r="I93" s="711"/>
      <c r="S93" s="935"/>
      <c r="T93"/>
      <c r="X93" s="711"/>
    </row>
    <row r="94" spans="9:24">
      <c r="I94" s="711"/>
      <c r="S94" s="935"/>
      <c r="T94"/>
      <c r="X94" s="711"/>
    </row>
    <row r="95" spans="9:24">
      <c r="I95" s="711"/>
      <c r="S95" s="935"/>
      <c r="T95"/>
      <c r="X95" s="711"/>
    </row>
    <row r="96" spans="9:24">
      <c r="I96" s="711"/>
      <c r="S96" s="935"/>
      <c r="T96"/>
      <c r="X96" s="711"/>
    </row>
    <row r="97" spans="9:24">
      <c r="I97" s="711"/>
      <c r="S97" s="935"/>
      <c r="T97"/>
      <c r="X97" s="711"/>
    </row>
    <row r="98" spans="9:24">
      <c r="I98" s="711"/>
      <c r="S98" s="935"/>
      <c r="T98"/>
      <c r="X98" s="711"/>
    </row>
    <row r="99" spans="9:24">
      <c r="I99" s="711"/>
      <c r="S99" s="935"/>
      <c r="T99"/>
      <c r="X99" s="711"/>
    </row>
    <row r="100" spans="9:24">
      <c r="I100" s="711"/>
      <c r="S100" s="935"/>
      <c r="T100"/>
      <c r="X100" s="711"/>
    </row>
    <row r="101" spans="9:24">
      <c r="I101" s="711"/>
      <c r="S101" s="935"/>
      <c r="T101"/>
      <c r="X101" s="711"/>
    </row>
    <row r="102" spans="9:24">
      <c r="I102" s="711"/>
      <c r="S102" s="935"/>
      <c r="T102"/>
      <c r="X102" s="711"/>
    </row>
    <row r="103" spans="9:24">
      <c r="I103" s="711"/>
      <c r="S103" s="935"/>
      <c r="T103"/>
      <c r="X103" s="711"/>
    </row>
    <row r="104" spans="9:24">
      <c r="I104" s="711"/>
      <c r="S104" s="935"/>
      <c r="T104"/>
      <c r="X104" s="711"/>
    </row>
    <row r="105" spans="9:24">
      <c r="I105" s="711"/>
      <c r="S105" s="935"/>
      <c r="T105"/>
      <c r="X105" s="711"/>
    </row>
    <row r="106" spans="9:24">
      <c r="I106" s="711"/>
      <c r="S106" s="935"/>
      <c r="T106"/>
      <c r="X106" s="711"/>
    </row>
    <row r="107" spans="9:24">
      <c r="I107" s="711"/>
      <c r="S107" s="935"/>
      <c r="T107"/>
      <c r="X107" s="711"/>
    </row>
    <row r="108" spans="9:24">
      <c r="I108" s="711"/>
      <c r="S108" s="935"/>
      <c r="T108"/>
      <c r="X108" s="711"/>
    </row>
    <row r="109" spans="9:24">
      <c r="I109" s="711"/>
      <c r="S109" s="935"/>
      <c r="T109"/>
      <c r="X109" s="711"/>
    </row>
    <row r="110" spans="9:24">
      <c r="I110" s="711"/>
      <c r="S110" s="935"/>
      <c r="T110"/>
      <c r="X110" s="711"/>
    </row>
    <row r="111" spans="9:24">
      <c r="I111" s="711"/>
      <c r="S111" s="935"/>
      <c r="T111"/>
      <c r="X111" s="711"/>
    </row>
    <row r="112" spans="9:24">
      <c r="I112" s="711"/>
      <c r="S112" s="935"/>
      <c r="T112"/>
      <c r="X112" s="711"/>
    </row>
    <row r="113" spans="9:24">
      <c r="I113" s="711"/>
      <c r="S113" s="935"/>
      <c r="T113"/>
      <c r="X113" s="711"/>
    </row>
    <row r="114" spans="9:24">
      <c r="I114" s="711"/>
      <c r="S114" s="935"/>
      <c r="T114"/>
      <c r="X114" s="711"/>
    </row>
    <row r="115" spans="9:24">
      <c r="I115" s="711"/>
      <c r="S115" s="935"/>
      <c r="T115"/>
      <c r="X115" s="711"/>
    </row>
    <row r="116" spans="9:24">
      <c r="I116" s="711"/>
      <c r="S116" s="935"/>
      <c r="T116"/>
      <c r="X116" s="711"/>
    </row>
    <row r="117" spans="9:24">
      <c r="I117" s="711"/>
      <c r="S117" s="935"/>
      <c r="T117"/>
      <c r="X117" s="711"/>
    </row>
    <row r="118" spans="9:24">
      <c r="I118" s="711"/>
      <c r="S118" s="935"/>
      <c r="T118"/>
      <c r="X118" s="711"/>
    </row>
    <row r="119" spans="9:24">
      <c r="I119" s="711"/>
      <c r="S119" s="935"/>
      <c r="T119"/>
      <c r="X119" s="711"/>
    </row>
    <row r="120" spans="9:24">
      <c r="I120" s="711"/>
      <c r="S120" s="935"/>
      <c r="T120"/>
      <c r="X120" s="711"/>
    </row>
    <row r="121" spans="9:24">
      <c r="I121" s="711"/>
      <c r="S121" s="935"/>
      <c r="T121"/>
      <c r="X121" s="711"/>
    </row>
    <row r="122" spans="9:24">
      <c r="I122" s="711"/>
      <c r="S122" s="935"/>
      <c r="T122"/>
      <c r="X122" s="711"/>
    </row>
    <row r="123" spans="9:24">
      <c r="I123" s="711"/>
      <c r="S123" s="935"/>
      <c r="T123"/>
      <c r="X123" s="711"/>
    </row>
    <row r="124" spans="9:24">
      <c r="I124" s="711"/>
      <c r="S124" s="935"/>
      <c r="T124"/>
      <c r="X124" s="711"/>
    </row>
    <row r="125" spans="9:24">
      <c r="I125" s="711"/>
      <c r="S125" s="935"/>
      <c r="T125"/>
      <c r="X125" s="711"/>
    </row>
    <row r="126" spans="9:24">
      <c r="I126" s="711"/>
      <c r="S126" s="935"/>
      <c r="T126"/>
      <c r="X126" s="711"/>
    </row>
    <row r="127" spans="9:24">
      <c r="I127" s="711"/>
      <c r="S127" s="935"/>
      <c r="T127"/>
      <c r="X127" s="711"/>
    </row>
    <row r="128" spans="9:24">
      <c r="I128" s="711"/>
      <c r="S128" s="935"/>
      <c r="T128"/>
      <c r="X128" s="711"/>
    </row>
    <row r="129" spans="9:24">
      <c r="I129" s="711"/>
      <c r="S129" s="935"/>
      <c r="T129"/>
      <c r="X129" s="711"/>
    </row>
    <row r="130" spans="9:24">
      <c r="I130" s="711"/>
      <c r="S130" s="935"/>
      <c r="T130"/>
      <c r="X130" s="711"/>
    </row>
    <row r="131" spans="9:24">
      <c r="I131" s="711"/>
      <c r="S131" s="935"/>
      <c r="T131"/>
      <c r="X131" s="711"/>
    </row>
    <row r="132" spans="9:24">
      <c r="I132" s="711"/>
      <c r="S132" s="935"/>
      <c r="T132"/>
      <c r="X132" s="711"/>
    </row>
    <row r="133" spans="9:24">
      <c r="I133" s="711"/>
      <c r="S133" s="935"/>
      <c r="T133"/>
      <c r="X133" s="711"/>
    </row>
    <row r="134" spans="9:24">
      <c r="I134" s="711"/>
      <c r="S134" s="935"/>
      <c r="T134"/>
      <c r="X134" s="711"/>
    </row>
    <row r="135" spans="9:24">
      <c r="I135" s="711"/>
      <c r="S135" s="935"/>
      <c r="T135"/>
      <c r="X135" s="711"/>
    </row>
    <row r="136" spans="9:24">
      <c r="I136" s="711"/>
      <c r="S136" s="935"/>
      <c r="T136"/>
      <c r="X136" s="711"/>
    </row>
    <row r="137" spans="9:24">
      <c r="I137" s="711"/>
      <c r="S137" s="935"/>
      <c r="T137"/>
      <c r="X137" s="711"/>
    </row>
    <row r="138" spans="9:24">
      <c r="I138" s="711"/>
      <c r="S138" s="935"/>
      <c r="T138"/>
      <c r="X138" s="711"/>
    </row>
    <row r="139" spans="9:24">
      <c r="I139" s="711"/>
      <c r="S139" s="935"/>
      <c r="T139"/>
      <c r="X139" s="711"/>
    </row>
    <row r="140" spans="9:24">
      <c r="I140" s="711"/>
      <c r="S140" s="935"/>
      <c r="T140"/>
      <c r="X140" s="711"/>
    </row>
    <row r="141" spans="9:24">
      <c r="I141" s="711"/>
      <c r="S141" s="935"/>
      <c r="T141"/>
      <c r="X141" s="711"/>
    </row>
    <row r="142" spans="9:24">
      <c r="I142" s="711"/>
      <c r="S142" s="935"/>
      <c r="T142"/>
      <c r="X142" s="711"/>
    </row>
    <row r="143" spans="9:24">
      <c r="I143" s="711"/>
      <c r="S143" s="935"/>
      <c r="T143"/>
      <c r="X143" s="711"/>
    </row>
    <row r="144" spans="9:24">
      <c r="I144" s="711"/>
      <c r="S144" s="935"/>
      <c r="T144"/>
      <c r="X144" s="711"/>
    </row>
    <row r="145" spans="9:25">
      <c r="I145" s="711"/>
      <c r="S145" s="935"/>
      <c r="T145"/>
      <c r="X145" s="711"/>
    </row>
    <row r="146" spans="9:25">
      <c r="I146" s="711"/>
      <c r="S146" s="935"/>
      <c r="T146"/>
      <c r="X146" s="711"/>
    </row>
    <row r="147" spans="9:25">
      <c r="I147" s="711"/>
      <c r="S147" s="935"/>
      <c r="T147"/>
      <c r="X147" s="711"/>
    </row>
    <row r="148" spans="9:25">
      <c r="I148" s="711"/>
      <c r="S148" s="935"/>
      <c r="T148"/>
      <c r="X148" s="711"/>
    </row>
    <row r="149" spans="9:25">
      <c r="I149" s="711"/>
      <c r="S149" s="935"/>
      <c r="T149"/>
      <c r="X149" s="711"/>
    </row>
    <row r="150" spans="9:25">
      <c r="I150" s="711"/>
      <c r="S150" s="935"/>
      <c r="T150"/>
      <c r="X150" s="711"/>
    </row>
    <row r="151" spans="9:25">
      <c r="I151" s="711"/>
      <c r="S151" s="935"/>
      <c r="T151"/>
      <c r="X151" s="711"/>
    </row>
    <row r="152" spans="9:25">
      <c r="I152" s="711"/>
      <c r="S152" s="935"/>
      <c r="T152"/>
      <c r="X152" s="711"/>
    </row>
    <row r="153" spans="9:25">
      <c r="I153" s="711"/>
      <c r="S153" s="935"/>
      <c r="T153"/>
      <c r="X153" s="711"/>
    </row>
    <row r="154" spans="9:25">
      <c r="I154" s="711"/>
      <c r="S154" s="935"/>
      <c r="T154"/>
      <c r="X154" s="711"/>
    </row>
    <row r="155" spans="9:25">
      <c r="I155" s="711"/>
      <c r="S155" s="935"/>
      <c r="T155"/>
      <c r="X155" s="711"/>
    </row>
    <row r="156" spans="9:25">
      <c r="I156" s="711"/>
      <c r="S156" s="935"/>
      <c r="T156"/>
      <c r="X156" s="711"/>
    </row>
    <row r="157" spans="9:25">
      <c r="I157" s="711"/>
      <c r="S157" s="935"/>
      <c r="T157"/>
      <c r="X157" s="711"/>
    </row>
    <row r="158" spans="9:25" s="1006" customFormat="1" ht="15">
      <c r="I158" s="1007"/>
      <c r="J158" s="1007"/>
      <c r="N158" s="1008"/>
      <c r="P158" s="1009"/>
      <c r="Q158" s="1008"/>
      <c r="S158" s="1009"/>
      <c r="X158" s="1007"/>
      <c r="Y158" s="1012"/>
    </row>
    <row r="159" spans="9:25">
      <c r="I159" s="711"/>
      <c r="S159" s="935"/>
      <c r="T159"/>
      <c r="X159" s="711"/>
    </row>
    <row r="160" spans="9:25">
      <c r="I160" s="711"/>
      <c r="S160" s="935"/>
      <c r="T160"/>
      <c r="X160" s="711"/>
    </row>
    <row r="161" spans="9:24">
      <c r="I161" s="711"/>
      <c r="S161" s="935"/>
      <c r="T161"/>
      <c r="X161" s="711"/>
    </row>
    <row r="162" spans="9:24">
      <c r="I162" s="711"/>
      <c r="S162" s="935"/>
      <c r="T162"/>
      <c r="X162" s="711"/>
    </row>
    <row r="163" spans="9:24">
      <c r="I163" s="711"/>
      <c r="S163" s="935"/>
      <c r="T163"/>
      <c r="X163" s="711"/>
    </row>
    <row r="164" spans="9:24">
      <c r="I164" s="711"/>
      <c r="S164" s="935"/>
      <c r="T164"/>
      <c r="X164" s="711"/>
    </row>
    <row r="165" spans="9:24">
      <c r="I165" s="711"/>
      <c r="S165" s="935"/>
      <c r="T165"/>
      <c r="X165" s="711"/>
    </row>
    <row r="166" spans="9:24">
      <c r="I166" s="711"/>
      <c r="S166" s="936"/>
      <c r="T166"/>
      <c r="X166" s="711"/>
    </row>
    <row r="167" spans="9:24">
      <c r="I167" s="711"/>
      <c r="S167" s="935"/>
      <c r="T167"/>
      <c r="X167" s="711"/>
    </row>
    <row r="168" spans="9:24">
      <c r="I168" s="711"/>
      <c r="S168" s="935"/>
      <c r="T168"/>
      <c r="X168" s="711"/>
    </row>
    <row r="169" spans="9:24">
      <c r="I169" s="711"/>
      <c r="S169" s="935"/>
      <c r="T169"/>
      <c r="X169" s="711"/>
    </row>
    <row r="170" spans="9:24">
      <c r="I170" s="711"/>
      <c r="S170" s="935"/>
      <c r="T170"/>
      <c r="X170" s="711"/>
    </row>
    <row r="171" spans="9:24">
      <c r="I171" s="711"/>
      <c r="S171" s="935"/>
      <c r="T171"/>
      <c r="X171" s="711"/>
    </row>
    <row r="172" spans="9:24">
      <c r="I172" s="711"/>
      <c r="S172" s="935"/>
      <c r="T172"/>
      <c r="X172" s="711"/>
    </row>
    <row r="173" spans="9:24">
      <c r="I173" s="711"/>
      <c r="S173" s="935"/>
      <c r="T173"/>
      <c r="X173" s="711"/>
    </row>
    <row r="174" spans="9:24">
      <c r="I174" s="711"/>
      <c r="S174" s="935"/>
      <c r="T174"/>
      <c r="X174" s="711"/>
    </row>
    <row r="175" spans="9:24">
      <c r="I175" s="711"/>
      <c r="S175" s="935"/>
      <c r="T175"/>
      <c r="X175" s="711"/>
    </row>
    <row r="176" spans="9:24">
      <c r="I176" s="711"/>
      <c r="S176" s="935"/>
      <c r="T176"/>
      <c r="X176" s="711"/>
    </row>
    <row r="177" spans="9:24">
      <c r="I177" s="711"/>
      <c r="S177" s="935"/>
      <c r="T177"/>
      <c r="X177" s="711"/>
    </row>
    <row r="178" spans="9:24">
      <c r="I178" s="711"/>
      <c r="S178" s="935"/>
      <c r="T178"/>
      <c r="X178" s="711"/>
    </row>
    <row r="179" spans="9:24">
      <c r="I179" s="711"/>
      <c r="S179" s="935"/>
      <c r="T179"/>
      <c r="X179" s="711"/>
    </row>
    <row r="180" spans="9:24">
      <c r="I180" s="711"/>
      <c r="S180" s="935"/>
      <c r="T180"/>
      <c r="X180" s="711"/>
    </row>
    <row r="181" spans="9:24">
      <c r="I181" s="711"/>
      <c r="S181" s="935"/>
      <c r="T181"/>
      <c r="X181" s="711"/>
    </row>
    <row r="199" spans="10:25">
      <c r="T199" s="936"/>
    </row>
    <row r="202" spans="10:25" s="719" customFormat="1">
      <c r="J202" s="720"/>
      <c r="T202" s="938"/>
      <c r="Y202" s="1013"/>
    </row>
    <row r="203" spans="10:25" s="719" customFormat="1">
      <c r="J203" s="720"/>
      <c r="T203" s="938"/>
      <c r="Y203" s="1013"/>
    </row>
    <row r="204" spans="10:25" s="719" customFormat="1">
      <c r="J204" s="720"/>
      <c r="T204" s="938"/>
      <c r="Y204" s="1013"/>
    </row>
    <row r="205" spans="10:25" s="719" customFormat="1">
      <c r="J205" s="720"/>
      <c r="T205" s="938"/>
      <c r="Y205" s="1013"/>
    </row>
    <row r="206" spans="10:25" s="719" customFormat="1">
      <c r="J206" s="720"/>
      <c r="T206" s="938"/>
      <c r="Y206" s="1013"/>
    </row>
    <row r="207" spans="10:25" s="719" customFormat="1">
      <c r="J207" s="720"/>
      <c r="T207" s="938"/>
      <c r="Y207" s="1013"/>
    </row>
    <row r="208" spans="10:25" s="719" customFormat="1">
      <c r="J208" s="720"/>
      <c r="T208" s="938"/>
      <c r="Y208" s="1013"/>
    </row>
    <row r="209" spans="1:25" s="719" customFormat="1">
      <c r="J209" s="720"/>
      <c r="T209" s="938"/>
      <c r="Y209" s="1013"/>
    </row>
    <row r="210" spans="1:25" s="719" customFormat="1">
      <c r="J210" s="720"/>
      <c r="T210" s="938"/>
      <c r="Y210" s="1013"/>
    </row>
    <row r="211" spans="1:25" s="719" customFormat="1">
      <c r="J211" s="720"/>
      <c r="T211" s="938"/>
      <c r="Y211" s="1013"/>
    </row>
    <row r="212" spans="1:25" s="719" customFormat="1">
      <c r="J212" s="720"/>
      <c r="T212" s="938"/>
      <c r="Y212" s="1013"/>
    </row>
    <row r="213" spans="1:25" s="719" customFormat="1">
      <c r="J213" s="720"/>
      <c r="T213" s="938"/>
      <c r="Y213" s="1013"/>
    </row>
    <row r="214" spans="1:25" s="719" customFormat="1">
      <c r="J214" s="720"/>
      <c r="T214" s="938"/>
      <c r="Y214" s="1013"/>
    </row>
    <row r="215" spans="1:25" s="719" customFormat="1">
      <c r="J215" s="720"/>
      <c r="T215" s="938"/>
      <c r="Y215" s="1013"/>
    </row>
    <row r="216" spans="1:25" s="719" customFormat="1">
      <c r="J216" s="720"/>
      <c r="T216" s="938"/>
      <c r="Y216" s="1013"/>
    </row>
    <row r="217" spans="1:25" s="719" customFormat="1">
      <c r="J217" s="720"/>
      <c r="T217" s="938"/>
      <c r="Y217" s="1013"/>
    </row>
    <row r="218" spans="1:25" s="719" customFormat="1">
      <c r="J218" s="720"/>
      <c r="T218" s="938"/>
      <c r="Y218" s="1013"/>
    </row>
    <row r="219" spans="1:25" s="719" customFormat="1">
      <c r="J219" s="720"/>
      <c r="T219" s="938"/>
      <c r="Y219" s="1013"/>
    </row>
    <row r="220" spans="1:25" s="719" customFormat="1">
      <c r="J220" s="720"/>
      <c r="T220" s="938"/>
      <c r="Y220" s="1013"/>
    </row>
    <row r="221" spans="1:25" s="719" customFormat="1">
      <c r="J221" s="720"/>
      <c r="T221" s="938"/>
      <c r="Y221" s="1013"/>
    </row>
    <row r="222" spans="1:25" s="719" customFormat="1">
      <c r="A222" s="941"/>
      <c r="B222" s="941"/>
      <c r="C222" s="941"/>
      <c r="D222" s="941"/>
      <c r="E222" s="941"/>
      <c r="F222" s="941"/>
      <c r="G222" s="941"/>
      <c r="H222" s="941"/>
      <c r="I222" s="941"/>
      <c r="J222" s="720"/>
      <c r="K222" s="941"/>
      <c r="L222" s="941"/>
      <c r="M222" s="941"/>
      <c r="N222" s="941"/>
      <c r="O222" s="942"/>
      <c r="P222" s="941"/>
      <c r="Q222" s="937"/>
      <c r="R222" s="942"/>
      <c r="S222" s="941"/>
      <c r="T222" s="939"/>
      <c r="U222" s="941"/>
      <c r="V222" s="941"/>
      <c r="W222" s="941"/>
      <c r="X222" s="941"/>
      <c r="Y222" s="1014"/>
    </row>
    <row r="223" spans="1:25" s="719" customFormat="1">
      <c r="J223" s="720"/>
      <c r="T223" s="938"/>
      <c r="Y223" s="1013"/>
    </row>
    <row r="224" spans="1:25" s="719" customFormat="1">
      <c r="J224" s="720"/>
      <c r="T224" s="943"/>
      <c r="Y224" s="1013"/>
    </row>
  </sheetData>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2DFE-8C4E-4808-8AFA-26FA04816D48}">
  <dimension ref="A3:AB286"/>
  <sheetViews>
    <sheetView topLeftCell="A247" zoomScale="60" zoomScaleNormal="60" workbookViewId="0">
      <selection activeCell="M285" sqref="M285"/>
    </sheetView>
  </sheetViews>
  <sheetFormatPr defaultColWidth="11.125" defaultRowHeight="15.75"/>
  <cols>
    <col min="1" max="1" width="31.375" bestFit="1" customWidth="1"/>
    <col min="2" max="2" width="7.125" customWidth="1"/>
    <col min="3" max="3" width="12.125" customWidth="1"/>
    <col min="4" max="4" width="8.125" customWidth="1"/>
    <col min="5" max="5" width="8.625" customWidth="1"/>
    <col min="6" max="6" width="12" bestFit="1" customWidth="1"/>
    <col min="7" max="7" width="10.625" customWidth="1"/>
    <col min="8" max="8" width="15.125" bestFit="1" customWidth="1"/>
    <col min="9" max="9" width="18.625" bestFit="1" customWidth="1"/>
    <col min="10" max="10" width="39.5" style="711" customWidth="1"/>
    <col min="11" max="11" width="10.375" style="1045" customWidth="1"/>
    <col min="12" max="12" width="18" bestFit="1" customWidth="1"/>
    <col min="13" max="13" width="61.5" bestFit="1" customWidth="1"/>
    <col min="14" max="17" width="10" customWidth="1"/>
    <col min="18" max="18" width="10" style="935" customWidth="1"/>
    <col min="19" max="19" width="16.5" bestFit="1" customWidth="1"/>
    <col min="20" max="20" width="14" style="935" customWidth="1"/>
    <col min="21" max="21" width="11.5" bestFit="1" customWidth="1"/>
    <col min="22" max="22" width="21.125" bestFit="1" customWidth="1"/>
    <col min="23" max="23" width="13.625" bestFit="1" customWidth="1"/>
    <col min="24" max="24" width="15.5" bestFit="1" customWidth="1"/>
    <col min="25" max="25" width="14.625" style="1011" bestFit="1" customWidth="1"/>
    <col min="27" max="27" width="11.125" style="1050"/>
  </cols>
  <sheetData>
    <row r="3" spans="1:27" s="717" customFormat="1">
      <c r="A3" s="717" t="s">
        <v>385</v>
      </c>
      <c r="B3" s="717" t="s">
        <v>386</v>
      </c>
      <c r="C3" s="717" t="s">
        <v>4665</v>
      </c>
      <c r="D3" s="717" t="s">
        <v>387</v>
      </c>
      <c r="E3" s="717" t="s">
        <v>388</v>
      </c>
      <c r="F3" s="717" t="s">
        <v>389</v>
      </c>
      <c r="G3" s="717" t="s">
        <v>390</v>
      </c>
      <c r="H3" s="717" t="s">
        <v>391</v>
      </c>
      <c r="I3" s="717" t="s">
        <v>392</v>
      </c>
      <c r="J3" s="718" t="s">
        <v>393</v>
      </c>
      <c r="K3" s="1044" t="s">
        <v>394</v>
      </c>
      <c r="L3" s="717" t="s">
        <v>395</v>
      </c>
      <c r="M3" s="717" t="s">
        <v>396</v>
      </c>
      <c r="N3" s="717" t="s">
        <v>397</v>
      </c>
      <c r="O3" s="717" t="s">
        <v>398</v>
      </c>
      <c r="P3" s="717" t="s">
        <v>399</v>
      </c>
      <c r="Q3" s="717" t="s">
        <v>400</v>
      </c>
      <c r="R3" s="934" t="s">
        <v>401</v>
      </c>
      <c r="S3" s="717" t="s">
        <v>402</v>
      </c>
      <c r="T3" s="934" t="s">
        <v>403</v>
      </c>
      <c r="U3" s="717" t="s">
        <v>404</v>
      </c>
      <c r="V3" s="717" t="s">
        <v>405</v>
      </c>
      <c r="W3" s="717" t="s">
        <v>406</v>
      </c>
      <c r="X3" s="717" t="s">
        <v>407</v>
      </c>
      <c r="Y3" s="1010" t="s">
        <v>408</v>
      </c>
      <c r="Z3" s="717" t="s">
        <v>4666</v>
      </c>
      <c r="AA3" s="1049" t="s">
        <v>409</v>
      </c>
    </row>
    <row r="4" spans="1:27">
      <c r="A4" t="s">
        <v>410</v>
      </c>
      <c r="B4" t="s">
        <v>411</v>
      </c>
      <c r="C4" t="s">
        <v>4667</v>
      </c>
      <c r="D4" t="s">
        <v>970</v>
      </c>
      <c r="E4" t="s">
        <v>971</v>
      </c>
      <c r="F4" t="s">
        <v>414</v>
      </c>
      <c r="G4" t="s">
        <v>415</v>
      </c>
      <c r="H4" t="s">
        <v>416</v>
      </c>
      <c r="I4" t="s">
        <v>853</v>
      </c>
      <c r="J4" s="711" t="s">
        <v>4668</v>
      </c>
      <c r="K4" s="1045">
        <v>44918</v>
      </c>
      <c r="L4" t="s">
        <v>4669</v>
      </c>
      <c r="M4" t="s">
        <v>4670</v>
      </c>
      <c r="N4" t="s">
        <v>421</v>
      </c>
      <c r="O4">
        <v>0</v>
      </c>
      <c r="P4">
        <v>0</v>
      </c>
      <c r="Q4" t="s">
        <v>422</v>
      </c>
      <c r="R4">
        <v>920</v>
      </c>
      <c r="S4">
        <v>866.21</v>
      </c>
      <c r="T4" s="935" t="s">
        <v>422</v>
      </c>
      <c r="U4">
        <v>920</v>
      </c>
      <c r="V4" t="s">
        <v>423</v>
      </c>
      <c r="W4" t="s">
        <v>424</v>
      </c>
      <c r="X4" t="s">
        <v>425</v>
      </c>
      <c r="Y4" s="1011" t="s">
        <v>3571</v>
      </c>
      <c r="Z4" t="s">
        <v>4671</v>
      </c>
      <c r="AA4" s="1050">
        <v>44945.498101851852</v>
      </c>
    </row>
    <row r="5" spans="1:27">
      <c r="A5" t="s">
        <v>410</v>
      </c>
      <c r="B5" t="s">
        <v>411</v>
      </c>
      <c r="C5" t="s">
        <v>4667</v>
      </c>
      <c r="D5" t="s">
        <v>458</v>
      </c>
      <c r="E5" t="s">
        <v>459</v>
      </c>
      <c r="F5" t="s">
        <v>414</v>
      </c>
      <c r="G5" t="s">
        <v>415</v>
      </c>
      <c r="H5" t="s">
        <v>416</v>
      </c>
      <c r="I5" t="s">
        <v>874</v>
      </c>
      <c r="J5" s="711" t="s">
        <v>2327</v>
      </c>
      <c r="K5" s="1045">
        <v>44918</v>
      </c>
      <c r="L5" t="s">
        <v>4669</v>
      </c>
      <c r="M5" t="s">
        <v>4672</v>
      </c>
      <c r="N5" t="s">
        <v>421</v>
      </c>
      <c r="O5">
        <v>0</v>
      </c>
      <c r="P5">
        <v>0</v>
      </c>
      <c r="Q5" t="s">
        <v>422</v>
      </c>
      <c r="R5">
        <v>4343</v>
      </c>
      <c r="S5">
        <v>4089.07</v>
      </c>
      <c r="T5" s="935" t="s">
        <v>422</v>
      </c>
      <c r="U5">
        <v>4343</v>
      </c>
      <c r="V5" t="s">
        <v>423</v>
      </c>
      <c r="W5" t="s">
        <v>424</v>
      </c>
      <c r="X5" t="s">
        <v>425</v>
      </c>
      <c r="Y5" s="1011" t="s">
        <v>3571</v>
      </c>
      <c r="Z5" t="s">
        <v>4673</v>
      </c>
      <c r="AA5" s="1050">
        <v>44945.498113425929</v>
      </c>
    </row>
    <row r="6" spans="1:27">
      <c r="A6" t="s">
        <v>410</v>
      </c>
      <c r="B6" t="s">
        <v>411</v>
      </c>
      <c r="C6" t="s">
        <v>4667</v>
      </c>
      <c r="D6" t="s">
        <v>970</v>
      </c>
      <c r="E6" t="s">
        <v>971</v>
      </c>
      <c r="F6" t="s">
        <v>414</v>
      </c>
      <c r="G6" t="s">
        <v>415</v>
      </c>
      <c r="H6" t="s">
        <v>416</v>
      </c>
      <c r="I6" t="s">
        <v>904</v>
      </c>
      <c r="J6" s="711" t="s">
        <v>3892</v>
      </c>
      <c r="K6" s="1045">
        <v>44918</v>
      </c>
      <c r="L6" t="s">
        <v>4669</v>
      </c>
      <c r="M6" t="s">
        <v>4674</v>
      </c>
      <c r="N6" t="s">
        <v>421</v>
      </c>
      <c r="O6">
        <v>0</v>
      </c>
      <c r="P6">
        <v>0</v>
      </c>
      <c r="Q6" t="s">
        <v>422</v>
      </c>
      <c r="R6">
        <v>2841</v>
      </c>
      <c r="S6">
        <v>2674.89</v>
      </c>
      <c r="T6" s="935" t="s">
        <v>422</v>
      </c>
      <c r="U6">
        <v>2841</v>
      </c>
      <c r="V6" t="s">
        <v>423</v>
      </c>
      <c r="W6" t="s">
        <v>424</v>
      </c>
      <c r="X6" t="s">
        <v>425</v>
      </c>
      <c r="Y6" s="1011" t="s">
        <v>3571</v>
      </c>
      <c r="Z6" t="s">
        <v>4675</v>
      </c>
      <c r="AA6" s="1050">
        <v>44945.498113425929</v>
      </c>
    </row>
    <row r="7" spans="1:27">
      <c r="A7" t="s">
        <v>410</v>
      </c>
      <c r="B7" t="s">
        <v>411</v>
      </c>
      <c r="C7" t="s">
        <v>4667</v>
      </c>
      <c r="D7" t="s">
        <v>970</v>
      </c>
      <c r="E7" t="s">
        <v>971</v>
      </c>
      <c r="F7" t="s">
        <v>414</v>
      </c>
      <c r="G7" t="s">
        <v>415</v>
      </c>
      <c r="H7" t="s">
        <v>416</v>
      </c>
      <c r="I7" t="s">
        <v>909</v>
      </c>
      <c r="J7" s="711" t="s">
        <v>2330</v>
      </c>
      <c r="K7" s="1045">
        <v>44918</v>
      </c>
      <c r="L7" t="s">
        <v>4669</v>
      </c>
      <c r="M7" t="s">
        <v>4676</v>
      </c>
      <c r="N7" t="s">
        <v>421</v>
      </c>
      <c r="O7">
        <v>0</v>
      </c>
      <c r="P7">
        <v>0</v>
      </c>
      <c r="Q7" t="s">
        <v>422</v>
      </c>
      <c r="R7">
        <v>2355</v>
      </c>
      <c r="S7">
        <v>2217.31</v>
      </c>
      <c r="T7" s="935" t="s">
        <v>422</v>
      </c>
      <c r="U7">
        <v>2355</v>
      </c>
      <c r="V7" t="s">
        <v>423</v>
      </c>
      <c r="W7" t="s">
        <v>424</v>
      </c>
      <c r="X7" t="s">
        <v>425</v>
      </c>
      <c r="Y7" s="1011" t="s">
        <v>3571</v>
      </c>
      <c r="Z7" t="s">
        <v>4677</v>
      </c>
      <c r="AA7" s="1050">
        <v>44945.498113425929</v>
      </c>
    </row>
    <row r="8" spans="1:27">
      <c r="A8" t="s">
        <v>410</v>
      </c>
      <c r="B8" t="s">
        <v>411</v>
      </c>
      <c r="C8" t="s">
        <v>4667</v>
      </c>
      <c r="D8" t="s">
        <v>970</v>
      </c>
      <c r="E8" t="s">
        <v>971</v>
      </c>
      <c r="F8" t="s">
        <v>414</v>
      </c>
      <c r="G8" t="s">
        <v>415</v>
      </c>
      <c r="H8" t="s">
        <v>416</v>
      </c>
      <c r="I8" t="s">
        <v>915</v>
      </c>
      <c r="J8" s="711" t="s">
        <v>1659</v>
      </c>
      <c r="K8" s="1045">
        <v>44918</v>
      </c>
      <c r="L8" t="s">
        <v>4669</v>
      </c>
      <c r="M8" t="s">
        <v>4678</v>
      </c>
      <c r="N8" t="s">
        <v>421</v>
      </c>
      <c r="O8">
        <v>0</v>
      </c>
      <c r="P8">
        <v>0</v>
      </c>
      <c r="Q8" t="s">
        <v>422</v>
      </c>
      <c r="R8">
        <v>9504</v>
      </c>
      <c r="S8">
        <v>8948.31</v>
      </c>
      <c r="T8" s="935" t="s">
        <v>422</v>
      </c>
      <c r="U8">
        <v>9504</v>
      </c>
      <c r="V8" t="s">
        <v>423</v>
      </c>
      <c r="W8" t="s">
        <v>424</v>
      </c>
      <c r="X8" t="s">
        <v>425</v>
      </c>
      <c r="Y8" s="1011" t="s">
        <v>3571</v>
      </c>
      <c r="Z8" t="s">
        <v>4679</v>
      </c>
      <c r="AA8" s="1050">
        <v>44945.498113425929</v>
      </c>
    </row>
    <row r="9" spans="1:27">
      <c r="A9" t="s">
        <v>410</v>
      </c>
      <c r="B9" t="s">
        <v>411</v>
      </c>
      <c r="C9" t="s">
        <v>4667</v>
      </c>
      <c r="D9" t="s">
        <v>970</v>
      </c>
      <c r="E9" t="s">
        <v>971</v>
      </c>
      <c r="F9" t="s">
        <v>414</v>
      </c>
      <c r="G9" t="s">
        <v>415</v>
      </c>
      <c r="H9" t="s">
        <v>416</v>
      </c>
      <c r="I9" t="s">
        <v>917</v>
      </c>
      <c r="J9" s="711" t="s">
        <v>972</v>
      </c>
      <c r="K9" s="1045">
        <v>44918</v>
      </c>
      <c r="L9" t="s">
        <v>4669</v>
      </c>
      <c r="M9" t="s">
        <v>4680</v>
      </c>
      <c r="N9" t="s">
        <v>421</v>
      </c>
      <c r="O9">
        <v>0</v>
      </c>
      <c r="P9">
        <v>0</v>
      </c>
      <c r="Q9" t="s">
        <v>422</v>
      </c>
      <c r="R9">
        <v>4452</v>
      </c>
      <c r="S9">
        <v>4191.7</v>
      </c>
      <c r="T9" s="935" t="s">
        <v>422</v>
      </c>
      <c r="U9">
        <v>4452</v>
      </c>
      <c r="V9" t="s">
        <v>423</v>
      </c>
      <c r="W9" t="s">
        <v>424</v>
      </c>
      <c r="X9" t="s">
        <v>425</v>
      </c>
      <c r="Y9" s="1011" t="s">
        <v>3571</v>
      </c>
      <c r="Z9" t="s">
        <v>4681</v>
      </c>
      <c r="AA9" s="1050">
        <v>44945.498113425929</v>
      </c>
    </row>
    <row r="10" spans="1:27">
      <c r="A10" t="s">
        <v>410</v>
      </c>
      <c r="B10" t="s">
        <v>411</v>
      </c>
      <c r="C10" t="s">
        <v>4667</v>
      </c>
      <c r="D10" t="s">
        <v>970</v>
      </c>
      <c r="E10" t="s">
        <v>971</v>
      </c>
      <c r="F10" t="s">
        <v>414</v>
      </c>
      <c r="G10" t="s">
        <v>415</v>
      </c>
      <c r="H10" t="s">
        <v>416</v>
      </c>
      <c r="I10" t="s">
        <v>919</v>
      </c>
      <c r="J10" s="711" t="s">
        <v>4682</v>
      </c>
      <c r="K10" s="1045">
        <v>44918</v>
      </c>
      <c r="L10" t="s">
        <v>4669</v>
      </c>
      <c r="M10" t="s">
        <v>4683</v>
      </c>
      <c r="N10" t="s">
        <v>421</v>
      </c>
      <c r="O10">
        <v>0</v>
      </c>
      <c r="P10">
        <v>0</v>
      </c>
      <c r="Q10" t="s">
        <v>422</v>
      </c>
      <c r="R10">
        <v>5550</v>
      </c>
      <c r="S10">
        <v>5225.5</v>
      </c>
      <c r="T10" s="935" t="s">
        <v>422</v>
      </c>
      <c r="U10">
        <v>5550</v>
      </c>
      <c r="V10" t="s">
        <v>423</v>
      </c>
      <c r="W10" t="s">
        <v>424</v>
      </c>
      <c r="X10" t="s">
        <v>425</v>
      </c>
      <c r="Y10" s="1011" t="s">
        <v>3571</v>
      </c>
      <c r="Z10" t="s">
        <v>4684</v>
      </c>
      <c r="AA10" s="1050">
        <v>44945.498113425929</v>
      </c>
    </row>
    <row r="11" spans="1:27">
      <c r="A11" t="s">
        <v>410</v>
      </c>
      <c r="B11" t="s">
        <v>411</v>
      </c>
      <c r="C11" t="s">
        <v>4685</v>
      </c>
      <c r="D11" t="s">
        <v>970</v>
      </c>
      <c r="E11" t="s">
        <v>971</v>
      </c>
      <c r="F11" t="s">
        <v>414</v>
      </c>
      <c r="G11" t="s">
        <v>415</v>
      </c>
      <c r="H11" t="s">
        <v>416</v>
      </c>
      <c r="I11" t="s">
        <v>926</v>
      </c>
      <c r="J11" s="711" t="s">
        <v>976</v>
      </c>
      <c r="K11" s="1045">
        <v>44918</v>
      </c>
      <c r="L11" t="s">
        <v>4669</v>
      </c>
      <c r="M11" t="s">
        <v>4686</v>
      </c>
      <c r="N11" t="s">
        <v>421</v>
      </c>
      <c r="O11">
        <v>0</v>
      </c>
      <c r="P11">
        <v>0</v>
      </c>
      <c r="Q11" t="s">
        <v>422</v>
      </c>
      <c r="R11">
        <v>1800</v>
      </c>
      <c r="S11">
        <v>1694.76</v>
      </c>
      <c r="T11" s="935" t="s">
        <v>422</v>
      </c>
      <c r="U11">
        <v>1800</v>
      </c>
      <c r="V11" t="s">
        <v>423</v>
      </c>
      <c r="W11" t="s">
        <v>424</v>
      </c>
      <c r="X11" t="s">
        <v>425</v>
      </c>
      <c r="Y11" s="1011" t="s">
        <v>3574</v>
      </c>
      <c r="Z11" t="s">
        <v>4687</v>
      </c>
      <c r="AA11" s="1050">
        <v>44945.498113425929</v>
      </c>
    </row>
    <row r="12" spans="1:27">
      <c r="A12" t="s">
        <v>410</v>
      </c>
      <c r="B12" t="s">
        <v>411</v>
      </c>
      <c r="C12" t="s">
        <v>4685</v>
      </c>
      <c r="D12" t="s">
        <v>970</v>
      </c>
      <c r="E12" t="s">
        <v>971</v>
      </c>
      <c r="F12" t="s">
        <v>414</v>
      </c>
      <c r="G12" t="s">
        <v>415</v>
      </c>
      <c r="H12" t="s">
        <v>416</v>
      </c>
      <c r="I12" t="s">
        <v>930</v>
      </c>
      <c r="J12" s="711" t="s">
        <v>978</v>
      </c>
      <c r="K12" s="1045">
        <v>44918</v>
      </c>
      <c r="L12" t="s">
        <v>4669</v>
      </c>
      <c r="M12" t="s">
        <v>4688</v>
      </c>
      <c r="N12" t="s">
        <v>421</v>
      </c>
      <c r="O12">
        <v>0</v>
      </c>
      <c r="P12">
        <v>0</v>
      </c>
      <c r="Q12" t="s">
        <v>422</v>
      </c>
      <c r="R12">
        <v>900</v>
      </c>
      <c r="S12">
        <v>847.38</v>
      </c>
      <c r="T12" s="935" t="s">
        <v>422</v>
      </c>
      <c r="U12">
        <v>900</v>
      </c>
      <c r="V12" t="s">
        <v>423</v>
      </c>
      <c r="W12" t="s">
        <v>424</v>
      </c>
      <c r="X12" t="s">
        <v>425</v>
      </c>
      <c r="Y12" s="1011" t="s">
        <v>3574</v>
      </c>
      <c r="Z12" t="s">
        <v>4689</v>
      </c>
      <c r="AA12" s="1050">
        <v>44945.498124999998</v>
      </c>
    </row>
    <row r="13" spans="1:27">
      <c r="A13" t="s">
        <v>410</v>
      </c>
      <c r="B13" t="s">
        <v>411</v>
      </c>
      <c r="C13" t="s">
        <v>4690</v>
      </c>
      <c r="D13" t="s">
        <v>432</v>
      </c>
      <c r="E13" t="s">
        <v>433</v>
      </c>
      <c r="F13" t="s">
        <v>414</v>
      </c>
      <c r="G13" t="s">
        <v>415</v>
      </c>
      <c r="H13" t="s">
        <v>416</v>
      </c>
      <c r="I13" s="719" t="s">
        <v>434</v>
      </c>
      <c r="J13" s="711" t="s">
        <v>980</v>
      </c>
      <c r="K13" s="1045">
        <v>44859</v>
      </c>
      <c r="L13" t="s">
        <v>4691</v>
      </c>
      <c r="M13" t="s">
        <v>4692</v>
      </c>
      <c r="N13" t="s">
        <v>421</v>
      </c>
      <c r="O13">
        <v>0</v>
      </c>
      <c r="P13">
        <v>0</v>
      </c>
      <c r="Q13" t="s">
        <v>422</v>
      </c>
      <c r="R13">
        <v>17</v>
      </c>
      <c r="S13">
        <v>17.29</v>
      </c>
      <c r="T13" s="935" t="s">
        <v>422</v>
      </c>
      <c r="U13">
        <v>17</v>
      </c>
      <c r="V13" t="s">
        <v>423</v>
      </c>
      <c r="W13" t="s">
        <v>424</v>
      </c>
      <c r="X13" t="s">
        <v>425</v>
      </c>
      <c r="Y13" s="1011" t="s">
        <v>3163</v>
      </c>
      <c r="Z13" t="s">
        <v>4693</v>
      </c>
      <c r="AA13" s="1050">
        <v>44868.602939814817</v>
      </c>
    </row>
    <row r="14" spans="1:27">
      <c r="A14" t="s">
        <v>410</v>
      </c>
      <c r="B14" t="s">
        <v>411</v>
      </c>
      <c r="C14" t="s">
        <v>4685</v>
      </c>
      <c r="D14" t="s">
        <v>970</v>
      </c>
      <c r="E14" t="s">
        <v>971</v>
      </c>
      <c r="F14" t="s">
        <v>414</v>
      </c>
      <c r="G14" t="s">
        <v>415</v>
      </c>
      <c r="H14" t="s">
        <v>416</v>
      </c>
      <c r="I14" t="s">
        <v>928</v>
      </c>
      <c r="J14" s="711" t="s">
        <v>980</v>
      </c>
      <c r="K14" s="1045">
        <v>44918</v>
      </c>
      <c r="L14" t="s">
        <v>4669</v>
      </c>
      <c r="M14" t="s">
        <v>4694</v>
      </c>
      <c r="N14" t="s">
        <v>421</v>
      </c>
      <c r="O14">
        <v>0</v>
      </c>
      <c r="P14">
        <v>0</v>
      </c>
      <c r="Q14" t="s">
        <v>422</v>
      </c>
      <c r="R14">
        <v>3850</v>
      </c>
      <c r="S14">
        <v>3624.89</v>
      </c>
      <c r="T14" s="935" t="s">
        <v>422</v>
      </c>
      <c r="U14">
        <v>3850</v>
      </c>
      <c r="V14" t="s">
        <v>423</v>
      </c>
      <c r="W14" t="s">
        <v>424</v>
      </c>
      <c r="X14" t="s">
        <v>425</v>
      </c>
      <c r="Y14" s="1011" t="s">
        <v>3574</v>
      </c>
      <c r="Z14" t="s">
        <v>4695</v>
      </c>
      <c r="AA14" s="1050">
        <v>44945.498113425929</v>
      </c>
    </row>
    <row r="15" spans="1:27">
      <c r="A15" t="s">
        <v>410</v>
      </c>
      <c r="B15" t="s">
        <v>411</v>
      </c>
      <c r="C15" t="s">
        <v>4685</v>
      </c>
      <c r="D15" t="s">
        <v>970</v>
      </c>
      <c r="E15" t="s">
        <v>971</v>
      </c>
      <c r="F15" t="s">
        <v>414</v>
      </c>
      <c r="G15" t="s">
        <v>415</v>
      </c>
      <c r="H15" t="s">
        <v>416</v>
      </c>
      <c r="I15" t="s">
        <v>820</v>
      </c>
      <c r="J15" s="711" t="s">
        <v>982</v>
      </c>
      <c r="K15" s="1045">
        <v>44918</v>
      </c>
      <c r="L15" t="s">
        <v>4669</v>
      </c>
      <c r="M15" t="s">
        <v>4696</v>
      </c>
      <c r="N15" t="s">
        <v>421</v>
      </c>
      <c r="O15">
        <v>0</v>
      </c>
      <c r="P15">
        <v>0</v>
      </c>
      <c r="Q15" t="s">
        <v>422</v>
      </c>
      <c r="R15">
        <v>1950</v>
      </c>
      <c r="S15">
        <v>1835.99</v>
      </c>
      <c r="T15" s="997" t="s">
        <v>422</v>
      </c>
      <c r="U15">
        <v>1950</v>
      </c>
      <c r="V15" t="s">
        <v>423</v>
      </c>
      <c r="W15" t="s">
        <v>424</v>
      </c>
      <c r="X15" t="s">
        <v>425</v>
      </c>
      <c r="Y15" s="1011" t="s">
        <v>3574</v>
      </c>
      <c r="Z15" t="s">
        <v>4697</v>
      </c>
      <c r="AA15" s="1050">
        <v>44945.498113425929</v>
      </c>
    </row>
    <row r="16" spans="1:27">
      <c r="A16" t="s">
        <v>410</v>
      </c>
      <c r="B16" t="s">
        <v>411</v>
      </c>
      <c r="C16" t="s">
        <v>4685</v>
      </c>
      <c r="D16" t="s">
        <v>970</v>
      </c>
      <c r="E16" t="s">
        <v>971</v>
      </c>
      <c r="F16" t="s">
        <v>414</v>
      </c>
      <c r="G16" t="s">
        <v>415</v>
      </c>
      <c r="H16" t="s">
        <v>416</v>
      </c>
      <c r="I16" t="s">
        <v>931</v>
      </c>
      <c r="J16" s="711" t="s">
        <v>987</v>
      </c>
      <c r="K16" s="1045">
        <v>44918</v>
      </c>
      <c r="L16" t="s">
        <v>4669</v>
      </c>
      <c r="M16" t="s">
        <v>4698</v>
      </c>
      <c r="N16" t="s">
        <v>421</v>
      </c>
      <c r="O16">
        <v>0</v>
      </c>
      <c r="P16">
        <v>0</v>
      </c>
      <c r="Q16" t="s">
        <v>422</v>
      </c>
      <c r="R16">
        <v>900</v>
      </c>
      <c r="S16">
        <v>847.38</v>
      </c>
      <c r="T16" s="935" t="s">
        <v>422</v>
      </c>
      <c r="U16">
        <v>900</v>
      </c>
      <c r="V16" t="s">
        <v>423</v>
      </c>
      <c r="W16" t="s">
        <v>424</v>
      </c>
      <c r="X16" t="s">
        <v>425</v>
      </c>
      <c r="Y16" s="1011" t="s">
        <v>3574</v>
      </c>
      <c r="Z16" t="s">
        <v>4699</v>
      </c>
      <c r="AA16" s="1050">
        <v>44945.498124999998</v>
      </c>
    </row>
    <row r="17" spans="1:27">
      <c r="A17" t="s">
        <v>410</v>
      </c>
      <c r="B17" t="s">
        <v>411</v>
      </c>
      <c r="C17" t="s">
        <v>4685</v>
      </c>
      <c r="D17" t="s">
        <v>970</v>
      </c>
      <c r="E17" t="s">
        <v>971</v>
      </c>
      <c r="F17" t="s">
        <v>414</v>
      </c>
      <c r="G17" t="s">
        <v>415</v>
      </c>
      <c r="H17" s="719" t="s">
        <v>416</v>
      </c>
      <c r="I17" t="s">
        <v>929</v>
      </c>
      <c r="J17" s="711" t="s">
        <v>989</v>
      </c>
      <c r="K17" s="1045">
        <v>44918</v>
      </c>
      <c r="L17" t="s">
        <v>4669</v>
      </c>
      <c r="M17" t="s">
        <v>4700</v>
      </c>
      <c r="N17" t="s">
        <v>421</v>
      </c>
      <c r="O17">
        <v>0</v>
      </c>
      <c r="P17">
        <v>0</v>
      </c>
      <c r="Q17" t="s">
        <v>422</v>
      </c>
      <c r="R17">
        <v>1200</v>
      </c>
      <c r="S17">
        <v>1129.8399999999999</v>
      </c>
      <c r="T17" s="935" t="s">
        <v>422</v>
      </c>
      <c r="U17">
        <v>1200</v>
      </c>
      <c r="V17" t="s">
        <v>423</v>
      </c>
      <c r="W17" t="s">
        <v>424</v>
      </c>
      <c r="X17" t="s">
        <v>425</v>
      </c>
      <c r="Y17" s="1011" t="s">
        <v>3574</v>
      </c>
      <c r="Z17" t="s">
        <v>4701</v>
      </c>
      <c r="AA17" s="1050">
        <v>44945.498113425929</v>
      </c>
    </row>
    <row r="18" spans="1:27">
      <c r="A18" t="s">
        <v>410</v>
      </c>
      <c r="B18" t="s">
        <v>411</v>
      </c>
      <c r="C18" t="s">
        <v>4685</v>
      </c>
      <c r="D18" t="s">
        <v>970</v>
      </c>
      <c r="E18" t="s">
        <v>971</v>
      </c>
      <c r="F18" t="s">
        <v>414</v>
      </c>
      <c r="G18" t="s">
        <v>415</v>
      </c>
      <c r="H18" s="719" t="s">
        <v>416</v>
      </c>
      <c r="I18" t="s">
        <v>819</v>
      </c>
      <c r="J18" s="711" t="s">
        <v>991</v>
      </c>
      <c r="K18" s="1045">
        <v>44918</v>
      </c>
      <c r="L18" t="s">
        <v>4669</v>
      </c>
      <c r="M18" t="s">
        <v>4702</v>
      </c>
      <c r="N18" t="s">
        <v>421</v>
      </c>
      <c r="O18">
        <v>0</v>
      </c>
      <c r="P18">
        <v>0</v>
      </c>
      <c r="Q18" t="s">
        <v>422</v>
      </c>
      <c r="R18">
        <v>2100</v>
      </c>
      <c r="S18">
        <v>1977.21</v>
      </c>
      <c r="T18" s="935" t="s">
        <v>422</v>
      </c>
      <c r="U18">
        <v>2100</v>
      </c>
      <c r="V18" t="s">
        <v>423</v>
      </c>
      <c r="W18" t="s">
        <v>424</v>
      </c>
      <c r="X18" t="s">
        <v>425</v>
      </c>
      <c r="Y18" s="1011" t="s">
        <v>3574</v>
      </c>
      <c r="Z18" t="s">
        <v>4703</v>
      </c>
      <c r="AA18" s="1050">
        <v>44945.498113425929</v>
      </c>
    </row>
    <row r="19" spans="1:27">
      <c r="A19" t="s">
        <v>410</v>
      </c>
      <c r="B19" t="s">
        <v>411</v>
      </c>
      <c r="C19" t="s">
        <v>4685</v>
      </c>
      <c r="D19" t="s">
        <v>970</v>
      </c>
      <c r="E19" t="s">
        <v>971</v>
      </c>
      <c r="F19" t="s">
        <v>414</v>
      </c>
      <c r="G19" t="s">
        <v>415</v>
      </c>
      <c r="H19" t="s">
        <v>416</v>
      </c>
      <c r="I19" t="s">
        <v>843</v>
      </c>
      <c r="J19" s="711" t="s">
        <v>995</v>
      </c>
      <c r="K19" s="1045">
        <v>44918</v>
      </c>
      <c r="L19" t="s">
        <v>4669</v>
      </c>
      <c r="M19" t="s">
        <v>4704</v>
      </c>
      <c r="N19" t="s">
        <v>421</v>
      </c>
      <c r="O19">
        <v>0</v>
      </c>
      <c r="P19">
        <v>0</v>
      </c>
      <c r="Q19" t="s">
        <v>422</v>
      </c>
      <c r="R19">
        <v>1645</v>
      </c>
      <c r="S19">
        <v>1548.82</v>
      </c>
      <c r="T19" s="935" t="s">
        <v>422</v>
      </c>
      <c r="U19">
        <v>1645</v>
      </c>
      <c r="V19" t="s">
        <v>423</v>
      </c>
      <c r="W19" t="s">
        <v>424</v>
      </c>
      <c r="X19" t="s">
        <v>425</v>
      </c>
      <c r="Y19" s="1011" t="s">
        <v>3574</v>
      </c>
      <c r="Z19" t="s">
        <v>4705</v>
      </c>
      <c r="AA19" s="1050">
        <v>44945.498124999998</v>
      </c>
    </row>
    <row r="20" spans="1:27">
      <c r="A20" t="s">
        <v>410</v>
      </c>
      <c r="B20" t="s">
        <v>411</v>
      </c>
      <c r="C20" t="s">
        <v>4685</v>
      </c>
      <c r="D20" t="s">
        <v>970</v>
      </c>
      <c r="E20" t="s">
        <v>971</v>
      </c>
      <c r="F20" t="s">
        <v>414</v>
      </c>
      <c r="G20" t="s">
        <v>415</v>
      </c>
      <c r="H20" t="s">
        <v>416</v>
      </c>
      <c r="I20" t="s">
        <v>940</v>
      </c>
      <c r="J20" s="711" t="s">
        <v>1007</v>
      </c>
      <c r="K20" s="1045">
        <v>44918</v>
      </c>
      <c r="L20" t="s">
        <v>4669</v>
      </c>
      <c r="M20" t="s">
        <v>4706</v>
      </c>
      <c r="N20" t="s">
        <v>421</v>
      </c>
      <c r="O20">
        <v>0</v>
      </c>
      <c r="P20">
        <v>0</v>
      </c>
      <c r="Q20" t="s">
        <v>422</v>
      </c>
      <c r="R20">
        <v>73</v>
      </c>
      <c r="S20">
        <v>68.73</v>
      </c>
      <c r="T20" s="935" t="s">
        <v>422</v>
      </c>
      <c r="U20">
        <v>73</v>
      </c>
      <c r="V20" t="s">
        <v>423</v>
      </c>
      <c r="W20" t="s">
        <v>424</v>
      </c>
      <c r="X20" t="s">
        <v>425</v>
      </c>
      <c r="Y20" s="1011" t="s">
        <v>3574</v>
      </c>
      <c r="Z20" t="s">
        <v>4707</v>
      </c>
      <c r="AA20" s="1050">
        <v>44945.498124999998</v>
      </c>
    </row>
    <row r="21" spans="1:27">
      <c r="A21" t="s">
        <v>410</v>
      </c>
      <c r="B21" t="s">
        <v>411</v>
      </c>
      <c r="C21" t="s">
        <v>4708</v>
      </c>
      <c r="D21" t="s">
        <v>970</v>
      </c>
      <c r="E21" t="s">
        <v>971</v>
      </c>
      <c r="F21" t="s">
        <v>414</v>
      </c>
      <c r="G21" t="s">
        <v>415</v>
      </c>
      <c r="H21" t="s">
        <v>416</v>
      </c>
      <c r="I21" t="s">
        <v>3568</v>
      </c>
      <c r="J21" s="711" t="s">
        <v>3602</v>
      </c>
      <c r="K21" s="1045">
        <v>44865</v>
      </c>
      <c r="L21" t="s">
        <v>4709</v>
      </c>
      <c r="M21" t="s">
        <v>4710</v>
      </c>
      <c r="N21" t="s">
        <v>421</v>
      </c>
      <c r="O21">
        <v>0</v>
      </c>
      <c r="P21">
        <v>0</v>
      </c>
      <c r="Q21" t="s">
        <v>422</v>
      </c>
      <c r="R21">
        <v>50</v>
      </c>
      <c r="S21">
        <v>50.35</v>
      </c>
      <c r="T21" s="935" t="s">
        <v>422</v>
      </c>
      <c r="U21">
        <v>50</v>
      </c>
      <c r="V21" t="s">
        <v>423</v>
      </c>
      <c r="W21" t="s">
        <v>424</v>
      </c>
      <c r="X21" t="s">
        <v>425</v>
      </c>
      <c r="Y21" s="1011" t="s">
        <v>3069</v>
      </c>
      <c r="Z21" t="s">
        <v>4711</v>
      </c>
      <c r="AA21" s="1050">
        <v>44866.608136574076</v>
      </c>
    </row>
    <row r="22" spans="1:27">
      <c r="A22" t="s">
        <v>410</v>
      </c>
      <c r="B22" t="s">
        <v>411</v>
      </c>
      <c r="C22" t="s">
        <v>4708</v>
      </c>
      <c r="D22" t="s">
        <v>970</v>
      </c>
      <c r="E22" t="s">
        <v>971</v>
      </c>
      <c r="F22" t="s">
        <v>414</v>
      </c>
      <c r="G22" t="s">
        <v>415</v>
      </c>
      <c r="H22" t="s">
        <v>416</v>
      </c>
      <c r="I22" t="s">
        <v>3568</v>
      </c>
      <c r="J22" s="711" t="s">
        <v>3602</v>
      </c>
      <c r="K22" s="1045">
        <v>44865</v>
      </c>
      <c r="L22" t="s">
        <v>4712</v>
      </c>
      <c r="M22" t="s">
        <v>4713</v>
      </c>
      <c r="N22" t="s">
        <v>421</v>
      </c>
      <c r="O22">
        <v>0</v>
      </c>
      <c r="P22">
        <v>0</v>
      </c>
      <c r="Q22" t="s">
        <v>422</v>
      </c>
      <c r="R22">
        <v>426</v>
      </c>
      <c r="S22">
        <v>428.96</v>
      </c>
      <c r="T22" s="935" t="s">
        <v>422</v>
      </c>
      <c r="U22">
        <v>426</v>
      </c>
      <c r="V22" t="s">
        <v>423</v>
      </c>
      <c r="W22" t="s">
        <v>424</v>
      </c>
      <c r="X22" t="s">
        <v>425</v>
      </c>
      <c r="Y22" s="1011" t="s">
        <v>3069</v>
      </c>
      <c r="Z22" t="s">
        <v>4714</v>
      </c>
      <c r="AA22" s="1050">
        <v>44866.608148148145</v>
      </c>
    </row>
    <row r="23" spans="1:27">
      <c r="A23" t="s">
        <v>410</v>
      </c>
      <c r="B23" t="s">
        <v>411</v>
      </c>
      <c r="C23" t="s">
        <v>4715</v>
      </c>
      <c r="D23" t="s">
        <v>412</v>
      </c>
      <c r="E23" t="s">
        <v>413</v>
      </c>
      <c r="F23" t="s">
        <v>414</v>
      </c>
      <c r="G23" t="s">
        <v>415</v>
      </c>
      <c r="H23" t="s">
        <v>416</v>
      </c>
      <c r="I23" t="s">
        <v>3568</v>
      </c>
      <c r="J23" s="711" t="s">
        <v>3602</v>
      </c>
      <c r="K23" s="1045">
        <v>44865</v>
      </c>
      <c r="L23" t="s">
        <v>4716</v>
      </c>
      <c r="M23" t="s">
        <v>4717</v>
      </c>
      <c r="N23" t="s">
        <v>421</v>
      </c>
      <c r="O23">
        <v>0</v>
      </c>
      <c r="P23">
        <v>0</v>
      </c>
      <c r="Q23" t="s">
        <v>422</v>
      </c>
      <c r="R23">
        <v>264</v>
      </c>
      <c r="S23">
        <v>265.83</v>
      </c>
      <c r="T23" s="935" t="s">
        <v>422</v>
      </c>
      <c r="U23">
        <v>264</v>
      </c>
      <c r="V23" t="s">
        <v>423</v>
      </c>
      <c r="W23" t="s">
        <v>424</v>
      </c>
      <c r="X23" t="s">
        <v>425</v>
      </c>
      <c r="Y23" s="1011" t="s">
        <v>3064</v>
      </c>
      <c r="Z23" t="s">
        <v>4718</v>
      </c>
      <c r="AA23" s="1050">
        <v>44880.648101851853</v>
      </c>
    </row>
    <row r="24" spans="1:27">
      <c r="A24" t="s">
        <v>410</v>
      </c>
      <c r="B24" t="s">
        <v>411</v>
      </c>
      <c r="C24" t="s">
        <v>4719</v>
      </c>
      <c r="D24" t="s">
        <v>970</v>
      </c>
      <c r="E24" t="s">
        <v>971</v>
      </c>
      <c r="F24" t="s">
        <v>414</v>
      </c>
      <c r="G24" t="s">
        <v>415</v>
      </c>
      <c r="H24" t="s">
        <v>416</v>
      </c>
      <c r="I24" t="s">
        <v>3568</v>
      </c>
      <c r="J24" s="711" t="s">
        <v>3602</v>
      </c>
      <c r="K24" s="1045">
        <v>44865</v>
      </c>
      <c r="L24" t="s">
        <v>4720</v>
      </c>
      <c r="M24" t="s">
        <v>4721</v>
      </c>
      <c r="N24" t="s">
        <v>421</v>
      </c>
      <c r="O24">
        <v>0</v>
      </c>
      <c r="P24">
        <v>0</v>
      </c>
      <c r="Q24" t="s">
        <v>422</v>
      </c>
      <c r="R24">
        <v>204</v>
      </c>
      <c r="S24">
        <v>205.42</v>
      </c>
      <c r="T24" s="935" t="s">
        <v>422</v>
      </c>
      <c r="U24">
        <v>204</v>
      </c>
      <c r="V24" t="s">
        <v>423</v>
      </c>
      <c r="W24" t="s">
        <v>424</v>
      </c>
      <c r="X24" t="s">
        <v>425</v>
      </c>
      <c r="Y24" s="1011" t="s">
        <v>3072</v>
      </c>
      <c r="Z24" t="s">
        <v>4722</v>
      </c>
      <c r="AA24" s="1050">
        <v>44879.576793981483</v>
      </c>
    </row>
    <row r="25" spans="1:27">
      <c r="A25" t="s">
        <v>410</v>
      </c>
      <c r="B25" t="s">
        <v>411</v>
      </c>
      <c r="C25" t="s">
        <v>4719</v>
      </c>
      <c r="D25" t="s">
        <v>970</v>
      </c>
      <c r="E25" t="s">
        <v>971</v>
      </c>
      <c r="F25" t="s">
        <v>414</v>
      </c>
      <c r="G25" t="s">
        <v>415</v>
      </c>
      <c r="H25" t="s">
        <v>416</v>
      </c>
      <c r="I25" t="s">
        <v>3568</v>
      </c>
      <c r="J25" s="711" t="s">
        <v>3602</v>
      </c>
      <c r="K25" s="1045">
        <v>44865</v>
      </c>
      <c r="L25" t="s">
        <v>4723</v>
      </c>
      <c r="M25" t="s">
        <v>4724</v>
      </c>
      <c r="N25" t="s">
        <v>421</v>
      </c>
      <c r="O25">
        <v>0</v>
      </c>
      <c r="P25">
        <v>0</v>
      </c>
      <c r="Q25" t="s">
        <v>422</v>
      </c>
      <c r="R25">
        <v>625</v>
      </c>
      <c r="S25">
        <v>629.34</v>
      </c>
      <c r="T25" s="935" t="s">
        <v>422</v>
      </c>
      <c r="U25">
        <v>625</v>
      </c>
      <c r="V25" t="s">
        <v>423</v>
      </c>
      <c r="W25" t="s">
        <v>424</v>
      </c>
      <c r="X25" t="s">
        <v>425</v>
      </c>
      <c r="Y25" s="1011" t="s">
        <v>3072</v>
      </c>
      <c r="Z25" t="s">
        <v>4725</v>
      </c>
      <c r="AA25" s="1050">
        <v>44879.576793981483</v>
      </c>
    </row>
    <row r="26" spans="1:27">
      <c r="A26" t="s">
        <v>410</v>
      </c>
      <c r="B26" t="s">
        <v>411</v>
      </c>
      <c r="C26" t="s">
        <v>4708</v>
      </c>
      <c r="D26" t="s">
        <v>970</v>
      </c>
      <c r="E26" t="s">
        <v>971</v>
      </c>
      <c r="F26" t="s">
        <v>414</v>
      </c>
      <c r="G26" t="s">
        <v>415</v>
      </c>
      <c r="H26" t="s">
        <v>416</v>
      </c>
      <c r="I26" t="s">
        <v>3568</v>
      </c>
      <c r="J26" s="711" t="s">
        <v>3602</v>
      </c>
      <c r="K26" s="1045">
        <v>44868</v>
      </c>
      <c r="L26" t="s">
        <v>4726</v>
      </c>
      <c r="M26" t="s">
        <v>4727</v>
      </c>
      <c r="N26" t="s">
        <v>421</v>
      </c>
      <c r="O26">
        <v>0</v>
      </c>
      <c r="P26">
        <v>0</v>
      </c>
      <c r="Q26" t="s">
        <v>422</v>
      </c>
      <c r="R26">
        <v>400</v>
      </c>
      <c r="S26">
        <v>402.78</v>
      </c>
      <c r="T26" s="935" t="s">
        <v>422</v>
      </c>
      <c r="U26">
        <v>400</v>
      </c>
      <c r="V26" t="s">
        <v>423</v>
      </c>
      <c r="W26" t="s">
        <v>424</v>
      </c>
      <c r="X26" t="s">
        <v>425</v>
      </c>
      <c r="Y26" s="1011" t="s">
        <v>3069</v>
      </c>
      <c r="Z26" t="s">
        <v>4728</v>
      </c>
      <c r="AA26" s="1050">
        <v>44900.332939814813</v>
      </c>
    </row>
    <row r="27" spans="1:27">
      <c r="A27" t="s">
        <v>410</v>
      </c>
      <c r="B27" t="s">
        <v>411</v>
      </c>
      <c r="C27" t="s">
        <v>4708</v>
      </c>
      <c r="D27" t="s">
        <v>970</v>
      </c>
      <c r="E27" t="s">
        <v>971</v>
      </c>
      <c r="F27" t="s">
        <v>414</v>
      </c>
      <c r="G27" t="s">
        <v>415</v>
      </c>
      <c r="H27" t="s">
        <v>416</v>
      </c>
      <c r="I27" t="s">
        <v>3568</v>
      </c>
      <c r="J27" s="711" t="s">
        <v>3602</v>
      </c>
      <c r="K27" s="1045">
        <v>44868</v>
      </c>
      <c r="L27" t="s">
        <v>4729</v>
      </c>
      <c r="M27" t="s">
        <v>4730</v>
      </c>
      <c r="N27" t="s">
        <v>421</v>
      </c>
      <c r="O27">
        <v>0</v>
      </c>
      <c r="P27">
        <v>0</v>
      </c>
      <c r="Q27" t="s">
        <v>422</v>
      </c>
      <c r="R27">
        <v>345</v>
      </c>
      <c r="S27">
        <v>347.4</v>
      </c>
      <c r="T27" s="935" t="s">
        <v>422</v>
      </c>
      <c r="U27">
        <v>345</v>
      </c>
      <c r="V27" t="s">
        <v>423</v>
      </c>
      <c r="W27" t="s">
        <v>424</v>
      </c>
      <c r="X27" t="s">
        <v>425</v>
      </c>
      <c r="Y27" s="1011" t="s">
        <v>3069</v>
      </c>
      <c r="Z27" t="s">
        <v>4731</v>
      </c>
      <c r="AA27" s="1050">
        <v>44900.332939814813</v>
      </c>
    </row>
    <row r="28" spans="1:27">
      <c r="A28" t="s">
        <v>410</v>
      </c>
      <c r="B28" t="s">
        <v>411</v>
      </c>
      <c r="C28" t="s">
        <v>4708</v>
      </c>
      <c r="D28" t="s">
        <v>970</v>
      </c>
      <c r="E28" t="s">
        <v>971</v>
      </c>
      <c r="F28" t="s">
        <v>414</v>
      </c>
      <c r="G28" t="s">
        <v>415</v>
      </c>
      <c r="H28" t="s">
        <v>416</v>
      </c>
      <c r="I28" t="s">
        <v>3568</v>
      </c>
      <c r="J28" s="711" t="s">
        <v>3602</v>
      </c>
      <c r="K28" s="1045">
        <v>44868</v>
      </c>
      <c r="L28" t="s">
        <v>4732</v>
      </c>
      <c r="M28" t="s">
        <v>4733</v>
      </c>
      <c r="N28" t="s">
        <v>421</v>
      </c>
      <c r="O28">
        <v>0</v>
      </c>
      <c r="P28">
        <v>0</v>
      </c>
      <c r="Q28" t="s">
        <v>422</v>
      </c>
      <c r="R28">
        <v>345</v>
      </c>
      <c r="S28">
        <v>347.4</v>
      </c>
      <c r="T28" s="935" t="s">
        <v>422</v>
      </c>
      <c r="U28">
        <v>345</v>
      </c>
      <c r="V28" t="s">
        <v>423</v>
      </c>
      <c r="W28" t="s">
        <v>424</v>
      </c>
      <c r="X28" t="s">
        <v>425</v>
      </c>
      <c r="Y28" s="1011" t="s">
        <v>3069</v>
      </c>
      <c r="Z28" t="s">
        <v>4734</v>
      </c>
      <c r="AA28" s="1050">
        <v>44900.332939814813</v>
      </c>
    </row>
    <row r="29" spans="1:27">
      <c r="A29" t="s">
        <v>410</v>
      </c>
      <c r="B29" t="s">
        <v>411</v>
      </c>
      <c r="C29" t="s">
        <v>4708</v>
      </c>
      <c r="D29" t="s">
        <v>970</v>
      </c>
      <c r="E29" t="s">
        <v>971</v>
      </c>
      <c r="F29" t="s">
        <v>414</v>
      </c>
      <c r="G29" t="s">
        <v>415</v>
      </c>
      <c r="H29" t="s">
        <v>416</v>
      </c>
      <c r="I29" t="s">
        <v>3568</v>
      </c>
      <c r="J29" s="711" t="s">
        <v>3602</v>
      </c>
      <c r="K29" s="1045">
        <v>44868</v>
      </c>
      <c r="L29" t="s">
        <v>4735</v>
      </c>
      <c r="M29" t="s">
        <v>4736</v>
      </c>
      <c r="N29" t="s">
        <v>421</v>
      </c>
      <c r="O29">
        <v>0</v>
      </c>
      <c r="P29">
        <v>0</v>
      </c>
      <c r="Q29" t="s">
        <v>422</v>
      </c>
      <c r="R29">
        <v>345</v>
      </c>
      <c r="S29">
        <v>347.4</v>
      </c>
      <c r="T29" s="935" t="s">
        <v>422</v>
      </c>
      <c r="U29">
        <v>345</v>
      </c>
      <c r="V29" t="s">
        <v>423</v>
      </c>
      <c r="W29" t="s">
        <v>424</v>
      </c>
      <c r="X29" t="s">
        <v>425</v>
      </c>
      <c r="Y29" s="1011" t="s">
        <v>3069</v>
      </c>
      <c r="Z29" t="s">
        <v>4737</v>
      </c>
      <c r="AA29" s="1050">
        <v>44900.332939814813</v>
      </c>
    </row>
    <row r="30" spans="1:27">
      <c r="A30" t="s">
        <v>410</v>
      </c>
      <c r="B30" t="s">
        <v>411</v>
      </c>
      <c r="C30" t="s">
        <v>4708</v>
      </c>
      <c r="D30" t="s">
        <v>970</v>
      </c>
      <c r="E30" t="s">
        <v>971</v>
      </c>
      <c r="F30" t="s">
        <v>414</v>
      </c>
      <c r="G30" t="s">
        <v>415</v>
      </c>
      <c r="H30" t="s">
        <v>416</v>
      </c>
      <c r="I30" t="s">
        <v>3568</v>
      </c>
      <c r="J30" s="711" t="s">
        <v>3602</v>
      </c>
      <c r="K30" s="1045">
        <v>44869</v>
      </c>
      <c r="L30" t="s">
        <v>4738</v>
      </c>
      <c r="M30" t="s">
        <v>4739</v>
      </c>
      <c r="N30" t="s">
        <v>421</v>
      </c>
      <c r="O30">
        <v>0</v>
      </c>
      <c r="P30">
        <v>0</v>
      </c>
      <c r="Q30" t="s">
        <v>422</v>
      </c>
      <c r="R30">
        <v>60</v>
      </c>
      <c r="S30">
        <v>60.42</v>
      </c>
      <c r="T30" s="935" t="s">
        <v>422</v>
      </c>
      <c r="U30">
        <v>60</v>
      </c>
      <c r="V30" t="s">
        <v>423</v>
      </c>
      <c r="W30" t="s">
        <v>424</v>
      </c>
      <c r="X30" t="s">
        <v>425</v>
      </c>
      <c r="Y30" s="1011" t="s">
        <v>3069</v>
      </c>
      <c r="Z30" t="s">
        <v>4740</v>
      </c>
      <c r="AA30" s="1050">
        <v>44900.332951388889</v>
      </c>
    </row>
    <row r="31" spans="1:27">
      <c r="A31" t="s">
        <v>410</v>
      </c>
      <c r="B31" t="s">
        <v>411</v>
      </c>
      <c r="C31" t="s">
        <v>4708</v>
      </c>
      <c r="D31" t="s">
        <v>970</v>
      </c>
      <c r="E31" t="s">
        <v>971</v>
      </c>
      <c r="F31" t="s">
        <v>414</v>
      </c>
      <c r="G31" t="s">
        <v>415</v>
      </c>
      <c r="H31" s="696" t="s">
        <v>416</v>
      </c>
      <c r="I31" t="s">
        <v>3568</v>
      </c>
      <c r="J31" s="711" t="s">
        <v>3602</v>
      </c>
      <c r="K31" s="1045">
        <v>44869</v>
      </c>
      <c r="L31" t="s">
        <v>4741</v>
      </c>
      <c r="M31" t="s">
        <v>4742</v>
      </c>
      <c r="N31" t="s">
        <v>421</v>
      </c>
      <c r="O31">
        <v>0</v>
      </c>
      <c r="P31">
        <v>0</v>
      </c>
      <c r="Q31" t="s">
        <v>422</v>
      </c>
      <c r="R31">
        <v>180</v>
      </c>
      <c r="S31">
        <v>181.25</v>
      </c>
      <c r="T31" s="935" t="s">
        <v>422</v>
      </c>
      <c r="U31">
        <v>180</v>
      </c>
      <c r="V31" t="s">
        <v>423</v>
      </c>
      <c r="W31" t="s">
        <v>424</v>
      </c>
      <c r="X31" t="s">
        <v>425</v>
      </c>
      <c r="Y31" s="1011" t="s">
        <v>3069</v>
      </c>
      <c r="Z31" t="s">
        <v>4743</v>
      </c>
      <c r="AA31" s="1050">
        <v>44900.332951388889</v>
      </c>
    </row>
    <row r="32" spans="1:27">
      <c r="A32" t="s">
        <v>410</v>
      </c>
      <c r="B32" t="s">
        <v>411</v>
      </c>
      <c r="C32" t="s">
        <v>4708</v>
      </c>
      <c r="D32" t="s">
        <v>970</v>
      </c>
      <c r="E32" t="s">
        <v>971</v>
      </c>
      <c r="F32" t="s">
        <v>414</v>
      </c>
      <c r="G32" t="s">
        <v>415</v>
      </c>
      <c r="H32" s="696" t="s">
        <v>416</v>
      </c>
      <c r="I32" t="s">
        <v>3568</v>
      </c>
      <c r="J32" s="711" t="s">
        <v>3602</v>
      </c>
      <c r="K32" s="1045">
        <v>44870</v>
      </c>
      <c r="L32" t="s">
        <v>4744</v>
      </c>
      <c r="M32" t="s">
        <v>4745</v>
      </c>
      <c r="N32" t="s">
        <v>421</v>
      </c>
      <c r="O32">
        <v>0</v>
      </c>
      <c r="P32">
        <v>0</v>
      </c>
      <c r="Q32" t="s">
        <v>422</v>
      </c>
      <c r="R32">
        <v>1732</v>
      </c>
      <c r="S32">
        <v>1744.03</v>
      </c>
      <c r="T32" s="935" t="s">
        <v>422</v>
      </c>
      <c r="U32">
        <v>1732</v>
      </c>
      <c r="V32" t="s">
        <v>423</v>
      </c>
      <c r="W32" t="s">
        <v>424</v>
      </c>
      <c r="X32" t="s">
        <v>425</v>
      </c>
      <c r="Y32" s="1011" t="s">
        <v>3069</v>
      </c>
      <c r="Z32" t="s">
        <v>4746</v>
      </c>
      <c r="AA32" s="1050">
        <v>44901.406666666669</v>
      </c>
    </row>
    <row r="33" spans="1:27">
      <c r="A33" t="s">
        <v>410</v>
      </c>
      <c r="B33" t="s">
        <v>411</v>
      </c>
      <c r="C33" t="s">
        <v>4708</v>
      </c>
      <c r="D33" t="s">
        <v>970</v>
      </c>
      <c r="E33" t="s">
        <v>971</v>
      </c>
      <c r="F33" t="s">
        <v>414</v>
      </c>
      <c r="G33" t="s">
        <v>415</v>
      </c>
      <c r="H33" s="696" t="s">
        <v>416</v>
      </c>
      <c r="I33" t="s">
        <v>3568</v>
      </c>
      <c r="J33" s="711" t="s">
        <v>3602</v>
      </c>
      <c r="K33" s="1045">
        <v>44870</v>
      </c>
      <c r="L33" t="s">
        <v>4747</v>
      </c>
      <c r="M33" t="s">
        <v>4748</v>
      </c>
      <c r="N33" t="s">
        <v>421</v>
      </c>
      <c r="O33">
        <v>0</v>
      </c>
      <c r="P33">
        <v>0</v>
      </c>
      <c r="Q33" t="s">
        <v>422</v>
      </c>
      <c r="R33">
        <v>805</v>
      </c>
      <c r="S33">
        <v>810.59</v>
      </c>
      <c r="T33" s="935" t="s">
        <v>422</v>
      </c>
      <c r="U33">
        <v>805</v>
      </c>
      <c r="V33" t="s">
        <v>423</v>
      </c>
      <c r="W33" t="s">
        <v>424</v>
      </c>
      <c r="X33" t="s">
        <v>425</v>
      </c>
      <c r="Y33" s="1011" t="s">
        <v>3069</v>
      </c>
      <c r="Z33" t="s">
        <v>4749</v>
      </c>
      <c r="AA33" s="1050">
        <v>44901.406666666669</v>
      </c>
    </row>
    <row r="34" spans="1:27">
      <c r="A34" t="s">
        <v>410</v>
      </c>
      <c r="B34" t="s">
        <v>411</v>
      </c>
      <c r="C34" t="s">
        <v>4708</v>
      </c>
      <c r="D34" t="s">
        <v>970</v>
      </c>
      <c r="E34" t="s">
        <v>971</v>
      </c>
      <c r="F34" t="s">
        <v>414</v>
      </c>
      <c r="G34" t="s">
        <v>415</v>
      </c>
      <c r="H34" s="696" t="s">
        <v>416</v>
      </c>
      <c r="I34" t="s">
        <v>3568</v>
      </c>
      <c r="J34" s="711" t="s">
        <v>3602</v>
      </c>
      <c r="K34" s="1045">
        <v>44870</v>
      </c>
      <c r="L34" t="s">
        <v>4750</v>
      </c>
      <c r="M34" t="s">
        <v>4751</v>
      </c>
      <c r="N34" t="s">
        <v>421</v>
      </c>
      <c r="O34">
        <v>0</v>
      </c>
      <c r="P34">
        <v>0</v>
      </c>
      <c r="Q34" t="s">
        <v>422</v>
      </c>
      <c r="R34">
        <v>805</v>
      </c>
      <c r="S34">
        <v>810.59</v>
      </c>
      <c r="T34" s="935" t="s">
        <v>422</v>
      </c>
      <c r="U34">
        <v>805</v>
      </c>
      <c r="V34" t="s">
        <v>423</v>
      </c>
      <c r="W34" t="s">
        <v>424</v>
      </c>
      <c r="X34" t="s">
        <v>425</v>
      </c>
      <c r="Y34" s="1011" t="s">
        <v>3069</v>
      </c>
      <c r="Z34" t="s">
        <v>4752</v>
      </c>
      <c r="AA34" s="1050">
        <v>44901.406666666669</v>
      </c>
    </row>
    <row r="35" spans="1:27">
      <c r="A35" t="s">
        <v>410</v>
      </c>
      <c r="B35" t="s">
        <v>411</v>
      </c>
      <c r="C35" t="s">
        <v>4708</v>
      </c>
      <c r="D35" t="s">
        <v>970</v>
      </c>
      <c r="E35" t="s">
        <v>971</v>
      </c>
      <c r="F35" t="s">
        <v>414</v>
      </c>
      <c r="G35" t="s">
        <v>415</v>
      </c>
      <c r="H35" s="696" t="s">
        <v>416</v>
      </c>
      <c r="I35" t="s">
        <v>3568</v>
      </c>
      <c r="J35" s="711" t="s">
        <v>3602</v>
      </c>
      <c r="K35" s="1045">
        <v>44870</v>
      </c>
      <c r="L35" t="s">
        <v>4753</v>
      </c>
      <c r="M35" t="s">
        <v>4754</v>
      </c>
      <c r="N35" t="s">
        <v>421</v>
      </c>
      <c r="O35">
        <v>0</v>
      </c>
      <c r="P35">
        <v>0</v>
      </c>
      <c r="Q35" t="s">
        <v>422</v>
      </c>
      <c r="R35">
        <v>805</v>
      </c>
      <c r="S35">
        <v>810.59</v>
      </c>
      <c r="T35" s="935" t="s">
        <v>422</v>
      </c>
      <c r="U35">
        <v>805</v>
      </c>
      <c r="V35" t="s">
        <v>423</v>
      </c>
      <c r="W35" t="s">
        <v>424</v>
      </c>
      <c r="X35" t="s">
        <v>425</v>
      </c>
      <c r="Y35" s="1011" t="s">
        <v>3069</v>
      </c>
      <c r="Z35" t="s">
        <v>4755</v>
      </c>
      <c r="AA35" s="1050">
        <v>44901.406678240739</v>
      </c>
    </row>
    <row r="36" spans="1:27">
      <c r="A36" t="s">
        <v>410</v>
      </c>
      <c r="B36" t="s">
        <v>411</v>
      </c>
      <c r="C36" t="s">
        <v>4708</v>
      </c>
      <c r="D36" t="s">
        <v>970</v>
      </c>
      <c r="E36" t="s">
        <v>971</v>
      </c>
      <c r="F36" t="s">
        <v>414</v>
      </c>
      <c r="G36" t="s">
        <v>415</v>
      </c>
      <c r="H36" s="696" t="s">
        <v>416</v>
      </c>
      <c r="I36" t="s">
        <v>3568</v>
      </c>
      <c r="J36" s="711" t="s">
        <v>3602</v>
      </c>
      <c r="K36" s="1045">
        <v>44882</v>
      </c>
      <c r="L36" t="s">
        <v>4756</v>
      </c>
      <c r="M36" t="s">
        <v>4757</v>
      </c>
      <c r="N36" t="s">
        <v>421</v>
      </c>
      <c r="O36">
        <v>0</v>
      </c>
      <c r="P36">
        <v>0</v>
      </c>
      <c r="Q36" t="s">
        <v>422</v>
      </c>
      <c r="R36">
        <v>120</v>
      </c>
      <c r="S36">
        <v>116.4</v>
      </c>
      <c r="T36" s="935" t="s">
        <v>422</v>
      </c>
      <c r="U36">
        <v>120</v>
      </c>
      <c r="V36" t="s">
        <v>423</v>
      </c>
      <c r="W36" t="s">
        <v>424</v>
      </c>
      <c r="X36" t="s">
        <v>425</v>
      </c>
      <c r="Y36" s="1011" t="s">
        <v>3069</v>
      </c>
      <c r="Z36" t="s">
        <v>4758</v>
      </c>
      <c r="AA36" s="1050">
        <v>44900.346412037034</v>
      </c>
    </row>
    <row r="37" spans="1:27">
      <c r="A37" t="s">
        <v>410</v>
      </c>
      <c r="B37" t="s">
        <v>411</v>
      </c>
      <c r="C37" t="s">
        <v>4708</v>
      </c>
      <c r="D37" t="s">
        <v>970</v>
      </c>
      <c r="E37" t="s">
        <v>971</v>
      </c>
      <c r="F37" t="s">
        <v>414</v>
      </c>
      <c r="G37" t="s">
        <v>415</v>
      </c>
      <c r="H37" s="696" t="s">
        <v>416</v>
      </c>
      <c r="I37" t="s">
        <v>3568</v>
      </c>
      <c r="J37" s="711" t="s">
        <v>3602</v>
      </c>
      <c r="K37" s="1045">
        <v>44895</v>
      </c>
      <c r="L37" t="s">
        <v>4759</v>
      </c>
      <c r="M37" t="s">
        <v>4760</v>
      </c>
      <c r="N37" t="s">
        <v>421</v>
      </c>
      <c r="O37">
        <v>0</v>
      </c>
      <c r="P37">
        <v>0</v>
      </c>
      <c r="Q37" t="s">
        <v>422</v>
      </c>
      <c r="R37">
        <v>500</v>
      </c>
      <c r="S37">
        <v>482.49</v>
      </c>
      <c r="T37" s="935" t="s">
        <v>422</v>
      </c>
      <c r="U37">
        <v>500</v>
      </c>
      <c r="V37" t="s">
        <v>423</v>
      </c>
      <c r="W37" t="s">
        <v>424</v>
      </c>
      <c r="X37" t="s">
        <v>425</v>
      </c>
      <c r="Y37" s="1011" t="s">
        <v>3069</v>
      </c>
      <c r="Z37" t="s">
        <v>4761</v>
      </c>
      <c r="AA37" s="1050">
        <v>44900.358020833337</v>
      </c>
    </row>
    <row r="38" spans="1:27">
      <c r="A38" t="s">
        <v>410</v>
      </c>
      <c r="B38" t="s">
        <v>411</v>
      </c>
      <c r="C38" t="s">
        <v>4708</v>
      </c>
      <c r="D38" t="s">
        <v>970</v>
      </c>
      <c r="E38" t="s">
        <v>971</v>
      </c>
      <c r="F38" t="s">
        <v>414</v>
      </c>
      <c r="G38" t="s">
        <v>415</v>
      </c>
      <c r="H38" s="696" t="s">
        <v>416</v>
      </c>
      <c r="I38" t="s">
        <v>3568</v>
      </c>
      <c r="J38" s="711" t="s">
        <v>3602</v>
      </c>
      <c r="K38" s="1045">
        <v>44895</v>
      </c>
      <c r="L38" t="s">
        <v>4762</v>
      </c>
      <c r="M38" t="s">
        <v>4763</v>
      </c>
      <c r="N38" t="s">
        <v>421</v>
      </c>
      <c r="O38">
        <v>0</v>
      </c>
      <c r="P38">
        <v>0</v>
      </c>
      <c r="Q38" t="s">
        <v>422</v>
      </c>
      <c r="R38">
        <v>2620</v>
      </c>
      <c r="S38">
        <v>2528.23</v>
      </c>
      <c r="T38" s="935" t="s">
        <v>422</v>
      </c>
      <c r="U38">
        <v>2620</v>
      </c>
      <c r="V38" t="s">
        <v>423</v>
      </c>
      <c r="W38" t="s">
        <v>424</v>
      </c>
      <c r="X38" t="s">
        <v>425</v>
      </c>
      <c r="Y38" s="1011" t="s">
        <v>3069</v>
      </c>
      <c r="Z38" t="s">
        <v>4764</v>
      </c>
      <c r="AA38" s="1050">
        <v>44904.407210648147</v>
      </c>
    </row>
    <row r="39" spans="1:27">
      <c r="A39" t="s">
        <v>410</v>
      </c>
      <c r="B39" t="s">
        <v>411</v>
      </c>
      <c r="C39" t="s">
        <v>4708</v>
      </c>
      <c r="D39" t="s">
        <v>970</v>
      </c>
      <c r="E39" t="s">
        <v>971</v>
      </c>
      <c r="F39" t="s">
        <v>414</v>
      </c>
      <c r="G39" t="s">
        <v>415</v>
      </c>
      <c r="H39" s="696" t="s">
        <v>416</v>
      </c>
      <c r="I39" t="s">
        <v>3568</v>
      </c>
      <c r="J39" s="711" t="s">
        <v>3602</v>
      </c>
      <c r="K39" s="1045">
        <v>44895</v>
      </c>
      <c r="L39" t="s">
        <v>4765</v>
      </c>
      <c r="M39" t="s">
        <v>4766</v>
      </c>
      <c r="N39" t="s">
        <v>421</v>
      </c>
      <c r="O39">
        <v>0</v>
      </c>
      <c r="P39">
        <v>0</v>
      </c>
      <c r="Q39" t="s">
        <v>422</v>
      </c>
      <c r="R39">
        <v>2020</v>
      </c>
      <c r="S39">
        <v>1949.24</v>
      </c>
      <c r="T39" s="935" t="s">
        <v>422</v>
      </c>
      <c r="U39">
        <v>2020</v>
      </c>
      <c r="V39" t="s">
        <v>423</v>
      </c>
      <c r="W39" t="s">
        <v>424</v>
      </c>
      <c r="X39" t="s">
        <v>425</v>
      </c>
      <c r="Y39" s="1011" t="s">
        <v>3069</v>
      </c>
      <c r="Z39" t="s">
        <v>4767</v>
      </c>
      <c r="AA39" s="1050">
        <v>44904.407222222224</v>
      </c>
    </row>
    <row r="40" spans="1:27">
      <c r="A40" t="s">
        <v>410</v>
      </c>
      <c r="B40" t="s">
        <v>411</v>
      </c>
      <c r="C40" t="s">
        <v>4719</v>
      </c>
      <c r="D40" t="s">
        <v>970</v>
      </c>
      <c r="E40" t="s">
        <v>971</v>
      </c>
      <c r="F40" t="s">
        <v>414</v>
      </c>
      <c r="G40" t="s">
        <v>415</v>
      </c>
      <c r="H40" t="s">
        <v>416</v>
      </c>
      <c r="I40" t="s">
        <v>3568</v>
      </c>
      <c r="J40" s="711" t="s">
        <v>3602</v>
      </c>
      <c r="K40" s="1045">
        <v>44895</v>
      </c>
      <c r="L40" t="s">
        <v>4768</v>
      </c>
      <c r="M40" t="s">
        <v>4769</v>
      </c>
      <c r="N40" t="s">
        <v>421</v>
      </c>
      <c r="O40">
        <v>0</v>
      </c>
      <c r="P40">
        <v>0</v>
      </c>
      <c r="Q40" t="s">
        <v>422</v>
      </c>
      <c r="R40">
        <v>324</v>
      </c>
      <c r="S40">
        <v>312.64999999999998</v>
      </c>
      <c r="T40" s="935" t="s">
        <v>422</v>
      </c>
      <c r="U40">
        <v>324</v>
      </c>
      <c r="V40" t="s">
        <v>423</v>
      </c>
      <c r="W40" t="s">
        <v>424</v>
      </c>
      <c r="X40" t="s">
        <v>425</v>
      </c>
      <c r="Y40" s="1011" t="s">
        <v>3072</v>
      </c>
      <c r="Z40" t="s">
        <v>4770</v>
      </c>
      <c r="AA40" s="1050">
        <v>44904.407222222224</v>
      </c>
    </row>
    <row r="41" spans="1:27">
      <c r="A41" t="s">
        <v>410</v>
      </c>
      <c r="B41" t="s">
        <v>411</v>
      </c>
      <c r="C41" t="s">
        <v>4708</v>
      </c>
      <c r="D41" t="s">
        <v>970</v>
      </c>
      <c r="E41" t="s">
        <v>971</v>
      </c>
      <c r="F41" t="s">
        <v>414</v>
      </c>
      <c r="G41" t="s">
        <v>415</v>
      </c>
      <c r="H41" s="929" t="s">
        <v>416</v>
      </c>
      <c r="I41" t="s">
        <v>3568</v>
      </c>
      <c r="J41" s="711" t="s">
        <v>3602</v>
      </c>
      <c r="K41" s="1045">
        <v>44895</v>
      </c>
      <c r="L41" t="s">
        <v>4771</v>
      </c>
      <c r="M41" t="s">
        <v>4772</v>
      </c>
      <c r="N41" t="s">
        <v>421</v>
      </c>
      <c r="O41">
        <v>0</v>
      </c>
      <c r="P41">
        <v>0</v>
      </c>
      <c r="Q41" t="s">
        <v>422</v>
      </c>
      <c r="R41">
        <v>324</v>
      </c>
      <c r="S41">
        <v>312.64999999999998</v>
      </c>
      <c r="T41" s="935" t="s">
        <v>422</v>
      </c>
      <c r="U41">
        <v>324</v>
      </c>
      <c r="V41" t="s">
        <v>423</v>
      </c>
      <c r="W41" t="s">
        <v>424</v>
      </c>
      <c r="X41" t="s">
        <v>425</v>
      </c>
      <c r="Y41" s="1011" t="s">
        <v>3069</v>
      </c>
      <c r="Z41" t="s">
        <v>4773</v>
      </c>
      <c r="AA41" s="1050">
        <v>44904.407222222224</v>
      </c>
    </row>
    <row r="42" spans="1:27">
      <c r="A42" t="s">
        <v>410</v>
      </c>
      <c r="B42" t="s">
        <v>411</v>
      </c>
      <c r="C42" t="s">
        <v>4708</v>
      </c>
      <c r="D42" t="s">
        <v>970</v>
      </c>
      <c r="E42" t="s">
        <v>971</v>
      </c>
      <c r="F42" t="s">
        <v>414</v>
      </c>
      <c r="G42" t="s">
        <v>415</v>
      </c>
      <c r="H42" t="s">
        <v>416</v>
      </c>
      <c r="I42" t="s">
        <v>3568</v>
      </c>
      <c r="J42" s="711" t="s">
        <v>3602</v>
      </c>
      <c r="K42" s="1045">
        <v>44895</v>
      </c>
      <c r="L42" t="s">
        <v>4774</v>
      </c>
      <c r="M42" t="s">
        <v>4775</v>
      </c>
      <c r="N42" t="s">
        <v>421</v>
      </c>
      <c r="O42">
        <v>0</v>
      </c>
      <c r="P42">
        <v>0</v>
      </c>
      <c r="Q42" t="s">
        <v>422</v>
      </c>
      <c r="R42">
        <v>588</v>
      </c>
      <c r="S42">
        <v>567.4</v>
      </c>
      <c r="T42" s="935" t="s">
        <v>422</v>
      </c>
      <c r="U42">
        <v>588</v>
      </c>
      <c r="V42" t="s">
        <v>423</v>
      </c>
      <c r="W42" t="s">
        <v>424</v>
      </c>
      <c r="X42" t="s">
        <v>425</v>
      </c>
      <c r="Y42" s="1011" t="s">
        <v>3069</v>
      </c>
      <c r="Z42" t="s">
        <v>4776</v>
      </c>
      <c r="AA42" s="1050">
        <v>44904.407222222224</v>
      </c>
    </row>
    <row r="43" spans="1:27">
      <c r="A43" t="s">
        <v>410</v>
      </c>
      <c r="B43" t="s">
        <v>411</v>
      </c>
      <c r="C43" t="s">
        <v>4708</v>
      </c>
      <c r="D43" t="s">
        <v>970</v>
      </c>
      <c r="E43" t="s">
        <v>971</v>
      </c>
      <c r="F43" t="s">
        <v>414</v>
      </c>
      <c r="G43" t="s">
        <v>415</v>
      </c>
      <c r="H43" t="s">
        <v>416</v>
      </c>
      <c r="I43" t="s">
        <v>3568</v>
      </c>
      <c r="J43" s="711" t="s">
        <v>3602</v>
      </c>
      <c r="K43" s="1045">
        <v>44895</v>
      </c>
      <c r="L43" t="s">
        <v>4777</v>
      </c>
      <c r="M43" t="s">
        <v>4778</v>
      </c>
      <c r="N43" t="s">
        <v>421</v>
      </c>
      <c r="O43">
        <v>0</v>
      </c>
      <c r="P43">
        <v>0</v>
      </c>
      <c r="Q43" t="s">
        <v>422</v>
      </c>
      <c r="R43">
        <v>1960</v>
      </c>
      <c r="S43">
        <v>1891.34</v>
      </c>
      <c r="T43" s="935" t="s">
        <v>422</v>
      </c>
      <c r="U43">
        <v>1960</v>
      </c>
      <c r="V43" t="s">
        <v>423</v>
      </c>
      <c r="W43" t="s">
        <v>424</v>
      </c>
      <c r="X43" t="s">
        <v>425</v>
      </c>
      <c r="Y43" s="1011" t="s">
        <v>3069</v>
      </c>
      <c r="Z43" t="s">
        <v>4779</v>
      </c>
      <c r="AA43" s="1050">
        <v>44904.407233796293</v>
      </c>
    </row>
    <row r="44" spans="1:27">
      <c r="A44" t="s">
        <v>410</v>
      </c>
      <c r="B44" t="s">
        <v>411</v>
      </c>
      <c r="C44" t="s">
        <v>4708</v>
      </c>
      <c r="D44" t="s">
        <v>970</v>
      </c>
      <c r="E44" t="s">
        <v>971</v>
      </c>
      <c r="F44" t="s">
        <v>414</v>
      </c>
      <c r="G44" t="s">
        <v>415</v>
      </c>
      <c r="H44" t="s">
        <v>416</v>
      </c>
      <c r="I44" t="s">
        <v>3568</v>
      </c>
      <c r="J44" s="711" t="s">
        <v>3602</v>
      </c>
      <c r="K44" s="1045">
        <v>44895</v>
      </c>
      <c r="L44" t="s">
        <v>4780</v>
      </c>
      <c r="M44" t="s">
        <v>4781</v>
      </c>
      <c r="N44" t="s">
        <v>421</v>
      </c>
      <c r="O44">
        <v>0</v>
      </c>
      <c r="P44">
        <v>0</v>
      </c>
      <c r="Q44" t="s">
        <v>422</v>
      </c>
      <c r="R44">
        <v>2950</v>
      </c>
      <c r="S44">
        <v>2846.67</v>
      </c>
      <c r="T44" s="935" t="s">
        <v>422</v>
      </c>
      <c r="U44">
        <v>2950</v>
      </c>
      <c r="V44" t="s">
        <v>423</v>
      </c>
      <c r="W44" t="s">
        <v>424</v>
      </c>
      <c r="X44" t="s">
        <v>425</v>
      </c>
      <c r="Y44" s="1011" t="s">
        <v>3069</v>
      </c>
      <c r="Z44" t="s">
        <v>4782</v>
      </c>
      <c r="AA44" s="1050">
        <v>44904.407233796293</v>
      </c>
    </row>
    <row r="45" spans="1:27">
      <c r="A45" t="s">
        <v>410</v>
      </c>
      <c r="B45" t="s">
        <v>411</v>
      </c>
      <c r="C45" t="s">
        <v>4708</v>
      </c>
      <c r="D45" t="s">
        <v>970</v>
      </c>
      <c r="E45" t="s">
        <v>971</v>
      </c>
      <c r="F45" t="s">
        <v>414</v>
      </c>
      <c r="G45" t="s">
        <v>415</v>
      </c>
      <c r="H45" t="s">
        <v>416</v>
      </c>
      <c r="I45" t="s">
        <v>3568</v>
      </c>
      <c r="J45" s="711" t="s">
        <v>3602</v>
      </c>
      <c r="K45" s="1045">
        <v>44895</v>
      </c>
      <c r="L45" t="s">
        <v>4783</v>
      </c>
      <c r="M45" t="s">
        <v>4784</v>
      </c>
      <c r="N45" t="s">
        <v>421</v>
      </c>
      <c r="O45">
        <v>0</v>
      </c>
      <c r="P45">
        <v>0</v>
      </c>
      <c r="Q45" t="s">
        <v>422</v>
      </c>
      <c r="R45">
        <v>3200</v>
      </c>
      <c r="S45">
        <v>3087.91</v>
      </c>
      <c r="T45" s="935" t="s">
        <v>422</v>
      </c>
      <c r="U45">
        <v>3200</v>
      </c>
      <c r="V45" t="s">
        <v>423</v>
      </c>
      <c r="W45" t="s">
        <v>424</v>
      </c>
      <c r="X45" t="s">
        <v>425</v>
      </c>
      <c r="Y45" s="1011" t="s">
        <v>3069</v>
      </c>
      <c r="Z45" t="s">
        <v>4785</v>
      </c>
      <c r="AA45" s="1050">
        <v>44904.407233796293</v>
      </c>
    </row>
    <row r="46" spans="1:27">
      <c r="A46" t="s">
        <v>410</v>
      </c>
      <c r="B46" t="s">
        <v>411</v>
      </c>
      <c r="C46" t="s">
        <v>4708</v>
      </c>
      <c r="D46" t="s">
        <v>970</v>
      </c>
      <c r="E46" t="s">
        <v>971</v>
      </c>
      <c r="F46" t="s">
        <v>414</v>
      </c>
      <c r="G46" t="s">
        <v>415</v>
      </c>
      <c r="H46" t="s">
        <v>416</v>
      </c>
      <c r="I46" t="s">
        <v>3568</v>
      </c>
      <c r="J46" s="711" t="s">
        <v>3602</v>
      </c>
      <c r="K46" s="1045">
        <v>44895</v>
      </c>
      <c r="L46" t="s">
        <v>4786</v>
      </c>
      <c r="M46" t="s">
        <v>4787</v>
      </c>
      <c r="N46" t="s">
        <v>421</v>
      </c>
      <c r="O46">
        <v>0</v>
      </c>
      <c r="P46">
        <v>0</v>
      </c>
      <c r="Q46" t="s">
        <v>422</v>
      </c>
      <c r="R46">
        <v>1200</v>
      </c>
      <c r="S46">
        <v>1157.97</v>
      </c>
      <c r="T46" s="935" t="s">
        <v>422</v>
      </c>
      <c r="U46">
        <v>1200</v>
      </c>
      <c r="V46" t="s">
        <v>423</v>
      </c>
      <c r="W46" t="s">
        <v>424</v>
      </c>
      <c r="X46" t="s">
        <v>425</v>
      </c>
      <c r="Y46" s="1011" t="s">
        <v>3069</v>
      </c>
      <c r="Z46" t="s">
        <v>4788</v>
      </c>
      <c r="AA46" s="1050">
        <v>44904.407233796293</v>
      </c>
    </row>
    <row r="47" spans="1:27">
      <c r="A47" t="s">
        <v>410</v>
      </c>
      <c r="B47" t="s">
        <v>411</v>
      </c>
      <c r="C47" t="s">
        <v>4708</v>
      </c>
      <c r="D47" t="s">
        <v>970</v>
      </c>
      <c r="E47" t="s">
        <v>971</v>
      </c>
      <c r="F47" t="s">
        <v>414</v>
      </c>
      <c r="G47" t="s">
        <v>415</v>
      </c>
      <c r="H47" t="s">
        <v>416</v>
      </c>
      <c r="I47" t="s">
        <v>3568</v>
      </c>
      <c r="J47" s="711" t="s">
        <v>3602</v>
      </c>
      <c r="K47" s="1045">
        <v>44895</v>
      </c>
      <c r="L47" t="s">
        <v>4789</v>
      </c>
      <c r="M47" t="s">
        <v>4790</v>
      </c>
      <c r="N47" t="s">
        <v>421</v>
      </c>
      <c r="O47">
        <v>0</v>
      </c>
      <c r="P47">
        <v>0</v>
      </c>
      <c r="Q47" t="s">
        <v>422</v>
      </c>
      <c r="R47">
        <v>2770</v>
      </c>
      <c r="S47">
        <v>2672.97</v>
      </c>
      <c r="T47" s="935" t="s">
        <v>422</v>
      </c>
      <c r="U47">
        <v>2770</v>
      </c>
      <c r="V47" t="s">
        <v>423</v>
      </c>
      <c r="W47" t="s">
        <v>424</v>
      </c>
      <c r="X47" t="s">
        <v>425</v>
      </c>
      <c r="Y47" s="1011" t="s">
        <v>3069</v>
      </c>
      <c r="Z47" t="s">
        <v>4791</v>
      </c>
      <c r="AA47" s="1050">
        <v>44904.407233796293</v>
      </c>
    </row>
    <row r="48" spans="1:27">
      <c r="A48" t="s">
        <v>410</v>
      </c>
      <c r="B48" t="s">
        <v>411</v>
      </c>
      <c r="C48" t="s">
        <v>4708</v>
      </c>
      <c r="D48" t="s">
        <v>970</v>
      </c>
      <c r="E48" t="s">
        <v>971</v>
      </c>
      <c r="F48" t="s">
        <v>414</v>
      </c>
      <c r="G48" t="s">
        <v>415</v>
      </c>
      <c r="H48" t="s">
        <v>416</v>
      </c>
      <c r="I48" t="s">
        <v>3568</v>
      </c>
      <c r="J48" s="711" t="s">
        <v>3602</v>
      </c>
      <c r="K48" s="1045">
        <v>44895</v>
      </c>
      <c r="L48" t="s">
        <v>4792</v>
      </c>
      <c r="M48" t="s">
        <v>4793</v>
      </c>
      <c r="N48" t="s">
        <v>421</v>
      </c>
      <c r="O48">
        <v>0</v>
      </c>
      <c r="P48">
        <v>0</v>
      </c>
      <c r="Q48" t="s">
        <v>422</v>
      </c>
      <c r="R48">
        <v>1940</v>
      </c>
      <c r="S48">
        <v>1872.04</v>
      </c>
      <c r="T48" s="935" t="s">
        <v>422</v>
      </c>
      <c r="U48">
        <v>1940</v>
      </c>
      <c r="V48" t="s">
        <v>423</v>
      </c>
      <c r="W48" t="s">
        <v>424</v>
      </c>
      <c r="X48" t="s">
        <v>425</v>
      </c>
      <c r="Y48" s="1011" t="s">
        <v>3069</v>
      </c>
      <c r="Z48" t="s">
        <v>4794</v>
      </c>
      <c r="AA48" s="1050">
        <v>44904.407233796293</v>
      </c>
    </row>
    <row r="49" spans="1:28">
      <c r="A49" t="s">
        <v>410</v>
      </c>
      <c r="B49" t="s">
        <v>411</v>
      </c>
      <c r="C49" t="s">
        <v>4708</v>
      </c>
      <c r="D49" t="s">
        <v>970</v>
      </c>
      <c r="E49" t="s">
        <v>971</v>
      </c>
      <c r="F49" t="s">
        <v>414</v>
      </c>
      <c r="G49" t="s">
        <v>415</v>
      </c>
      <c r="H49" t="s">
        <v>416</v>
      </c>
      <c r="I49" t="s">
        <v>3568</v>
      </c>
      <c r="J49" s="711" t="s">
        <v>3602</v>
      </c>
      <c r="K49" s="1045">
        <v>44895</v>
      </c>
      <c r="L49" t="s">
        <v>4795</v>
      </c>
      <c r="M49" t="s">
        <v>4796</v>
      </c>
      <c r="N49" t="s">
        <v>421</v>
      </c>
      <c r="O49">
        <v>0</v>
      </c>
      <c r="P49">
        <v>0</v>
      </c>
      <c r="Q49" t="s">
        <v>422</v>
      </c>
      <c r="R49">
        <v>1270</v>
      </c>
      <c r="S49">
        <v>1225.51</v>
      </c>
      <c r="T49" s="935" t="s">
        <v>422</v>
      </c>
      <c r="U49">
        <v>1270</v>
      </c>
      <c r="V49" t="s">
        <v>423</v>
      </c>
      <c r="W49" t="s">
        <v>424</v>
      </c>
      <c r="X49" t="s">
        <v>425</v>
      </c>
      <c r="Y49" s="1011" t="s">
        <v>3069</v>
      </c>
      <c r="Z49" t="s">
        <v>4797</v>
      </c>
      <c r="AA49" s="1050">
        <v>44904.407233796293</v>
      </c>
    </row>
    <row r="50" spans="1:28">
      <c r="A50" t="s">
        <v>410</v>
      </c>
      <c r="B50" t="s">
        <v>411</v>
      </c>
      <c r="C50" t="s">
        <v>4719</v>
      </c>
      <c r="D50" t="s">
        <v>970</v>
      </c>
      <c r="E50" t="s">
        <v>971</v>
      </c>
      <c r="F50" t="s">
        <v>414</v>
      </c>
      <c r="G50" t="s">
        <v>415</v>
      </c>
      <c r="H50" t="s">
        <v>416</v>
      </c>
      <c r="I50" t="s">
        <v>3568</v>
      </c>
      <c r="J50" s="711" t="s">
        <v>3602</v>
      </c>
      <c r="K50" s="1045">
        <v>44895</v>
      </c>
      <c r="L50" t="s">
        <v>4798</v>
      </c>
      <c r="M50" t="s">
        <v>4799</v>
      </c>
      <c r="N50" t="s">
        <v>421</v>
      </c>
      <c r="O50">
        <v>0</v>
      </c>
      <c r="P50">
        <v>0</v>
      </c>
      <c r="Q50" t="s">
        <v>422</v>
      </c>
      <c r="R50">
        <v>588</v>
      </c>
      <c r="S50">
        <v>567.4</v>
      </c>
      <c r="T50" s="935" t="s">
        <v>422</v>
      </c>
      <c r="U50">
        <v>588</v>
      </c>
      <c r="V50" t="s">
        <v>423</v>
      </c>
      <c r="W50" t="s">
        <v>424</v>
      </c>
      <c r="X50" t="s">
        <v>425</v>
      </c>
      <c r="Y50" s="1011" t="s">
        <v>3072</v>
      </c>
      <c r="Z50" t="s">
        <v>4800</v>
      </c>
      <c r="AA50" s="1050">
        <v>44908.445381944446</v>
      </c>
    </row>
    <row r="51" spans="1:28">
      <c r="A51" t="s">
        <v>410</v>
      </c>
      <c r="B51" t="s">
        <v>411</v>
      </c>
      <c r="C51" t="s">
        <v>4708</v>
      </c>
      <c r="D51" t="s">
        <v>970</v>
      </c>
      <c r="E51" t="s">
        <v>971</v>
      </c>
      <c r="F51" t="s">
        <v>414</v>
      </c>
      <c r="G51" t="s">
        <v>415</v>
      </c>
      <c r="H51" t="s">
        <v>416</v>
      </c>
      <c r="I51" t="s">
        <v>3568</v>
      </c>
      <c r="J51" s="711" t="s">
        <v>3602</v>
      </c>
      <c r="K51" s="1045">
        <v>44901</v>
      </c>
      <c r="L51" t="s">
        <v>4801</v>
      </c>
      <c r="M51" t="s">
        <v>4802</v>
      </c>
      <c r="N51" t="s">
        <v>421</v>
      </c>
      <c r="O51">
        <v>0</v>
      </c>
      <c r="P51">
        <v>0</v>
      </c>
      <c r="Q51" t="s">
        <v>422</v>
      </c>
      <c r="R51">
        <v>896</v>
      </c>
      <c r="S51">
        <v>849.61</v>
      </c>
      <c r="T51" s="935" t="s">
        <v>422</v>
      </c>
      <c r="U51">
        <v>896</v>
      </c>
      <c r="V51" t="s">
        <v>423</v>
      </c>
      <c r="W51" t="s">
        <v>424</v>
      </c>
      <c r="X51" t="s">
        <v>425</v>
      </c>
      <c r="Y51" s="1011" t="s">
        <v>3069</v>
      </c>
      <c r="Z51" t="s">
        <v>4803</v>
      </c>
      <c r="AA51" s="1050">
        <v>44936.625289351854</v>
      </c>
    </row>
    <row r="52" spans="1:28">
      <c r="A52" t="s">
        <v>410</v>
      </c>
      <c r="B52" t="s">
        <v>411</v>
      </c>
      <c r="C52" t="s">
        <v>4708</v>
      </c>
      <c r="D52" t="s">
        <v>970</v>
      </c>
      <c r="E52" t="s">
        <v>971</v>
      </c>
      <c r="F52" t="s">
        <v>414</v>
      </c>
      <c r="G52" t="s">
        <v>415</v>
      </c>
      <c r="H52" t="s">
        <v>416</v>
      </c>
      <c r="I52" t="s">
        <v>3568</v>
      </c>
      <c r="J52" s="711" t="s">
        <v>3602</v>
      </c>
      <c r="K52" s="1045">
        <v>44901</v>
      </c>
      <c r="L52" t="s">
        <v>4804</v>
      </c>
      <c r="M52" t="s">
        <v>4805</v>
      </c>
      <c r="N52" t="s">
        <v>421</v>
      </c>
      <c r="O52">
        <v>0</v>
      </c>
      <c r="P52">
        <v>0</v>
      </c>
      <c r="Q52" t="s">
        <v>422</v>
      </c>
      <c r="R52">
        <v>4104</v>
      </c>
      <c r="S52">
        <v>3891.52</v>
      </c>
      <c r="T52" s="935" t="s">
        <v>422</v>
      </c>
      <c r="U52">
        <v>4104</v>
      </c>
      <c r="V52" t="s">
        <v>423</v>
      </c>
      <c r="W52" t="s">
        <v>424</v>
      </c>
      <c r="X52" t="s">
        <v>425</v>
      </c>
      <c r="Y52" s="1011" t="s">
        <v>3069</v>
      </c>
      <c r="Z52" t="s">
        <v>4806</v>
      </c>
      <c r="AA52" s="1050">
        <v>44936.625289351854</v>
      </c>
    </row>
    <row r="53" spans="1:28">
      <c r="A53" t="s">
        <v>410</v>
      </c>
      <c r="B53" t="s">
        <v>411</v>
      </c>
      <c r="C53" t="s">
        <v>4708</v>
      </c>
      <c r="D53" t="s">
        <v>970</v>
      </c>
      <c r="E53" t="s">
        <v>971</v>
      </c>
      <c r="F53" t="s">
        <v>414</v>
      </c>
      <c r="G53" t="s">
        <v>415</v>
      </c>
      <c r="H53" t="s">
        <v>416</v>
      </c>
      <c r="I53" t="s">
        <v>3568</v>
      </c>
      <c r="J53" s="711" t="s">
        <v>3602</v>
      </c>
      <c r="K53" s="1045">
        <v>44901</v>
      </c>
      <c r="L53" t="s">
        <v>4807</v>
      </c>
      <c r="M53" t="s">
        <v>4808</v>
      </c>
      <c r="N53" t="s">
        <v>421</v>
      </c>
      <c r="O53">
        <v>0</v>
      </c>
      <c r="P53">
        <v>0</v>
      </c>
      <c r="Q53" t="s">
        <v>422</v>
      </c>
      <c r="R53">
        <v>4368</v>
      </c>
      <c r="S53">
        <v>4141.8500000000004</v>
      </c>
      <c r="T53" s="935" t="s">
        <v>422</v>
      </c>
      <c r="U53">
        <v>4368</v>
      </c>
      <c r="V53" t="s">
        <v>423</v>
      </c>
      <c r="W53" t="s">
        <v>424</v>
      </c>
      <c r="X53" t="s">
        <v>425</v>
      </c>
      <c r="Y53" s="1011" t="s">
        <v>3069</v>
      </c>
      <c r="Z53" t="s">
        <v>4809</v>
      </c>
      <c r="AA53" s="1050">
        <v>44936.625289351854</v>
      </c>
    </row>
    <row r="54" spans="1:28">
      <c r="A54" t="s">
        <v>410</v>
      </c>
      <c r="B54" t="s">
        <v>411</v>
      </c>
      <c r="C54" t="s">
        <v>4708</v>
      </c>
      <c r="D54" t="s">
        <v>970</v>
      </c>
      <c r="E54" t="s">
        <v>971</v>
      </c>
      <c r="F54" t="s">
        <v>414</v>
      </c>
      <c r="G54" t="s">
        <v>415</v>
      </c>
      <c r="H54" t="s">
        <v>416</v>
      </c>
      <c r="I54" t="s">
        <v>3557</v>
      </c>
      <c r="J54" s="711" t="s">
        <v>3908</v>
      </c>
      <c r="K54" s="1045">
        <v>44895</v>
      </c>
      <c r="L54" t="s">
        <v>4810</v>
      </c>
      <c r="M54" t="s">
        <v>4811</v>
      </c>
      <c r="N54" t="s">
        <v>421</v>
      </c>
      <c r="O54">
        <v>0</v>
      </c>
      <c r="P54">
        <v>0</v>
      </c>
      <c r="Q54" t="s">
        <v>422</v>
      </c>
      <c r="R54">
        <v>180</v>
      </c>
      <c r="S54">
        <v>173.69</v>
      </c>
      <c r="T54" s="935" t="s">
        <v>422</v>
      </c>
      <c r="U54">
        <v>180</v>
      </c>
      <c r="V54" t="s">
        <v>423</v>
      </c>
      <c r="W54" t="s">
        <v>424</v>
      </c>
      <c r="X54" t="s">
        <v>425</v>
      </c>
      <c r="Y54" s="1011" t="s">
        <v>3069</v>
      </c>
      <c r="Z54" t="s">
        <v>4812</v>
      </c>
      <c r="AA54" s="1050">
        <v>44904.40724537037</v>
      </c>
    </row>
    <row r="55" spans="1:28">
      <c r="A55" t="s">
        <v>410</v>
      </c>
      <c r="B55" t="s">
        <v>411</v>
      </c>
      <c r="C55" t="s">
        <v>4708</v>
      </c>
      <c r="D55" t="s">
        <v>970</v>
      </c>
      <c r="E55" t="s">
        <v>971</v>
      </c>
      <c r="F55" t="s">
        <v>414</v>
      </c>
      <c r="G55" t="s">
        <v>415</v>
      </c>
      <c r="H55" t="s">
        <v>416</v>
      </c>
      <c r="I55" t="s">
        <v>3557</v>
      </c>
      <c r="J55" s="711" t="s">
        <v>3908</v>
      </c>
      <c r="K55" s="1045">
        <v>44895</v>
      </c>
      <c r="L55" t="s">
        <v>4813</v>
      </c>
      <c r="M55" t="s">
        <v>4814</v>
      </c>
      <c r="N55" t="s">
        <v>421</v>
      </c>
      <c r="O55">
        <v>0</v>
      </c>
      <c r="P55">
        <v>0</v>
      </c>
      <c r="Q55" t="s">
        <v>422</v>
      </c>
      <c r="R55">
        <v>295</v>
      </c>
      <c r="S55">
        <v>284.67</v>
      </c>
      <c r="T55" s="935" t="s">
        <v>422</v>
      </c>
      <c r="U55">
        <v>295</v>
      </c>
      <c r="V55" t="s">
        <v>423</v>
      </c>
      <c r="W55" t="s">
        <v>424</v>
      </c>
      <c r="X55" t="s">
        <v>425</v>
      </c>
      <c r="Y55" s="1011" t="s">
        <v>3069</v>
      </c>
      <c r="Z55" t="s">
        <v>4815</v>
      </c>
      <c r="AA55" s="1050">
        <v>44908.445381944446</v>
      </c>
    </row>
    <row r="56" spans="1:28">
      <c r="A56" t="s">
        <v>410</v>
      </c>
      <c r="B56" t="s">
        <v>411</v>
      </c>
      <c r="C56" t="s">
        <v>4719</v>
      </c>
      <c r="D56" t="s">
        <v>970</v>
      </c>
      <c r="E56" t="s">
        <v>971</v>
      </c>
      <c r="F56" t="s">
        <v>414</v>
      </c>
      <c r="G56" t="s">
        <v>415</v>
      </c>
      <c r="H56" t="s">
        <v>416</v>
      </c>
      <c r="I56" t="s">
        <v>3557</v>
      </c>
      <c r="J56" s="711" t="s">
        <v>3908</v>
      </c>
      <c r="K56" s="1045">
        <v>44918</v>
      </c>
      <c r="L56" t="s">
        <v>4816</v>
      </c>
      <c r="M56" t="s">
        <v>4817</v>
      </c>
      <c r="N56" t="s">
        <v>421</v>
      </c>
      <c r="O56">
        <v>0</v>
      </c>
      <c r="P56">
        <v>0</v>
      </c>
      <c r="Q56" t="s">
        <v>422</v>
      </c>
      <c r="R56">
        <v>175</v>
      </c>
      <c r="S56">
        <v>164.77</v>
      </c>
      <c r="T56" s="935" t="s">
        <v>422</v>
      </c>
      <c r="U56">
        <v>175</v>
      </c>
      <c r="V56" t="s">
        <v>423</v>
      </c>
      <c r="W56" t="s">
        <v>424</v>
      </c>
      <c r="X56" t="s">
        <v>425</v>
      </c>
      <c r="Y56" s="1011" t="s">
        <v>3072</v>
      </c>
      <c r="Z56" t="s">
        <v>4818</v>
      </c>
      <c r="AA56" s="1050">
        <v>44945.29923611111</v>
      </c>
    </row>
    <row r="57" spans="1:28">
      <c r="A57" t="s">
        <v>410</v>
      </c>
      <c r="B57" t="s">
        <v>411</v>
      </c>
      <c r="C57" t="s">
        <v>4685</v>
      </c>
      <c r="D57" t="s">
        <v>970</v>
      </c>
      <c r="E57" t="s">
        <v>971</v>
      </c>
      <c r="F57" t="s">
        <v>414</v>
      </c>
      <c r="G57" t="s">
        <v>415</v>
      </c>
      <c r="H57" t="s">
        <v>416</v>
      </c>
      <c r="I57" t="s">
        <v>3567</v>
      </c>
      <c r="J57" s="711" t="s">
        <v>3992</v>
      </c>
      <c r="K57" s="1045">
        <v>44918</v>
      </c>
      <c r="L57" t="s">
        <v>4819</v>
      </c>
      <c r="M57" t="s">
        <v>4820</v>
      </c>
      <c r="N57" t="s">
        <v>421</v>
      </c>
      <c r="O57">
        <v>0</v>
      </c>
      <c r="P57">
        <v>0</v>
      </c>
      <c r="Q57" t="s">
        <v>422</v>
      </c>
      <c r="R57">
        <v>4400</v>
      </c>
      <c r="S57">
        <v>4142.74</v>
      </c>
      <c r="T57" s="935" t="s">
        <v>422</v>
      </c>
      <c r="U57">
        <v>4400</v>
      </c>
      <c r="V57" t="s">
        <v>423</v>
      </c>
      <c r="W57" t="s">
        <v>424</v>
      </c>
      <c r="X57" t="s">
        <v>425</v>
      </c>
      <c r="Y57" s="1011" t="s">
        <v>3574</v>
      </c>
      <c r="Z57" t="s">
        <v>4821</v>
      </c>
      <c r="AA57" s="1050">
        <v>44945.498124999998</v>
      </c>
      <c r="AB57" t="s">
        <v>5432</v>
      </c>
    </row>
    <row r="58" spans="1:28">
      <c r="A58" t="s">
        <v>410</v>
      </c>
      <c r="B58" t="s">
        <v>411</v>
      </c>
      <c r="C58" t="s">
        <v>4822</v>
      </c>
      <c r="D58" t="s">
        <v>412</v>
      </c>
      <c r="E58" t="s">
        <v>413</v>
      </c>
      <c r="F58" t="s">
        <v>414</v>
      </c>
      <c r="G58" t="s">
        <v>415</v>
      </c>
      <c r="H58" t="s">
        <v>416</v>
      </c>
      <c r="I58" t="s">
        <v>875</v>
      </c>
      <c r="J58" s="711" t="s">
        <v>1065</v>
      </c>
      <c r="K58" s="1045">
        <v>44839</v>
      </c>
      <c r="L58" t="s">
        <v>4823</v>
      </c>
      <c r="M58" t="s">
        <v>4824</v>
      </c>
      <c r="N58" t="s">
        <v>421</v>
      </c>
      <c r="O58">
        <v>0</v>
      </c>
      <c r="P58">
        <v>0</v>
      </c>
      <c r="Q58" t="s">
        <v>422</v>
      </c>
      <c r="R58">
        <v>1732.98</v>
      </c>
      <c r="S58">
        <v>1767.99</v>
      </c>
      <c r="T58" s="935" t="s">
        <v>422</v>
      </c>
      <c r="U58">
        <v>1732.98</v>
      </c>
      <c r="V58" t="s">
        <v>423</v>
      </c>
      <c r="W58" t="s">
        <v>424</v>
      </c>
      <c r="X58" t="s">
        <v>425</v>
      </c>
      <c r="Y58" s="1011" t="s">
        <v>3104</v>
      </c>
      <c r="Z58" t="s">
        <v>4825</v>
      </c>
      <c r="AA58" s="1050">
        <v>44873.415717592594</v>
      </c>
    </row>
    <row r="59" spans="1:28">
      <c r="A59" t="s">
        <v>410</v>
      </c>
      <c r="B59" t="s">
        <v>411</v>
      </c>
      <c r="C59" t="s">
        <v>4822</v>
      </c>
      <c r="D59" t="s">
        <v>970</v>
      </c>
      <c r="E59" t="s">
        <v>971</v>
      </c>
      <c r="F59" t="s">
        <v>414</v>
      </c>
      <c r="G59" t="s">
        <v>415</v>
      </c>
      <c r="H59" t="s">
        <v>416</v>
      </c>
      <c r="I59" t="s">
        <v>875</v>
      </c>
      <c r="J59" s="711" t="s">
        <v>1065</v>
      </c>
      <c r="K59" s="1045">
        <v>44865</v>
      </c>
      <c r="L59" t="s">
        <v>4826</v>
      </c>
      <c r="M59" t="s">
        <v>4827</v>
      </c>
      <c r="N59" t="s">
        <v>421</v>
      </c>
      <c r="O59">
        <v>0</v>
      </c>
      <c r="P59">
        <v>0</v>
      </c>
      <c r="Q59" t="s">
        <v>422</v>
      </c>
      <c r="R59">
        <v>2048</v>
      </c>
      <c r="S59">
        <v>2062.23</v>
      </c>
      <c r="T59" s="935" t="s">
        <v>422</v>
      </c>
      <c r="U59">
        <v>2048</v>
      </c>
      <c r="V59" t="s">
        <v>423</v>
      </c>
      <c r="W59" t="s">
        <v>424</v>
      </c>
      <c r="X59" t="s">
        <v>425</v>
      </c>
      <c r="Y59" s="1011" t="s">
        <v>3104</v>
      </c>
      <c r="Z59" t="s">
        <v>4828</v>
      </c>
      <c r="AA59" s="1050">
        <v>44868.364502314813</v>
      </c>
    </row>
    <row r="60" spans="1:28">
      <c r="A60" t="s">
        <v>410</v>
      </c>
      <c r="B60" t="s">
        <v>411</v>
      </c>
      <c r="C60" t="s">
        <v>4822</v>
      </c>
      <c r="D60" t="s">
        <v>970</v>
      </c>
      <c r="E60" t="s">
        <v>971</v>
      </c>
      <c r="F60" t="s">
        <v>414</v>
      </c>
      <c r="G60" t="s">
        <v>415</v>
      </c>
      <c r="H60" t="s">
        <v>416</v>
      </c>
      <c r="I60" t="s">
        <v>875</v>
      </c>
      <c r="J60" s="711" t="s">
        <v>1065</v>
      </c>
      <c r="K60" s="1045">
        <v>44865</v>
      </c>
      <c r="L60" t="s">
        <v>4829</v>
      </c>
      <c r="M60" t="s">
        <v>4830</v>
      </c>
      <c r="N60" t="s">
        <v>421</v>
      </c>
      <c r="O60">
        <v>0</v>
      </c>
      <c r="P60">
        <v>0</v>
      </c>
      <c r="Q60" t="s">
        <v>422</v>
      </c>
      <c r="R60">
        <v>1080.8</v>
      </c>
      <c r="S60">
        <v>1088.31</v>
      </c>
      <c r="T60" s="935" t="s">
        <v>422</v>
      </c>
      <c r="U60">
        <v>1080.8</v>
      </c>
      <c r="V60" t="s">
        <v>423</v>
      </c>
      <c r="W60" t="s">
        <v>424</v>
      </c>
      <c r="X60" t="s">
        <v>425</v>
      </c>
      <c r="Y60" s="1011" t="s">
        <v>3104</v>
      </c>
      <c r="Z60" t="s">
        <v>4831</v>
      </c>
      <c r="AA60" s="1050">
        <v>44868.364502314813</v>
      </c>
    </row>
    <row r="61" spans="1:28">
      <c r="A61" t="s">
        <v>410</v>
      </c>
      <c r="B61" t="s">
        <v>411</v>
      </c>
      <c r="C61" t="s">
        <v>4822</v>
      </c>
      <c r="D61" t="s">
        <v>970</v>
      </c>
      <c r="E61" t="s">
        <v>971</v>
      </c>
      <c r="F61" t="s">
        <v>414</v>
      </c>
      <c r="G61" t="s">
        <v>415</v>
      </c>
      <c r="H61" t="s">
        <v>416</v>
      </c>
      <c r="I61" t="s">
        <v>875</v>
      </c>
      <c r="J61" s="711" t="s">
        <v>1065</v>
      </c>
      <c r="K61" s="1045">
        <v>44865</v>
      </c>
      <c r="L61" t="s">
        <v>4832</v>
      </c>
      <c r="M61" t="s">
        <v>4833</v>
      </c>
      <c r="N61" t="s">
        <v>421</v>
      </c>
      <c r="O61">
        <v>0</v>
      </c>
      <c r="P61">
        <v>0</v>
      </c>
      <c r="Q61" t="s">
        <v>422</v>
      </c>
      <c r="R61">
        <v>1170.4000000000001</v>
      </c>
      <c r="S61">
        <v>1178.53</v>
      </c>
      <c r="T61" s="935" t="s">
        <v>422</v>
      </c>
      <c r="U61">
        <v>1170.4000000000001</v>
      </c>
      <c r="V61" t="s">
        <v>423</v>
      </c>
      <c r="W61" t="s">
        <v>424</v>
      </c>
      <c r="X61" t="s">
        <v>425</v>
      </c>
      <c r="Y61" s="1011" t="s">
        <v>3104</v>
      </c>
      <c r="Z61" t="s">
        <v>4834</v>
      </c>
      <c r="AA61" s="1050">
        <v>44868.364502314813</v>
      </c>
    </row>
    <row r="62" spans="1:28">
      <c r="A62" t="s">
        <v>410</v>
      </c>
      <c r="B62" t="s">
        <v>411</v>
      </c>
      <c r="C62" t="s">
        <v>4822</v>
      </c>
      <c r="D62" t="s">
        <v>970</v>
      </c>
      <c r="E62" t="s">
        <v>971</v>
      </c>
      <c r="F62" t="s">
        <v>414</v>
      </c>
      <c r="G62" t="s">
        <v>415</v>
      </c>
      <c r="H62" t="s">
        <v>416</v>
      </c>
      <c r="I62" t="s">
        <v>875</v>
      </c>
      <c r="J62" s="711" t="s">
        <v>1065</v>
      </c>
      <c r="K62" s="1045">
        <v>44868</v>
      </c>
      <c r="L62" t="s">
        <v>4835</v>
      </c>
      <c r="M62" t="s">
        <v>4836</v>
      </c>
      <c r="N62" t="s">
        <v>421</v>
      </c>
      <c r="O62">
        <v>0</v>
      </c>
      <c r="P62">
        <v>0</v>
      </c>
      <c r="Q62" t="s">
        <v>422</v>
      </c>
      <c r="R62">
        <v>-1080</v>
      </c>
      <c r="S62">
        <v>-1087.5</v>
      </c>
      <c r="T62" s="935" t="s">
        <v>422</v>
      </c>
      <c r="U62">
        <v>-1080</v>
      </c>
      <c r="V62" t="s">
        <v>423</v>
      </c>
      <c r="W62" t="s">
        <v>424</v>
      </c>
      <c r="X62" t="s">
        <v>425</v>
      </c>
      <c r="Y62" s="1011" t="s">
        <v>3104</v>
      </c>
      <c r="Z62" t="s">
        <v>4837</v>
      </c>
      <c r="AA62" s="1050">
        <v>44900.597430555557</v>
      </c>
    </row>
    <row r="63" spans="1:28">
      <c r="A63" t="s">
        <v>410</v>
      </c>
      <c r="B63" t="s">
        <v>411</v>
      </c>
      <c r="C63" t="s">
        <v>4822</v>
      </c>
      <c r="D63" t="s">
        <v>970</v>
      </c>
      <c r="E63" t="s">
        <v>971</v>
      </c>
      <c r="F63" t="s">
        <v>414</v>
      </c>
      <c r="G63" t="s">
        <v>415</v>
      </c>
      <c r="H63" t="s">
        <v>416</v>
      </c>
      <c r="I63" t="s">
        <v>875</v>
      </c>
      <c r="J63" s="711" t="s">
        <v>1065</v>
      </c>
      <c r="K63" s="1045">
        <v>44893</v>
      </c>
      <c r="L63" t="s">
        <v>4838</v>
      </c>
      <c r="M63" t="s">
        <v>4839</v>
      </c>
      <c r="N63" t="s">
        <v>421</v>
      </c>
      <c r="O63">
        <v>0</v>
      </c>
      <c r="P63">
        <v>0</v>
      </c>
      <c r="Q63" t="s">
        <v>422</v>
      </c>
      <c r="R63">
        <v>1808</v>
      </c>
      <c r="S63">
        <v>1763.9</v>
      </c>
      <c r="T63" s="935" t="s">
        <v>422</v>
      </c>
      <c r="U63">
        <v>1808</v>
      </c>
      <c r="V63" t="s">
        <v>423</v>
      </c>
      <c r="W63" t="s">
        <v>424</v>
      </c>
      <c r="X63" t="s">
        <v>425</v>
      </c>
      <c r="Y63" s="1011" t="s">
        <v>3104</v>
      </c>
      <c r="Z63" t="s">
        <v>4840</v>
      </c>
      <c r="AA63" s="1050">
        <v>44901.406689814816</v>
      </c>
    </row>
    <row r="64" spans="1:28">
      <c r="A64" t="s">
        <v>410</v>
      </c>
      <c r="B64" t="s">
        <v>411</v>
      </c>
      <c r="C64" t="s">
        <v>4841</v>
      </c>
      <c r="D64" t="s">
        <v>970</v>
      </c>
      <c r="E64" t="s">
        <v>971</v>
      </c>
      <c r="F64" t="s">
        <v>414</v>
      </c>
      <c r="G64" t="s">
        <v>415</v>
      </c>
      <c r="H64" t="s">
        <v>416</v>
      </c>
      <c r="I64" t="s">
        <v>875</v>
      </c>
      <c r="J64" s="711" t="s">
        <v>1065</v>
      </c>
      <c r="K64" s="1045">
        <v>44896</v>
      </c>
      <c r="L64" t="s">
        <v>4842</v>
      </c>
      <c r="M64" t="s">
        <v>4843</v>
      </c>
      <c r="N64" t="s">
        <v>421</v>
      </c>
      <c r="O64">
        <v>0</v>
      </c>
      <c r="P64">
        <v>0</v>
      </c>
      <c r="Q64" t="s">
        <v>422</v>
      </c>
      <c r="R64">
        <v>1313</v>
      </c>
      <c r="S64">
        <v>1267.01</v>
      </c>
      <c r="T64" s="935" t="s">
        <v>422</v>
      </c>
      <c r="U64">
        <v>1313</v>
      </c>
      <c r="V64" t="s">
        <v>423</v>
      </c>
      <c r="W64" t="s">
        <v>424</v>
      </c>
      <c r="X64" t="s">
        <v>425</v>
      </c>
      <c r="Y64" s="1011" t="s">
        <v>3122</v>
      </c>
      <c r="Z64" t="s">
        <v>4844</v>
      </c>
      <c r="AA64" s="1050">
        <v>44936.625289351854</v>
      </c>
    </row>
    <row r="65" spans="1:27">
      <c r="A65" t="s">
        <v>410</v>
      </c>
      <c r="B65" t="s">
        <v>411</v>
      </c>
      <c r="C65" t="s">
        <v>4845</v>
      </c>
      <c r="D65" t="s">
        <v>412</v>
      </c>
      <c r="E65" t="s">
        <v>413</v>
      </c>
      <c r="F65" t="s">
        <v>414</v>
      </c>
      <c r="G65" t="s">
        <v>415</v>
      </c>
      <c r="H65" t="s">
        <v>416</v>
      </c>
      <c r="I65" t="s">
        <v>876</v>
      </c>
      <c r="J65" s="711" t="s">
        <v>4846</v>
      </c>
      <c r="K65" s="1045">
        <v>44876</v>
      </c>
      <c r="L65" t="s">
        <v>4847</v>
      </c>
      <c r="M65" t="s">
        <v>4848</v>
      </c>
      <c r="N65" t="s">
        <v>421</v>
      </c>
      <c r="O65">
        <v>0</v>
      </c>
      <c r="P65">
        <v>0</v>
      </c>
      <c r="Q65" t="s">
        <v>422</v>
      </c>
      <c r="R65">
        <v>88</v>
      </c>
      <c r="S65">
        <v>88.69</v>
      </c>
      <c r="T65" s="935" t="s">
        <v>422</v>
      </c>
      <c r="U65">
        <v>88</v>
      </c>
      <c r="V65" t="s">
        <v>423</v>
      </c>
      <c r="W65" t="s">
        <v>424</v>
      </c>
      <c r="X65" t="s">
        <v>425</v>
      </c>
      <c r="Y65" s="1011" t="s">
        <v>3168</v>
      </c>
      <c r="Z65" t="s">
        <v>4849</v>
      </c>
      <c r="AA65" s="1050">
        <v>44900.503935185188</v>
      </c>
    </row>
    <row r="66" spans="1:27">
      <c r="A66" t="s">
        <v>410</v>
      </c>
      <c r="B66" t="s">
        <v>411</v>
      </c>
      <c r="C66" t="s">
        <v>4845</v>
      </c>
      <c r="D66" t="s">
        <v>412</v>
      </c>
      <c r="E66" t="s">
        <v>413</v>
      </c>
      <c r="F66" t="s">
        <v>414</v>
      </c>
      <c r="G66" t="s">
        <v>415</v>
      </c>
      <c r="H66" t="s">
        <v>416</v>
      </c>
      <c r="I66" t="s">
        <v>876</v>
      </c>
      <c r="J66" s="711" t="s">
        <v>4846</v>
      </c>
      <c r="K66" s="1045">
        <v>44888</v>
      </c>
      <c r="L66" t="s">
        <v>4850</v>
      </c>
      <c r="M66" t="s">
        <v>4851</v>
      </c>
      <c r="N66" t="s">
        <v>421</v>
      </c>
      <c r="O66">
        <v>0</v>
      </c>
      <c r="P66">
        <v>0</v>
      </c>
      <c r="Q66" t="s">
        <v>422</v>
      </c>
      <c r="R66">
        <v>190</v>
      </c>
      <c r="S66">
        <v>185.37</v>
      </c>
      <c r="T66" s="935" t="s">
        <v>422</v>
      </c>
      <c r="U66">
        <v>190</v>
      </c>
      <c r="V66" t="s">
        <v>423</v>
      </c>
      <c r="W66" t="s">
        <v>424</v>
      </c>
      <c r="X66" t="s">
        <v>425</v>
      </c>
      <c r="Y66" s="1011" t="s">
        <v>3168</v>
      </c>
      <c r="Z66" t="s">
        <v>4852</v>
      </c>
      <c r="AA66" s="1050">
        <v>44900.5159375</v>
      </c>
    </row>
    <row r="67" spans="1:27">
      <c r="A67" t="s">
        <v>410</v>
      </c>
      <c r="B67" t="s">
        <v>411</v>
      </c>
      <c r="C67" t="s">
        <v>4715</v>
      </c>
      <c r="D67" t="s">
        <v>970</v>
      </c>
      <c r="E67" t="s">
        <v>971</v>
      </c>
      <c r="F67" t="s">
        <v>414</v>
      </c>
      <c r="G67" t="s">
        <v>415</v>
      </c>
      <c r="H67" t="s">
        <v>416</v>
      </c>
      <c r="I67" t="s">
        <v>876</v>
      </c>
      <c r="J67" s="711" t="s">
        <v>4846</v>
      </c>
      <c r="K67" s="1045">
        <v>44895</v>
      </c>
      <c r="L67" t="s">
        <v>4853</v>
      </c>
      <c r="M67" t="s">
        <v>4854</v>
      </c>
      <c r="N67" t="s">
        <v>421</v>
      </c>
      <c r="O67">
        <v>0</v>
      </c>
      <c r="P67">
        <v>0</v>
      </c>
      <c r="Q67" t="s">
        <v>422</v>
      </c>
      <c r="R67">
        <v>500</v>
      </c>
      <c r="S67">
        <v>482.49</v>
      </c>
      <c r="T67" s="935" t="s">
        <v>422</v>
      </c>
      <c r="U67">
        <v>500</v>
      </c>
      <c r="V67" t="s">
        <v>423</v>
      </c>
      <c r="W67" t="s">
        <v>424</v>
      </c>
      <c r="X67" t="s">
        <v>425</v>
      </c>
      <c r="Y67" s="1011" t="s">
        <v>3064</v>
      </c>
      <c r="Z67" t="s">
        <v>4855</v>
      </c>
      <c r="AA67" s="1050">
        <v>44904.407233796293</v>
      </c>
    </row>
    <row r="68" spans="1:27">
      <c r="A68" t="s">
        <v>410</v>
      </c>
      <c r="B68" t="s">
        <v>411</v>
      </c>
      <c r="C68" t="s">
        <v>4845</v>
      </c>
      <c r="D68" t="s">
        <v>412</v>
      </c>
      <c r="E68" t="s">
        <v>413</v>
      </c>
      <c r="F68" t="s">
        <v>414</v>
      </c>
      <c r="G68" t="s">
        <v>415</v>
      </c>
      <c r="H68" t="s">
        <v>416</v>
      </c>
      <c r="I68" t="s">
        <v>876</v>
      </c>
      <c r="J68" s="711" t="s">
        <v>4846</v>
      </c>
      <c r="K68" s="1045">
        <v>44901</v>
      </c>
      <c r="L68" t="s">
        <v>4856</v>
      </c>
      <c r="M68" t="s">
        <v>4857</v>
      </c>
      <c r="N68" t="s">
        <v>421</v>
      </c>
      <c r="O68">
        <v>0</v>
      </c>
      <c r="P68">
        <v>0</v>
      </c>
      <c r="Q68" t="s">
        <v>422</v>
      </c>
      <c r="R68">
        <v>50</v>
      </c>
      <c r="S68">
        <v>47.41</v>
      </c>
      <c r="T68" s="935" t="s">
        <v>422</v>
      </c>
      <c r="U68">
        <v>50</v>
      </c>
      <c r="V68" t="s">
        <v>423</v>
      </c>
      <c r="W68" t="s">
        <v>424</v>
      </c>
      <c r="X68" t="s">
        <v>425</v>
      </c>
      <c r="Y68" s="1011" t="s">
        <v>3168</v>
      </c>
      <c r="Z68" t="s">
        <v>4858</v>
      </c>
      <c r="AA68" s="1050">
        <v>44939.352812500001</v>
      </c>
    </row>
    <row r="69" spans="1:27">
      <c r="A69" t="s">
        <v>410</v>
      </c>
      <c r="B69" t="s">
        <v>411</v>
      </c>
      <c r="C69" t="s">
        <v>4708</v>
      </c>
      <c r="D69" t="s">
        <v>970</v>
      </c>
      <c r="E69" t="s">
        <v>971</v>
      </c>
      <c r="F69" t="s">
        <v>414</v>
      </c>
      <c r="G69" t="s">
        <v>415</v>
      </c>
      <c r="H69" t="s">
        <v>416</v>
      </c>
      <c r="I69" t="s">
        <v>876</v>
      </c>
      <c r="J69" s="711" t="s">
        <v>4846</v>
      </c>
      <c r="K69" s="1045">
        <v>44918</v>
      </c>
      <c r="L69" t="s">
        <v>4859</v>
      </c>
      <c r="M69" t="s">
        <v>4860</v>
      </c>
      <c r="N69" t="s">
        <v>421</v>
      </c>
      <c r="O69">
        <v>0</v>
      </c>
      <c r="P69">
        <v>0</v>
      </c>
      <c r="Q69" t="s">
        <v>422</v>
      </c>
      <c r="R69">
        <v>200</v>
      </c>
      <c r="S69">
        <v>188.31</v>
      </c>
      <c r="T69" s="935" t="s">
        <v>422</v>
      </c>
      <c r="U69">
        <v>200</v>
      </c>
      <c r="V69" t="s">
        <v>423</v>
      </c>
      <c r="W69" t="s">
        <v>424</v>
      </c>
      <c r="X69" t="s">
        <v>425</v>
      </c>
      <c r="Y69" s="1011" t="s">
        <v>3069</v>
      </c>
      <c r="Z69" t="s">
        <v>4861</v>
      </c>
      <c r="AA69" s="1050">
        <v>44945.299247685187</v>
      </c>
    </row>
    <row r="70" spans="1:27">
      <c r="A70" t="s">
        <v>410</v>
      </c>
      <c r="B70" t="s">
        <v>411</v>
      </c>
      <c r="C70" t="s">
        <v>4708</v>
      </c>
      <c r="D70" t="s">
        <v>970</v>
      </c>
      <c r="E70" t="s">
        <v>971</v>
      </c>
      <c r="F70" t="s">
        <v>414</v>
      </c>
      <c r="G70" t="s">
        <v>415</v>
      </c>
      <c r="H70" t="s">
        <v>416</v>
      </c>
      <c r="I70" t="s">
        <v>882</v>
      </c>
      <c r="J70" s="711" t="s">
        <v>1960</v>
      </c>
      <c r="K70" s="1045">
        <v>44865</v>
      </c>
      <c r="L70" t="s">
        <v>4862</v>
      </c>
      <c r="M70" t="s">
        <v>4863</v>
      </c>
      <c r="N70" t="s">
        <v>421</v>
      </c>
      <c r="O70">
        <v>0</v>
      </c>
      <c r="P70">
        <v>0</v>
      </c>
      <c r="Q70" t="s">
        <v>422</v>
      </c>
      <c r="R70">
        <v>1300</v>
      </c>
      <c r="S70">
        <v>1309.03</v>
      </c>
      <c r="T70" s="935" t="s">
        <v>422</v>
      </c>
      <c r="U70">
        <v>1300</v>
      </c>
      <c r="V70" t="s">
        <v>423</v>
      </c>
      <c r="W70" t="s">
        <v>424</v>
      </c>
      <c r="X70" t="s">
        <v>425</v>
      </c>
      <c r="Y70" s="1011" t="s">
        <v>3069</v>
      </c>
      <c r="Z70" t="s">
        <v>4864</v>
      </c>
      <c r="AA70" s="1050">
        <v>44869.366990740738</v>
      </c>
    </row>
    <row r="71" spans="1:27">
      <c r="A71" t="s">
        <v>410</v>
      </c>
      <c r="B71" t="s">
        <v>411</v>
      </c>
      <c r="C71" t="s">
        <v>4708</v>
      </c>
      <c r="D71" t="s">
        <v>970</v>
      </c>
      <c r="E71" t="s">
        <v>971</v>
      </c>
      <c r="F71" t="s">
        <v>414</v>
      </c>
      <c r="G71" t="s">
        <v>415</v>
      </c>
      <c r="H71" t="s">
        <v>416</v>
      </c>
      <c r="I71" t="s">
        <v>882</v>
      </c>
      <c r="J71" s="711" t="s">
        <v>1960</v>
      </c>
      <c r="K71" s="1045">
        <v>44895</v>
      </c>
      <c r="L71" t="s">
        <v>4865</v>
      </c>
      <c r="M71" t="s">
        <v>4866</v>
      </c>
      <c r="N71" t="s">
        <v>421</v>
      </c>
      <c r="O71">
        <v>0</v>
      </c>
      <c r="P71">
        <v>0</v>
      </c>
      <c r="Q71" t="s">
        <v>422</v>
      </c>
      <c r="R71">
        <v>190</v>
      </c>
      <c r="S71">
        <v>183.34</v>
      </c>
      <c r="T71" s="935" t="s">
        <v>422</v>
      </c>
      <c r="U71">
        <v>190</v>
      </c>
      <c r="V71" t="s">
        <v>423</v>
      </c>
      <c r="W71" t="s">
        <v>424</v>
      </c>
      <c r="X71" t="s">
        <v>425</v>
      </c>
      <c r="Y71" s="1011" t="s">
        <v>3069</v>
      </c>
      <c r="Z71" t="s">
        <v>4867</v>
      </c>
      <c r="AA71" s="1050">
        <v>44904.407222222224</v>
      </c>
    </row>
    <row r="72" spans="1:27">
      <c r="A72" t="s">
        <v>410</v>
      </c>
      <c r="B72" t="s">
        <v>411</v>
      </c>
      <c r="C72" t="s">
        <v>4719</v>
      </c>
      <c r="D72" t="s">
        <v>970</v>
      </c>
      <c r="E72" t="s">
        <v>971</v>
      </c>
      <c r="F72" t="s">
        <v>414</v>
      </c>
      <c r="G72" t="s">
        <v>415</v>
      </c>
      <c r="H72" t="s">
        <v>416</v>
      </c>
      <c r="I72" t="s">
        <v>906</v>
      </c>
      <c r="J72" s="711" t="s">
        <v>4629</v>
      </c>
      <c r="K72" s="1045">
        <v>44865</v>
      </c>
      <c r="L72" t="s">
        <v>4868</v>
      </c>
      <c r="M72" t="s">
        <v>4869</v>
      </c>
      <c r="N72" t="s">
        <v>421</v>
      </c>
      <c r="O72">
        <v>0</v>
      </c>
      <c r="P72">
        <v>0</v>
      </c>
      <c r="Q72" t="s">
        <v>422</v>
      </c>
      <c r="R72">
        <v>264</v>
      </c>
      <c r="S72">
        <v>265.83</v>
      </c>
      <c r="T72" s="935" t="s">
        <v>422</v>
      </c>
      <c r="U72">
        <v>264</v>
      </c>
      <c r="V72" t="s">
        <v>423</v>
      </c>
      <c r="W72" t="s">
        <v>424</v>
      </c>
      <c r="X72" t="s">
        <v>425</v>
      </c>
      <c r="Y72" s="1011" t="s">
        <v>3072</v>
      </c>
      <c r="Z72" t="s">
        <v>4870</v>
      </c>
      <c r="AA72" s="1050">
        <v>44879.576782407406</v>
      </c>
    </row>
    <row r="73" spans="1:27" s="1011" customFormat="1">
      <c r="A73" t="s">
        <v>410</v>
      </c>
      <c r="B73" t="s">
        <v>411</v>
      </c>
      <c r="C73" t="s">
        <v>4719</v>
      </c>
      <c r="D73" t="s">
        <v>970</v>
      </c>
      <c r="E73" t="s">
        <v>971</v>
      </c>
      <c r="F73" t="s">
        <v>414</v>
      </c>
      <c r="G73" t="s">
        <v>415</v>
      </c>
      <c r="H73" t="s">
        <v>416</v>
      </c>
      <c r="I73" s="711" t="s">
        <v>906</v>
      </c>
      <c r="J73" s="711" t="s">
        <v>4629</v>
      </c>
      <c r="K73" s="1045">
        <v>44895</v>
      </c>
      <c r="L73" t="s">
        <v>4871</v>
      </c>
      <c r="M73" t="s">
        <v>4872</v>
      </c>
      <c r="N73" t="s">
        <v>421</v>
      </c>
      <c r="O73">
        <v>0</v>
      </c>
      <c r="P73">
        <v>0</v>
      </c>
      <c r="Q73" t="s">
        <v>422</v>
      </c>
      <c r="R73">
        <v>790</v>
      </c>
      <c r="S73" s="935">
        <v>762.33</v>
      </c>
      <c r="T73" t="s">
        <v>422</v>
      </c>
      <c r="U73">
        <v>790</v>
      </c>
      <c r="V73" t="s">
        <v>423</v>
      </c>
      <c r="W73" t="s">
        <v>424</v>
      </c>
      <c r="X73" s="711" t="s">
        <v>425</v>
      </c>
      <c r="Y73" s="1011" t="s">
        <v>3072</v>
      </c>
      <c r="Z73" t="s">
        <v>4873</v>
      </c>
      <c r="AA73" s="1050">
        <v>44904.407222222224</v>
      </c>
    </row>
    <row r="74" spans="1:27" s="1011" customFormat="1">
      <c r="A74" t="s">
        <v>410</v>
      </c>
      <c r="B74" t="s">
        <v>411</v>
      </c>
      <c r="C74" t="s">
        <v>4708</v>
      </c>
      <c r="D74" t="s">
        <v>970</v>
      </c>
      <c r="E74" t="s">
        <v>971</v>
      </c>
      <c r="F74" t="s">
        <v>414</v>
      </c>
      <c r="G74" t="s">
        <v>415</v>
      </c>
      <c r="H74" t="s">
        <v>416</v>
      </c>
      <c r="I74" s="711" t="s">
        <v>906</v>
      </c>
      <c r="J74" s="711" t="s">
        <v>4629</v>
      </c>
      <c r="K74" s="1045">
        <v>44895</v>
      </c>
      <c r="L74" t="s">
        <v>4874</v>
      </c>
      <c r="M74" t="s">
        <v>4875</v>
      </c>
      <c r="N74" t="s">
        <v>421</v>
      </c>
      <c r="O74">
        <v>0</v>
      </c>
      <c r="P74">
        <v>0</v>
      </c>
      <c r="Q74" t="s">
        <v>422</v>
      </c>
      <c r="R74">
        <v>500</v>
      </c>
      <c r="S74" s="935">
        <v>482.49</v>
      </c>
      <c r="T74" t="s">
        <v>422</v>
      </c>
      <c r="U74">
        <v>500</v>
      </c>
      <c r="V74" t="s">
        <v>423</v>
      </c>
      <c r="W74" t="s">
        <v>424</v>
      </c>
      <c r="X74" s="711" t="s">
        <v>425</v>
      </c>
      <c r="Y74" s="1011" t="s">
        <v>3069</v>
      </c>
      <c r="Z74" t="s">
        <v>4876</v>
      </c>
      <c r="AA74" s="1050">
        <v>44904.407222222224</v>
      </c>
    </row>
    <row r="75" spans="1:27" s="1011" customFormat="1">
      <c r="A75" t="s">
        <v>410</v>
      </c>
      <c r="B75" t="s">
        <v>411</v>
      </c>
      <c r="C75" t="s">
        <v>4845</v>
      </c>
      <c r="D75" t="s">
        <v>412</v>
      </c>
      <c r="E75" t="s">
        <v>413</v>
      </c>
      <c r="F75" t="s">
        <v>414</v>
      </c>
      <c r="G75" t="s">
        <v>415</v>
      </c>
      <c r="H75" t="s">
        <v>416</v>
      </c>
      <c r="I75" s="711" t="s">
        <v>910</v>
      </c>
      <c r="J75" s="711" t="s">
        <v>2159</v>
      </c>
      <c r="K75" s="1045">
        <v>44839</v>
      </c>
      <c r="L75" t="s">
        <v>4877</v>
      </c>
      <c r="M75" t="s">
        <v>4878</v>
      </c>
      <c r="N75" t="s">
        <v>421</v>
      </c>
      <c r="O75">
        <v>0</v>
      </c>
      <c r="P75">
        <v>0</v>
      </c>
      <c r="Q75" t="s">
        <v>422</v>
      </c>
      <c r="R75">
        <v>1384.45</v>
      </c>
      <c r="S75" s="935">
        <v>1412.42</v>
      </c>
      <c r="T75" t="s">
        <v>422</v>
      </c>
      <c r="U75">
        <v>1384.45</v>
      </c>
      <c r="V75" t="s">
        <v>423</v>
      </c>
      <c r="W75" t="s">
        <v>424</v>
      </c>
      <c r="X75" s="711" t="s">
        <v>425</v>
      </c>
      <c r="Y75" s="1011" t="s">
        <v>3168</v>
      </c>
      <c r="Z75" t="s">
        <v>4879</v>
      </c>
      <c r="AA75" s="1050">
        <v>44873.415717592594</v>
      </c>
    </row>
    <row r="76" spans="1:27" s="1011" customFormat="1">
      <c r="A76" t="s">
        <v>410</v>
      </c>
      <c r="B76" t="s">
        <v>411</v>
      </c>
      <c r="C76" t="s">
        <v>4822</v>
      </c>
      <c r="D76" t="s">
        <v>970</v>
      </c>
      <c r="E76" t="s">
        <v>971</v>
      </c>
      <c r="F76" t="s">
        <v>414</v>
      </c>
      <c r="G76" t="s">
        <v>415</v>
      </c>
      <c r="H76" t="s">
        <v>416</v>
      </c>
      <c r="I76" s="711" t="s">
        <v>910</v>
      </c>
      <c r="J76" s="711" t="s">
        <v>2159</v>
      </c>
      <c r="K76" s="1045">
        <v>44865</v>
      </c>
      <c r="L76" t="s">
        <v>4880</v>
      </c>
      <c r="M76" t="s">
        <v>4881</v>
      </c>
      <c r="N76" t="s">
        <v>421</v>
      </c>
      <c r="O76">
        <v>0</v>
      </c>
      <c r="P76">
        <v>0</v>
      </c>
      <c r="Q76" t="s">
        <v>422</v>
      </c>
      <c r="R76">
        <v>2101</v>
      </c>
      <c r="S76" s="935">
        <v>2115.6</v>
      </c>
      <c r="T76" t="s">
        <v>422</v>
      </c>
      <c r="U76">
        <v>2101</v>
      </c>
      <c r="V76" t="s">
        <v>423</v>
      </c>
      <c r="W76" t="s">
        <v>424</v>
      </c>
      <c r="X76" s="711" t="s">
        <v>425</v>
      </c>
      <c r="Y76" s="1011" t="s">
        <v>3104</v>
      </c>
      <c r="Z76" t="s">
        <v>4882</v>
      </c>
      <c r="AA76" s="1050">
        <v>44868.364502314813</v>
      </c>
    </row>
    <row r="77" spans="1:27" s="1011" customFormat="1">
      <c r="A77" t="s">
        <v>410</v>
      </c>
      <c r="B77" t="s">
        <v>411</v>
      </c>
      <c r="C77" t="s">
        <v>4822</v>
      </c>
      <c r="D77" t="s">
        <v>970</v>
      </c>
      <c r="E77" t="s">
        <v>971</v>
      </c>
      <c r="F77" t="s">
        <v>414</v>
      </c>
      <c r="G77" t="s">
        <v>415</v>
      </c>
      <c r="H77" t="s">
        <v>416</v>
      </c>
      <c r="I77" s="711" t="s">
        <v>910</v>
      </c>
      <c r="J77" s="711" t="s">
        <v>2159</v>
      </c>
      <c r="K77" s="1045">
        <v>44865</v>
      </c>
      <c r="L77" t="s">
        <v>4883</v>
      </c>
      <c r="M77" t="s">
        <v>4884</v>
      </c>
      <c r="N77" t="s">
        <v>421</v>
      </c>
      <c r="O77">
        <v>0</v>
      </c>
      <c r="P77">
        <v>0</v>
      </c>
      <c r="Q77" t="s">
        <v>422</v>
      </c>
      <c r="R77">
        <v>2128</v>
      </c>
      <c r="S77" s="935">
        <v>2142.79</v>
      </c>
      <c r="T77" t="s">
        <v>422</v>
      </c>
      <c r="U77">
        <v>2128</v>
      </c>
      <c r="V77" t="s">
        <v>423</v>
      </c>
      <c r="W77" t="s">
        <v>424</v>
      </c>
      <c r="X77" s="711" t="s">
        <v>425</v>
      </c>
      <c r="Y77" s="1011" t="s">
        <v>3104</v>
      </c>
      <c r="Z77" t="s">
        <v>4885</v>
      </c>
      <c r="AA77" s="1050">
        <v>44868.364502314813</v>
      </c>
    </row>
    <row r="78" spans="1:27" s="1011" customFormat="1">
      <c r="A78" t="s">
        <v>410</v>
      </c>
      <c r="B78" t="s">
        <v>411</v>
      </c>
      <c r="C78" t="s">
        <v>4822</v>
      </c>
      <c r="D78" t="s">
        <v>970</v>
      </c>
      <c r="E78" t="s">
        <v>971</v>
      </c>
      <c r="F78" t="s">
        <v>414</v>
      </c>
      <c r="G78" t="s">
        <v>415</v>
      </c>
      <c r="H78" t="s">
        <v>416</v>
      </c>
      <c r="I78" s="711" t="s">
        <v>910</v>
      </c>
      <c r="J78" s="711" t="s">
        <v>2159</v>
      </c>
      <c r="K78" s="1045">
        <v>44865</v>
      </c>
      <c r="L78" t="s">
        <v>4886</v>
      </c>
      <c r="M78" t="s">
        <v>4887</v>
      </c>
      <c r="N78" t="s">
        <v>421</v>
      </c>
      <c r="O78">
        <v>0</v>
      </c>
      <c r="P78">
        <v>0</v>
      </c>
      <c r="Q78" t="s">
        <v>422</v>
      </c>
      <c r="R78">
        <v>1623</v>
      </c>
      <c r="S78" s="935">
        <v>1634.28</v>
      </c>
      <c r="T78" t="s">
        <v>422</v>
      </c>
      <c r="U78">
        <v>1623</v>
      </c>
      <c r="V78" t="s">
        <v>423</v>
      </c>
      <c r="W78" t="s">
        <v>424</v>
      </c>
      <c r="X78" s="711" t="s">
        <v>425</v>
      </c>
      <c r="Y78" s="1011" t="s">
        <v>3104</v>
      </c>
      <c r="Z78" t="s">
        <v>4888</v>
      </c>
      <c r="AA78" s="1050">
        <v>44868.364502314813</v>
      </c>
    </row>
    <row r="79" spans="1:27" s="1011" customFormat="1">
      <c r="A79" t="s">
        <v>410</v>
      </c>
      <c r="B79" t="s">
        <v>411</v>
      </c>
      <c r="C79" t="s">
        <v>4822</v>
      </c>
      <c r="D79" t="s">
        <v>970</v>
      </c>
      <c r="E79" t="s">
        <v>971</v>
      </c>
      <c r="F79" t="s">
        <v>414</v>
      </c>
      <c r="G79" t="s">
        <v>415</v>
      </c>
      <c r="H79" t="s">
        <v>416</v>
      </c>
      <c r="I79" s="711" t="s">
        <v>910</v>
      </c>
      <c r="J79" s="711" t="s">
        <v>2159</v>
      </c>
      <c r="K79" s="1045">
        <v>44865</v>
      </c>
      <c r="L79" t="s">
        <v>4889</v>
      </c>
      <c r="M79" t="s">
        <v>4890</v>
      </c>
      <c r="N79" t="s">
        <v>421</v>
      </c>
      <c r="O79">
        <v>0</v>
      </c>
      <c r="P79">
        <v>0</v>
      </c>
      <c r="Q79" t="s">
        <v>422</v>
      </c>
      <c r="R79">
        <v>1437</v>
      </c>
      <c r="S79" s="935">
        <v>1446.98</v>
      </c>
      <c r="T79" t="s">
        <v>422</v>
      </c>
      <c r="U79">
        <v>1437</v>
      </c>
      <c r="V79" t="s">
        <v>423</v>
      </c>
      <c r="W79" t="s">
        <v>424</v>
      </c>
      <c r="X79" s="711" t="s">
        <v>425</v>
      </c>
      <c r="Y79" s="1011" t="s">
        <v>3104</v>
      </c>
      <c r="Z79" t="s">
        <v>4891</v>
      </c>
      <c r="AA79" s="1050">
        <v>44868.364502314813</v>
      </c>
    </row>
    <row r="80" spans="1:27" s="1011" customFormat="1">
      <c r="A80" t="s">
        <v>410</v>
      </c>
      <c r="B80" t="s">
        <v>411</v>
      </c>
      <c r="C80" t="s">
        <v>4841</v>
      </c>
      <c r="D80" t="s">
        <v>970</v>
      </c>
      <c r="E80" t="s">
        <v>971</v>
      </c>
      <c r="F80" t="s">
        <v>414</v>
      </c>
      <c r="G80" t="s">
        <v>415</v>
      </c>
      <c r="H80" t="s">
        <v>416</v>
      </c>
      <c r="I80" s="711" t="s">
        <v>910</v>
      </c>
      <c r="J80" s="711" t="s">
        <v>2159</v>
      </c>
      <c r="K80" s="1045">
        <v>44900</v>
      </c>
      <c r="L80" t="s">
        <v>4892</v>
      </c>
      <c r="M80" t="s">
        <v>4893</v>
      </c>
      <c r="N80" t="s">
        <v>421</v>
      </c>
      <c r="O80">
        <v>0</v>
      </c>
      <c r="P80">
        <v>0</v>
      </c>
      <c r="Q80" t="s">
        <v>422</v>
      </c>
      <c r="R80">
        <v>1500</v>
      </c>
      <c r="S80" s="935">
        <v>1422.34</v>
      </c>
      <c r="T80" t="s">
        <v>422</v>
      </c>
      <c r="U80">
        <v>1500</v>
      </c>
      <c r="V80" t="s">
        <v>423</v>
      </c>
      <c r="W80" t="s">
        <v>424</v>
      </c>
      <c r="X80" s="711" t="s">
        <v>425</v>
      </c>
      <c r="Y80" s="1011" t="s">
        <v>3122</v>
      </c>
      <c r="Z80" t="s">
        <v>4894</v>
      </c>
      <c r="AA80" s="1050">
        <v>44936.625277777777</v>
      </c>
    </row>
    <row r="81" spans="1:27" s="1011" customFormat="1">
      <c r="A81" t="s">
        <v>410</v>
      </c>
      <c r="B81" t="s">
        <v>411</v>
      </c>
      <c r="C81" t="s">
        <v>4708</v>
      </c>
      <c r="D81" t="s">
        <v>412</v>
      </c>
      <c r="E81" t="s">
        <v>413</v>
      </c>
      <c r="F81" t="s">
        <v>414</v>
      </c>
      <c r="G81" t="s">
        <v>415</v>
      </c>
      <c r="H81" t="s">
        <v>416</v>
      </c>
      <c r="I81" s="711" t="s">
        <v>911</v>
      </c>
      <c r="J81" s="711" t="s">
        <v>4895</v>
      </c>
      <c r="K81" s="1045">
        <v>44886</v>
      </c>
      <c r="L81" t="s">
        <v>4896</v>
      </c>
      <c r="M81" t="s">
        <v>4897</v>
      </c>
      <c r="N81" t="s">
        <v>421</v>
      </c>
      <c r="O81">
        <v>0</v>
      </c>
      <c r="P81">
        <v>0</v>
      </c>
      <c r="Q81" t="s">
        <v>422</v>
      </c>
      <c r="R81">
        <v>1140</v>
      </c>
      <c r="S81" s="935">
        <v>1112.2</v>
      </c>
      <c r="T81" t="s">
        <v>422</v>
      </c>
      <c r="U81">
        <v>1140</v>
      </c>
      <c r="V81" t="s">
        <v>423</v>
      </c>
      <c r="W81" t="s">
        <v>424</v>
      </c>
      <c r="X81" s="711" t="s">
        <v>425</v>
      </c>
      <c r="Y81" s="1011" t="s">
        <v>3069</v>
      </c>
      <c r="Z81" t="s">
        <v>4898</v>
      </c>
      <c r="AA81" s="1050">
        <v>44900.596296296295</v>
      </c>
    </row>
    <row r="82" spans="1:27" s="1011" customFormat="1">
      <c r="A82" t="s">
        <v>410</v>
      </c>
      <c r="B82" t="s">
        <v>411</v>
      </c>
      <c r="C82" t="s">
        <v>4719</v>
      </c>
      <c r="D82" t="s">
        <v>970</v>
      </c>
      <c r="E82" t="s">
        <v>971</v>
      </c>
      <c r="F82" t="s">
        <v>414</v>
      </c>
      <c r="G82" t="s">
        <v>415</v>
      </c>
      <c r="H82" t="s">
        <v>416</v>
      </c>
      <c r="I82" s="711" t="s">
        <v>911</v>
      </c>
      <c r="J82" s="711" t="s">
        <v>4895</v>
      </c>
      <c r="K82" s="1045">
        <v>44895</v>
      </c>
      <c r="L82" t="s">
        <v>4899</v>
      </c>
      <c r="M82" t="s">
        <v>4900</v>
      </c>
      <c r="N82" t="s">
        <v>421</v>
      </c>
      <c r="O82">
        <v>0</v>
      </c>
      <c r="P82">
        <v>0</v>
      </c>
      <c r="Q82" t="s">
        <v>422</v>
      </c>
      <c r="R82">
        <v>560</v>
      </c>
      <c r="S82" s="935">
        <v>540.38</v>
      </c>
      <c r="T82" t="s">
        <v>422</v>
      </c>
      <c r="U82">
        <v>560</v>
      </c>
      <c r="V82" t="s">
        <v>423</v>
      </c>
      <c r="W82" t="s">
        <v>424</v>
      </c>
      <c r="X82" s="711" t="s">
        <v>425</v>
      </c>
      <c r="Y82" s="1011" t="s">
        <v>3072</v>
      </c>
      <c r="Z82" t="s">
        <v>4901</v>
      </c>
      <c r="AA82" s="1050">
        <v>44904.407222222224</v>
      </c>
    </row>
    <row r="83" spans="1:27" s="1011" customFormat="1">
      <c r="A83" t="s">
        <v>410</v>
      </c>
      <c r="B83" t="s">
        <v>411</v>
      </c>
      <c r="C83" t="s">
        <v>4708</v>
      </c>
      <c r="D83" t="s">
        <v>970</v>
      </c>
      <c r="E83" t="s">
        <v>971</v>
      </c>
      <c r="F83" t="s">
        <v>414</v>
      </c>
      <c r="G83" t="s">
        <v>415</v>
      </c>
      <c r="H83" t="s">
        <v>416</v>
      </c>
      <c r="I83" s="711" t="s">
        <v>911</v>
      </c>
      <c r="J83" s="711" t="s">
        <v>4895</v>
      </c>
      <c r="K83" s="1045">
        <v>44918</v>
      </c>
      <c r="L83" t="s">
        <v>4902</v>
      </c>
      <c r="M83" t="s">
        <v>4860</v>
      </c>
      <c r="N83" t="s">
        <v>421</v>
      </c>
      <c r="O83">
        <v>0</v>
      </c>
      <c r="P83">
        <v>0</v>
      </c>
      <c r="Q83" t="s">
        <v>422</v>
      </c>
      <c r="R83">
        <v>5840</v>
      </c>
      <c r="S83" s="935">
        <v>5498.54</v>
      </c>
      <c r="T83" t="s">
        <v>422</v>
      </c>
      <c r="U83">
        <v>5840</v>
      </c>
      <c r="V83" t="s">
        <v>423</v>
      </c>
      <c r="W83" t="s">
        <v>424</v>
      </c>
      <c r="X83" s="711" t="s">
        <v>425</v>
      </c>
      <c r="Y83" s="1011" t="s">
        <v>3069</v>
      </c>
      <c r="Z83" t="s">
        <v>4903</v>
      </c>
      <c r="AA83" s="1050">
        <v>44945.299247685187</v>
      </c>
    </row>
    <row r="84" spans="1:27" s="1011" customFormat="1">
      <c r="A84" t="s">
        <v>410</v>
      </c>
      <c r="B84" t="s">
        <v>411</v>
      </c>
      <c r="C84" t="s">
        <v>4708</v>
      </c>
      <c r="D84" t="s">
        <v>970</v>
      </c>
      <c r="E84" t="s">
        <v>971</v>
      </c>
      <c r="F84" t="s">
        <v>414</v>
      </c>
      <c r="G84" t="s">
        <v>415</v>
      </c>
      <c r="H84" t="s">
        <v>416</v>
      </c>
      <c r="I84" s="711" t="s">
        <v>3564</v>
      </c>
      <c r="J84" s="711" t="s">
        <v>3972</v>
      </c>
      <c r="K84" s="1045">
        <v>44865</v>
      </c>
      <c r="L84" t="s">
        <v>4723</v>
      </c>
      <c r="M84" t="s">
        <v>4904</v>
      </c>
      <c r="N84" t="s">
        <v>421</v>
      </c>
      <c r="O84">
        <v>0</v>
      </c>
      <c r="P84">
        <v>0</v>
      </c>
      <c r="Q84" t="s">
        <v>422</v>
      </c>
      <c r="R84">
        <v>1075</v>
      </c>
      <c r="S84" s="935">
        <v>1082.47</v>
      </c>
      <c r="T84" t="s">
        <v>422</v>
      </c>
      <c r="U84">
        <v>1075</v>
      </c>
      <c r="V84" t="s">
        <v>423</v>
      </c>
      <c r="W84" t="s">
        <v>424</v>
      </c>
      <c r="X84" s="711" t="s">
        <v>425</v>
      </c>
      <c r="Y84" s="1011" t="s">
        <v>3069</v>
      </c>
      <c r="Z84" t="s">
        <v>4905</v>
      </c>
      <c r="AA84" s="1050">
        <v>44879.576793981483</v>
      </c>
    </row>
    <row r="85" spans="1:27" s="1011" customFormat="1">
      <c r="A85" t="s">
        <v>410</v>
      </c>
      <c r="B85" t="s">
        <v>411</v>
      </c>
      <c r="C85" t="s">
        <v>4906</v>
      </c>
      <c r="D85" t="s">
        <v>432</v>
      </c>
      <c r="E85" t="s">
        <v>433</v>
      </c>
      <c r="F85" t="s">
        <v>414</v>
      </c>
      <c r="G85" t="s">
        <v>415</v>
      </c>
      <c r="H85" t="s">
        <v>416</v>
      </c>
      <c r="I85" s="711" t="s">
        <v>434</v>
      </c>
      <c r="J85" s="711" t="s">
        <v>435</v>
      </c>
      <c r="K85" s="1045">
        <v>44858</v>
      </c>
      <c r="L85" t="s">
        <v>4907</v>
      </c>
      <c r="M85" t="s">
        <v>4908</v>
      </c>
      <c r="N85" t="s">
        <v>421</v>
      </c>
      <c r="O85">
        <v>0</v>
      </c>
      <c r="P85">
        <v>0</v>
      </c>
      <c r="Q85" t="s">
        <v>422</v>
      </c>
      <c r="R85">
        <v>950.16</v>
      </c>
      <c r="S85" s="935">
        <v>966.1</v>
      </c>
      <c r="T85" t="s">
        <v>422</v>
      </c>
      <c r="U85">
        <v>950.16</v>
      </c>
      <c r="V85" t="s">
        <v>423</v>
      </c>
      <c r="W85" t="s">
        <v>424</v>
      </c>
      <c r="X85" s="711" t="s">
        <v>425</v>
      </c>
      <c r="Y85" s="1011" t="s">
        <v>3135</v>
      </c>
      <c r="Z85" t="s">
        <v>4909</v>
      </c>
      <c r="AA85" s="1050">
        <v>44880.380810185183</v>
      </c>
    </row>
    <row r="86" spans="1:27" s="1011" customFormat="1">
      <c r="A86" t="s">
        <v>410</v>
      </c>
      <c r="B86" t="s">
        <v>411</v>
      </c>
      <c r="C86" t="s">
        <v>4690</v>
      </c>
      <c r="D86" t="s">
        <v>432</v>
      </c>
      <c r="E86" t="s">
        <v>433</v>
      </c>
      <c r="F86" t="s">
        <v>414</v>
      </c>
      <c r="G86" t="s">
        <v>415</v>
      </c>
      <c r="H86" t="s">
        <v>416</v>
      </c>
      <c r="I86" s="711" t="s">
        <v>434</v>
      </c>
      <c r="J86" s="711" t="s">
        <v>435</v>
      </c>
      <c r="K86" s="1045">
        <v>44861</v>
      </c>
      <c r="L86" t="s">
        <v>4910</v>
      </c>
      <c r="M86" t="s">
        <v>4911</v>
      </c>
      <c r="N86" t="s">
        <v>421</v>
      </c>
      <c r="O86">
        <v>0</v>
      </c>
      <c r="P86">
        <v>0</v>
      </c>
      <c r="Q86" t="s">
        <v>422</v>
      </c>
      <c r="R86">
        <v>9</v>
      </c>
      <c r="S86" s="935">
        <v>9.15</v>
      </c>
      <c r="T86" t="s">
        <v>422</v>
      </c>
      <c r="U86">
        <v>9</v>
      </c>
      <c r="V86" t="s">
        <v>423</v>
      </c>
      <c r="W86" t="s">
        <v>424</v>
      </c>
      <c r="X86" s="711" t="s">
        <v>425</v>
      </c>
      <c r="Y86" s="1011" t="s">
        <v>3163</v>
      </c>
      <c r="Z86" t="s">
        <v>4912</v>
      </c>
      <c r="AA86" s="1050">
        <v>44868.603136574071</v>
      </c>
    </row>
    <row r="87" spans="1:27" s="1011" customFormat="1">
      <c r="A87" t="s">
        <v>410</v>
      </c>
      <c r="B87" t="s">
        <v>411</v>
      </c>
      <c r="C87" t="s">
        <v>4690</v>
      </c>
      <c r="D87" t="s">
        <v>432</v>
      </c>
      <c r="E87" t="s">
        <v>433</v>
      </c>
      <c r="F87" t="s">
        <v>414</v>
      </c>
      <c r="G87" t="s">
        <v>415</v>
      </c>
      <c r="H87" t="s">
        <v>416</v>
      </c>
      <c r="I87" s="711" t="s">
        <v>434</v>
      </c>
      <c r="J87" s="711" t="s">
        <v>435</v>
      </c>
      <c r="K87" s="1045">
        <v>44887</v>
      </c>
      <c r="L87" t="s">
        <v>4913</v>
      </c>
      <c r="M87" t="s">
        <v>4914</v>
      </c>
      <c r="N87" t="s">
        <v>421</v>
      </c>
      <c r="O87">
        <v>0</v>
      </c>
      <c r="P87">
        <v>0</v>
      </c>
      <c r="Q87" t="s">
        <v>422</v>
      </c>
      <c r="R87">
        <v>18</v>
      </c>
      <c r="S87" s="935">
        <v>17.559999999999999</v>
      </c>
      <c r="T87" t="s">
        <v>422</v>
      </c>
      <c r="U87">
        <v>18</v>
      </c>
      <c r="V87" t="s">
        <v>423</v>
      </c>
      <c r="W87" t="s">
        <v>424</v>
      </c>
      <c r="X87" s="711" t="s">
        <v>425</v>
      </c>
      <c r="Y87" s="1011" t="s">
        <v>3163</v>
      </c>
      <c r="Z87" t="s">
        <v>4915</v>
      </c>
      <c r="AA87" s="1050">
        <v>44904.606909722221</v>
      </c>
    </row>
    <row r="88" spans="1:27" s="1011" customFormat="1">
      <c r="A88" t="s">
        <v>410</v>
      </c>
      <c r="B88" t="s">
        <v>411</v>
      </c>
      <c r="C88" t="s">
        <v>4906</v>
      </c>
      <c r="D88" t="s">
        <v>432</v>
      </c>
      <c r="E88" t="s">
        <v>433</v>
      </c>
      <c r="F88" t="s">
        <v>414</v>
      </c>
      <c r="G88" t="s">
        <v>415</v>
      </c>
      <c r="H88" t="s">
        <v>416</v>
      </c>
      <c r="I88" s="711" t="s">
        <v>434</v>
      </c>
      <c r="J88" s="711" t="s">
        <v>435</v>
      </c>
      <c r="K88" s="1045">
        <v>44893</v>
      </c>
      <c r="L88" t="s">
        <v>4916</v>
      </c>
      <c r="M88" t="s">
        <v>4917</v>
      </c>
      <c r="N88" t="s">
        <v>421</v>
      </c>
      <c r="O88">
        <v>0</v>
      </c>
      <c r="P88">
        <v>0</v>
      </c>
      <c r="Q88" t="s">
        <v>422</v>
      </c>
      <c r="R88">
        <v>851.5</v>
      </c>
      <c r="S88" s="935">
        <v>821.67</v>
      </c>
      <c r="T88" t="s">
        <v>422</v>
      </c>
      <c r="U88">
        <v>851.5</v>
      </c>
      <c r="V88" t="s">
        <v>423</v>
      </c>
      <c r="W88" t="s">
        <v>424</v>
      </c>
      <c r="X88" s="711" t="s">
        <v>425</v>
      </c>
      <c r="Y88" s="1011" t="s">
        <v>3135</v>
      </c>
      <c r="Z88" t="s">
        <v>4918</v>
      </c>
      <c r="AA88" s="1050">
        <v>44904.640474537038</v>
      </c>
    </row>
    <row r="89" spans="1:27" s="1011" customFormat="1">
      <c r="A89" t="s">
        <v>410</v>
      </c>
      <c r="B89" t="s">
        <v>411</v>
      </c>
      <c r="C89" t="s">
        <v>4906</v>
      </c>
      <c r="D89" t="s">
        <v>432</v>
      </c>
      <c r="E89" t="s">
        <v>433</v>
      </c>
      <c r="F89" t="s">
        <v>414</v>
      </c>
      <c r="G89" t="s">
        <v>415</v>
      </c>
      <c r="H89" t="s">
        <v>416</v>
      </c>
      <c r="I89" s="711" t="s">
        <v>434</v>
      </c>
      <c r="J89" s="711" t="s">
        <v>435</v>
      </c>
      <c r="K89" s="1045">
        <v>44925</v>
      </c>
      <c r="L89" t="s">
        <v>4919</v>
      </c>
      <c r="M89" t="s">
        <v>4920</v>
      </c>
      <c r="N89" t="s">
        <v>421</v>
      </c>
      <c r="O89">
        <v>0</v>
      </c>
      <c r="P89">
        <v>0</v>
      </c>
      <c r="Q89" t="s">
        <v>422</v>
      </c>
      <c r="R89">
        <v>1791.68</v>
      </c>
      <c r="S89" s="935">
        <v>1687.24</v>
      </c>
      <c r="T89" t="s">
        <v>422</v>
      </c>
      <c r="U89">
        <v>1791.68</v>
      </c>
      <c r="V89" t="s">
        <v>423</v>
      </c>
      <c r="W89" t="s">
        <v>424</v>
      </c>
      <c r="X89" s="711" t="s">
        <v>425</v>
      </c>
      <c r="Y89" s="1011" t="s">
        <v>3135</v>
      </c>
      <c r="Z89" t="s">
        <v>4921</v>
      </c>
      <c r="AA89" s="1050">
        <v>44940.813969907409</v>
      </c>
    </row>
    <row r="90" spans="1:27" s="1011" customFormat="1">
      <c r="A90" t="s">
        <v>410</v>
      </c>
      <c r="B90" t="s">
        <v>411</v>
      </c>
      <c r="C90" t="s">
        <v>4841</v>
      </c>
      <c r="D90" t="s">
        <v>970</v>
      </c>
      <c r="E90" t="s">
        <v>971</v>
      </c>
      <c r="F90" t="s">
        <v>414</v>
      </c>
      <c r="G90" t="s">
        <v>415</v>
      </c>
      <c r="H90" t="s">
        <v>416</v>
      </c>
      <c r="I90" s="711" t="s">
        <v>3562</v>
      </c>
      <c r="J90" s="711" t="s">
        <v>3979</v>
      </c>
      <c r="K90" s="1045">
        <v>44851</v>
      </c>
      <c r="L90" t="s">
        <v>4922</v>
      </c>
      <c r="M90" t="s">
        <v>4923</v>
      </c>
      <c r="N90" t="s">
        <v>421</v>
      </c>
      <c r="O90">
        <v>0</v>
      </c>
      <c r="P90">
        <v>0</v>
      </c>
      <c r="Q90" t="s">
        <v>422</v>
      </c>
      <c r="R90">
        <v>1375</v>
      </c>
      <c r="S90" s="935">
        <v>1413.74</v>
      </c>
      <c r="T90" t="s">
        <v>422</v>
      </c>
      <c r="U90">
        <v>1375</v>
      </c>
      <c r="V90" t="s">
        <v>423</v>
      </c>
      <c r="W90" t="s">
        <v>424</v>
      </c>
      <c r="X90" s="711" t="s">
        <v>425</v>
      </c>
      <c r="Y90" s="1011" t="s">
        <v>3122</v>
      </c>
      <c r="Z90" t="s">
        <v>4924</v>
      </c>
      <c r="AA90" s="1050">
        <v>44868.364490740743</v>
      </c>
    </row>
    <row r="91" spans="1:27" s="1011" customFormat="1">
      <c r="A91" t="s">
        <v>410</v>
      </c>
      <c r="B91" t="s">
        <v>411</v>
      </c>
      <c r="C91" t="s">
        <v>4841</v>
      </c>
      <c r="D91" t="s">
        <v>412</v>
      </c>
      <c r="E91" t="s">
        <v>413</v>
      </c>
      <c r="F91" t="s">
        <v>414</v>
      </c>
      <c r="G91" t="s">
        <v>415</v>
      </c>
      <c r="H91" t="s">
        <v>416</v>
      </c>
      <c r="I91" s="711" t="s">
        <v>3563</v>
      </c>
      <c r="J91" s="711" t="s">
        <v>3979</v>
      </c>
      <c r="K91" s="1045">
        <v>44917</v>
      </c>
      <c r="L91" t="s">
        <v>4925</v>
      </c>
      <c r="M91" t="s">
        <v>4926</v>
      </c>
      <c r="N91" t="s">
        <v>421</v>
      </c>
      <c r="O91">
        <v>0</v>
      </c>
      <c r="P91">
        <v>0</v>
      </c>
      <c r="Q91" t="s">
        <v>422</v>
      </c>
      <c r="R91">
        <v>1000</v>
      </c>
      <c r="S91" s="935">
        <v>941.53</v>
      </c>
      <c r="T91" t="s">
        <v>422</v>
      </c>
      <c r="U91">
        <v>1000</v>
      </c>
      <c r="V91" t="s">
        <v>423</v>
      </c>
      <c r="W91" t="s">
        <v>424</v>
      </c>
      <c r="X91" s="711" t="s">
        <v>425</v>
      </c>
      <c r="Y91" s="1011" t="s">
        <v>3122</v>
      </c>
      <c r="Z91" t="s">
        <v>4927</v>
      </c>
      <c r="AA91" s="1050">
        <v>44939.509502314817</v>
      </c>
    </row>
    <row r="92" spans="1:27" s="1011" customFormat="1">
      <c r="A92" t="s">
        <v>410</v>
      </c>
      <c r="B92" t="s">
        <v>411</v>
      </c>
      <c r="C92" t="s">
        <v>4928</v>
      </c>
      <c r="D92" t="s">
        <v>970</v>
      </c>
      <c r="E92" t="s">
        <v>971</v>
      </c>
      <c r="F92" t="s">
        <v>414</v>
      </c>
      <c r="G92" t="s">
        <v>415</v>
      </c>
      <c r="H92" t="s">
        <v>416</v>
      </c>
      <c r="I92" s="711" t="s">
        <v>441</v>
      </c>
      <c r="J92" s="711" t="s">
        <v>442</v>
      </c>
      <c r="K92" s="1045">
        <v>44851</v>
      </c>
      <c r="L92" t="s">
        <v>4929</v>
      </c>
      <c r="M92" t="s">
        <v>4930</v>
      </c>
      <c r="N92" t="s">
        <v>421</v>
      </c>
      <c r="O92">
        <v>0</v>
      </c>
      <c r="P92">
        <v>0</v>
      </c>
      <c r="Q92" t="s">
        <v>422</v>
      </c>
      <c r="R92">
        <v>306</v>
      </c>
      <c r="S92" s="935">
        <v>314.62</v>
      </c>
      <c r="T92" t="s">
        <v>422</v>
      </c>
      <c r="U92">
        <v>306</v>
      </c>
      <c r="V92" t="s">
        <v>423</v>
      </c>
      <c r="W92" t="s">
        <v>424</v>
      </c>
      <c r="X92" s="711" t="s">
        <v>425</v>
      </c>
      <c r="Y92" s="1011" t="s">
        <v>3142</v>
      </c>
      <c r="Z92" t="s">
        <v>4931</v>
      </c>
      <c r="AA92" s="1050">
        <v>44868.364490740743</v>
      </c>
    </row>
    <row r="93" spans="1:27" s="1011" customFormat="1">
      <c r="A93" t="s">
        <v>410</v>
      </c>
      <c r="B93" t="s">
        <v>411</v>
      </c>
      <c r="C93" t="s">
        <v>4932</v>
      </c>
      <c r="D93" t="s">
        <v>970</v>
      </c>
      <c r="E93" t="s">
        <v>971</v>
      </c>
      <c r="F93" t="s">
        <v>414</v>
      </c>
      <c r="G93" t="s">
        <v>415</v>
      </c>
      <c r="H93" t="s">
        <v>416</v>
      </c>
      <c r="I93" s="711" t="s">
        <v>441</v>
      </c>
      <c r="J93" s="711" t="s">
        <v>442</v>
      </c>
      <c r="K93" s="1045">
        <v>44882</v>
      </c>
      <c r="L93" t="s">
        <v>4933</v>
      </c>
      <c r="M93" t="s">
        <v>4934</v>
      </c>
      <c r="N93" t="s">
        <v>421</v>
      </c>
      <c r="O93">
        <v>0</v>
      </c>
      <c r="P93">
        <v>0</v>
      </c>
      <c r="Q93" t="s">
        <v>422</v>
      </c>
      <c r="R93">
        <v>612</v>
      </c>
      <c r="S93" s="935">
        <v>593.66</v>
      </c>
      <c r="T93" t="s">
        <v>422</v>
      </c>
      <c r="U93">
        <v>612</v>
      </c>
      <c r="V93" t="s">
        <v>423</v>
      </c>
      <c r="W93" t="s">
        <v>424</v>
      </c>
      <c r="X93" s="711" t="s">
        <v>425</v>
      </c>
      <c r="Y93" s="1011" t="s">
        <v>3145</v>
      </c>
      <c r="Z93" t="s">
        <v>4935</v>
      </c>
      <c r="AA93" s="1050">
        <v>44901.406678240739</v>
      </c>
    </row>
    <row r="94" spans="1:27" s="1011" customFormat="1">
      <c r="A94" t="s">
        <v>410</v>
      </c>
      <c r="B94" t="s">
        <v>411</v>
      </c>
      <c r="C94" t="s">
        <v>4928</v>
      </c>
      <c r="D94" t="s">
        <v>970</v>
      </c>
      <c r="E94" t="s">
        <v>971</v>
      </c>
      <c r="F94" t="s">
        <v>414</v>
      </c>
      <c r="G94" t="s">
        <v>415</v>
      </c>
      <c r="H94" t="s">
        <v>416</v>
      </c>
      <c r="I94" s="711" t="s">
        <v>441</v>
      </c>
      <c r="J94" s="711" t="s">
        <v>442</v>
      </c>
      <c r="K94" s="1045">
        <v>44886</v>
      </c>
      <c r="L94" t="s">
        <v>4936</v>
      </c>
      <c r="M94" t="s">
        <v>4937</v>
      </c>
      <c r="N94" t="s">
        <v>421</v>
      </c>
      <c r="O94">
        <v>0</v>
      </c>
      <c r="P94">
        <v>0</v>
      </c>
      <c r="Q94" t="s">
        <v>422</v>
      </c>
      <c r="R94">
        <v>306</v>
      </c>
      <c r="S94" s="935">
        <v>298.54000000000002</v>
      </c>
      <c r="T94" t="s">
        <v>422</v>
      </c>
      <c r="U94">
        <v>306</v>
      </c>
      <c r="V94" t="s">
        <v>423</v>
      </c>
      <c r="W94" t="s">
        <v>424</v>
      </c>
      <c r="X94" s="711" t="s">
        <v>425</v>
      </c>
      <c r="Y94" s="1011" t="s">
        <v>3142</v>
      </c>
      <c r="Z94" t="s">
        <v>4938</v>
      </c>
      <c r="AA94" s="1050">
        <v>44901.406678240739</v>
      </c>
    </row>
    <row r="95" spans="1:27" s="1011" customFormat="1">
      <c r="A95" t="s">
        <v>410</v>
      </c>
      <c r="B95" t="s">
        <v>411</v>
      </c>
      <c r="C95" t="s">
        <v>4932</v>
      </c>
      <c r="D95" t="s">
        <v>970</v>
      </c>
      <c r="E95" t="s">
        <v>971</v>
      </c>
      <c r="F95" t="s">
        <v>414</v>
      </c>
      <c r="G95" t="s">
        <v>415</v>
      </c>
      <c r="H95" t="s">
        <v>416</v>
      </c>
      <c r="I95" s="711" t="s">
        <v>441</v>
      </c>
      <c r="J95" s="711" t="s">
        <v>442</v>
      </c>
      <c r="K95" s="1045">
        <v>44893</v>
      </c>
      <c r="L95" t="s">
        <v>4939</v>
      </c>
      <c r="M95" t="s">
        <v>4940</v>
      </c>
      <c r="N95" t="s">
        <v>421</v>
      </c>
      <c r="O95">
        <v>0</v>
      </c>
      <c r="P95">
        <v>0</v>
      </c>
      <c r="Q95" t="s">
        <v>422</v>
      </c>
      <c r="R95">
        <v>153</v>
      </c>
      <c r="S95" s="935">
        <v>149.27000000000001</v>
      </c>
      <c r="T95" t="s">
        <v>422</v>
      </c>
      <c r="U95">
        <v>153</v>
      </c>
      <c r="V95" t="s">
        <v>423</v>
      </c>
      <c r="W95" t="s">
        <v>424</v>
      </c>
      <c r="X95" s="711" t="s">
        <v>425</v>
      </c>
      <c r="Y95" s="1011" t="s">
        <v>3145</v>
      </c>
      <c r="Z95" t="s">
        <v>4941</v>
      </c>
      <c r="AA95" s="1050">
        <v>44901.406689814816</v>
      </c>
    </row>
    <row r="96" spans="1:27" s="1011" customFormat="1">
      <c r="A96" t="s">
        <v>410</v>
      </c>
      <c r="B96" t="s">
        <v>411</v>
      </c>
      <c r="C96" t="s">
        <v>4932</v>
      </c>
      <c r="D96" t="s">
        <v>970</v>
      </c>
      <c r="E96" t="s">
        <v>971</v>
      </c>
      <c r="F96" t="s">
        <v>414</v>
      </c>
      <c r="G96" t="s">
        <v>415</v>
      </c>
      <c r="H96" t="s">
        <v>416</v>
      </c>
      <c r="I96" s="711" t="s">
        <v>441</v>
      </c>
      <c r="J96" s="711" t="s">
        <v>442</v>
      </c>
      <c r="K96" s="1045">
        <v>44895</v>
      </c>
      <c r="L96" t="s">
        <v>4942</v>
      </c>
      <c r="M96" t="s">
        <v>4943</v>
      </c>
      <c r="N96" t="s">
        <v>421</v>
      </c>
      <c r="O96">
        <v>0</v>
      </c>
      <c r="P96">
        <v>0</v>
      </c>
      <c r="Q96" t="s">
        <v>422</v>
      </c>
      <c r="R96">
        <v>153</v>
      </c>
      <c r="S96" s="935">
        <v>147.63999999999999</v>
      </c>
      <c r="T96" t="s">
        <v>422</v>
      </c>
      <c r="U96">
        <v>153</v>
      </c>
      <c r="V96" t="s">
        <v>423</v>
      </c>
      <c r="W96" t="s">
        <v>424</v>
      </c>
      <c r="X96" s="711" t="s">
        <v>425</v>
      </c>
      <c r="Y96" s="1011" t="s">
        <v>3145</v>
      </c>
      <c r="Z96" t="s">
        <v>4944</v>
      </c>
      <c r="AA96" s="1050">
        <v>44904.407210648147</v>
      </c>
    </row>
    <row r="97" spans="1:27" s="1011" customFormat="1">
      <c r="A97" t="s">
        <v>410</v>
      </c>
      <c r="B97" t="s">
        <v>411</v>
      </c>
      <c r="C97" t="s">
        <v>4932</v>
      </c>
      <c r="D97" t="s">
        <v>970</v>
      </c>
      <c r="E97" t="s">
        <v>971</v>
      </c>
      <c r="F97" t="s">
        <v>414</v>
      </c>
      <c r="G97" t="s">
        <v>415</v>
      </c>
      <c r="H97" t="s">
        <v>416</v>
      </c>
      <c r="I97" s="711" t="s">
        <v>441</v>
      </c>
      <c r="J97" s="711" t="s">
        <v>442</v>
      </c>
      <c r="K97" s="1045">
        <v>44895</v>
      </c>
      <c r="L97" t="s">
        <v>4945</v>
      </c>
      <c r="M97" t="s">
        <v>4946</v>
      </c>
      <c r="N97" t="s">
        <v>421</v>
      </c>
      <c r="O97">
        <v>0</v>
      </c>
      <c r="P97">
        <v>0</v>
      </c>
      <c r="Q97" t="s">
        <v>422</v>
      </c>
      <c r="R97">
        <v>612</v>
      </c>
      <c r="S97" s="935">
        <v>590.55999999999995</v>
      </c>
      <c r="T97" t="s">
        <v>422</v>
      </c>
      <c r="U97">
        <v>612</v>
      </c>
      <c r="V97" t="s">
        <v>423</v>
      </c>
      <c r="W97" t="s">
        <v>424</v>
      </c>
      <c r="X97" s="711" t="s">
        <v>425</v>
      </c>
      <c r="Y97" s="1011" t="s">
        <v>3145</v>
      </c>
      <c r="Z97" t="s">
        <v>4947</v>
      </c>
      <c r="AA97" s="1050">
        <v>44904.407210648147</v>
      </c>
    </row>
    <row r="98" spans="1:27" s="1011" customFormat="1">
      <c r="A98" t="s">
        <v>410</v>
      </c>
      <c r="B98" t="s">
        <v>411</v>
      </c>
      <c r="C98" t="s">
        <v>4928</v>
      </c>
      <c r="D98" t="s">
        <v>970</v>
      </c>
      <c r="E98" t="s">
        <v>971</v>
      </c>
      <c r="F98" t="s">
        <v>414</v>
      </c>
      <c r="G98" t="s">
        <v>415</v>
      </c>
      <c r="H98" t="s">
        <v>416</v>
      </c>
      <c r="I98" s="711" t="s">
        <v>441</v>
      </c>
      <c r="J98" s="711" t="s">
        <v>442</v>
      </c>
      <c r="K98" s="1045">
        <v>44910</v>
      </c>
      <c r="L98" t="s">
        <v>4948</v>
      </c>
      <c r="M98" t="s">
        <v>4949</v>
      </c>
      <c r="N98" t="s">
        <v>421</v>
      </c>
      <c r="O98">
        <v>0</v>
      </c>
      <c r="P98">
        <v>0</v>
      </c>
      <c r="Q98" t="s">
        <v>422</v>
      </c>
      <c r="R98">
        <v>360</v>
      </c>
      <c r="S98" s="935">
        <v>342.27</v>
      </c>
      <c r="T98" t="s">
        <v>422</v>
      </c>
      <c r="U98">
        <v>360</v>
      </c>
      <c r="V98" t="s">
        <v>423</v>
      </c>
      <c r="W98" t="s">
        <v>424</v>
      </c>
      <c r="X98" s="711" t="s">
        <v>425</v>
      </c>
      <c r="Y98" s="1011" t="s">
        <v>3142</v>
      </c>
      <c r="Z98" t="s">
        <v>4950</v>
      </c>
      <c r="AA98" s="1050">
        <v>44936.625289351854</v>
      </c>
    </row>
    <row r="99" spans="1:27" s="1011" customFormat="1">
      <c r="A99" t="s">
        <v>410</v>
      </c>
      <c r="B99" t="s">
        <v>411</v>
      </c>
      <c r="C99" t="s">
        <v>4906</v>
      </c>
      <c r="D99" t="s">
        <v>432</v>
      </c>
      <c r="E99" t="s">
        <v>433</v>
      </c>
      <c r="F99" t="s">
        <v>414</v>
      </c>
      <c r="G99" t="s">
        <v>415</v>
      </c>
      <c r="H99" t="s">
        <v>416</v>
      </c>
      <c r="I99" s="711" t="s">
        <v>453</v>
      </c>
      <c r="J99" s="711" t="s">
        <v>454</v>
      </c>
      <c r="K99" s="1045">
        <v>44858</v>
      </c>
      <c r="L99" t="s">
        <v>4951</v>
      </c>
      <c r="M99" t="s">
        <v>4952</v>
      </c>
      <c r="N99" t="s">
        <v>421</v>
      </c>
      <c r="O99">
        <v>0</v>
      </c>
      <c r="P99">
        <v>0</v>
      </c>
      <c r="Q99" t="s">
        <v>422</v>
      </c>
      <c r="R99">
        <v>3755.79</v>
      </c>
      <c r="S99" s="935">
        <v>3818.8</v>
      </c>
      <c r="T99" t="s">
        <v>422</v>
      </c>
      <c r="U99">
        <v>3755.79</v>
      </c>
      <c r="V99" t="s">
        <v>423</v>
      </c>
      <c r="W99" t="s">
        <v>424</v>
      </c>
      <c r="X99" s="711" t="s">
        <v>425</v>
      </c>
      <c r="Y99" s="1011" t="s">
        <v>3135</v>
      </c>
      <c r="Z99" t="s">
        <v>4953</v>
      </c>
      <c r="AA99" s="1050">
        <v>44880.38082175926</v>
      </c>
    </row>
    <row r="100" spans="1:27" s="1011" customFormat="1">
      <c r="A100" t="s">
        <v>410</v>
      </c>
      <c r="B100" t="s">
        <v>411</v>
      </c>
      <c r="C100" t="s">
        <v>4906</v>
      </c>
      <c r="D100" t="s">
        <v>432</v>
      </c>
      <c r="E100" t="s">
        <v>433</v>
      </c>
      <c r="F100" t="s">
        <v>414</v>
      </c>
      <c r="G100" t="s">
        <v>415</v>
      </c>
      <c r="H100" t="s">
        <v>416</v>
      </c>
      <c r="I100" s="711" t="s">
        <v>453</v>
      </c>
      <c r="J100" s="711" t="s">
        <v>454</v>
      </c>
      <c r="K100" s="1045">
        <v>44893</v>
      </c>
      <c r="L100" t="s">
        <v>4954</v>
      </c>
      <c r="M100" t="s">
        <v>4955</v>
      </c>
      <c r="N100" t="s">
        <v>421</v>
      </c>
      <c r="O100">
        <v>0</v>
      </c>
      <c r="P100">
        <v>0</v>
      </c>
      <c r="Q100" t="s">
        <v>422</v>
      </c>
      <c r="R100">
        <v>1304.3900000000001</v>
      </c>
      <c r="S100" s="935">
        <v>1258.7</v>
      </c>
      <c r="T100" t="s">
        <v>422</v>
      </c>
      <c r="U100">
        <v>1304.3900000000001</v>
      </c>
      <c r="V100" t="s">
        <v>423</v>
      </c>
      <c r="W100" t="s">
        <v>424</v>
      </c>
      <c r="X100" s="711" t="s">
        <v>425</v>
      </c>
      <c r="Y100" s="1011" t="s">
        <v>3135</v>
      </c>
      <c r="Z100" t="s">
        <v>4956</v>
      </c>
      <c r="AA100" s="1050">
        <v>44904.640474537038</v>
      </c>
    </row>
    <row r="101" spans="1:27" s="1011" customFormat="1">
      <c r="A101" t="s">
        <v>410</v>
      </c>
      <c r="B101" t="s">
        <v>411</v>
      </c>
      <c r="C101" t="s">
        <v>4690</v>
      </c>
      <c r="D101" t="s">
        <v>970</v>
      </c>
      <c r="E101" t="s">
        <v>971</v>
      </c>
      <c r="F101" t="s">
        <v>414</v>
      </c>
      <c r="G101" t="s">
        <v>415</v>
      </c>
      <c r="H101" t="s">
        <v>416</v>
      </c>
      <c r="I101" s="711" t="s">
        <v>453</v>
      </c>
      <c r="J101" s="711" t="s">
        <v>454</v>
      </c>
      <c r="K101" s="1045">
        <v>44902</v>
      </c>
      <c r="L101" t="s">
        <v>4957</v>
      </c>
      <c r="M101" t="s">
        <v>4958</v>
      </c>
      <c r="N101" t="s">
        <v>421</v>
      </c>
      <c r="O101">
        <v>0</v>
      </c>
      <c r="P101">
        <v>0</v>
      </c>
      <c r="Q101" t="s">
        <v>422</v>
      </c>
      <c r="R101">
        <v>167</v>
      </c>
      <c r="S101" s="935">
        <v>158.35</v>
      </c>
      <c r="T101" t="s">
        <v>422</v>
      </c>
      <c r="U101">
        <v>167</v>
      </c>
      <c r="V101" t="s">
        <v>423</v>
      </c>
      <c r="W101" t="s">
        <v>424</v>
      </c>
      <c r="X101" s="711" t="s">
        <v>425</v>
      </c>
      <c r="Y101" s="1011" t="s">
        <v>3163</v>
      </c>
      <c r="Z101" t="s">
        <v>4959</v>
      </c>
      <c r="AA101" s="1050">
        <v>44937.367013888892</v>
      </c>
    </row>
    <row r="102" spans="1:27" s="1011" customFormat="1">
      <c r="A102" t="s">
        <v>410</v>
      </c>
      <c r="B102" t="s">
        <v>411</v>
      </c>
      <c r="C102" t="s">
        <v>4906</v>
      </c>
      <c r="D102" t="s">
        <v>432</v>
      </c>
      <c r="E102" t="s">
        <v>433</v>
      </c>
      <c r="F102" t="s">
        <v>414</v>
      </c>
      <c r="G102" t="s">
        <v>415</v>
      </c>
      <c r="H102" t="s">
        <v>416</v>
      </c>
      <c r="I102" s="711" t="s">
        <v>453</v>
      </c>
      <c r="J102" s="711" t="s">
        <v>454</v>
      </c>
      <c r="K102" s="1045">
        <v>44925</v>
      </c>
      <c r="L102" t="s">
        <v>4960</v>
      </c>
      <c r="M102" t="s">
        <v>4961</v>
      </c>
      <c r="N102" t="s">
        <v>421</v>
      </c>
      <c r="O102">
        <v>0</v>
      </c>
      <c r="P102">
        <v>0</v>
      </c>
      <c r="Q102" t="s">
        <v>422</v>
      </c>
      <c r="R102">
        <v>2927.93</v>
      </c>
      <c r="S102" s="935">
        <v>2757.26</v>
      </c>
      <c r="T102" t="s">
        <v>422</v>
      </c>
      <c r="U102">
        <v>2927.93</v>
      </c>
      <c r="V102" t="s">
        <v>423</v>
      </c>
      <c r="W102" t="s">
        <v>424</v>
      </c>
      <c r="X102" s="711" t="s">
        <v>425</v>
      </c>
      <c r="Y102" s="1011" t="s">
        <v>3135</v>
      </c>
      <c r="Z102" t="s">
        <v>4962</v>
      </c>
      <c r="AA102" s="1050">
        <v>44940.813969907409</v>
      </c>
    </row>
    <row r="103" spans="1:27" s="1011" customFormat="1">
      <c r="A103" t="s">
        <v>410</v>
      </c>
      <c r="B103" t="s">
        <v>411</v>
      </c>
      <c r="C103" t="s">
        <v>4963</v>
      </c>
      <c r="D103" t="s">
        <v>970</v>
      </c>
      <c r="E103" t="s">
        <v>971</v>
      </c>
      <c r="F103" t="s">
        <v>414</v>
      </c>
      <c r="G103" t="s">
        <v>415</v>
      </c>
      <c r="H103" t="s">
        <v>416</v>
      </c>
      <c r="I103" s="711" t="s">
        <v>460</v>
      </c>
      <c r="J103" s="711" t="s">
        <v>461</v>
      </c>
      <c r="K103" s="1045">
        <v>44876</v>
      </c>
      <c r="L103" t="s">
        <v>4964</v>
      </c>
      <c r="M103" t="s">
        <v>4965</v>
      </c>
      <c r="N103" t="s">
        <v>421</v>
      </c>
      <c r="O103">
        <v>0</v>
      </c>
      <c r="P103">
        <v>0</v>
      </c>
      <c r="Q103" t="s">
        <v>422</v>
      </c>
      <c r="R103">
        <v>380</v>
      </c>
      <c r="S103" s="935">
        <v>382.99</v>
      </c>
      <c r="T103" t="s">
        <v>422</v>
      </c>
      <c r="U103">
        <v>380</v>
      </c>
      <c r="V103" t="s">
        <v>423</v>
      </c>
      <c r="W103" t="s">
        <v>424</v>
      </c>
      <c r="X103" s="711" t="s">
        <v>425</v>
      </c>
      <c r="Y103" s="1011" t="s">
        <v>3150</v>
      </c>
      <c r="Z103" t="s">
        <v>4966</v>
      </c>
      <c r="AA103" s="1050">
        <v>44901.406678240739</v>
      </c>
    </row>
    <row r="104" spans="1:27" s="1011" customFormat="1">
      <c r="A104" t="s">
        <v>410</v>
      </c>
      <c r="B104" t="s">
        <v>411</v>
      </c>
      <c r="C104" t="s">
        <v>4967</v>
      </c>
      <c r="D104" t="s">
        <v>970</v>
      </c>
      <c r="E104" t="s">
        <v>971</v>
      </c>
      <c r="F104" t="s">
        <v>414</v>
      </c>
      <c r="G104" t="s">
        <v>415</v>
      </c>
      <c r="H104" t="s">
        <v>416</v>
      </c>
      <c r="I104" s="711" t="s">
        <v>460</v>
      </c>
      <c r="J104" s="711" t="s">
        <v>461</v>
      </c>
      <c r="K104" s="1045">
        <v>44886</v>
      </c>
      <c r="L104" t="s">
        <v>4968</v>
      </c>
      <c r="M104" t="s">
        <v>4969</v>
      </c>
      <c r="N104" t="s">
        <v>421</v>
      </c>
      <c r="O104">
        <v>0</v>
      </c>
      <c r="P104">
        <v>0</v>
      </c>
      <c r="Q104" t="s">
        <v>422</v>
      </c>
      <c r="R104">
        <v>190.74</v>
      </c>
      <c r="S104" s="935">
        <v>186.09</v>
      </c>
      <c r="T104" t="s">
        <v>422</v>
      </c>
      <c r="U104">
        <v>190.74</v>
      </c>
      <c r="V104" t="s">
        <v>423</v>
      </c>
      <c r="W104" t="s">
        <v>424</v>
      </c>
      <c r="X104" s="711" t="s">
        <v>425</v>
      </c>
      <c r="Y104" s="1011" t="s">
        <v>3691</v>
      </c>
      <c r="Z104" t="s">
        <v>4970</v>
      </c>
      <c r="AA104" s="1050">
        <v>44901.406678240739</v>
      </c>
    </row>
    <row r="105" spans="1:27" s="1011" customFormat="1">
      <c r="A105" t="s">
        <v>410</v>
      </c>
      <c r="B105" t="s">
        <v>411</v>
      </c>
      <c r="C105" t="s">
        <v>4963</v>
      </c>
      <c r="D105" t="s">
        <v>970</v>
      </c>
      <c r="E105" t="s">
        <v>971</v>
      </c>
      <c r="F105" t="s">
        <v>414</v>
      </c>
      <c r="G105" t="s">
        <v>415</v>
      </c>
      <c r="H105" t="s">
        <v>416</v>
      </c>
      <c r="I105" s="711" t="s">
        <v>460</v>
      </c>
      <c r="J105" s="711" t="s">
        <v>461</v>
      </c>
      <c r="K105" s="1045">
        <v>44896</v>
      </c>
      <c r="L105" t="s">
        <v>4971</v>
      </c>
      <c r="M105" t="s">
        <v>4972</v>
      </c>
      <c r="N105" t="s">
        <v>421</v>
      </c>
      <c r="O105">
        <v>0</v>
      </c>
      <c r="P105">
        <v>0</v>
      </c>
      <c r="Q105" t="s">
        <v>422</v>
      </c>
      <c r="R105">
        <v>300</v>
      </c>
      <c r="S105" s="935">
        <v>289.49</v>
      </c>
      <c r="T105" t="s">
        <v>422</v>
      </c>
      <c r="U105">
        <v>300</v>
      </c>
      <c r="V105" t="s">
        <v>423</v>
      </c>
      <c r="W105" t="s">
        <v>424</v>
      </c>
      <c r="X105" s="711" t="s">
        <v>425</v>
      </c>
      <c r="Y105" s="1011" t="s">
        <v>3150</v>
      </c>
      <c r="Z105" t="s">
        <v>4973</v>
      </c>
      <c r="AA105" s="1050">
        <v>44936.625277777777</v>
      </c>
    </row>
    <row r="106" spans="1:27" s="1011" customFormat="1">
      <c r="A106" t="s">
        <v>410</v>
      </c>
      <c r="B106" t="s">
        <v>411</v>
      </c>
      <c r="C106" t="s">
        <v>4906</v>
      </c>
      <c r="D106" t="s">
        <v>432</v>
      </c>
      <c r="E106" t="s">
        <v>433</v>
      </c>
      <c r="F106" t="s">
        <v>414</v>
      </c>
      <c r="G106" t="s">
        <v>415</v>
      </c>
      <c r="H106" t="s">
        <v>416</v>
      </c>
      <c r="I106" s="711" t="s">
        <v>476</v>
      </c>
      <c r="J106" s="711" t="s">
        <v>477</v>
      </c>
      <c r="K106" s="1045">
        <v>44858</v>
      </c>
      <c r="L106" t="s">
        <v>4974</v>
      </c>
      <c r="M106" t="s">
        <v>4975</v>
      </c>
      <c r="N106" t="s">
        <v>421</v>
      </c>
      <c r="O106">
        <v>0</v>
      </c>
      <c r="P106">
        <v>0</v>
      </c>
      <c r="Q106" t="s">
        <v>422</v>
      </c>
      <c r="R106">
        <v>1144.93</v>
      </c>
      <c r="S106" s="935">
        <v>1177.18</v>
      </c>
      <c r="T106" t="s">
        <v>422</v>
      </c>
      <c r="U106">
        <v>1144.93</v>
      </c>
      <c r="V106" t="s">
        <v>423</v>
      </c>
      <c r="W106" t="s">
        <v>424</v>
      </c>
      <c r="X106" s="711" t="s">
        <v>425</v>
      </c>
      <c r="Y106" s="1011" t="s">
        <v>3135</v>
      </c>
      <c r="Z106" t="s">
        <v>4976</v>
      </c>
      <c r="AA106" s="1050">
        <v>44880.380798611113</v>
      </c>
    </row>
    <row r="107" spans="1:27" s="1011" customFormat="1">
      <c r="A107" t="s">
        <v>410</v>
      </c>
      <c r="B107" t="s">
        <v>411</v>
      </c>
      <c r="C107" t="s">
        <v>4906</v>
      </c>
      <c r="D107" t="s">
        <v>432</v>
      </c>
      <c r="E107" t="s">
        <v>433</v>
      </c>
      <c r="F107" t="s">
        <v>414</v>
      </c>
      <c r="G107" t="s">
        <v>415</v>
      </c>
      <c r="H107" t="s">
        <v>416</v>
      </c>
      <c r="I107" s="711" t="s">
        <v>476</v>
      </c>
      <c r="J107" s="711" t="s">
        <v>477</v>
      </c>
      <c r="K107" s="1045">
        <v>44893</v>
      </c>
      <c r="L107" t="s">
        <v>4977</v>
      </c>
      <c r="M107" t="s">
        <v>4978</v>
      </c>
      <c r="N107" t="s">
        <v>421</v>
      </c>
      <c r="O107">
        <v>0</v>
      </c>
      <c r="P107">
        <v>0</v>
      </c>
      <c r="Q107" t="s">
        <v>422</v>
      </c>
      <c r="R107">
        <v>644.37</v>
      </c>
      <c r="S107" s="935">
        <v>628.65</v>
      </c>
      <c r="T107" t="s">
        <v>422</v>
      </c>
      <c r="U107">
        <v>644.37</v>
      </c>
      <c r="V107" t="s">
        <v>423</v>
      </c>
      <c r="W107" t="s">
        <v>424</v>
      </c>
      <c r="X107" s="711" t="s">
        <v>425</v>
      </c>
      <c r="Y107" s="1011" t="s">
        <v>3135</v>
      </c>
      <c r="Z107" t="s">
        <v>4979</v>
      </c>
      <c r="AA107" s="1050">
        <v>44904.640451388892</v>
      </c>
    </row>
    <row r="108" spans="1:27" s="1011" customFormat="1">
      <c r="A108" t="s">
        <v>410</v>
      </c>
      <c r="B108" t="s">
        <v>411</v>
      </c>
      <c r="C108" t="s">
        <v>4906</v>
      </c>
      <c r="D108" t="s">
        <v>432</v>
      </c>
      <c r="E108" t="s">
        <v>433</v>
      </c>
      <c r="F108" t="s">
        <v>414</v>
      </c>
      <c r="G108" t="s">
        <v>415</v>
      </c>
      <c r="H108" t="s">
        <v>416</v>
      </c>
      <c r="I108" s="711" t="s">
        <v>482</v>
      </c>
      <c r="J108" s="711" t="s">
        <v>477</v>
      </c>
      <c r="K108" s="1045">
        <v>44858</v>
      </c>
      <c r="L108" t="s">
        <v>4980</v>
      </c>
      <c r="M108" t="s">
        <v>4975</v>
      </c>
      <c r="N108" t="s">
        <v>421</v>
      </c>
      <c r="O108">
        <v>0</v>
      </c>
      <c r="P108">
        <v>0</v>
      </c>
      <c r="Q108" t="s">
        <v>422</v>
      </c>
      <c r="R108">
        <v>2060.87</v>
      </c>
      <c r="S108" s="935">
        <v>2118.9299999999998</v>
      </c>
      <c r="T108" t="s">
        <v>422</v>
      </c>
      <c r="U108">
        <v>2060.87</v>
      </c>
      <c r="V108" t="s">
        <v>423</v>
      </c>
      <c r="W108" t="s">
        <v>424</v>
      </c>
      <c r="X108" s="711" t="s">
        <v>425</v>
      </c>
      <c r="Y108" s="1011" t="s">
        <v>3135</v>
      </c>
      <c r="Z108" t="s">
        <v>4981</v>
      </c>
      <c r="AA108" s="1050">
        <v>44880.380798611113</v>
      </c>
    </row>
    <row r="109" spans="1:27" s="1011" customFormat="1">
      <c r="A109" t="s">
        <v>410</v>
      </c>
      <c r="B109" t="s">
        <v>411</v>
      </c>
      <c r="C109" t="s">
        <v>4906</v>
      </c>
      <c r="D109" t="s">
        <v>432</v>
      </c>
      <c r="E109" t="s">
        <v>433</v>
      </c>
      <c r="F109" t="s">
        <v>414</v>
      </c>
      <c r="G109" t="s">
        <v>415</v>
      </c>
      <c r="H109" t="s">
        <v>416</v>
      </c>
      <c r="I109" s="711" t="s">
        <v>482</v>
      </c>
      <c r="J109" s="711" t="s">
        <v>477</v>
      </c>
      <c r="K109" s="1045">
        <v>44893</v>
      </c>
      <c r="L109" t="s">
        <v>4982</v>
      </c>
      <c r="M109" t="s">
        <v>4983</v>
      </c>
      <c r="N109" t="s">
        <v>421</v>
      </c>
      <c r="O109">
        <v>0</v>
      </c>
      <c r="P109">
        <v>0</v>
      </c>
      <c r="Q109" t="s">
        <v>422</v>
      </c>
      <c r="R109">
        <v>1159.8800000000001</v>
      </c>
      <c r="S109" s="935">
        <v>1131.5899999999999</v>
      </c>
      <c r="T109" t="s">
        <v>422</v>
      </c>
      <c r="U109">
        <v>1159.8800000000001</v>
      </c>
      <c r="V109" t="s">
        <v>423</v>
      </c>
      <c r="W109" t="s">
        <v>424</v>
      </c>
      <c r="X109" s="711" t="s">
        <v>425</v>
      </c>
      <c r="Y109" s="1011" t="s">
        <v>3135</v>
      </c>
      <c r="Z109" t="s">
        <v>4984</v>
      </c>
      <c r="AA109" s="1050">
        <v>44904.640451388892</v>
      </c>
    </row>
    <row r="110" spans="1:27" s="1011" customFormat="1">
      <c r="A110" t="s">
        <v>410</v>
      </c>
      <c r="B110" t="s">
        <v>411</v>
      </c>
      <c r="C110" t="s">
        <v>4906</v>
      </c>
      <c r="D110" t="s">
        <v>432</v>
      </c>
      <c r="E110" t="s">
        <v>433</v>
      </c>
      <c r="F110" t="s">
        <v>414</v>
      </c>
      <c r="G110" t="s">
        <v>415</v>
      </c>
      <c r="H110" t="s">
        <v>416</v>
      </c>
      <c r="I110" s="711" t="s">
        <v>486</v>
      </c>
      <c r="J110" s="711" t="s">
        <v>477</v>
      </c>
      <c r="K110" s="1045">
        <v>44858</v>
      </c>
      <c r="L110" t="s">
        <v>4985</v>
      </c>
      <c r="M110" t="s">
        <v>4986</v>
      </c>
      <c r="N110" t="s">
        <v>421</v>
      </c>
      <c r="O110">
        <v>0</v>
      </c>
      <c r="P110">
        <v>0</v>
      </c>
      <c r="Q110" t="s">
        <v>422</v>
      </c>
      <c r="R110">
        <v>228.99</v>
      </c>
      <c r="S110" s="935">
        <v>232.83</v>
      </c>
      <c r="T110" t="s">
        <v>422</v>
      </c>
      <c r="U110">
        <v>228.99</v>
      </c>
      <c r="V110" t="s">
        <v>423</v>
      </c>
      <c r="W110" t="s">
        <v>424</v>
      </c>
      <c r="X110" s="711" t="s">
        <v>425</v>
      </c>
      <c r="Y110" s="1011" t="s">
        <v>3135</v>
      </c>
      <c r="Z110" t="s">
        <v>4987</v>
      </c>
      <c r="AA110" s="1050">
        <v>44880.380798611113</v>
      </c>
    </row>
    <row r="111" spans="1:27" s="1011" customFormat="1">
      <c r="A111" t="s">
        <v>410</v>
      </c>
      <c r="B111" t="s">
        <v>411</v>
      </c>
      <c r="C111" t="s">
        <v>4906</v>
      </c>
      <c r="D111" t="s">
        <v>432</v>
      </c>
      <c r="E111" t="s">
        <v>433</v>
      </c>
      <c r="F111" t="s">
        <v>414</v>
      </c>
      <c r="G111" t="s">
        <v>415</v>
      </c>
      <c r="H111" t="s">
        <v>416</v>
      </c>
      <c r="I111" s="711" t="s">
        <v>486</v>
      </c>
      <c r="J111" s="711" t="s">
        <v>477</v>
      </c>
      <c r="K111" s="1045">
        <v>44893</v>
      </c>
      <c r="L111" t="s">
        <v>4988</v>
      </c>
      <c r="M111" t="s">
        <v>4989</v>
      </c>
      <c r="N111" t="s">
        <v>421</v>
      </c>
      <c r="O111">
        <v>0</v>
      </c>
      <c r="P111">
        <v>0</v>
      </c>
      <c r="Q111" t="s">
        <v>422</v>
      </c>
      <c r="R111">
        <v>128.88</v>
      </c>
      <c r="S111" s="935">
        <v>125.74</v>
      </c>
      <c r="T111" t="s">
        <v>422</v>
      </c>
      <c r="U111">
        <v>128.88</v>
      </c>
      <c r="V111" t="s">
        <v>423</v>
      </c>
      <c r="W111" t="s">
        <v>424</v>
      </c>
      <c r="X111" s="711" t="s">
        <v>425</v>
      </c>
      <c r="Y111" s="1011" t="s">
        <v>3135</v>
      </c>
      <c r="Z111" t="s">
        <v>4990</v>
      </c>
      <c r="AA111" s="1050">
        <v>44904.640451388892</v>
      </c>
    </row>
    <row r="112" spans="1:27" s="1011" customFormat="1">
      <c r="A112" t="s">
        <v>410</v>
      </c>
      <c r="B112" t="s">
        <v>411</v>
      </c>
      <c r="C112" t="s">
        <v>4906</v>
      </c>
      <c r="D112" t="s">
        <v>432</v>
      </c>
      <c r="E112" t="s">
        <v>433</v>
      </c>
      <c r="F112" t="s">
        <v>414</v>
      </c>
      <c r="G112" t="s">
        <v>415</v>
      </c>
      <c r="H112" t="s">
        <v>416</v>
      </c>
      <c r="I112" s="711" t="s">
        <v>490</v>
      </c>
      <c r="J112" s="711" t="s">
        <v>477</v>
      </c>
      <c r="K112" s="1045">
        <v>44858</v>
      </c>
      <c r="L112" t="s">
        <v>4991</v>
      </c>
      <c r="M112" t="s">
        <v>4986</v>
      </c>
      <c r="N112" t="s">
        <v>421</v>
      </c>
      <c r="O112">
        <v>0</v>
      </c>
      <c r="P112">
        <v>0</v>
      </c>
      <c r="Q112" t="s">
        <v>422</v>
      </c>
      <c r="R112">
        <v>1144.93</v>
      </c>
      <c r="S112" s="935">
        <v>1164.1400000000001</v>
      </c>
      <c r="T112" t="s">
        <v>422</v>
      </c>
      <c r="U112">
        <v>1144.93</v>
      </c>
      <c r="V112" t="s">
        <v>423</v>
      </c>
      <c r="W112" t="s">
        <v>424</v>
      </c>
      <c r="X112" s="711" t="s">
        <v>425</v>
      </c>
      <c r="Y112" s="1011" t="s">
        <v>3135</v>
      </c>
      <c r="Z112" t="s">
        <v>4992</v>
      </c>
      <c r="AA112" s="1050">
        <v>44880.380798611113</v>
      </c>
    </row>
    <row r="113" spans="1:27" s="1011" customFormat="1">
      <c r="A113" t="s">
        <v>410</v>
      </c>
      <c r="B113" t="s">
        <v>411</v>
      </c>
      <c r="C113" t="s">
        <v>4906</v>
      </c>
      <c r="D113" t="s">
        <v>432</v>
      </c>
      <c r="E113" t="s">
        <v>433</v>
      </c>
      <c r="F113" t="s">
        <v>414</v>
      </c>
      <c r="G113" t="s">
        <v>415</v>
      </c>
      <c r="H113" t="s">
        <v>416</v>
      </c>
      <c r="I113" s="711" t="s">
        <v>490</v>
      </c>
      <c r="J113" s="711" t="s">
        <v>477</v>
      </c>
      <c r="K113" s="1045">
        <v>44893</v>
      </c>
      <c r="L113" t="s">
        <v>4993</v>
      </c>
      <c r="M113" t="s">
        <v>4994</v>
      </c>
      <c r="N113" t="s">
        <v>421</v>
      </c>
      <c r="O113">
        <v>0</v>
      </c>
      <c r="P113">
        <v>0</v>
      </c>
      <c r="Q113" t="s">
        <v>422</v>
      </c>
      <c r="R113">
        <v>644.37</v>
      </c>
      <c r="S113" s="935">
        <v>628.65</v>
      </c>
      <c r="T113" t="s">
        <v>422</v>
      </c>
      <c r="U113">
        <v>644.37</v>
      </c>
      <c r="V113" t="s">
        <v>423</v>
      </c>
      <c r="W113" t="s">
        <v>424</v>
      </c>
      <c r="X113" s="711" t="s">
        <v>425</v>
      </c>
      <c r="Y113" s="1011" t="s">
        <v>3135</v>
      </c>
      <c r="Z113" t="s">
        <v>4995</v>
      </c>
      <c r="AA113" s="1050">
        <v>44904.640462962961</v>
      </c>
    </row>
    <row r="114" spans="1:27" s="1011" customFormat="1">
      <c r="A114" t="s">
        <v>410</v>
      </c>
      <c r="B114" t="s">
        <v>411</v>
      </c>
      <c r="C114" t="s">
        <v>4690</v>
      </c>
      <c r="D114" t="s">
        <v>970</v>
      </c>
      <c r="E114" t="s">
        <v>971</v>
      </c>
      <c r="F114" t="s">
        <v>414</v>
      </c>
      <c r="G114" t="s">
        <v>415</v>
      </c>
      <c r="H114" t="s">
        <v>416</v>
      </c>
      <c r="I114" s="711" t="s">
        <v>490</v>
      </c>
      <c r="J114" s="711" t="s">
        <v>477</v>
      </c>
      <c r="K114" s="1045">
        <v>44900</v>
      </c>
      <c r="L114" t="s">
        <v>4996</v>
      </c>
      <c r="M114" t="s">
        <v>4997</v>
      </c>
      <c r="N114" t="s">
        <v>421</v>
      </c>
      <c r="O114">
        <v>0</v>
      </c>
      <c r="P114">
        <v>0</v>
      </c>
      <c r="Q114" t="s">
        <v>422</v>
      </c>
      <c r="R114">
        <v>213</v>
      </c>
      <c r="S114" s="935">
        <v>201.97</v>
      </c>
      <c r="T114" t="s">
        <v>422</v>
      </c>
      <c r="U114">
        <v>213</v>
      </c>
      <c r="V114" t="s">
        <v>423</v>
      </c>
      <c r="W114" t="s">
        <v>424</v>
      </c>
      <c r="X114" s="711" t="s">
        <v>425</v>
      </c>
      <c r="Y114" s="1011" t="s">
        <v>3163</v>
      </c>
      <c r="Z114" t="s">
        <v>4998</v>
      </c>
      <c r="AA114" s="1050">
        <v>44937.367002314815</v>
      </c>
    </row>
    <row r="115" spans="1:27" s="1011" customFormat="1">
      <c r="A115" t="s">
        <v>410</v>
      </c>
      <c r="B115" t="s">
        <v>411</v>
      </c>
      <c r="C115" t="s">
        <v>4690</v>
      </c>
      <c r="D115" t="s">
        <v>970</v>
      </c>
      <c r="E115" t="s">
        <v>971</v>
      </c>
      <c r="F115" t="s">
        <v>414</v>
      </c>
      <c r="G115" t="s">
        <v>415</v>
      </c>
      <c r="H115" t="s">
        <v>416</v>
      </c>
      <c r="I115" s="711" t="s">
        <v>490</v>
      </c>
      <c r="J115" s="711" t="s">
        <v>477</v>
      </c>
      <c r="K115" s="1045">
        <v>44902</v>
      </c>
      <c r="L115" t="s">
        <v>4999</v>
      </c>
      <c r="M115" t="s">
        <v>5000</v>
      </c>
      <c r="N115" t="s">
        <v>421</v>
      </c>
      <c r="O115">
        <v>0</v>
      </c>
      <c r="P115">
        <v>0</v>
      </c>
      <c r="Q115" t="s">
        <v>422</v>
      </c>
      <c r="R115">
        <v>146</v>
      </c>
      <c r="S115" s="935">
        <v>138.44</v>
      </c>
      <c r="T115" t="s">
        <v>422</v>
      </c>
      <c r="U115">
        <v>146</v>
      </c>
      <c r="V115" t="s">
        <v>423</v>
      </c>
      <c r="W115" t="s">
        <v>424</v>
      </c>
      <c r="X115" s="711" t="s">
        <v>425</v>
      </c>
      <c r="Y115" s="1011" t="s">
        <v>3163</v>
      </c>
      <c r="Z115" t="s">
        <v>5001</v>
      </c>
      <c r="AA115" s="1050">
        <v>44937.367013888892</v>
      </c>
    </row>
    <row r="116" spans="1:27" s="1011" customFormat="1">
      <c r="A116" t="s">
        <v>410</v>
      </c>
      <c r="B116" t="s">
        <v>411</v>
      </c>
      <c r="C116" t="s">
        <v>4906</v>
      </c>
      <c r="D116" t="s">
        <v>432</v>
      </c>
      <c r="E116" t="s">
        <v>433</v>
      </c>
      <c r="F116" t="s">
        <v>414</v>
      </c>
      <c r="G116" t="s">
        <v>415</v>
      </c>
      <c r="H116" t="s">
        <v>416</v>
      </c>
      <c r="I116" s="711" t="s">
        <v>499</v>
      </c>
      <c r="J116" s="711" t="s">
        <v>495</v>
      </c>
      <c r="K116" s="1045">
        <v>44858</v>
      </c>
      <c r="L116" t="s">
        <v>5002</v>
      </c>
      <c r="M116" t="s">
        <v>5003</v>
      </c>
      <c r="N116" t="s">
        <v>421</v>
      </c>
      <c r="O116">
        <v>0</v>
      </c>
      <c r="P116">
        <v>0</v>
      </c>
      <c r="Q116" t="s">
        <v>422</v>
      </c>
      <c r="R116">
        <v>1139.54</v>
      </c>
      <c r="S116" s="935">
        <v>1171.6400000000001</v>
      </c>
      <c r="T116" t="s">
        <v>422</v>
      </c>
      <c r="U116">
        <v>1139.54</v>
      </c>
      <c r="V116" t="s">
        <v>423</v>
      </c>
      <c r="W116" t="s">
        <v>424</v>
      </c>
      <c r="X116" s="711" t="s">
        <v>425</v>
      </c>
      <c r="Y116" s="1011" t="s">
        <v>3135</v>
      </c>
      <c r="Z116" t="s">
        <v>5004</v>
      </c>
      <c r="AA116" s="1050">
        <v>44880.380798611113</v>
      </c>
    </row>
    <row r="117" spans="1:27" s="1011" customFormat="1">
      <c r="A117" t="s">
        <v>410</v>
      </c>
      <c r="B117" t="s">
        <v>411</v>
      </c>
      <c r="C117" t="s">
        <v>4690</v>
      </c>
      <c r="D117" t="s">
        <v>432</v>
      </c>
      <c r="E117" t="s">
        <v>433</v>
      </c>
      <c r="F117" t="s">
        <v>414</v>
      </c>
      <c r="G117" t="s">
        <v>415</v>
      </c>
      <c r="H117" t="s">
        <v>416</v>
      </c>
      <c r="I117" s="711" t="s">
        <v>499</v>
      </c>
      <c r="J117" s="711" t="s">
        <v>495</v>
      </c>
      <c r="K117" s="1045">
        <v>44887</v>
      </c>
      <c r="L117" t="s">
        <v>5005</v>
      </c>
      <c r="M117" t="s">
        <v>5006</v>
      </c>
      <c r="N117" t="s">
        <v>421</v>
      </c>
      <c r="O117">
        <v>0</v>
      </c>
      <c r="P117">
        <v>0</v>
      </c>
      <c r="Q117" t="s">
        <v>422</v>
      </c>
      <c r="R117">
        <v>623.71</v>
      </c>
      <c r="S117" s="935">
        <v>608.5</v>
      </c>
      <c r="T117" t="s">
        <v>422</v>
      </c>
      <c r="U117">
        <v>623.71</v>
      </c>
      <c r="V117" t="s">
        <v>423</v>
      </c>
      <c r="W117" t="s">
        <v>424</v>
      </c>
      <c r="X117" s="711" t="s">
        <v>425</v>
      </c>
      <c r="Y117" s="1011" t="s">
        <v>3163</v>
      </c>
      <c r="Z117" t="s">
        <v>5007</v>
      </c>
      <c r="AA117" s="1050">
        <v>44901.617696759262</v>
      </c>
    </row>
    <row r="118" spans="1:27" s="1011" customFormat="1">
      <c r="A118" t="s">
        <v>410</v>
      </c>
      <c r="B118" t="s">
        <v>411</v>
      </c>
      <c r="C118" t="s">
        <v>4906</v>
      </c>
      <c r="D118" t="s">
        <v>432</v>
      </c>
      <c r="E118" t="s">
        <v>433</v>
      </c>
      <c r="F118" t="s">
        <v>414</v>
      </c>
      <c r="G118" t="s">
        <v>415</v>
      </c>
      <c r="H118" t="s">
        <v>416</v>
      </c>
      <c r="I118" s="711" t="s">
        <v>499</v>
      </c>
      <c r="J118" s="711" t="s">
        <v>495</v>
      </c>
      <c r="K118" s="1045">
        <v>44893</v>
      </c>
      <c r="L118" t="s">
        <v>5008</v>
      </c>
      <c r="M118" t="s">
        <v>5009</v>
      </c>
      <c r="N118" t="s">
        <v>421</v>
      </c>
      <c r="O118">
        <v>0</v>
      </c>
      <c r="P118">
        <v>0</v>
      </c>
      <c r="Q118" t="s">
        <v>422</v>
      </c>
      <c r="R118">
        <v>992.43</v>
      </c>
      <c r="S118" s="935">
        <v>968.22</v>
      </c>
      <c r="T118" t="s">
        <v>422</v>
      </c>
      <c r="U118">
        <v>992.43</v>
      </c>
      <c r="V118" t="s">
        <v>423</v>
      </c>
      <c r="W118" t="s">
        <v>424</v>
      </c>
      <c r="X118" s="711" t="s">
        <v>425</v>
      </c>
      <c r="Y118" s="1011" t="s">
        <v>3135</v>
      </c>
      <c r="Z118" t="s">
        <v>5010</v>
      </c>
      <c r="AA118" s="1050">
        <v>44904.640451388892</v>
      </c>
    </row>
    <row r="119" spans="1:27" s="1011" customFormat="1">
      <c r="A119" t="s">
        <v>410</v>
      </c>
      <c r="B119" t="s">
        <v>411</v>
      </c>
      <c r="C119" t="s">
        <v>4906</v>
      </c>
      <c r="D119" t="s">
        <v>432</v>
      </c>
      <c r="E119" t="s">
        <v>433</v>
      </c>
      <c r="F119" t="s">
        <v>414</v>
      </c>
      <c r="G119" t="s">
        <v>415</v>
      </c>
      <c r="H119" t="s">
        <v>416</v>
      </c>
      <c r="I119" s="711" t="s">
        <v>499</v>
      </c>
      <c r="J119" s="711" t="s">
        <v>495</v>
      </c>
      <c r="K119" s="1045">
        <v>44925</v>
      </c>
      <c r="L119" t="s">
        <v>5011</v>
      </c>
      <c r="M119" t="s">
        <v>5012</v>
      </c>
      <c r="N119" t="s">
        <v>421</v>
      </c>
      <c r="O119">
        <v>0</v>
      </c>
      <c r="P119">
        <v>0</v>
      </c>
      <c r="Q119" t="s">
        <v>422</v>
      </c>
      <c r="R119">
        <v>2051.62</v>
      </c>
      <c r="S119" s="935">
        <v>1932.03</v>
      </c>
      <c r="T119" t="s">
        <v>422</v>
      </c>
      <c r="U119">
        <v>2051.62</v>
      </c>
      <c r="V119" t="s">
        <v>423</v>
      </c>
      <c r="W119" t="s">
        <v>424</v>
      </c>
      <c r="X119" s="711" t="s">
        <v>425</v>
      </c>
      <c r="Y119" s="1011" t="s">
        <v>3135</v>
      </c>
      <c r="Z119" t="s">
        <v>5013</v>
      </c>
      <c r="AA119" s="1050">
        <v>44940.813946759263</v>
      </c>
    </row>
    <row r="120" spans="1:27" s="1011" customFormat="1">
      <c r="A120" t="s">
        <v>410</v>
      </c>
      <c r="B120" t="s">
        <v>411</v>
      </c>
      <c r="C120" t="s">
        <v>4906</v>
      </c>
      <c r="D120" t="s">
        <v>432</v>
      </c>
      <c r="E120" t="s">
        <v>433</v>
      </c>
      <c r="F120" t="s">
        <v>414</v>
      </c>
      <c r="G120" t="s">
        <v>415</v>
      </c>
      <c r="H120" t="s">
        <v>416</v>
      </c>
      <c r="I120" s="711" t="s">
        <v>506</v>
      </c>
      <c r="J120" s="711" t="s">
        <v>495</v>
      </c>
      <c r="K120" s="1045">
        <v>44858</v>
      </c>
      <c r="L120" t="s">
        <v>5014</v>
      </c>
      <c r="M120" t="s">
        <v>5003</v>
      </c>
      <c r="N120" t="s">
        <v>421</v>
      </c>
      <c r="O120">
        <v>0</v>
      </c>
      <c r="P120">
        <v>0</v>
      </c>
      <c r="Q120" t="s">
        <v>422</v>
      </c>
      <c r="R120" s="935">
        <v>2279.08</v>
      </c>
      <c r="S120" s="935">
        <v>2343.29</v>
      </c>
      <c r="T120" t="s">
        <v>422</v>
      </c>
      <c r="U120">
        <v>2279.08</v>
      </c>
      <c r="V120" t="s">
        <v>423</v>
      </c>
      <c r="W120" t="s">
        <v>424</v>
      </c>
      <c r="X120" s="711" t="s">
        <v>425</v>
      </c>
      <c r="Y120" s="1011" t="s">
        <v>3135</v>
      </c>
      <c r="Z120" t="s">
        <v>5015</v>
      </c>
      <c r="AA120" s="1050">
        <v>44880.380798611113</v>
      </c>
    </row>
    <row r="121" spans="1:27" s="1011" customFormat="1">
      <c r="A121" t="s">
        <v>410</v>
      </c>
      <c r="B121" t="s">
        <v>411</v>
      </c>
      <c r="C121" t="s">
        <v>5016</v>
      </c>
      <c r="D121" t="s">
        <v>432</v>
      </c>
      <c r="E121" t="s">
        <v>433</v>
      </c>
      <c r="F121" t="s">
        <v>414</v>
      </c>
      <c r="G121" t="s">
        <v>415</v>
      </c>
      <c r="H121" t="s">
        <v>416</v>
      </c>
      <c r="I121" s="711" t="s">
        <v>506</v>
      </c>
      <c r="J121" s="711" t="s">
        <v>495</v>
      </c>
      <c r="K121" s="1045">
        <v>44861</v>
      </c>
      <c r="L121" t="s">
        <v>5017</v>
      </c>
      <c r="M121" t="s">
        <v>5018</v>
      </c>
      <c r="N121" t="s">
        <v>421</v>
      </c>
      <c r="O121">
        <v>0</v>
      </c>
      <c r="P121">
        <v>0</v>
      </c>
      <c r="Q121" t="s">
        <v>422</v>
      </c>
      <c r="R121" s="935">
        <v>432</v>
      </c>
      <c r="S121" s="935">
        <v>439.25</v>
      </c>
      <c r="T121" t="s">
        <v>422</v>
      </c>
      <c r="U121">
        <v>432</v>
      </c>
      <c r="V121" t="s">
        <v>423</v>
      </c>
      <c r="W121" t="s">
        <v>424</v>
      </c>
      <c r="X121" s="711" t="s">
        <v>425</v>
      </c>
      <c r="Y121" s="1011" t="s">
        <v>3435</v>
      </c>
      <c r="Z121" t="s">
        <v>5019</v>
      </c>
      <c r="AA121" s="1050">
        <v>44868.603159722225</v>
      </c>
    </row>
    <row r="122" spans="1:27" s="1011" customFormat="1">
      <c r="A122" t="s">
        <v>410</v>
      </c>
      <c r="B122" t="s">
        <v>411</v>
      </c>
      <c r="C122" t="s">
        <v>4906</v>
      </c>
      <c r="D122" t="s">
        <v>432</v>
      </c>
      <c r="E122" t="s">
        <v>433</v>
      </c>
      <c r="F122" t="s">
        <v>414</v>
      </c>
      <c r="G122" t="s">
        <v>415</v>
      </c>
      <c r="H122" t="s">
        <v>416</v>
      </c>
      <c r="I122" s="711" t="s">
        <v>499</v>
      </c>
      <c r="J122" s="711" t="s">
        <v>495</v>
      </c>
      <c r="K122" s="1045">
        <v>44893</v>
      </c>
      <c r="L122" t="s">
        <v>5020</v>
      </c>
      <c r="M122" t="s">
        <v>5021</v>
      </c>
      <c r="N122" t="s">
        <v>421</v>
      </c>
      <c r="O122">
        <v>0</v>
      </c>
      <c r="P122">
        <v>0</v>
      </c>
      <c r="Q122" t="s">
        <v>422</v>
      </c>
      <c r="R122" s="935">
        <v>1984.86</v>
      </c>
      <c r="S122" s="935">
        <v>1936.45</v>
      </c>
      <c r="T122" t="s">
        <v>422</v>
      </c>
      <c r="U122">
        <v>1984.86</v>
      </c>
      <c r="V122" t="s">
        <v>423</v>
      </c>
      <c r="W122" t="s">
        <v>424</v>
      </c>
      <c r="X122" s="711" t="s">
        <v>425</v>
      </c>
      <c r="Y122" s="1011" t="s">
        <v>3135</v>
      </c>
      <c r="Z122" t="s">
        <v>5022</v>
      </c>
      <c r="AA122" s="1050">
        <v>44904.640451388892</v>
      </c>
    </row>
    <row r="123" spans="1:27" s="1011" customFormat="1">
      <c r="A123" t="s">
        <v>410</v>
      </c>
      <c r="B123" t="s">
        <v>411</v>
      </c>
      <c r="C123" t="s">
        <v>4906</v>
      </c>
      <c r="D123" t="s">
        <v>432</v>
      </c>
      <c r="E123" t="s">
        <v>433</v>
      </c>
      <c r="F123" t="s">
        <v>414</v>
      </c>
      <c r="G123" t="s">
        <v>415</v>
      </c>
      <c r="H123" t="s">
        <v>416</v>
      </c>
      <c r="I123" s="711" t="s">
        <v>499</v>
      </c>
      <c r="J123" s="711" t="s">
        <v>495</v>
      </c>
      <c r="K123" s="1045">
        <v>44925</v>
      </c>
      <c r="L123" t="s">
        <v>5023</v>
      </c>
      <c r="M123" t="s">
        <v>5024</v>
      </c>
      <c r="N123" t="s">
        <v>421</v>
      </c>
      <c r="O123">
        <v>0</v>
      </c>
      <c r="P123">
        <v>0</v>
      </c>
      <c r="Q123" t="s">
        <v>422</v>
      </c>
      <c r="R123" s="935">
        <v>4103.24</v>
      </c>
      <c r="S123" s="935">
        <v>3864.05</v>
      </c>
      <c r="T123" t="s">
        <v>422</v>
      </c>
      <c r="U123">
        <v>4103.24</v>
      </c>
      <c r="V123" t="s">
        <v>423</v>
      </c>
      <c r="W123" t="s">
        <v>424</v>
      </c>
      <c r="X123" s="711" t="s">
        <v>425</v>
      </c>
      <c r="Y123" s="1011" t="s">
        <v>3135</v>
      </c>
      <c r="Z123" t="s">
        <v>5025</v>
      </c>
      <c r="AA123" s="1050">
        <v>44940.813946759263</v>
      </c>
    </row>
    <row r="124" spans="1:27" s="1011" customFormat="1">
      <c r="A124" t="s">
        <v>410</v>
      </c>
      <c r="B124" t="s">
        <v>411</v>
      </c>
      <c r="C124" t="s">
        <v>4906</v>
      </c>
      <c r="D124" t="s">
        <v>432</v>
      </c>
      <c r="E124" t="s">
        <v>433</v>
      </c>
      <c r="F124" t="s">
        <v>414</v>
      </c>
      <c r="G124" t="s">
        <v>415</v>
      </c>
      <c r="H124" t="s">
        <v>416</v>
      </c>
      <c r="I124" s="711" t="s">
        <v>512</v>
      </c>
      <c r="J124" s="711" t="s">
        <v>495</v>
      </c>
      <c r="K124" s="1045">
        <v>44858</v>
      </c>
      <c r="L124" t="s">
        <v>5026</v>
      </c>
      <c r="M124" t="s">
        <v>5003</v>
      </c>
      <c r="N124" t="s">
        <v>421</v>
      </c>
      <c r="O124">
        <v>0</v>
      </c>
      <c r="P124">
        <v>0</v>
      </c>
      <c r="Q124" t="s">
        <v>422</v>
      </c>
      <c r="R124">
        <v>284.89</v>
      </c>
      <c r="S124" s="935">
        <v>292.92</v>
      </c>
      <c r="T124" t="s">
        <v>422</v>
      </c>
      <c r="U124">
        <v>284.89</v>
      </c>
      <c r="V124" t="s">
        <v>423</v>
      </c>
      <c r="W124" t="s">
        <v>424</v>
      </c>
      <c r="X124" s="711" t="s">
        <v>425</v>
      </c>
      <c r="Y124" s="1011" t="s">
        <v>3135</v>
      </c>
      <c r="Z124" t="s">
        <v>5027</v>
      </c>
      <c r="AA124" s="1050">
        <v>44880.380798611113</v>
      </c>
    </row>
    <row r="125" spans="1:27" s="1011" customFormat="1">
      <c r="A125" t="s">
        <v>410</v>
      </c>
      <c r="B125" t="s">
        <v>411</v>
      </c>
      <c r="C125" t="s">
        <v>4906</v>
      </c>
      <c r="D125" t="s">
        <v>432</v>
      </c>
      <c r="E125" t="s">
        <v>433</v>
      </c>
      <c r="F125" t="s">
        <v>414</v>
      </c>
      <c r="G125" t="s">
        <v>415</v>
      </c>
      <c r="H125" t="s">
        <v>416</v>
      </c>
      <c r="I125" s="711" t="s">
        <v>512</v>
      </c>
      <c r="J125" s="711" t="s">
        <v>495</v>
      </c>
      <c r="K125" s="1045">
        <v>44893</v>
      </c>
      <c r="L125" t="s">
        <v>5028</v>
      </c>
      <c r="M125" t="s">
        <v>5029</v>
      </c>
      <c r="N125" t="s">
        <v>421</v>
      </c>
      <c r="O125">
        <v>0</v>
      </c>
      <c r="P125">
        <v>0</v>
      </c>
      <c r="Q125" t="s">
        <v>422</v>
      </c>
      <c r="R125">
        <v>248.11</v>
      </c>
      <c r="S125" s="935">
        <v>242.06</v>
      </c>
      <c r="T125" t="s">
        <v>422</v>
      </c>
      <c r="U125">
        <v>248.11</v>
      </c>
      <c r="V125" t="s">
        <v>423</v>
      </c>
      <c r="W125" t="s">
        <v>424</v>
      </c>
      <c r="X125" s="711" t="s">
        <v>425</v>
      </c>
      <c r="Y125" s="1011" t="s">
        <v>3135</v>
      </c>
      <c r="Z125" t="s">
        <v>5030</v>
      </c>
      <c r="AA125" s="1050">
        <v>44904.640451388892</v>
      </c>
    </row>
    <row r="126" spans="1:27" s="1011" customFormat="1">
      <c r="A126" t="s">
        <v>410</v>
      </c>
      <c r="B126" t="s">
        <v>411</v>
      </c>
      <c r="C126" t="s">
        <v>4906</v>
      </c>
      <c r="D126" t="s">
        <v>432</v>
      </c>
      <c r="E126" t="s">
        <v>433</v>
      </c>
      <c r="F126" t="s">
        <v>414</v>
      </c>
      <c r="G126" t="s">
        <v>415</v>
      </c>
      <c r="H126" t="s">
        <v>416</v>
      </c>
      <c r="I126" s="711" t="s">
        <v>512</v>
      </c>
      <c r="J126" s="711" t="s">
        <v>495</v>
      </c>
      <c r="K126" s="1045">
        <v>44925</v>
      </c>
      <c r="L126" t="s">
        <v>5031</v>
      </c>
      <c r="M126" t="s">
        <v>5032</v>
      </c>
      <c r="N126" t="s">
        <v>421</v>
      </c>
      <c r="O126">
        <v>0</v>
      </c>
      <c r="P126">
        <v>0</v>
      </c>
      <c r="Q126" t="s">
        <v>422</v>
      </c>
      <c r="R126">
        <v>512.9</v>
      </c>
      <c r="S126" s="935">
        <v>483</v>
      </c>
      <c r="T126" t="s">
        <v>422</v>
      </c>
      <c r="U126">
        <v>512.9</v>
      </c>
      <c r="V126" t="s">
        <v>423</v>
      </c>
      <c r="W126" t="s">
        <v>424</v>
      </c>
      <c r="X126" s="711" t="s">
        <v>425</v>
      </c>
      <c r="Y126" s="1011" t="s">
        <v>3135</v>
      </c>
      <c r="Z126" t="s">
        <v>5033</v>
      </c>
      <c r="AA126" s="1050">
        <v>44940.813946759263</v>
      </c>
    </row>
    <row r="127" spans="1:27" s="1011" customFormat="1">
      <c r="A127" t="s">
        <v>410</v>
      </c>
      <c r="B127" t="s">
        <v>411</v>
      </c>
      <c r="C127" t="s">
        <v>4906</v>
      </c>
      <c r="D127" t="s">
        <v>432</v>
      </c>
      <c r="E127" t="s">
        <v>433</v>
      </c>
      <c r="F127" t="s">
        <v>414</v>
      </c>
      <c r="G127" t="s">
        <v>415</v>
      </c>
      <c r="H127" t="s">
        <v>416</v>
      </c>
      <c r="I127" s="711" t="s">
        <v>518</v>
      </c>
      <c r="J127" s="711" t="s">
        <v>495</v>
      </c>
      <c r="K127" s="1045">
        <v>44858</v>
      </c>
      <c r="L127" t="s">
        <v>5034</v>
      </c>
      <c r="M127" t="s">
        <v>5003</v>
      </c>
      <c r="N127" t="s">
        <v>421</v>
      </c>
      <c r="O127">
        <v>0</v>
      </c>
      <c r="P127">
        <v>0</v>
      </c>
      <c r="Q127" t="s">
        <v>422</v>
      </c>
      <c r="R127">
        <v>854.66</v>
      </c>
      <c r="S127" s="935">
        <v>878.74</v>
      </c>
      <c r="T127" t="s">
        <v>422</v>
      </c>
      <c r="U127">
        <v>854.66</v>
      </c>
      <c r="V127" t="s">
        <v>423</v>
      </c>
      <c r="W127" t="s">
        <v>424</v>
      </c>
      <c r="X127" s="711" t="s">
        <v>425</v>
      </c>
      <c r="Y127" s="1011" t="s">
        <v>3135</v>
      </c>
      <c r="Z127" t="s">
        <v>5035</v>
      </c>
      <c r="AA127" s="1050">
        <v>44880.380798611113</v>
      </c>
    </row>
    <row r="128" spans="1:27" s="1011" customFormat="1">
      <c r="A128" t="s">
        <v>410</v>
      </c>
      <c r="B128" t="s">
        <v>411</v>
      </c>
      <c r="C128" t="s">
        <v>4906</v>
      </c>
      <c r="D128" t="s">
        <v>432</v>
      </c>
      <c r="E128" t="s">
        <v>433</v>
      </c>
      <c r="F128" t="s">
        <v>414</v>
      </c>
      <c r="G128" t="s">
        <v>415</v>
      </c>
      <c r="H128" t="s">
        <v>416</v>
      </c>
      <c r="I128" s="711" t="s">
        <v>518</v>
      </c>
      <c r="J128" s="711" t="s">
        <v>495</v>
      </c>
      <c r="K128" s="1045">
        <v>44893</v>
      </c>
      <c r="L128" t="s">
        <v>5036</v>
      </c>
      <c r="M128" t="s">
        <v>5037</v>
      </c>
      <c r="N128" t="s">
        <v>421</v>
      </c>
      <c r="O128">
        <v>0</v>
      </c>
      <c r="P128">
        <v>0</v>
      </c>
      <c r="Q128" t="s">
        <v>422</v>
      </c>
      <c r="R128">
        <v>744.33</v>
      </c>
      <c r="S128" s="935">
        <v>726.18</v>
      </c>
      <c r="T128" t="s">
        <v>422</v>
      </c>
      <c r="U128">
        <v>744.33</v>
      </c>
      <c r="V128" t="s">
        <v>423</v>
      </c>
      <c r="W128" t="s">
        <v>424</v>
      </c>
      <c r="X128" s="711" t="s">
        <v>425</v>
      </c>
      <c r="Y128" s="1011" t="s">
        <v>3135</v>
      </c>
      <c r="Z128" t="s">
        <v>5038</v>
      </c>
      <c r="AA128" s="1050">
        <v>44904.640451388892</v>
      </c>
    </row>
    <row r="129" spans="1:27" s="1011" customFormat="1">
      <c r="A129" t="s">
        <v>410</v>
      </c>
      <c r="B129" t="s">
        <v>411</v>
      </c>
      <c r="C129" t="s">
        <v>4690</v>
      </c>
      <c r="D129" t="s">
        <v>970</v>
      </c>
      <c r="E129" t="s">
        <v>971</v>
      </c>
      <c r="F129" t="s">
        <v>414</v>
      </c>
      <c r="G129" t="s">
        <v>415</v>
      </c>
      <c r="H129" t="s">
        <v>416</v>
      </c>
      <c r="I129" s="711" t="s">
        <v>518</v>
      </c>
      <c r="J129" s="711" t="s">
        <v>495</v>
      </c>
      <c r="K129" s="1045">
        <v>44900</v>
      </c>
      <c r="L129" t="s">
        <v>5039</v>
      </c>
      <c r="M129" t="s">
        <v>5040</v>
      </c>
      <c r="N129" t="s">
        <v>421</v>
      </c>
      <c r="O129">
        <v>0</v>
      </c>
      <c r="P129">
        <v>0</v>
      </c>
      <c r="Q129" t="s">
        <v>422</v>
      </c>
      <c r="R129">
        <v>57</v>
      </c>
      <c r="S129" s="935">
        <v>54.05</v>
      </c>
      <c r="T129" t="s">
        <v>422</v>
      </c>
      <c r="U129">
        <v>57</v>
      </c>
      <c r="V129" t="s">
        <v>423</v>
      </c>
      <c r="W129" t="s">
        <v>424</v>
      </c>
      <c r="X129" s="711" t="s">
        <v>425</v>
      </c>
      <c r="Y129" s="1011" t="s">
        <v>3163</v>
      </c>
      <c r="Z129" t="s">
        <v>5041</v>
      </c>
      <c r="AA129" s="1050">
        <v>44937.367002314815</v>
      </c>
    </row>
    <row r="130" spans="1:27" s="1011" customFormat="1">
      <c r="A130" t="s">
        <v>410</v>
      </c>
      <c r="B130" t="s">
        <v>411</v>
      </c>
      <c r="C130" t="s">
        <v>4906</v>
      </c>
      <c r="D130" t="s">
        <v>432</v>
      </c>
      <c r="E130" t="s">
        <v>433</v>
      </c>
      <c r="F130" t="s">
        <v>414</v>
      </c>
      <c r="G130" t="s">
        <v>415</v>
      </c>
      <c r="H130" t="s">
        <v>416</v>
      </c>
      <c r="I130" s="711" t="s">
        <v>518</v>
      </c>
      <c r="J130" s="711" t="s">
        <v>495</v>
      </c>
      <c r="K130" s="1045">
        <v>44925</v>
      </c>
      <c r="L130" t="s">
        <v>5042</v>
      </c>
      <c r="M130" t="s">
        <v>5043</v>
      </c>
      <c r="N130" t="s">
        <v>421</v>
      </c>
      <c r="O130">
        <v>0</v>
      </c>
      <c r="P130">
        <v>0</v>
      </c>
      <c r="Q130" t="s">
        <v>422</v>
      </c>
      <c r="R130">
        <v>1538.71</v>
      </c>
      <c r="S130" s="935">
        <v>1449.02</v>
      </c>
      <c r="T130" t="s">
        <v>422</v>
      </c>
      <c r="U130">
        <v>1538.71</v>
      </c>
      <c r="V130" t="s">
        <v>423</v>
      </c>
      <c r="W130" t="s">
        <v>424</v>
      </c>
      <c r="X130" s="711" t="s">
        <v>425</v>
      </c>
      <c r="Y130" s="1011" t="s">
        <v>3135</v>
      </c>
      <c r="Z130" t="s">
        <v>5044</v>
      </c>
      <c r="AA130" s="1050">
        <v>44940.813946759263</v>
      </c>
    </row>
    <row r="131" spans="1:27" s="1011" customFormat="1">
      <c r="A131" t="s">
        <v>410</v>
      </c>
      <c r="B131" t="s">
        <v>411</v>
      </c>
      <c r="C131" t="s">
        <v>4906</v>
      </c>
      <c r="D131" t="s">
        <v>432</v>
      </c>
      <c r="E131" t="s">
        <v>433</v>
      </c>
      <c r="F131" t="s">
        <v>414</v>
      </c>
      <c r="G131" t="s">
        <v>415</v>
      </c>
      <c r="H131" t="s">
        <v>416</v>
      </c>
      <c r="I131" s="711" t="s">
        <v>524</v>
      </c>
      <c r="J131" s="711" t="s">
        <v>495</v>
      </c>
      <c r="K131" s="1045">
        <v>44858</v>
      </c>
      <c r="L131" t="s">
        <v>5045</v>
      </c>
      <c r="M131" t="s">
        <v>5003</v>
      </c>
      <c r="N131" t="s">
        <v>421</v>
      </c>
      <c r="O131">
        <v>0</v>
      </c>
      <c r="P131">
        <v>0</v>
      </c>
      <c r="Q131" t="s">
        <v>422</v>
      </c>
      <c r="R131">
        <v>1139.54</v>
      </c>
      <c r="S131" s="935">
        <v>1171.6400000000001</v>
      </c>
      <c r="T131" t="s">
        <v>422</v>
      </c>
      <c r="U131">
        <v>1139.54</v>
      </c>
      <c r="V131" t="s">
        <v>423</v>
      </c>
      <c r="W131" t="s">
        <v>424</v>
      </c>
      <c r="X131" s="711" t="s">
        <v>425</v>
      </c>
      <c r="Y131" s="1011" t="s">
        <v>3135</v>
      </c>
      <c r="Z131" t="s">
        <v>5046</v>
      </c>
      <c r="AA131" s="1050">
        <v>44880.380798611113</v>
      </c>
    </row>
    <row r="132" spans="1:27" s="1011" customFormat="1">
      <c r="A132" t="s">
        <v>410</v>
      </c>
      <c r="B132" t="s">
        <v>411</v>
      </c>
      <c r="C132" t="s">
        <v>4906</v>
      </c>
      <c r="D132" t="s">
        <v>432</v>
      </c>
      <c r="E132" t="s">
        <v>433</v>
      </c>
      <c r="F132" t="s">
        <v>414</v>
      </c>
      <c r="G132" t="s">
        <v>415</v>
      </c>
      <c r="H132" t="s">
        <v>416</v>
      </c>
      <c r="I132" s="711" t="s">
        <v>524</v>
      </c>
      <c r="J132" s="711" t="s">
        <v>495</v>
      </c>
      <c r="K132" s="1045">
        <v>44893</v>
      </c>
      <c r="L132" t="s">
        <v>5047</v>
      </c>
      <c r="M132" t="s">
        <v>5009</v>
      </c>
      <c r="N132" t="s">
        <v>421</v>
      </c>
      <c r="O132">
        <v>0</v>
      </c>
      <c r="P132">
        <v>0</v>
      </c>
      <c r="Q132" t="s">
        <v>422</v>
      </c>
      <c r="R132">
        <v>992.43</v>
      </c>
      <c r="S132" s="935">
        <v>968.22</v>
      </c>
      <c r="T132" t="s">
        <v>422</v>
      </c>
      <c r="U132">
        <v>992.43</v>
      </c>
      <c r="V132" t="s">
        <v>423</v>
      </c>
      <c r="W132" t="s">
        <v>424</v>
      </c>
      <c r="X132" s="711" t="s">
        <v>425</v>
      </c>
      <c r="Y132" s="1011" t="s">
        <v>3135</v>
      </c>
      <c r="Z132" t="s">
        <v>5048</v>
      </c>
      <c r="AA132" s="1050">
        <v>44904.640451388892</v>
      </c>
    </row>
    <row r="133" spans="1:27" s="1011" customFormat="1">
      <c r="A133" t="s">
        <v>410</v>
      </c>
      <c r="B133" t="s">
        <v>411</v>
      </c>
      <c r="C133" t="s">
        <v>4906</v>
      </c>
      <c r="D133" t="s">
        <v>432</v>
      </c>
      <c r="E133" t="s">
        <v>433</v>
      </c>
      <c r="F133" t="s">
        <v>414</v>
      </c>
      <c r="G133" t="s">
        <v>415</v>
      </c>
      <c r="H133" t="s">
        <v>416</v>
      </c>
      <c r="I133" s="711" t="s">
        <v>524</v>
      </c>
      <c r="J133" s="711" t="s">
        <v>495</v>
      </c>
      <c r="K133" s="1045">
        <v>44925</v>
      </c>
      <c r="L133" t="s">
        <v>5049</v>
      </c>
      <c r="M133" t="s">
        <v>5050</v>
      </c>
      <c r="N133" t="s">
        <v>421</v>
      </c>
      <c r="O133">
        <v>0</v>
      </c>
      <c r="P133">
        <v>0</v>
      </c>
      <c r="Q133" t="s">
        <v>422</v>
      </c>
      <c r="R133">
        <v>2051.62</v>
      </c>
      <c r="S133" s="935">
        <v>1932.03</v>
      </c>
      <c r="T133" t="s">
        <v>422</v>
      </c>
      <c r="U133">
        <v>2051.62</v>
      </c>
      <c r="V133" t="s">
        <v>423</v>
      </c>
      <c r="W133" t="s">
        <v>424</v>
      </c>
      <c r="X133" s="711" t="s">
        <v>425</v>
      </c>
      <c r="Y133" s="1011" t="s">
        <v>3135</v>
      </c>
      <c r="Z133" t="s">
        <v>5051</v>
      </c>
      <c r="AA133" s="1050">
        <v>44940.813946759263</v>
      </c>
    </row>
    <row r="134" spans="1:27">
      <c r="A134" t="s">
        <v>410</v>
      </c>
      <c r="B134" t="s">
        <v>411</v>
      </c>
      <c r="C134" t="s">
        <v>5052</v>
      </c>
      <c r="D134" t="s">
        <v>970</v>
      </c>
      <c r="E134" t="s">
        <v>971</v>
      </c>
      <c r="F134" t="s">
        <v>414</v>
      </c>
      <c r="G134" t="s">
        <v>415</v>
      </c>
      <c r="H134" t="s">
        <v>416</v>
      </c>
      <c r="I134" s="711" t="s">
        <v>569</v>
      </c>
      <c r="J134" s="711" t="s">
        <v>570</v>
      </c>
      <c r="K134" s="1045">
        <v>44858</v>
      </c>
      <c r="L134" t="s">
        <v>5054</v>
      </c>
      <c r="M134" t="s">
        <v>5055</v>
      </c>
      <c r="N134" t="s">
        <v>421</v>
      </c>
      <c r="O134">
        <v>0</v>
      </c>
      <c r="P134">
        <v>0</v>
      </c>
      <c r="Q134" t="s">
        <v>422</v>
      </c>
      <c r="R134">
        <v>66.75</v>
      </c>
      <c r="S134" s="935">
        <v>67.87</v>
      </c>
      <c r="T134" t="s">
        <v>422</v>
      </c>
      <c r="U134">
        <v>66.75</v>
      </c>
      <c r="V134" t="s">
        <v>423</v>
      </c>
      <c r="W134" t="s">
        <v>424</v>
      </c>
      <c r="X134" s="711" t="s">
        <v>425</v>
      </c>
      <c r="Y134" s="1011" t="s">
        <v>3075</v>
      </c>
      <c r="Z134" t="s">
        <v>5056</v>
      </c>
      <c r="AA134" s="1050">
        <v>44866.608124999999</v>
      </c>
    </row>
    <row r="135" spans="1:27">
      <c r="A135" t="s">
        <v>410</v>
      </c>
      <c r="B135" t="s">
        <v>411</v>
      </c>
      <c r="C135" t="s">
        <v>5052</v>
      </c>
      <c r="D135" t="s">
        <v>970</v>
      </c>
      <c r="E135" t="s">
        <v>971</v>
      </c>
      <c r="F135" t="s">
        <v>414</v>
      </c>
      <c r="G135" t="s">
        <v>415</v>
      </c>
      <c r="H135" t="s">
        <v>416</v>
      </c>
      <c r="I135" s="711" t="s">
        <v>569</v>
      </c>
      <c r="J135" s="711" t="s">
        <v>570</v>
      </c>
      <c r="K135" s="1045">
        <v>44859</v>
      </c>
      <c r="L135" t="s">
        <v>5057</v>
      </c>
      <c r="M135" t="s">
        <v>5058</v>
      </c>
      <c r="N135" t="s">
        <v>421</v>
      </c>
      <c r="O135">
        <v>0</v>
      </c>
      <c r="P135">
        <v>0</v>
      </c>
      <c r="Q135" t="s">
        <v>422</v>
      </c>
      <c r="R135">
        <v>75</v>
      </c>
      <c r="S135" s="935">
        <v>76.260000000000005</v>
      </c>
      <c r="T135" t="s">
        <v>422</v>
      </c>
      <c r="U135">
        <v>75</v>
      </c>
      <c r="V135" t="s">
        <v>423</v>
      </c>
      <c r="W135" t="s">
        <v>424</v>
      </c>
      <c r="X135" s="711" t="s">
        <v>425</v>
      </c>
      <c r="Y135" s="1011" t="s">
        <v>3075</v>
      </c>
      <c r="Z135" t="s">
        <v>5059</v>
      </c>
      <c r="AA135" s="1050">
        <v>44866.608136574076</v>
      </c>
    </row>
    <row r="136" spans="1:27">
      <c r="A136" t="s">
        <v>410</v>
      </c>
      <c r="B136" t="s">
        <v>411</v>
      </c>
      <c r="C136" t="s">
        <v>5052</v>
      </c>
      <c r="D136" t="s">
        <v>970</v>
      </c>
      <c r="E136" t="s">
        <v>971</v>
      </c>
      <c r="F136" t="s">
        <v>414</v>
      </c>
      <c r="G136" t="s">
        <v>415</v>
      </c>
      <c r="H136" t="s">
        <v>416</v>
      </c>
      <c r="I136" s="711" t="s">
        <v>569</v>
      </c>
      <c r="J136" s="711" t="s">
        <v>570</v>
      </c>
      <c r="K136" s="1045">
        <v>44866</v>
      </c>
      <c r="L136" t="s">
        <v>5060</v>
      </c>
      <c r="M136" t="s">
        <v>5061</v>
      </c>
      <c r="N136" t="s">
        <v>421</v>
      </c>
      <c r="O136">
        <v>0</v>
      </c>
      <c r="P136">
        <v>0</v>
      </c>
      <c r="Q136" t="s">
        <v>422</v>
      </c>
      <c r="R136">
        <v>62.25</v>
      </c>
      <c r="S136" s="935">
        <v>62.68</v>
      </c>
      <c r="T136" t="s">
        <v>422</v>
      </c>
      <c r="U136">
        <v>62.25</v>
      </c>
      <c r="V136" t="s">
        <v>423</v>
      </c>
      <c r="W136" t="s">
        <v>424</v>
      </c>
      <c r="X136" s="711" t="s">
        <v>425</v>
      </c>
      <c r="Y136" s="1011" t="s">
        <v>3075</v>
      </c>
      <c r="Z136" t="s">
        <v>5062</v>
      </c>
      <c r="AA136" s="1050">
        <v>44900.332939814813</v>
      </c>
    </row>
    <row r="137" spans="1:27">
      <c r="A137" t="s">
        <v>410</v>
      </c>
      <c r="B137" t="s">
        <v>411</v>
      </c>
      <c r="C137" t="s">
        <v>5052</v>
      </c>
      <c r="D137" t="s">
        <v>970</v>
      </c>
      <c r="E137" t="s">
        <v>971</v>
      </c>
      <c r="F137" t="s">
        <v>414</v>
      </c>
      <c r="G137" t="s">
        <v>415</v>
      </c>
      <c r="H137" t="s">
        <v>416</v>
      </c>
      <c r="I137" s="711" t="s">
        <v>569</v>
      </c>
      <c r="J137" s="711" t="s">
        <v>570</v>
      </c>
      <c r="K137" s="1045">
        <v>44872</v>
      </c>
      <c r="L137" t="s">
        <v>5063</v>
      </c>
      <c r="M137" t="s">
        <v>5064</v>
      </c>
      <c r="N137" t="s">
        <v>421</v>
      </c>
      <c r="O137">
        <v>0</v>
      </c>
      <c r="P137">
        <v>0</v>
      </c>
      <c r="Q137" t="s">
        <v>422</v>
      </c>
      <c r="R137">
        <v>37.5</v>
      </c>
      <c r="S137" s="935">
        <v>37.79</v>
      </c>
      <c r="T137" t="s">
        <v>422</v>
      </c>
      <c r="U137">
        <v>37.5</v>
      </c>
      <c r="V137" t="s">
        <v>423</v>
      </c>
      <c r="W137" t="s">
        <v>424</v>
      </c>
      <c r="X137" s="711" t="s">
        <v>425</v>
      </c>
      <c r="Y137" s="1011" t="s">
        <v>3075</v>
      </c>
      <c r="Z137" t="s">
        <v>5065</v>
      </c>
      <c r="AA137" s="1050">
        <v>44900.345046296294</v>
      </c>
    </row>
    <row r="138" spans="1:27">
      <c r="A138" t="s">
        <v>410</v>
      </c>
      <c r="B138" t="s">
        <v>411</v>
      </c>
      <c r="C138" t="s">
        <v>5052</v>
      </c>
      <c r="D138" t="s">
        <v>970</v>
      </c>
      <c r="E138" t="s">
        <v>971</v>
      </c>
      <c r="F138" t="s">
        <v>414</v>
      </c>
      <c r="G138" t="s">
        <v>415</v>
      </c>
      <c r="H138" t="s">
        <v>416</v>
      </c>
      <c r="I138" s="711" t="s">
        <v>569</v>
      </c>
      <c r="J138" s="711" t="s">
        <v>570</v>
      </c>
      <c r="K138" s="1045">
        <v>44893</v>
      </c>
      <c r="L138" t="s">
        <v>5066</v>
      </c>
      <c r="M138" t="s">
        <v>5067</v>
      </c>
      <c r="N138" t="s">
        <v>421</v>
      </c>
      <c r="O138">
        <v>0</v>
      </c>
      <c r="P138">
        <v>0</v>
      </c>
      <c r="Q138" t="s">
        <v>422</v>
      </c>
      <c r="R138">
        <v>77.599999999999994</v>
      </c>
      <c r="S138" s="935">
        <v>75.709999999999994</v>
      </c>
      <c r="T138" t="s">
        <v>422</v>
      </c>
      <c r="U138">
        <v>77.599999999999994</v>
      </c>
      <c r="V138" t="s">
        <v>423</v>
      </c>
      <c r="W138" t="s">
        <v>424</v>
      </c>
      <c r="X138" s="711" t="s">
        <v>425</v>
      </c>
      <c r="Y138" s="1011" t="s">
        <v>3075</v>
      </c>
      <c r="Z138" t="s">
        <v>5068</v>
      </c>
      <c r="AA138" s="1050">
        <v>44900.35800925926</v>
      </c>
    </row>
    <row r="139" spans="1:27">
      <c r="A139" t="s">
        <v>410</v>
      </c>
      <c r="B139" t="s">
        <v>411</v>
      </c>
      <c r="C139" t="s">
        <v>5052</v>
      </c>
      <c r="D139" t="s">
        <v>970</v>
      </c>
      <c r="E139" t="s">
        <v>971</v>
      </c>
      <c r="F139" t="s">
        <v>414</v>
      </c>
      <c r="G139" t="s">
        <v>415</v>
      </c>
      <c r="H139" t="s">
        <v>416</v>
      </c>
      <c r="I139" s="711" t="s">
        <v>569</v>
      </c>
      <c r="J139" s="711" t="s">
        <v>570</v>
      </c>
      <c r="K139" s="1045">
        <v>44893</v>
      </c>
      <c r="L139" t="s">
        <v>5069</v>
      </c>
      <c r="M139" t="s">
        <v>5070</v>
      </c>
      <c r="N139" t="s">
        <v>421</v>
      </c>
      <c r="O139">
        <v>0</v>
      </c>
      <c r="P139">
        <v>0</v>
      </c>
      <c r="Q139" t="s">
        <v>422</v>
      </c>
      <c r="R139">
        <v>84</v>
      </c>
      <c r="S139" s="935">
        <v>81.95</v>
      </c>
      <c r="T139" t="s">
        <v>422</v>
      </c>
      <c r="U139">
        <v>84</v>
      </c>
      <c r="V139" t="s">
        <v>423</v>
      </c>
      <c r="W139" t="s">
        <v>424</v>
      </c>
      <c r="X139" s="711" t="s">
        <v>425</v>
      </c>
      <c r="Y139" s="1011" t="s">
        <v>3075</v>
      </c>
      <c r="Z139" t="s">
        <v>5071</v>
      </c>
      <c r="AA139" s="1050">
        <v>44900.35800925926</v>
      </c>
    </row>
    <row r="140" spans="1:27">
      <c r="A140" t="s">
        <v>410</v>
      </c>
      <c r="B140" t="s">
        <v>411</v>
      </c>
      <c r="C140" t="s">
        <v>5052</v>
      </c>
      <c r="D140" t="s">
        <v>432</v>
      </c>
      <c r="E140" t="s">
        <v>433</v>
      </c>
      <c r="F140" t="s">
        <v>414</v>
      </c>
      <c r="G140" t="s">
        <v>415</v>
      </c>
      <c r="H140" t="s">
        <v>416</v>
      </c>
      <c r="I140" s="711" t="s">
        <v>569</v>
      </c>
      <c r="J140" s="711" t="s">
        <v>570</v>
      </c>
      <c r="K140" s="1045">
        <v>44895</v>
      </c>
      <c r="L140" t="s">
        <v>5072</v>
      </c>
      <c r="M140" t="s">
        <v>5073</v>
      </c>
      <c r="N140" t="s">
        <v>421</v>
      </c>
      <c r="O140">
        <v>0</v>
      </c>
      <c r="P140">
        <v>0</v>
      </c>
      <c r="Q140" t="s">
        <v>422</v>
      </c>
      <c r="R140">
        <v>37.6</v>
      </c>
      <c r="S140" s="935">
        <v>36.28</v>
      </c>
      <c r="T140" t="s">
        <v>422</v>
      </c>
      <c r="U140">
        <v>37.6</v>
      </c>
      <c r="V140" t="s">
        <v>423</v>
      </c>
      <c r="W140" t="s">
        <v>424</v>
      </c>
      <c r="X140" s="711" t="s">
        <v>425</v>
      </c>
      <c r="Y140" s="1011" t="s">
        <v>3075</v>
      </c>
      <c r="Z140" t="s">
        <v>5074</v>
      </c>
      <c r="AA140" s="1050">
        <v>44909.628877314812</v>
      </c>
    </row>
    <row r="141" spans="1:27">
      <c r="A141" t="s">
        <v>410</v>
      </c>
      <c r="B141" t="s">
        <v>411</v>
      </c>
      <c r="C141" t="s">
        <v>5052</v>
      </c>
      <c r="D141" t="s">
        <v>970</v>
      </c>
      <c r="E141" t="s">
        <v>971</v>
      </c>
      <c r="F141" t="s">
        <v>414</v>
      </c>
      <c r="G141" t="s">
        <v>415</v>
      </c>
      <c r="H141" t="s">
        <v>416</v>
      </c>
      <c r="I141" s="711" t="s">
        <v>569</v>
      </c>
      <c r="J141" s="711" t="s">
        <v>570</v>
      </c>
      <c r="K141" s="1045">
        <v>44897</v>
      </c>
      <c r="L141" t="s">
        <v>5075</v>
      </c>
      <c r="M141" t="s">
        <v>5076</v>
      </c>
      <c r="N141" t="s">
        <v>421</v>
      </c>
      <c r="O141">
        <v>0</v>
      </c>
      <c r="P141">
        <v>0</v>
      </c>
      <c r="Q141" t="s">
        <v>422</v>
      </c>
      <c r="R141">
        <v>75</v>
      </c>
      <c r="S141" s="935">
        <v>72.37</v>
      </c>
      <c r="T141" t="s">
        <v>422</v>
      </c>
      <c r="U141">
        <v>75</v>
      </c>
      <c r="V141" t="s">
        <v>423</v>
      </c>
      <c r="W141" t="s">
        <v>424</v>
      </c>
      <c r="X141" s="711" t="s">
        <v>425</v>
      </c>
      <c r="Y141" s="1011" t="s">
        <v>3075</v>
      </c>
      <c r="Z141" t="s">
        <v>5077</v>
      </c>
      <c r="AA141" s="1050">
        <v>44937.314004629632</v>
      </c>
    </row>
    <row r="142" spans="1:27">
      <c r="A142" t="s">
        <v>410</v>
      </c>
      <c r="B142" t="s">
        <v>411</v>
      </c>
      <c r="C142" t="s">
        <v>5052</v>
      </c>
      <c r="D142" t="s">
        <v>970</v>
      </c>
      <c r="E142" t="s">
        <v>971</v>
      </c>
      <c r="F142" t="s">
        <v>414</v>
      </c>
      <c r="G142" t="s">
        <v>415</v>
      </c>
      <c r="H142" t="s">
        <v>416</v>
      </c>
      <c r="I142" s="711" t="s">
        <v>569</v>
      </c>
      <c r="J142" s="711" t="s">
        <v>570</v>
      </c>
      <c r="K142" s="1045">
        <v>44900</v>
      </c>
      <c r="L142" t="s">
        <v>5078</v>
      </c>
      <c r="M142" t="s">
        <v>5079</v>
      </c>
      <c r="N142" t="s">
        <v>421</v>
      </c>
      <c r="O142">
        <v>0</v>
      </c>
      <c r="P142">
        <v>0</v>
      </c>
      <c r="Q142" t="s">
        <v>422</v>
      </c>
      <c r="R142">
        <v>469</v>
      </c>
      <c r="S142" s="935">
        <v>444.72</v>
      </c>
      <c r="T142" t="s">
        <v>422</v>
      </c>
      <c r="U142">
        <v>469</v>
      </c>
      <c r="V142" t="s">
        <v>423</v>
      </c>
      <c r="W142" t="s">
        <v>424</v>
      </c>
      <c r="X142" s="711" t="s">
        <v>425</v>
      </c>
      <c r="Y142" s="1011" t="s">
        <v>3075</v>
      </c>
      <c r="Z142" t="s">
        <v>5080</v>
      </c>
      <c r="AA142" s="1050">
        <v>44937.367002314815</v>
      </c>
    </row>
    <row r="143" spans="1:27">
      <c r="A143" t="s">
        <v>410</v>
      </c>
      <c r="B143" t="s">
        <v>411</v>
      </c>
      <c r="C143" t="s">
        <v>5052</v>
      </c>
      <c r="D143" t="s">
        <v>412</v>
      </c>
      <c r="E143" t="s">
        <v>413</v>
      </c>
      <c r="F143" t="s">
        <v>414</v>
      </c>
      <c r="G143" t="s">
        <v>415</v>
      </c>
      <c r="H143" t="s">
        <v>416</v>
      </c>
      <c r="I143" s="711" t="s">
        <v>569</v>
      </c>
      <c r="J143" s="711" t="s">
        <v>570</v>
      </c>
      <c r="K143" s="1045">
        <v>44901</v>
      </c>
      <c r="L143" t="s">
        <v>5081</v>
      </c>
      <c r="M143" t="s">
        <v>5082</v>
      </c>
      <c r="N143" t="s">
        <v>421</v>
      </c>
      <c r="O143">
        <v>0</v>
      </c>
      <c r="P143">
        <v>0</v>
      </c>
      <c r="Q143" t="s">
        <v>422</v>
      </c>
      <c r="R143">
        <v>210</v>
      </c>
      <c r="S143" s="935">
        <v>199.13</v>
      </c>
      <c r="T143" t="s">
        <v>422</v>
      </c>
      <c r="U143">
        <v>210</v>
      </c>
      <c r="V143" t="s">
        <v>423</v>
      </c>
      <c r="W143" t="s">
        <v>424</v>
      </c>
      <c r="X143" s="711" t="s">
        <v>425</v>
      </c>
      <c r="Y143" s="1011" t="s">
        <v>3075</v>
      </c>
      <c r="Z143" t="s">
        <v>5083</v>
      </c>
      <c r="AA143" s="1050">
        <v>44939.352824074071</v>
      </c>
    </row>
    <row r="144" spans="1:27">
      <c r="A144" t="s">
        <v>410</v>
      </c>
      <c r="B144" t="s">
        <v>411</v>
      </c>
      <c r="C144" t="s">
        <v>5053</v>
      </c>
      <c r="D144" t="s">
        <v>970</v>
      </c>
      <c r="E144" t="s">
        <v>971</v>
      </c>
      <c r="F144" t="s">
        <v>414</v>
      </c>
      <c r="G144" t="s">
        <v>415</v>
      </c>
      <c r="H144" t="s">
        <v>416</v>
      </c>
      <c r="I144" s="711" t="s">
        <v>569</v>
      </c>
      <c r="J144" s="711" t="s">
        <v>570</v>
      </c>
      <c r="K144" s="1045">
        <v>44902</v>
      </c>
      <c r="L144" t="s">
        <v>5084</v>
      </c>
      <c r="M144" t="s">
        <v>5085</v>
      </c>
      <c r="N144" t="s">
        <v>421</v>
      </c>
      <c r="O144">
        <v>0</v>
      </c>
      <c r="P144">
        <v>0</v>
      </c>
      <c r="Q144" t="s">
        <v>422</v>
      </c>
      <c r="R144">
        <v>10</v>
      </c>
      <c r="S144" s="935">
        <v>9.48</v>
      </c>
      <c r="T144" t="s">
        <v>422</v>
      </c>
      <c r="U144">
        <v>10</v>
      </c>
      <c r="V144" t="s">
        <v>423</v>
      </c>
      <c r="W144" t="s">
        <v>424</v>
      </c>
      <c r="X144" s="711" t="s">
        <v>425</v>
      </c>
      <c r="Y144" s="1011" t="s">
        <v>3246</v>
      </c>
      <c r="Z144" t="s">
        <v>5086</v>
      </c>
      <c r="AA144" s="1050">
        <v>44937.367025462961</v>
      </c>
    </row>
    <row r="145" spans="1:27">
      <c r="A145" t="s">
        <v>410</v>
      </c>
      <c r="B145" t="s">
        <v>411</v>
      </c>
      <c r="C145" t="s">
        <v>5053</v>
      </c>
      <c r="D145" t="s">
        <v>970</v>
      </c>
      <c r="E145" t="s">
        <v>971</v>
      </c>
      <c r="F145" t="s">
        <v>414</v>
      </c>
      <c r="G145" t="s">
        <v>415</v>
      </c>
      <c r="H145" t="s">
        <v>416</v>
      </c>
      <c r="I145" s="711" t="s">
        <v>569</v>
      </c>
      <c r="J145" s="711" t="s">
        <v>570</v>
      </c>
      <c r="K145" s="1045">
        <v>44902</v>
      </c>
      <c r="L145" t="s">
        <v>5087</v>
      </c>
      <c r="M145" t="s">
        <v>5085</v>
      </c>
      <c r="N145" t="s">
        <v>421</v>
      </c>
      <c r="O145">
        <v>0</v>
      </c>
      <c r="P145">
        <v>0</v>
      </c>
      <c r="Q145" t="s">
        <v>422</v>
      </c>
      <c r="R145">
        <v>8.5</v>
      </c>
      <c r="S145" s="935">
        <v>8.06</v>
      </c>
      <c r="T145" t="s">
        <v>422</v>
      </c>
      <c r="U145">
        <v>8.5</v>
      </c>
      <c r="V145" t="s">
        <v>423</v>
      </c>
      <c r="W145" t="s">
        <v>424</v>
      </c>
      <c r="X145" s="711" t="s">
        <v>425</v>
      </c>
      <c r="Y145" s="1011" t="s">
        <v>3246</v>
      </c>
      <c r="Z145" t="s">
        <v>5088</v>
      </c>
      <c r="AA145" s="1050">
        <v>44937.367025462961</v>
      </c>
    </row>
    <row r="146" spans="1:27">
      <c r="A146" t="s">
        <v>410</v>
      </c>
      <c r="B146" t="s">
        <v>411</v>
      </c>
      <c r="C146" t="s">
        <v>5053</v>
      </c>
      <c r="D146" t="s">
        <v>970</v>
      </c>
      <c r="E146" t="s">
        <v>971</v>
      </c>
      <c r="F146" t="s">
        <v>414</v>
      </c>
      <c r="G146" t="s">
        <v>415</v>
      </c>
      <c r="H146" t="s">
        <v>416</v>
      </c>
      <c r="I146" s="711" t="s">
        <v>569</v>
      </c>
      <c r="J146" s="711" t="s">
        <v>570</v>
      </c>
      <c r="K146" s="1045">
        <v>44903</v>
      </c>
      <c r="L146" t="s">
        <v>5089</v>
      </c>
      <c r="M146" t="s">
        <v>5090</v>
      </c>
      <c r="N146" t="s">
        <v>421</v>
      </c>
      <c r="O146">
        <v>0</v>
      </c>
      <c r="P146">
        <v>0</v>
      </c>
      <c r="Q146" t="s">
        <v>422</v>
      </c>
      <c r="R146">
        <v>34</v>
      </c>
      <c r="S146" s="935">
        <v>32.24</v>
      </c>
      <c r="T146" t="s">
        <v>422</v>
      </c>
      <c r="U146">
        <v>34</v>
      </c>
      <c r="V146" t="s">
        <v>423</v>
      </c>
      <c r="W146" t="s">
        <v>424</v>
      </c>
      <c r="X146" s="711" t="s">
        <v>425</v>
      </c>
      <c r="Y146" s="1011" t="s">
        <v>3246</v>
      </c>
      <c r="Z146" t="s">
        <v>5091</v>
      </c>
      <c r="AA146" s="1050">
        <v>44937.367025462961</v>
      </c>
    </row>
    <row r="147" spans="1:27" s="1039" customFormat="1" ht="15">
      <c r="A147" s="1039" t="s">
        <v>410</v>
      </c>
      <c r="B147" s="1039" t="s">
        <v>411</v>
      </c>
      <c r="C147" s="1039" t="s">
        <v>5052</v>
      </c>
      <c r="D147" s="1039" t="s">
        <v>970</v>
      </c>
      <c r="E147" s="1039" t="s">
        <v>971</v>
      </c>
      <c r="F147" s="1039" t="s">
        <v>414</v>
      </c>
      <c r="G147" s="1039" t="s">
        <v>415</v>
      </c>
      <c r="H147" s="1039" t="s">
        <v>416</v>
      </c>
      <c r="I147" s="1040" t="s">
        <v>569</v>
      </c>
      <c r="J147" s="1040" t="s">
        <v>570</v>
      </c>
      <c r="K147" s="1046">
        <v>44903</v>
      </c>
      <c r="L147" s="1039" t="s">
        <v>5092</v>
      </c>
      <c r="M147" s="1039" t="s">
        <v>5093</v>
      </c>
      <c r="N147" s="1041" t="s">
        <v>421</v>
      </c>
      <c r="O147" s="1039">
        <v>0</v>
      </c>
      <c r="P147" s="1042">
        <v>0</v>
      </c>
      <c r="Q147" s="1041" t="s">
        <v>422</v>
      </c>
      <c r="R147" s="1039">
        <v>60</v>
      </c>
      <c r="S147" s="1042">
        <v>56.89</v>
      </c>
      <c r="T147" s="1039" t="s">
        <v>422</v>
      </c>
      <c r="U147" s="1039">
        <v>60</v>
      </c>
      <c r="V147" s="1039" t="s">
        <v>423</v>
      </c>
      <c r="W147" s="1039" t="s">
        <v>424</v>
      </c>
      <c r="X147" s="1040" t="s">
        <v>425</v>
      </c>
      <c r="Y147" s="1043" t="s">
        <v>3075</v>
      </c>
      <c r="Z147" s="1039" t="s">
        <v>5094</v>
      </c>
      <c r="AA147" s="1051">
        <v>44937.367025462961</v>
      </c>
    </row>
    <row r="148" spans="1:27">
      <c r="A148" t="s">
        <v>410</v>
      </c>
      <c r="B148" t="s">
        <v>411</v>
      </c>
      <c r="C148" t="s">
        <v>5052</v>
      </c>
      <c r="D148" t="s">
        <v>970</v>
      </c>
      <c r="E148" t="s">
        <v>971</v>
      </c>
      <c r="F148" t="s">
        <v>414</v>
      </c>
      <c r="G148" t="s">
        <v>415</v>
      </c>
      <c r="H148" t="s">
        <v>416</v>
      </c>
      <c r="I148" s="711" t="s">
        <v>569</v>
      </c>
      <c r="J148" s="711" t="s">
        <v>570</v>
      </c>
      <c r="K148" s="1045">
        <v>44903</v>
      </c>
      <c r="L148" t="s">
        <v>5095</v>
      </c>
      <c r="M148" t="s">
        <v>5096</v>
      </c>
      <c r="N148" t="s">
        <v>421</v>
      </c>
      <c r="O148">
        <v>0</v>
      </c>
      <c r="P148">
        <v>0</v>
      </c>
      <c r="Q148" t="s">
        <v>422</v>
      </c>
      <c r="R148">
        <v>69.75</v>
      </c>
      <c r="S148" s="935">
        <v>66.14</v>
      </c>
      <c r="T148" t="s">
        <v>422</v>
      </c>
      <c r="U148">
        <v>69.75</v>
      </c>
      <c r="V148" t="s">
        <v>423</v>
      </c>
      <c r="W148" t="s">
        <v>424</v>
      </c>
      <c r="X148" s="711" t="s">
        <v>425</v>
      </c>
      <c r="Y148" s="1011" t="s">
        <v>3075</v>
      </c>
      <c r="Z148" t="s">
        <v>5097</v>
      </c>
      <c r="AA148" s="1050">
        <v>44937.367025462961</v>
      </c>
    </row>
    <row r="149" spans="1:27">
      <c r="A149" t="s">
        <v>410</v>
      </c>
      <c r="B149" t="s">
        <v>411</v>
      </c>
      <c r="C149" t="s">
        <v>5053</v>
      </c>
      <c r="D149" t="s">
        <v>970</v>
      </c>
      <c r="E149" t="s">
        <v>971</v>
      </c>
      <c r="F149" t="s">
        <v>414</v>
      </c>
      <c r="G149" t="s">
        <v>415</v>
      </c>
      <c r="H149" t="s">
        <v>416</v>
      </c>
      <c r="I149" s="711" t="s">
        <v>569</v>
      </c>
      <c r="J149" s="711" t="s">
        <v>570</v>
      </c>
      <c r="K149" s="1045">
        <v>44904</v>
      </c>
      <c r="L149" t="s">
        <v>5098</v>
      </c>
      <c r="M149" t="s">
        <v>5099</v>
      </c>
      <c r="N149" t="s">
        <v>421</v>
      </c>
      <c r="O149">
        <v>0</v>
      </c>
      <c r="P149">
        <v>0</v>
      </c>
      <c r="Q149" t="s">
        <v>422</v>
      </c>
      <c r="R149">
        <v>8.5</v>
      </c>
      <c r="S149" s="935">
        <v>8.06</v>
      </c>
      <c r="T149" t="s">
        <v>422</v>
      </c>
      <c r="U149">
        <v>8.5</v>
      </c>
      <c r="V149" t="s">
        <v>423</v>
      </c>
      <c r="W149" t="s">
        <v>424</v>
      </c>
      <c r="X149" s="711" t="s">
        <v>425</v>
      </c>
      <c r="Y149" s="1011" t="s">
        <v>3246</v>
      </c>
      <c r="Z149" t="s">
        <v>5100</v>
      </c>
      <c r="AA149" s="1050">
        <v>44937.367037037038</v>
      </c>
    </row>
    <row r="150" spans="1:27" s="1011" customFormat="1">
      <c r="A150" t="s">
        <v>410</v>
      </c>
      <c r="B150" t="s">
        <v>411</v>
      </c>
      <c r="C150" t="s">
        <v>5052</v>
      </c>
      <c r="D150" t="s">
        <v>970</v>
      </c>
      <c r="E150" t="s">
        <v>971</v>
      </c>
      <c r="F150" t="s">
        <v>414</v>
      </c>
      <c r="G150" t="s">
        <v>415</v>
      </c>
      <c r="H150" t="s">
        <v>416</v>
      </c>
      <c r="I150" s="711" t="s">
        <v>569</v>
      </c>
      <c r="J150" s="711" t="s">
        <v>570</v>
      </c>
      <c r="K150" s="1045">
        <v>44910</v>
      </c>
      <c r="L150" t="s">
        <v>5101</v>
      </c>
      <c r="M150" t="s">
        <v>5102</v>
      </c>
      <c r="N150" t="s">
        <v>421</v>
      </c>
      <c r="O150">
        <v>0</v>
      </c>
      <c r="P150">
        <v>0</v>
      </c>
      <c r="Q150" t="s">
        <v>422</v>
      </c>
      <c r="R150">
        <v>10</v>
      </c>
      <c r="S150" s="935">
        <v>9.51</v>
      </c>
      <c r="T150" t="s">
        <v>422</v>
      </c>
      <c r="U150">
        <v>10</v>
      </c>
      <c r="V150" t="s">
        <v>423</v>
      </c>
      <c r="W150" t="s">
        <v>424</v>
      </c>
      <c r="X150" s="711" t="s">
        <v>425</v>
      </c>
      <c r="Y150" s="1011" t="s">
        <v>3075</v>
      </c>
      <c r="Z150" t="s">
        <v>5103</v>
      </c>
      <c r="AA150" s="1050">
        <v>44937.376967592594</v>
      </c>
    </row>
    <row r="151" spans="1:27" s="1011" customFormat="1">
      <c r="A151" t="s">
        <v>410</v>
      </c>
      <c r="B151" t="s">
        <v>411</v>
      </c>
      <c r="C151" t="s">
        <v>5052</v>
      </c>
      <c r="D151" t="s">
        <v>970</v>
      </c>
      <c r="E151" t="s">
        <v>971</v>
      </c>
      <c r="F151" t="s">
        <v>414</v>
      </c>
      <c r="G151" t="s">
        <v>415</v>
      </c>
      <c r="H151" t="s">
        <v>416</v>
      </c>
      <c r="I151" s="711" t="s">
        <v>569</v>
      </c>
      <c r="J151" s="711" t="s">
        <v>570</v>
      </c>
      <c r="K151" s="1045">
        <v>44914</v>
      </c>
      <c r="L151" t="s">
        <v>5104</v>
      </c>
      <c r="M151" t="s">
        <v>5105</v>
      </c>
      <c r="N151" t="s">
        <v>421</v>
      </c>
      <c r="O151">
        <v>0</v>
      </c>
      <c r="P151">
        <v>0</v>
      </c>
      <c r="Q151" t="s">
        <v>422</v>
      </c>
      <c r="R151">
        <v>61.5</v>
      </c>
      <c r="S151" s="935">
        <v>57.9</v>
      </c>
      <c r="T151" t="s">
        <v>422</v>
      </c>
      <c r="U151">
        <v>61.5</v>
      </c>
      <c r="V151" t="s">
        <v>423</v>
      </c>
      <c r="W151" t="s">
        <v>424</v>
      </c>
      <c r="X151" s="711" t="s">
        <v>425</v>
      </c>
      <c r="Y151" s="1011" t="s">
        <v>3075</v>
      </c>
      <c r="Z151" t="s">
        <v>5106</v>
      </c>
      <c r="AA151" s="1050">
        <v>44937.387800925928</v>
      </c>
    </row>
    <row r="152" spans="1:27" s="1011" customFormat="1">
      <c r="A152" t="s">
        <v>269</v>
      </c>
      <c r="B152" t="s">
        <v>411</v>
      </c>
      <c r="C152" t="s">
        <v>4715</v>
      </c>
      <c r="D152" t="s">
        <v>458</v>
      </c>
      <c r="E152" t="s">
        <v>459</v>
      </c>
      <c r="F152" t="s">
        <v>414</v>
      </c>
      <c r="G152" t="s">
        <v>415</v>
      </c>
      <c r="H152" t="s">
        <v>416</v>
      </c>
      <c r="I152" s="711" t="s">
        <v>5107</v>
      </c>
      <c r="J152" s="711" t="s">
        <v>5108</v>
      </c>
      <c r="K152" s="1045">
        <v>44835</v>
      </c>
      <c r="L152" t="s">
        <v>5109</v>
      </c>
      <c r="M152" t="s">
        <v>5110</v>
      </c>
      <c r="N152" t="s">
        <v>421</v>
      </c>
      <c r="O152">
        <v>0</v>
      </c>
      <c r="P152">
        <v>0</v>
      </c>
      <c r="Q152" t="s">
        <v>3452</v>
      </c>
      <c r="R152">
        <v>358</v>
      </c>
      <c r="S152" s="935">
        <v>358</v>
      </c>
      <c r="T152" t="s">
        <v>422</v>
      </c>
      <c r="U152">
        <v>344.93</v>
      </c>
      <c r="V152" t="s">
        <v>423</v>
      </c>
      <c r="W152" t="s">
        <v>424</v>
      </c>
      <c r="X152" s="711" t="s">
        <v>425</v>
      </c>
      <c r="Y152" s="1011" t="s">
        <v>3064</v>
      </c>
      <c r="Z152" t="s">
        <v>5111</v>
      </c>
      <c r="AA152" s="1050">
        <v>44845.386747685188</v>
      </c>
    </row>
    <row r="153" spans="1:27" s="1011" customFormat="1">
      <c r="A153" t="s">
        <v>410</v>
      </c>
      <c r="B153" t="s">
        <v>411</v>
      </c>
      <c r="C153" t="s">
        <v>4906</v>
      </c>
      <c r="D153" t="s">
        <v>432</v>
      </c>
      <c r="E153" t="s">
        <v>433</v>
      </c>
      <c r="F153" t="s">
        <v>414</v>
      </c>
      <c r="G153" t="s">
        <v>415</v>
      </c>
      <c r="H153" t="s">
        <v>416</v>
      </c>
      <c r="I153" s="711" t="s">
        <v>623</v>
      </c>
      <c r="J153" s="711" t="s">
        <v>624</v>
      </c>
      <c r="K153" s="1045">
        <v>44858</v>
      </c>
      <c r="L153" t="s">
        <v>5112</v>
      </c>
      <c r="M153" t="s">
        <v>5113</v>
      </c>
      <c r="N153" t="s">
        <v>421</v>
      </c>
      <c r="O153">
        <v>0</v>
      </c>
      <c r="P153">
        <v>0</v>
      </c>
      <c r="Q153" t="s">
        <v>422</v>
      </c>
      <c r="R153">
        <v>2605.16</v>
      </c>
      <c r="S153" s="935">
        <v>2648.87</v>
      </c>
      <c r="T153" t="s">
        <v>422</v>
      </c>
      <c r="U153">
        <v>2605.16</v>
      </c>
      <c r="V153" t="s">
        <v>423</v>
      </c>
      <c r="W153" t="s">
        <v>424</v>
      </c>
      <c r="X153" s="711" t="s">
        <v>425</v>
      </c>
      <c r="Y153" s="1011" t="s">
        <v>3135</v>
      </c>
      <c r="Z153" t="s">
        <v>5114</v>
      </c>
      <c r="AA153" s="1050">
        <v>44880.380810185183</v>
      </c>
    </row>
    <row r="154" spans="1:27" s="1011" customFormat="1">
      <c r="A154" t="s">
        <v>410</v>
      </c>
      <c r="B154" t="s">
        <v>411</v>
      </c>
      <c r="C154" t="s">
        <v>4906</v>
      </c>
      <c r="D154" t="s">
        <v>432</v>
      </c>
      <c r="E154" t="s">
        <v>433</v>
      </c>
      <c r="F154" t="s">
        <v>414</v>
      </c>
      <c r="G154" t="s">
        <v>415</v>
      </c>
      <c r="H154" t="s">
        <v>416</v>
      </c>
      <c r="I154" s="711" t="s">
        <v>623</v>
      </c>
      <c r="J154" s="711" t="s">
        <v>624</v>
      </c>
      <c r="K154" s="1045">
        <v>44893</v>
      </c>
      <c r="L154" t="s">
        <v>5115</v>
      </c>
      <c r="M154" t="s">
        <v>5116</v>
      </c>
      <c r="N154" t="s">
        <v>421</v>
      </c>
      <c r="O154">
        <v>0</v>
      </c>
      <c r="P154">
        <v>0</v>
      </c>
      <c r="Q154" t="s">
        <v>422</v>
      </c>
      <c r="R154">
        <v>1658.95</v>
      </c>
      <c r="S154" s="935">
        <v>1600.84</v>
      </c>
      <c r="T154" t="s">
        <v>422</v>
      </c>
      <c r="U154">
        <v>1658.95</v>
      </c>
      <c r="V154" t="s">
        <v>423</v>
      </c>
      <c r="W154" t="s">
        <v>424</v>
      </c>
      <c r="X154" s="711" t="s">
        <v>425</v>
      </c>
      <c r="Y154" s="1011" t="s">
        <v>3135</v>
      </c>
      <c r="Z154" t="s">
        <v>5117</v>
      </c>
      <c r="AA154" s="1050">
        <v>44904.640474537038</v>
      </c>
    </row>
    <row r="155" spans="1:27" s="1011" customFormat="1">
      <c r="A155" t="s">
        <v>410</v>
      </c>
      <c r="B155" t="s">
        <v>411</v>
      </c>
      <c r="C155" t="s">
        <v>4906</v>
      </c>
      <c r="D155" t="s">
        <v>432</v>
      </c>
      <c r="E155" t="s">
        <v>433</v>
      </c>
      <c r="F155" t="s">
        <v>414</v>
      </c>
      <c r="G155" t="s">
        <v>415</v>
      </c>
      <c r="H155" t="s">
        <v>416</v>
      </c>
      <c r="I155" s="711" t="s">
        <v>623</v>
      </c>
      <c r="J155" s="711" t="s">
        <v>624</v>
      </c>
      <c r="K155" s="1045">
        <v>44925</v>
      </c>
      <c r="L155" t="s">
        <v>5118</v>
      </c>
      <c r="M155" t="s">
        <v>5119</v>
      </c>
      <c r="N155" t="s">
        <v>421</v>
      </c>
      <c r="O155">
        <v>0</v>
      </c>
      <c r="P155">
        <v>0</v>
      </c>
      <c r="Q155" t="s">
        <v>422</v>
      </c>
      <c r="R155">
        <v>5286.76</v>
      </c>
      <c r="S155" s="997">
        <v>4978.59</v>
      </c>
      <c r="T155" t="s">
        <v>422</v>
      </c>
      <c r="U155">
        <v>5286.76</v>
      </c>
      <c r="V155" t="s">
        <v>423</v>
      </c>
      <c r="W155" t="s">
        <v>424</v>
      </c>
      <c r="X155" s="711" t="s">
        <v>425</v>
      </c>
      <c r="Y155" s="1011" t="s">
        <v>3135</v>
      </c>
      <c r="Z155" t="s">
        <v>5120</v>
      </c>
      <c r="AA155" s="1050">
        <v>44940.813969907409</v>
      </c>
    </row>
    <row r="156" spans="1:27" s="1011" customFormat="1">
      <c r="A156" t="s">
        <v>410</v>
      </c>
      <c r="B156" t="s">
        <v>411</v>
      </c>
      <c r="C156" t="s">
        <v>4708</v>
      </c>
      <c r="D156" t="s">
        <v>970</v>
      </c>
      <c r="E156" t="s">
        <v>971</v>
      </c>
      <c r="F156" t="s">
        <v>414</v>
      </c>
      <c r="G156" t="s">
        <v>415</v>
      </c>
      <c r="H156" t="s">
        <v>416</v>
      </c>
      <c r="I156" s="711" t="s">
        <v>633</v>
      </c>
      <c r="J156" s="711" t="s">
        <v>634</v>
      </c>
      <c r="K156" s="1045">
        <v>44858</v>
      </c>
      <c r="L156" t="s">
        <v>5122</v>
      </c>
      <c r="M156" t="s">
        <v>5123</v>
      </c>
      <c r="N156" t="s">
        <v>421</v>
      </c>
      <c r="O156">
        <v>0</v>
      </c>
      <c r="P156">
        <v>0</v>
      </c>
      <c r="Q156" t="s">
        <v>422</v>
      </c>
      <c r="R156">
        <v>7.5</v>
      </c>
      <c r="S156" s="935">
        <v>7.63</v>
      </c>
      <c r="T156" t="s">
        <v>422</v>
      </c>
      <c r="U156">
        <v>7.5</v>
      </c>
      <c r="V156" t="s">
        <v>423</v>
      </c>
      <c r="W156" t="s">
        <v>424</v>
      </c>
      <c r="X156" s="711" t="s">
        <v>425</v>
      </c>
      <c r="Y156" s="1011" t="s">
        <v>3069</v>
      </c>
      <c r="Z156" t="s">
        <v>5124</v>
      </c>
      <c r="AA156" s="1050">
        <v>44866.608124999999</v>
      </c>
    </row>
    <row r="157" spans="1:27" s="1011" customFormat="1">
      <c r="A157" t="s">
        <v>410</v>
      </c>
      <c r="B157" t="s">
        <v>411</v>
      </c>
      <c r="C157" t="s">
        <v>4708</v>
      </c>
      <c r="D157" t="s">
        <v>970</v>
      </c>
      <c r="E157" t="s">
        <v>971</v>
      </c>
      <c r="F157" t="s">
        <v>414</v>
      </c>
      <c r="G157" t="s">
        <v>415</v>
      </c>
      <c r="H157" t="s">
        <v>416</v>
      </c>
      <c r="I157" s="711" t="s">
        <v>633</v>
      </c>
      <c r="J157" s="711" t="s">
        <v>634</v>
      </c>
      <c r="K157" s="1045">
        <v>44858</v>
      </c>
      <c r="L157" t="s">
        <v>5125</v>
      </c>
      <c r="M157" t="s">
        <v>5126</v>
      </c>
      <c r="N157" t="s">
        <v>421</v>
      </c>
      <c r="O157">
        <v>0</v>
      </c>
      <c r="P157">
        <v>0</v>
      </c>
      <c r="Q157" t="s">
        <v>422</v>
      </c>
      <c r="R157">
        <v>22.5</v>
      </c>
      <c r="S157" s="935">
        <v>22.88</v>
      </c>
      <c r="T157" t="s">
        <v>422</v>
      </c>
      <c r="U157">
        <v>22.5</v>
      </c>
      <c r="V157" t="s">
        <v>423</v>
      </c>
      <c r="W157" t="s">
        <v>424</v>
      </c>
      <c r="X157" s="711" t="s">
        <v>425</v>
      </c>
      <c r="Y157" s="1011" t="s">
        <v>3069</v>
      </c>
      <c r="Z157" t="s">
        <v>5127</v>
      </c>
      <c r="AA157" s="1050">
        <v>44866.608124999999</v>
      </c>
    </row>
    <row r="158" spans="1:27" s="1011" customFormat="1">
      <c r="A158" t="s">
        <v>410</v>
      </c>
      <c r="B158" t="s">
        <v>411</v>
      </c>
      <c r="C158" t="s">
        <v>5121</v>
      </c>
      <c r="D158" t="s">
        <v>970</v>
      </c>
      <c r="E158" t="s">
        <v>971</v>
      </c>
      <c r="F158" t="s">
        <v>414</v>
      </c>
      <c r="G158" t="s">
        <v>415</v>
      </c>
      <c r="H158" t="s">
        <v>416</v>
      </c>
      <c r="I158" s="711" t="s">
        <v>633</v>
      </c>
      <c r="J158" s="711" t="s">
        <v>634</v>
      </c>
      <c r="K158" s="1045">
        <v>44858</v>
      </c>
      <c r="L158" t="s">
        <v>5128</v>
      </c>
      <c r="M158" t="s">
        <v>5129</v>
      </c>
      <c r="N158" t="s">
        <v>421</v>
      </c>
      <c r="O158">
        <v>0</v>
      </c>
      <c r="P158">
        <v>0</v>
      </c>
      <c r="Q158" t="s">
        <v>422</v>
      </c>
      <c r="R158">
        <v>7</v>
      </c>
      <c r="S158" s="935">
        <v>7.12</v>
      </c>
      <c r="T158" t="s">
        <v>422</v>
      </c>
      <c r="U158">
        <v>7</v>
      </c>
      <c r="V158" t="s">
        <v>423</v>
      </c>
      <c r="W158" t="s">
        <v>424</v>
      </c>
      <c r="X158" s="711" t="s">
        <v>425</v>
      </c>
      <c r="Y158" s="1011" t="s">
        <v>3373</v>
      </c>
      <c r="Z158" t="s">
        <v>5130</v>
      </c>
      <c r="AA158" s="1050">
        <v>44866.608124999999</v>
      </c>
    </row>
    <row r="159" spans="1:27" s="1011" customFormat="1">
      <c r="A159" t="s">
        <v>410</v>
      </c>
      <c r="B159" t="s">
        <v>411</v>
      </c>
      <c r="C159" t="s">
        <v>4708</v>
      </c>
      <c r="D159" t="s">
        <v>970</v>
      </c>
      <c r="E159" t="s">
        <v>971</v>
      </c>
      <c r="F159" t="s">
        <v>414</v>
      </c>
      <c r="G159" t="s">
        <v>415</v>
      </c>
      <c r="H159" t="s">
        <v>416</v>
      </c>
      <c r="I159" s="711" t="s">
        <v>633</v>
      </c>
      <c r="J159" s="711" t="s">
        <v>634</v>
      </c>
      <c r="K159" s="1045">
        <v>44858</v>
      </c>
      <c r="L159" t="s">
        <v>5131</v>
      </c>
      <c r="M159" t="s">
        <v>5132</v>
      </c>
      <c r="N159" t="s">
        <v>421</v>
      </c>
      <c r="O159">
        <v>0</v>
      </c>
      <c r="P159">
        <v>0</v>
      </c>
      <c r="Q159" t="s">
        <v>422</v>
      </c>
      <c r="R159">
        <v>50</v>
      </c>
      <c r="S159" s="935">
        <v>50.84</v>
      </c>
      <c r="T159" t="s">
        <v>422</v>
      </c>
      <c r="U159">
        <v>50</v>
      </c>
      <c r="V159" t="s">
        <v>423</v>
      </c>
      <c r="W159" t="s">
        <v>424</v>
      </c>
      <c r="X159" s="711" t="s">
        <v>425</v>
      </c>
      <c r="Y159" s="1011" t="s">
        <v>3069</v>
      </c>
      <c r="Z159" t="s">
        <v>5133</v>
      </c>
      <c r="AA159" s="1050">
        <v>44866.608136574076</v>
      </c>
    </row>
    <row r="160" spans="1:27" s="1011" customFormat="1">
      <c r="A160" t="s">
        <v>410</v>
      </c>
      <c r="B160" t="s">
        <v>411</v>
      </c>
      <c r="C160" t="s">
        <v>5121</v>
      </c>
      <c r="D160" t="s">
        <v>970</v>
      </c>
      <c r="E160" t="s">
        <v>971</v>
      </c>
      <c r="F160" t="s">
        <v>414</v>
      </c>
      <c r="G160" t="s">
        <v>415</v>
      </c>
      <c r="H160" t="s">
        <v>416</v>
      </c>
      <c r="I160" s="711" t="s">
        <v>633</v>
      </c>
      <c r="J160" s="711" t="s">
        <v>634</v>
      </c>
      <c r="K160" s="1045">
        <v>44865</v>
      </c>
      <c r="L160" t="s">
        <v>5134</v>
      </c>
      <c r="M160" t="s">
        <v>5135</v>
      </c>
      <c r="N160" t="s">
        <v>421</v>
      </c>
      <c r="O160">
        <v>0</v>
      </c>
      <c r="P160">
        <v>0</v>
      </c>
      <c r="Q160" t="s">
        <v>422</v>
      </c>
      <c r="R160">
        <v>20</v>
      </c>
      <c r="S160" s="935">
        <v>20.14</v>
      </c>
      <c r="T160" t="s">
        <v>422</v>
      </c>
      <c r="U160">
        <v>20</v>
      </c>
      <c r="V160" t="s">
        <v>423</v>
      </c>
      <c r="W160" t="s">
        <v>424</v>
      </c>
      <c r="X160" s="711" t="s">
        <v>425</v>
      </c>
      <c r="Y160" s="1011" t="s">
        <v>3373</v>
      </c>
      <c r="Z160" t="s">
        <v>5136</v>
      </c>
      <c r="AA160" s="1050">
        <v>44866.608148148145</v>
      </c>
    </row>
    <row r="161" spans="1:27" s="1011" customFormat="1">
      <c r="A161" t="s">
        <v>410</v>
      </c>
      <c r="B161" t="s">
        <v>411</v>
      </c>
      <c r="C161" t="s">
        <v>5137</v>
      </c>
      <c r="D161" t="s">
        <v>970</v>
      </c>
      <c r="E161" t="s">
        <v>971</v>
      </c>
      <c r="F161" t="s">
        <v>414</v>
      </c>
      <c r="G161" t="s">
        <v>415</v>
      </c>
      <c r="H161" t="s">
        <v>416</v>
      </c>
      <c r="I161" s="711" t="s">
        <v>633</v>
      </c>
      <c r="J161" s="711" t="s">
        <v>634</v>
      </c>
      <c r="K161" s="1045">
        <v>44872</v>
      </c>
      <c r="L161" t="s">
        <v>5138</v>
      </c>
      <c r="M161" t="s">
        <v>5139</v>
      </c>
      <c r="N161" t="s">
        <v>421</v>
      </c>
      <c r="O161">
        <v>0</v>
      </c>
      <c r="P161">
        <v>0</v>
      </c>
      <c r="Q161" t="s">
        <v>422</v>
      </c>
      <c r="R161">
        <v>7.5</v>
      </c>
      <c r="S161" s="935">
        <v>7.56</v>
      </c>
      <c r="T161" t="s">
        <v>422</v>
      </c>
      <c r="U161">
        <v>7.5</v>
      </c>
      <c r="V161" t="s">
        <v>423</v>
      </c>
      <c r="W161" t="s">
        <v>424</v>
      </c>
      <c r="X161" s="711" t="s">
        <v>425</v>
      </c>
      <c r="Y161" s="1011" t="s">
        <v>3360</v>
      </c>
      <c r="Z161" t="s">
        <v>5140</v>
      </c>
      <c r="AA161" s="1050">
        <v>44900.345046296294</v>
      </c>
    </row>
    <row r="162" spans="1:27" s="1011" customFormat="1">
      <c r="A162" t="s">
        <v>410</v>
      </c>
      <c r="B162" t="s">
        <v>411</v>
      </c>
      <c r="C162" t="s">
        <v>5121</v>
      </c>
      <c r="D162" t="s">
        <v>412</v>
      </c>
      <c r="E162" t="s">
        <v>413</v>
      </c>
      <c r="F162" t="s">
        <v>414</v>
      </c>
      <c r="G162" t="s">
        <v>415</v>
      </c>
      <c r="H162" t="s">
        <v>416</v>
      </c>
      <c r="I162" s="711" t="s">
        <v>633</v>
      </c>
      <c r="J162" s="711" t="s">
        <v>634</v>
      </c>
      <c r="K162" s="1045">
        <v>44874</v>
      </c>
      <c r="L162" t="s">
        <v>5141</v>
      </c>
      <c r="M162" t="s">
        <v>5142</v>
      </c>
      <c r="N162" t="s">
        <v>421</v>
      </c>
      <c r="O162">
        <v>0</v>
      </c>
      <c r="P162">
        <v>0</v>
      </c>
      <c r="Q162" t="s">
        <v>422</v>
      </c>
      <c r="R162">
        <v>100</v>
      </c>
      <c r="S162" s="935">
        <v>100.79</v>
      </c>
      <c r="T162" t="s">
        <v>422</v>
      </c>
      <c r="U162">
        <v>100</v>
      </c>
      <c r="V162" t="s">
        <v>423</v>
      </c>
      <c r="W162" t="s">
        <v>424</v>
      </c>
      <c r="X162" s="711" t="s">
        <v>425</v>
      </c>
      <c r="Y162" s="1011" t="s">
        <v>3373</v>
      </c>
      <c r="Z162" t="s">
        <v>5143</v>
      </c>
      <c r="AA162" s="1050">
        <v>44900.503923611112</v>
      </c>
    </row>
    <row r="163" spans="1:27" s="1011" customFormat="1">
      <c r="A163" t="s">
        <v>410</v>
      </c>
      <c r="B163" t="s">
        <v>411</v>
      </c>
      <c r="C163" t="s">
        <v>4708</v>
      </c>
      <c r="D163" t="s">
        <v>970</v>
      </c>
      <c r="E163" t="s">
        <v>971</v>
      </c>
      <c r="F163" t="s">
        <v>414</v>
      </c>
      <c r="G163" t="s">
        <v>415</v>
      </c>
      <c r="H163" t="s">
        <v>416</v>
      </c>
      <c r="I163" s="711" t="s">
        <v>633</v>
      </c>
      <c r="J163" s="711" t="s">
        <v>634</v>
      </c>
      <c r="K163" s="1045">
        <v>44882</v>
      </c>
      <c r="L163" t="s">
        <v>5144</v>
      </c>
      <c r="M163" t="s">
        <v>5145</v>
      </c>
      <c r="N163" t="s">
        <v>421</v>
      </c>
      <c r="O163">
        <v>0</v>
      </c>
      <c r="P163">
        <v>0</v>
      </c>
      <c r="Q163" t="s">
        <v>422</v>
      </c>
      <c r="R163">
        <v>6</v>
      </c>
      <c r="S163" s="935">
        <v>5.82</v>
      </c>
      <c r="T163" t="s">
        <v>422</v>
      </c>
      <c r="U163">
        <v>6</v>
      </c>
      <c r="V163" t="s">
        <v>423</v>
      </c>
      <c r="W163" t="s">
        <v>424</v>
      </c>
      <c r="X163" s="711" t="s">
        <v>425</v>
      </c>
      <c r="Y163" s="1011" t="s">
        <v>3069</v>
      </c>
      <c r="Z163" t="s">
        <v>5146</v>
      </c>
      <c r="AA163" s="1050">
        <v>44900.346412037034</v>
      </c>
    </row>
    <row r="164" spans="1:27" s="1011" customFormat="1">
      <c r="A164" t="s">
        <v>410</v>
      </c>
      <c r="B164" t="s">
        <v>411</v>
      </c>
      <c r="C164" t="s">
        <v>4708</v>
      </c>
      <c r="D164" t="s">
        <v>970</v>
      </c>
      <c r="E164" t="s">
        <v>971</v>
      </c>
      <c r="F164" t="s">
        <v>414</v>
      </c>
      <c r="G164" t="s">
        <v>415</v>
      </c>
      <c r="H164" t="s">
        <v>416</v>
      </c>
      <c r="I164" s="711" t="s">
        <v>633</v>
      </c>
      <c r="J164" s="711" t="s">
        <v>634</v>
      </c>
      <c r="K164" s="1045">
        <v>44889</v>
      </c>
      <c r="L164" t="s">
        <v>5147</v>
      </c>
      <c r="M164" t="s">
        <v>5148</v>
      </c>
      <c r="N164" t="s">
        <v>421</v>
      </c>
      <c r="O164">
        <v>0</v>
      </c>
      <c r="P164">
        <v>0</v>
      </c>
      <c r="Q164" t="s">
        <v>422</v>
      </c>
      <c r="R164">
        <v>50</v>
      </c>
      <c r="S164" s="935">
        <v>48.78</v>
      </c>
      <c r="T164" t="s">
        <v>422</v>
      </c>
      <c r="U164">
        <v>50</v>
      </c>
      <c r="V164" t="s">
        <v>423</v>
      </c>
      <c r="W164" t="s">
        <v>424</v>
      </c>
      <c r="X164" s="711" t="s">
        <v>425</v>
      </c>
      <c r="Y164" s="1011" t="s">
        <v>3069</v>
      </c>
      <c r="Z164" t="s">
        <v>5149</v>
      </c>
      <c r="AA164" s="1050">
        <v>44900.358020833337</v>
      </c>
    </row>
    <row r="165" spans="1:27">
      <c r="A165" t="s">
        <v>410</v>
      </c>
      <c r="B165" t="s">
        <v>411</v>
      </c>
      <c r="C165" t="s">
        <v>5150</v>
      </c>
      <c r="D165" t="s">
        <v>970</v>
      </c>
      <c r="E165" t="s">
        <v>971</v>
      </c>
      <c r="F165" t="s">
        <v>414</v>
      </c>
      <c r="G165" t="s">
        <v>415</v>
      </c>
      <c r="H165" t="s">
        <v>416</v>
      </c>
      <c r="I165" t="s">
        <v>633</v>
      </c>
      <c r="J165" s="711" t="s">
        <v>634</v>
      </c>
      <c r="K165" s="1045">
        <v>44900</v>
      </c>
      <c r="L165" t="s">
        <v>5151</v>
      </c>
      <c r="M165" t="s">
        <v>5152</v>
      </c>
      <c r="N165" t="s">
        <v>421</v>
      </c>
      <c r="O165">
        <v>0</v>
      </c>
      <c r="P165">
        <v>0</v>
      </c>
      <c r="Q165" t="s">
        <v>422</v>
      </c>
      <c r="R165">
        <v>11.24</v>
      </c>
      <c r="S165">
        <v>10.66</v>
      </c>
      <c r="T165" s="935" t="s">
        <v>422</v>
      </c>
      <c r="U165">
        <v>11.24</v>
      </c>
      <c r="V165" t="s">
        <v>423</v>
      </c>
      <c r="W165" t="s">
        <v>424</v>
      </c>
      <c r="X165" t="s">
        <v>425</v>
      </c>
      <c r="Y165" s="1011" t="s">
        <v>3273</v>
      </c>
      <c r="Z165" t="s">
        <v>5153</v>
      </c>
      <c r="AA165" s="1050">
        <v>44937.367013888892</v>
      </c>
    </row>
    <row r="166" spans="1:27">
      <c r="A166" t="s">
        <v>410</v>
      </c>
      <c r="B166" t="s">
        <v>411</v>
      </c>
      <c r="C166" t="s">
        <v>4845</v>
      </c>
      <c r="D166" t="s">
        <v>970</v>
      </c>
      <c r="E166" t="s">
        <v>971</v>
      </c>
      <c r="F166" t="s">
        <v>414</v>
      </c>
      <c r="G166" t="s">
        <v>415</v>
      </c>
      <c r="H166" t="s">
        <v>416</v>
      </c>
      <c r="I166" t="s">
        <v>633</v>
      </c>
      <c r="J166" s="711" t="s">
        <v>634</v>
      </c>
      <c r="K166" s="1045">
        <v>44900</v>
      </c>
      <c r="L166" t="s">
        <v>5154</v>
      </c>
      <c r="M166" t="s">
        <v>5155</v>
      </c>
      <c r="N166" t="s">
        <v>421</v>
      </c>
      <c r="O166">
        <v>0</v>
      </c>
      <c r="P166">
        <v>0</v>
      </c>
      <c r="Q166" t="s">
        <v>422</v>
      </c>
      <c r="R166">
        <v>25</v>
      </c>
      <c r="S166">
        <v>23.71</v>
      </c>
      <c r="T166" s="935" t="s">
        <v>422</v>
      </c>
      <c r="U166">
        <v>25</v>
      </c>
      <c r="V166" t="s">
        <v>423</v>
      </c>
      <c r="W166" t="s">
        <v>424</v>
      </c>
      <c r="X166" t="s">
        <v>425</v>
      </c>
      <c r="Y166" s="1011" t="s">
        <v>3168</v>
      </c>
      <c r="Z166" t="s">
        <v>5156</v>
      </c>
      <c r="AA166" s="1050">
        <v>44937.367013888892</v>
      </c>
    </row>
    <row r="167" spans="1:27">
      <c r="A167" t="s">
        <v>410</v>
      </c>
      <c r="B167" t="s">
        <v>411</v>
      </c>
      <c r="C167" t="s">
        <v>5121</v>
      </c>
      <c r="D167" t="s">
        <v>970</v>
      </c>
      <c r="E167" t="s">
        <v>971</v>
      </c>
      <c r="F167" t="s">
        <v>414</v>
      </c>
      <c r="G167" t="s">
        <v>415</v>
      </c>
      <c r="H167" t="s">
        <v>416</v>
      </c>
      <c r="I167" t="s">
        <v>633</v>
      </c>
      <c r="J167" s="711" t="s">
        <v>634</v>
      </c>
      <c r="K167" s="1045">
        <v>44900</v>
      </c>
      <c r="L167" t="s">
        <v>5157</v>
      </c>
      <c r="M167" t="s">
        <v>5158</v>
      </c>
      <c r="N167" t="s">
        <v>421</v>
      </c>
      <c r="O167">
        <v>0</v>
      </c>
      <c r="P167">
        <v>0</v>
      </c>
      <c r="Q167" t="s">
        <v>422</v>
      </c>
      <c r="R167">
        <v>50</v>
      </c>
      <c r="S167">
        <v>47.41</v>
      </c>
      <c r="T167" s="935" t="s">
        <v>422</v>
      </c>
      <c r="U167">
        <v>50</v>
      </c>
      <c r="V167" t="s">
        <v>423</v>
      </c>
      <c r="W167" t="s">
        <v>424</v>
      </c>
      <c r="X167" t="s">
        <v>425</v>
      </c>
      <c r="Y167" s="1011" t="s">
        <v>3373</v>
      </c>
      <c r="Z167" t="s">
        <v>5159</v>
      </c>
      <c r="AA167" s="1050">
        <v>44937.367013888892</v>
      </c>
    </row>
    <row r="168" spans="1:27">
      <c r="A168" t="s">
        <v>410</v>
      </c>
      <c r="B168" t="s">
        <v>411</v>
      </c>
      <c r="C168" t="s">
        <v>4845</v>
      </c>
      <c r="D168" t="s">
        <v>970</v>
      </c>
      <c r="E168" t="s">
        <v>971</v>
      </c>
      <c r="F168" t="s">
        <v>414</v>
      </c>
      <c r="G168" t="s">
        <v>415</v>
      </c>
      <c r="H168" t="s">
        <v>416</v>
      </c>
      <c r="I168" t="s">
        <v>633</v>
      </c>
      <c r="J168" s="711" t="s">
        <v>634</v>
      </c>
      <c r="K168" s="1045">
        <v>44900</v>
      </c>
      <c r="L168" t="s">
        <v>5160</v>
      </c>
      <c r="M168" t="s">
        <v>5161</v>
      </c>
      <c r="N168" t="s">
        <v>421</v>
      </c>
      <c r="O168">
        <v>0</v>
      </c>
      <c r="P168">
        <v>0</v>
      </c>
      <c r="Q168" t="s">
        <v>422</v>
      </c>
      <c r="R168">
        <v>108.44</v>
      </c>
      <c r="S168">
        <v>102.83</v>
      </c>
      <c r="T168" s="935" t="s">
        <v>422</v>
      </c>
      <c r="U168">
        <v>108.44</v>
      </c>
      <c r="V168" t="s">
        <v>423</v>
      </c>
      <c r="W168" t="s">
        <v>424</v>
      </c>
      <c r="X168" t="s">
        <v>425</v>
      </c>
      <c r="Y168" s="1011" t="s">
        <v>3168</v>
      </c>
      <c r="Z168" t="s">
        <v>5162</v>
      </c>
      <c r="AA168" s="1050">
        <v>44937.367013888892</v>
      </c>
    </row>
    <row r="169" spans="1:27">
      <c r="A169" t="s">
        <v>410</v>
      </c>
      <c r="B169" t="s">
        <v>411</v>
      </c>
      <c r="C169" t="s">
        <v>4708</v>
      </c>
      <c r="D169" t="s">
        <v>970</v>
      </c>
      <c r="E169" t="s">
        <v>971</v>
      </c>
      <c r="F169" t="s">
        <v>414</v>
      </c>
      <c r="G169" t="s">
        <v>415</v>
      </c>
      <c r="H169" t="s">
        <v>416</v>
      </c>
      <c r="I169" t="s">
        <v>633</v>
      </c>
      <c r="J169" s="711" t="s">
        <v>634</v>
      </c>
      <c r="K169" s="1045">
        <v>44902</v>
      </c>
      <c r="L169" t="s">
        <v>5163</v>
      </c>
      <c r="M169" t="s">
        <v>5164</v>
      </c>
      <c r="N169" t="s">
        <v>421</v>
      </c>
      <c r="O169">
        <v>0</v>
      </c>
      <c r="P169">
        <v>0</v>
      </c>
      <c r="Q169" t="s">
        <v>422</v>
      </c>
      <c r="R169">
        <v>24</v>
      </c>
      <c r="S169">
        <v>22.76</v>
      </c>
      <c r="T169" s="935" t="s">
        <v>422</v>
      </c>
      <c r="U169">
        <v>24</v>
      </c>
      <c r="V169" t="s">
        <v>423</v>
      </c>
      <c r="W169" t="s">
        <v>424</v>
      </c>
      <c r="X169" t="s">
        <v>425</v>
      </c>
      <c r="Y169" s="1011" t="s">
        <v>3069</v>
      </c>
      <c r="Z169" t="s">
        <v>5165</v>
      </c>
      <c r="AA169" s="1050">
        <v>44937.367013888892</v>
      </c>
    </row>
    <row r="170" spans="1:27">
      <c r="A170" t="s">
        <v>410</v>
      </c>
      <c r="B170" t="s">
        <v>411</v>
      </c>
      <c r="C170" t="s">
        <v>4708</v>
      </c>
      <c r="D170" t="s">
        <v>970</v>
      </c>
      <c r="E170" t="s">
        <v>971</v>
      </c>
      <c r="F170" t="s">
        <v>414</v>
      </c>
      <c r="G170" t="s">
        <v>415</v>
      </c>
      <c r="H170" t="s">
        <v>416</v>
      </c>
      <c r="I170" t="s">
        <v>633</v>
      </c>
      <c r="J170" s="711" t="s">
        <v>634</v>
      </c>
      <c r="K170" s="1045">
        <v>44902</v>
      </c>
      <c r="L170" t="s">
        <v>5166</v>
      </c>
      <c r="M170" t="s">
        <v>5167</v>
      </c>
      <c r="N170" t="s">
        <v>421</v>
      </c>
      <c r="O170">
        <v>0</v>
      </c>
      <c r="P170">
        <v>0</v>
      </c>
      <c r="Q170" t="s">
        <v>422</v>
      </c>
      <c r="R170">
        <v>7.5</v>
      </c>
      <c r="S170">
        <v>7.11</v>
      </c>
      <c r="T170" s="935" t="s">
        <v>422</v>
      </c>
      <c r="U170">
        <v>7.5</v>
      </c>
      <c r="V170" t="s">
        <v>423</v>
      </c>
      <c r="W170" t="s">
        <v>424</v>
      </c>
      <c r="X170" t="s">
        <v>425</v>
      </c>
      <c r="Y170" s="1011" t="s">
        <v>3069</v>
      </c>
      <c r="Z170" t="s">
        <v>5168</v>
      </c>
      <c r="AA170" s="1050">
        <v>44937.367025462961</v>
      </c>
    </row>
    <row r="171" spans="1:27">
      <c r="A171" t="s">
        <v>410</v>
      </c>
      <c r="B171" t="s">
        <v>411</v>
      </c>
      <c r="C171" t="s">
        <v>5150</v>
      </c>
      <c r="D171" t="s">
        <v>970</v>
      </c>
      <c r="E171" t="s">
        <v>971</v>
      </c>
      <c r="F171" t="s">
        <v>414</v>
      </c>
      <c r="G171" t="s">
        <v>415</v>
      </c>
      <c r="H171" t="s">
        <v>416</v>
      </c>
      <c r="I171" t="s">
        <v>633</v>
      </c>
      <c r="J171" s="711" t="s">
        <v>634</v>
      </c>
      <c r="K171" s="1045">
        <v>44902</v>
      </c>
      <c r="L171" t="s">
        <v>5169</v>
      </c>
      <c r="M171" t="s">
        <v>5170</v>
      </c>
      <c r="N171" t="s">
        <v>421</v>
      </c>
      <c r="O171">
        <v>0</v>
      </c>
      <c r="P171">
        <v>0</v>
      </c>
      <c r="Q171" t="s">
        <v>422</v>
      </c>
      <c r="R171">
        <v>7.37</v>
      </c>
      <c r="S171">
        <v>6.99</v>
      </c>
      <c r="T171" s="935" t="s">
        <v>422</v>
      </c>
      <c r="U171">
        <v>7.37</v>
      </c>
      <c r="V171" t="s">
        <v>423</v>
      </c>
      <c r="W171" t="s">
        <v>424</v>
      </c>
      <c r="X171" t="s">
        <v>425</v>
      </c>
      <c r="Y171" s="1011" t="s">
        <v>3273</v>
      </c>
      <c r="Z171" t="s">
        <v>5171</v>
      </c>
      <c r="AA171" s="1050">
        <v>44937.367025462961</v>
      </c>
    </row>
    <row r="172" spans="1:27">
      <c r="A172" t="s">
        <v>410</v>
      </c>
      <c r="B172" t="s">
        <v>411</v>
      </c>
      <c r="C172" t="s">
        <v>4708</v>
      </c>
      <c r="D172" t="s">
        <v>970</v>
      </c>
      <c r="E172" t="s">
        <v>971</v>
      </c>
      <c r="F172" t="s">
        <v>414</v>
      </c>
      <c r="G172" t="s">
        <v>415</v>
      </c>
      <c r="H172" t="s">
        <v>416</v>
      </c>
      <c r="I172" t="s">
        <v>633</v>
      </c>
      <c r="J172" s="711" t="s">
        <v>634</v>
      </c>
      <c r="K172" s="1045">
        <v>44908</v>
      </c>
      <c r="L172" t="s">
        <v>5172</v>
      </c>
      <c r="M172" t="s">
        <v>5173</v>
      </c>
      <c r="N172" t="s">
        <v>421</v>
      </c>
      <c r="O172">
        <v>0</v>
      </c>
      <c r="P172">
        <v>0</v>
      </c>
      <c r="Q172" t="s">
        <v>422</v>
      </c>
      <c r="R172">
        <v>10.5</v>
      </c>
      <c r="S172">
        <v>9.98</v>
      </c>
      <c r="T172" s="935" t="s">
        <v>422</v>
      </c>
      <c r="U172">
        <v>10.5</v>
      </c>
      <c r="V172" t="s">
        <v>423</v>
      </c>
      <c r="W172" t="s">
        <v>424</v>
      </c>
      <c r="X172" t="s">
        <v>425</v>
      </c>
      <c r="Y172" s="1011" t="s">
        <v>3069</v>
      </c>
      <c r="Z172" t="s">
        <v>5174</v>
      </c>
      <c r="AA172" s="1050">
        <v>44937.376956018517</v>
      </c>
    </row>
    <row r="173" spans="1:27">
      <c r="A173" t="s">
        <v>410</v>
      </c>
      <c r="B173" t="s">
        <v>411</v>
      </c>
      <c r="C173" t="s">
        <v>5175</v>
      </c>
      <c r="D173" t="s">
        <v>970</v>
      </c>
      <c r="E173" t="s">
        <v>971</v>
      </c>
      <c r="F173" t="s">
        <v>414</v>
      </c>
      <c r="G173" t="s">
        <v>415</v>
      </c>
      <c r="H173" t="s">
        <v>416</v>
      </c>
      <c r="I173" t="s">
        <v>633</v>
      </c>
      <c r="J173" s="711" t="s">
        <v>634</v>
      </c>
      <c r="K173" s="1045">
        <v>44909</v>
      </c>
      <c r="L173" t="s">
        <v>5176</v>
      </c>
      <c r="M173" t="s">
        <v>5177</v>
      </c>
      <c r="N173" t="s">
        <v>421</v>
      </c>
      <c r="O173">
        <v>0</v>
      </c>
      <c r="P173">
        <v>0</v>
      </c>
      <c r="Q173" t="s">
        <v>422</v>
      </c>
      <c r="R173">
        <v>29</v>
      </c>
      <c r="S173">
        <v>27.57</v>
      </c>
      <c r="T173" s="935" t="s">
        <v>422</v>
      </c>
      <c r="U173">
        <v>29</v>
      </c>
      <c r="V173" t="s">
        <v>423</v>
      </c>
      <c r="W173" t="s">
        <v>424</v>
      </c>
      <c r="X173" t="s">
        <v>425</v>
      </c>
      <c r="Y173" s="1011" t="s">
        <v>4278</v>
      </c>
      <c r="Z173" t="s">
        <v>5178</v>
      </c>
      <c r="AA173" s="1050">
        <v>44937.376956018517</v>
      </c>
    </row>
    <row r="174" spans="1:27">
      <c r="A174" t="s">
        <v>410</v>
      </c>
      <c r="B174" t="s">
        <v>411</v>
      </c>
      <c r="C174" t="s">
        <v>5121</v>
      </c>
      <c r="D174" t="s">
        <v>970</v>
      </c>
      <c r="E174" t="s">
        <v>971</v>
      </c>
      <c r="F174" t="s">
        <v>414</v>
      </c>
      <c r="G174" t="s">
        <v>415</v>
      </c>
      <c r="H174" t="s">
        <v>416</v>
      </c>
      <c r="I174" t="s">
        <v>633</v>
      </c>
      <c r="J174" s="711" t="s">
        <v>634</v>
      </c>
      <c r="K174" s="1045">
        <v>44909</v>
      </c>
      <c r="L174" t="s">
        <v>5179</v>
      </c>
      <c r="M174" t="s">
        <v>5180</v>
      </c>
      <c r="N174" t="s">
        <v>421</v>
      </c>
      <c r="O174">
        <v>0</v>
      </c>
      <c r="P174">
        <v>0</v>
      </c>
      <c r="Q174" t="s">
        <v>422</v>
      </c>
      <c r="R174">
        <v>12</v>
      </c>
      <c r="S174">
        <v>11.41</v>
      </c>
      <c r="T174" s="935" t="s">
        <v>422</v>
      </c>
      <c r="U174">
        <v>12</v>
      </c>
      <c r="V174" t="s">
        <v>423</v>
      </c>
      <c r="W174" t="s">
        <v>424</v>
      </c>
      <c r="X174" t="s">
        <v>425</v>
      </c>
      <c r="Y174" s="1011" t="s">
        <v>3373</v>
      </c>
      <c r="Z174" t="s">
        <v>5181</v>
      </c>
      <c r="AA174" s="1050">
        <v>44937.376956018517</v>
      </c>
    </row>
    <row r="175" spans="1:27">
      <c r="A175" t="s">
        <v>410</v>
      </c>
      <c r="B175" t="s">
        <v>411</v>
      </c>
      <c r="C175" t="s">
        <v>4708</v>
      </c>
      <c r="D175" t="s">
        <v>970</v>
      </c>
      <c r="E175" t="s">
        <v>971</v>
      </c>
      <c r="F175" t="s">
        <v>414</v>
      </c>
      <c r="G175" t="s">
        <v>415</v>
      </c>
      <c r="H175" t="s">
        <v>416</v>
      </c>
      <c r="I175" t="s">
        <v>633</v>
      </c>
      <c r="J175" s="711" t="s">
        <v>634</v>
      </c>
      <c r="K175" s="1045">
        <v>44914</v>
      </c>
      <c r="L175" t="s">
        <v>5182</v>
      </c>
      <c r="M175" t="s">
        <v>5183</v>
      </c>
      <c r="N175" t="s">
        <v>421</v>
      </c>
      <c r="O175">
        <v>0</v>
      </c>
      <c r="P175">
        <v>0</v>
      </c>
      <c r="Q175" t="s">
        <v>422</v>
      </c>
      <c r="R175">
        <v>6</v>
      </c>
      <c r="S175">
        <v>5.65</v>
      </c>
      <c r="T175" s="935" t="s">
        <v>422</v>
      </c>
      <c r="U175">
        <v>6</v>
      </c>
      <c r="V175" t="s">
        <v>423</v>
      </c>
      <c r="W175" t="s">
        <v>424</v>
      </c>
      <c r="X175" t="s">
        <v>425</v>
      </c>
      <c r="Y175" s="1011" t="s">
        <v>3069</v>
      </c>
      <c r="Z175" t="s">
        <v>5184</v>
      </c>
      <c r="AA175" s="1050">
        <v>44937.387800925928</v>
      </c>
    </row>
    <row r="176" spans="1:27">
      <c r="A176" t="s">
        <v>410</v>
      </c>
      <c r="B176" t="s">
        <v>411</v>
      </c>
      <c r="C176" t="s">
        <v>4845</v>
      </c>
      <c r="D176" t="s">
        <v>970</v>
      </c>
      <c r="E176" t="s">
        <v>971</v>
      </c>
      <c r="F176" t="s">
        <v>414</v>
      </c>
      <c r="G176" t="s">
        <v>415</v>
      </c>
      <c r="H176" t="s">
        <v>416</v>
      </c>
      <c r="I176" t="s">
        <v>633</v>
      </c>
      <c r="J176" s="711" t="s">
        <v>634</v>
      </c>
      <c r="K176" s="1045">
        <v>44917</v>
      </c>
      <c r="L176" t="s">
        <v>5185</v>
      </c>
      <c r="M176" t="s">
        <v>5186</v>
      </c>
      <c r="N176" t="s">
        <v>421</v>
      </c>
      <c r="O176">
        <v>0</v>
      </c>
      <c r="P176">
        <v>0</v>
      </c>
      <c r="Q176" t="s">
        <v>422</v>
      </c>
      <c r="R176">
        <v>55.14</v>
      </c>
      <c r="S176">
        <v>51.92</v>
      </c>
      <c r="T176" s="935" t="s">
        <v>422</v>
      </c>
      <c r="U176">
        <v>55.14</v>
      </c>
      <c r="V176" t="s">
        <v>423</v>
      </c>
      <c r="W176" t="s">
        <v>424</v>
      </c>
      <c r="X176" t="s">
        <v>425</v>
      </c>
      <c r="Y176" s="1011" t="s">
        <v>3168</v>
      </c>
      <c r="Z176" t="s">
        <v>5187</v>
      </c>
      <c r="AA176" s="1050">
        <v>44937.387812499997</v>
      </c>
    </row>
    <row r="177" spans="1:27">
      <c r="A177" t="s">
        <v>410</v>
      </c>
      <c r="B177" t="s">
        <v>411</v>
      </c>
      <c r="C177" t="s">
        <v>5188</v>
      </c>
      <c r="D177" t="s">
        <v>970</v>
      </c>
      <c r="E177" t="s">
        <v>971</v>
      </c>
      <c r="F177" t="s">
        <v>414</v>
      </c>
      <c r="G177" t="s">
        <v>415</v>
      </c>
      <c r="H177" t="s">
        <v>416</v>
      </c>
      <c r="I177" t="s">
        <v>653</v>
      </c>
      <c r="J177" s="711" t="s">
        <v>654</v>
      </c>
      <c r="K177" s="1045">
        <v>44865</v>
      </c>
      <c r="L177" t="s">
        <v>5189</v>
      </c>
      <c r="M177" t="s">
        <v>5190</v>
      </c>
      <c r="N177" t="s">
        <v>421</v>
      </c>
      <c r="O177">
        <v>0</v>
      </c>
      <c r="P177">
        <v>0</v>
      </c>
      <c r="Q177" t="s">
        <v>422</v>
      </c>
      <c r="R177">
        <v>560.41</v>
      </c>
      <c r="S177">
        <v>564.29999999999995</v>
      </c>
      <c r="T177" s="935" t="s">
        <v>422</v>
      </c>
      <c r="U177">
        <v>560.41</v>
      </c>
      <c r="V177" t="s">
        <v>423</v>
      </c>
      <c r="W177" t="s">
        <v>424</v>
      </c>
      <c r="X177" t="s">
        <v>425</v>
      </c>
      <c r="Y177" s="1011" t="s">
        <v>3406</v>
      </c>
      <c r="Z177" t="s">
        <v>5191</v>
      </c>
      <c r="AA177" s="1050">
        <v>44868.364502314813</v>
      </c>
    </row>
    <row r="178" spans="1:27">
      <c r="A178" t="s">
        <v>410</v>
      </c>
      <c r="B178" t="s">
        <v>411</v>
      </c>
      <c r="C178" t="s">
        <v>5188</v>
      </c>
      <c r="D178" t="s">
        <v>432</v>
      </c>
      <c r="E178" t="s">
        <v>433</v>
      </c>
      <c r="F178" t="s">
        <v>414</v>
      </c>
      <c r="G178" t="s">
        <v>415</v>
      </c>
      <c r="H178" t="s">
        <v>416</v>
      </c>
      <c r="I178" t="s">
        <v>653</v>
      </c>
      <c r="J178" s="711" t="s">
        <v>654</v>
      </c>
      <c r="K178" s="1045">
        <v>44865</v>
      </c>
      <c r="L178" t="s">
        <v>5192</v>
      </c>
      <c r="M178" t="s">
        <v>5193</v>
      </c>
      <c r="N178" t="s">
        <v>421</v>
      </c>
      <c r="O178">
        <v>0</v>
      </c>
      <c r="P178">
        <v>0</v>
      </c>
      <c r="Q178" t="s">
        <v>422</v>
      </c>
      <c r="R178">
        <v>475.6</v>
      </c>
      <c r="S178">
        <v>478.9</v>
      </c>
      <c r="T178" s="935" t="s">
        <v>422</v>
      </c>
      <c r="U178">
        <v>475.6</v>
      </c>
      <c r="V178" t="s">
        <v>423</v>
      </c>
      <c r="W178" t="s">
        <v>424</v>
      </c>
      <c r="X178" t="s">
        <v>425</v>
      </c>
      <c r="Y178" s="1011" t="s">
        <v>3406</v>
      </c>
      <c r="Z178" t="s">
        <v>5194</v>
      </c>
      <c r="AA178" s="1050">
        <v>44867.574224537035</v>
      </c>
    </row>
    <row r="179" spans="1:27">
      <c r="A179" t="s">
        <v>410</v>
      </c>
      <c r="B179" t="s">
        <v>411</v>
      </c>
      <c r="C179" t="s">
        <v>5188</v>
      </c>
      <c r="D179" t="s">
        <v>970</v>
      </c>
      <c r="E179" t="s">
        <v>971</v>
      </c>
      <c r="F179" t="s">
        <v>414</v>
      </c>
      <c r="G179" t="s">
        <v>415</v>
      </c>
      <c r="H179" t="s">
        <v>416</v>
      </c>
      <c r="I179" t="s">
        <v>653</v>
      </c>
      <c r="J179" s="711" t="s">
        <v>654</v>
      </c>
      <c r="K179" s="1045">
        <v>44895</v>
      </c>
      <c r="L179" t="s">
        <v>5195</v>
      </c>
      <c r="M179" t="s">
        <v>5196</v>
      </c>
      <c r="N179" t="s">
        <v>421</v>
      </c>
      <c r="O179">
        <v>0</v>
      </c>
      <c r="P179">
        <v>0</v>
      </c>
      <c r="Q179" t="s">
        <v>422</v>
      </c>
      <c r="R179">
        <v>4.0599999999999996</v>
      </c>
      <c r="S179">
        <v>3.92</v>
      </c>
      <c r="T179" s="935" t="s">
        <v>422</v>
      </c>
      <c r="U179">
        <v>4.0599999999999996</v>
      </c>
      <c r="V179" t="s">
        <v>423</v>
      </c>
      <c r="W179" t="s">
        <v>424</v>
      </c>
      <c r="X179" t="s">
        <v>425</v>
      </c>
      <c r="Y179" s="1011" t="s">
        <v>3406</v>
      </c>
      <c r="Z179" t="s">
        <v>5197</v>
      </c>
      <c r="AA179" s="1050">
        <v>44901.406689814816</v>
      </c>
    </row>
    <row r="180" spans="1:27">
      <c r="A180" t="s">
        <v>410</v>
      </c>
      <c r="B180" t="s">
        <v>411</v>
      </c>
      <c r="C180" t="s">
        <v>5188</v>
      </c>
      <c r="D180" t="s">
        <v>412</v>
      </c>
      <c r="E180" t="s">
        <v>413</v>
      </c>
      <c r="F180" t="s">
        <v>414</v>
      </c>
      <c r="G180" t="s">
        <v>415</v>
      </c>
      <c r="H180" t="s">
        <v>416</v>
      </c>
      <c r="I180" t="s">
        <v>653</v>
      </c>
      <c r="J180" s="711" t="s">
        <v>654</v>
      </c>
      <c r="K180" s="1045">
        <v>44895</v>
      </c>
      <c r="L180" t="s">
        <v>5198</v>
      </c>
      <c r="M180" t="s">
        <v>5199</v>
      </c>
      <c r="N180" t="s">
        <v>421</v>
      </c>
      <c r="O180">
        <v>0</v>
      </c>
      <c r="P180">
        <v>0</v>
      </c>
      <c r="Q180" t="s">
        <v>422</v>
      </c>
      <c r="R180">
        <v>50</v>
      </c>
      <c r="S180">
        <v>48.25</v>
      </c>
      <c r="T180" s="935" t="s">
        <v>422</v>
      </c>
      <c r="U180">
        <v>50</v>
      </c>
      <c r="V180" t="s">
        <v>423</v>
      </c>
      <c r="W180" t="s">
        <v>424</v>
      </c>
      <c r="X180" t="s">
        <v>425</v>
      </c>
      <c r="Y180" s="1011" t="s">
        <v>3406</v>
      </c>
      <c r="Z180" t="s">
        <v>5200</v>
      </c>
      <c r="AA180" s="1050">
        <v>44901.341203703705</v>
      </c>
    </row>
    <row r="181" spans="1:27">
      <c r="A181" t="s">
        <v>410</v>
      </c>
      <c r="B181" t="s">
        <v>411</v>
      </c>
      <c r="C181" t="s">
        <v>5188</v>
      </c>
      <c r="D181" t="s">
        <v>432</v>
      </c>
      <c r="E181" t="s">
        <v>433</v>
      </c>
      <c r="F181" t="s">
        <v>414</v>
      </c>
      <c r="G181" t="s">
        <v>415</v>
      </c>
      <c r="H181" t="s">
        <v>416</v>
      </c>
      <c r="I181" t="s">
        <v>653</v>
      </c>
      <c r="J181" s="711" t="s">
        <v>654</v>
      </c>
      <c r="K181" s="1045">
        <v>44895</v>
      </c>
      <c r="L181" t="s">
        <v>5201</v>
      </c>
      <c r="M181" t="s">
        <v>5202</v>
      </c>
      <c r="N181" t="s">
        <v>421</v>
      </c>
      <c r="O181">
        <v>0</v>
      </c>
      <c r="P181">
        <v>0</v>
      </c>
      <c r="Q181" t="s">
        <v>422</v>
      </c>
      <c r="R181">
        <v>5.8</v>
      </c>
      <c r="S181">
        <v>5.6</v>
      </c>
      <c r="T181" s="935" t="s">
        <v>422</v>
      </c>
      <c r="U181">
        <v>5.8</v>
      </c>
      <c r="V181" t="s">
        <v>423</v>
      </c>
      <c r="W181" t="s">
        <v>424</v>
      </c>
      <c r="X181" t="s">
        <v>425</v>
      </c>
      <c r="Y181" s="1011" t="s">
        <v>3406</v>
      </c>
      <c r="Z181" t="s">
        <v>5203</v>
      </c>
      <c r="AA181" s="1050">
        <v>44901.634814814817</v>
      </c>
    </row>
    <row r="182" spans="1:27">
      <c r="A182" t="s">
        <v>410</v>
      </c>
      <c r="B182" t="s">
        <v>411</v>
      </c>
      <c r="C182" t="s">
        <v>5188</v>
      </c>
      <c r="D182" t="s">
        <v>970</v>
      </c>
      <c r="E182" t="s">
        <v>971</v>
      </c>
      <c r="F182" t="s">
        <v>414</v>
      </c>
      <c r="G182" t="s">
        <v>415</v>
      </c>
      <c r="H182" t="s">
        <v>416</v>
      </c>
      <c r="I182" t="s">
        <v>653</v>
      </c>
      <c r="J182" s="711" t="s">
        <v>654</v>
      </c>
      <c r="K182" s="1045">
        <v>44926</v>
      </c>
      <c r="L182" t="s">
        <v>5204</v>
      </c>
      <c r="M182" t="s">
        <v>5205</v>
      </c>
      <c r="N182" t="s">
        <v>421</v>
      </c>
      <c r="O182">
        <v>0</v>
      </c>
      <c r="P182">
        <v>0</v>
      </c>
      <c r="Q182" t="s">
        <v>422</v>
      </c>
      <c r="R182">
        <v>476.68</v>
      </c>
      <c r="S182">
        <v>448.89</v>
      </c>
      <c r="T182" s="936" t="s">
        <v>422</v>
      </c>
      <c r="U182">
        <v>476.68</v>
      </c>
      <c r="V182" t="s">
        <v>423</v>
      </c>
      <c r="W182" t="s">
        <v>424</v>
      </c>
      <c r="X182" t="s">
        <v>425</v>
      </c>
      <c r="Y182" s="1011" t="s">
        <v>3406</v>
      </c>
      <c r="Z182" t="s">
        <v>5206</v>
      </c>
      <c r="AA182" s="1050">
        <v>44936.625289351854</v>
      </c>
    </row>
    <row r="183" spans="1:27">
      <c r="A183" t="s">
        <v>410</v>
      </c>
      <c r="B183" t="s">
        <v>411</v>
      </c>
      <c r="C183" t="s">
        <v>5188</v>
      </c>
      <c r="D183" t="s">
        <v>432</v>
      </c>
      <c r="E183" t="s">
        <v>433</v>
      </c>
      <c r="F183" t="s">
        <v>414</v>
      </c>
      <c r="G183" t="s">
        <v>415</v>
      </c>
      <c r="H183" t="s">
        <v>416</v>
      </c>
      <c r="I183" t="s">
        <v>653</v>
      </c>
      <c r="J183" s="711" t="s">
        <v>654</v>
      </c>
      <c r="K183" s="1045">
        <v>44926</v>
      </c>
      <c r="L183" t="s">
        <v>5207</v>
      </c>
      <c r="M183" t="s">
        <v>5208</v>
      </c>
      <c r="N183" t="s">
        <v>421</v>
      </c>
      <c r="O183">
        <v>0</v>
      </c>
      <c r="P183">
        <v>0</v>
      </c>
      <c r="Q183" t="s">
        <v>422</v>
      </c>
      <c r="R183">
        <v>383.09</v>
      </c>
      <c r="S183">
        <v>360.76</v>
      </c>
      <c r="T183" s="935" t="s">
        <v>422</v>
      </c>
      <c r="U183">
        <v>383.09</v>
      </c>
      <c r="V183" t="s">
        <v>423</v>
      </c>
      <c r="W183" t="s">
        <v>424</v>
      </c>
      <c r="X183" t="s">
        <v>425</v>
      </c>
      <c r="Y183" s="1011" t="s">
        <v>3406</v>
      </c>
      <c r="Z183" t="s">
        <v>5209</v>
      </c>
      <c r="AA183" s="1050">
        <v>44937.478043981479</v>
      </c>
    </row>
    <row r="184" spans="1:27">
      <c r="A184" t="s">
        <v>410</v>
      </c>
      <c r="B184" t="s">
        <v>411</v>
      </c>
      <c r="C184" t="s">
        <v>4708</v>
      </c>
      <c r="D184" t="s">
        <v>970</v>
      </c>
      <c r="E184" t="s">
        <v>971</v>
      </c>
      <c r="F184" t="s">
        <v>414</v>
      </c>
      <c r="G184" t="s">
        <v>415</v>
      </c>
      <c r="H184" t="s">
        <v>416</v>
      </c>
      <c r="I184" t="s">
        <v>2043</v>
      </c>
      <c r="J184" s="711" t="s">
        <v>1833</v>
      </c>
      <c r="K184" s="1045">
        <v>44855</v>
      </c>
      <c r="L184" t="s">
        <v>5210</v>
      </c>
      <c r="M184" t="s">
        <v>5211</v>
      </c>
      <c r="N184" t="s">
        <v>421</v>
      </c>
      <c r="O184">
        <v>0</v>
      </c>
      <c r="P184">
        <v>0</v>
      </c>
      <c r="Q184" t="s">
        <v>422</v>
      </c>
      <c r="R184">
        <v>214.06</v>
      </c>
      <c r="S184">
        <v>220.09</v>
      </c>
      <c r="T184" s="935" t="s">
        <v>422</v>
      </c>
      <c r="U184">
        <v>214.06</v>
      </c>
      <c r="V184" t="s">
        <v>423</v>
      </c>
      <c r="W184" t="s">
        <v>424</v>
      </c>
      <c r="X184" t="s">
        <v>425</v>
      </c>
      <c r="Y184" s="1011" t="s">
        <v>3069</v>
      </c>
      <c r="Z184" t="s">
        <v>5212</v>
      </c>
      <c r="AA184" s="1050">
        <v>44866.608124999999</v>
      </c>
    </row>
    <row r="185" spans="1:27" s="696" customFormat="1">
      <c r="A185" s="696" t="s">
        <v>410</v>
      </c>
      <c r="B185" s="696" t="s">
        <v>411</v>
      </c>
      <c r="C185" s="696" t="s">
        <v>4708</v>
      </c>
      <c r="D185" s="696" t="s">
        <v>970</v>
      </c>
      <c r="E185" s="696" t="s">
        <v>971</v>
      </c>
      <c r="F185" s="696" t="s">
        <v>414</v>
      </c>
      <c r="G185" s="696" t="s">
        <v>415</v>
      </c>
      <c r="H185" s="696" t="s">
        <v>416</v>
      </c>
      <c r="I185" s="696" t="s">
        <v>2043</v>
      </c>
      <c r="J185" s="697" t="s">
        <v>1833</v>
      </c>
      <c r="K185" s="1047">
        <v>44865</v>
      </c>
      <c r="L185" s="696" t="s">
        <v>5213</v>
      </c>
      <c r="M185" s="696" t="s">
        <v>5214</v>
      </c>
      <c r="N185" s="696" t="s">
        <v>421</v>
      </c>
      <c r="O185" s="696">
        <v>0</v>
      </c>
      <c r="P185" s="696">
        <v>0</v>
      </c>
      <c r="Q185" s="696" t="s">
        <v>422</v>
      </c>
      <c r="R185" s="696">
        <v>385</v>
      </c>
      <c r="S185" s="696">
        <v>387.67</v>
      </c>
      <c r="T185" s="1032" t="s">
        <v>422</v>
      </c>
      <c r="U185" s="696">
        <v>385</v>
      </c>
      <c r="V185" s="696" t="s">
        <v>423</v>
      </c>
      <c r="W185" s="696" t="s">
        <v>424</v>
      </c>
      <c r="X185" s="696" t="s">
        <v>425</v>
      </c>
      <c r="Y185" s="1033" t="s">
        <v>3069</v>
      </c>
      <c r="Z185" s="696" t="s">
        <v>5215</v>
      </c>
      <c r="AA185" s="1052">
        <v>44866.608136574076</v>
      </c>
    </row>
    <row r="186" spans="1:27" s="696" customFormat="1">
      <c r="A186" s="696" t="s">
        <v>410</v>
      </c>
      <c r="B186" s="696" t="s">
        <v>411</v>
      </c>
      <c r="C186" s="696" t="s">
        <v>4715</v>
      </c>
      <c r="D186" s="696" t="s">
        <v>432</v>
      </c>
      <c r="E186" s="696" t="s">
        <v>433</v>
      </c>
      <c r="F186" s="696" t="s">
        <v>414</v>
      </c>
      <c r="G186" s="696" t="s">
        <v>415</v>
      </c>
      <c r="H186" s="696" t="s">
        <v>416</v>
      </c>
      <c r="I186" s="696" t="s">
        <v>2043</v>
      </c>
      <c r="J186" s="697" t="s">
        <v>1833</v>
      </c>
      <c r="K186" s="1047">
        <v>44865</v>
      </c>
      <c r="L186" s="696" t="s">
        <v>5216</v>
      </c>
      <c r="M186" s="696" t="s">
        <v>5217</v>
      </c>
      <c r="N186" s="696" t="s">
        <v>421</v>
      </c>
      <c r="O186" s="696">
        <v>0</v>
      </c>
      <c r="P186" s="696">
        <v>0</v>
      </c>
      <c r="Q186" s="696" t="s">
        <v>422</v>
      </c>
      <c r="R186" s="696">
        <v>69</v>
      </c>
      <c r="S186" s="696">
        <v>69.48</v>
      </c>
      <c r="T186" s="1032" t="s">
        <v>422</v>
      </c>
      <c r="U186" s="696">
        <v>69</v>
      </c>
      <c r="V186" s="696" t="s">
        <v>423</v>
      </c>
      <c r="W186" s="696" t="s">
        <v>424</v>
      </c>
      <c r="X186" s="696" t="s">
        <v>425</v>
      </c>
      <c r="Y186" s="1033" t="s">
        <v>3064</v>
      </c>
      <c r="Z186" s="696" t="s">
        <v>5218</v>
      </c>
      <c r="AA186" s="1052">
        <v>44880.406238425923</v>
      </c>
    </row>
    <row r="187" spans="1:27" s="696" customFormat="1">
      <c r="A187" s="696" t="s">
        <v>410</v>
      </c>
      <c r="B187" s="696" t="s">
        <v>411</v>
      </c>
      <c r="C187" s="696" t="s">
        <v>4719</v>
      </c>
      <c r="D187" s="696" t="s">
        <v>970</v>
      </c>
      <c r="E187" s="696" t="s">
        <v>971</v>
      </c>
      <c r="F187" s="696" t="s">
        <v>414</v>
      </c>
      <c r="G187" s="696" t="s">
        <v>415</v>
      </c>
      <c r="H187" s="696" t="s">
        <v>416</v>
      </c>
      <c r="I187" s="696" t="s">
        <v>2043</v>
      </c>
      <c r="J187" s="697" t="s">
        <v>1833</v>
      </c>
      <c r="K187" s="1047">
        <v>44865</v>
      </c>
      <c r="L187" s="696" t="s">
        <v>5219</v>
      </c>
      <c r="M187" s="696" t="s">
        <v>5220</v>
      </c>
      <c r="N187" s="696" t="s">
        <v>421</v>
      </c>
      <c r="O187" s="696">
        <v>0</v>
      </c>
      <c r="P187" s="696">
        <v>0</v>
      </c>
      <c r="Q187" s="696" t="s">
        <v>422</v>
      </c>
      <c r="R187" s="696">
        <v>550</v>
      </c>
      <c r="S187" s="696">
        <v>553.82000000000005</v>
      </c>
      <c r="T187" s="1032" t="s">
        <v>422</v>
      </c>
      <c r="U187" s="696">
        <v>550</v>
      </c>
      <c r="V187" s="696" t="s">
        <v>423</v>
      </c>
      <c r="W187" s="696" t="s">
        <v>424</v>
      </c>
      <c r="X187" s="696" t="s">
        <v>425</v>
      </c>
      <c r="Y187" s="1033" t="s">
        <v>3072</v>
      </c>
      <c r="Z187" s="696" t="s">
        <v>5221</v>
      </c>
      <c r="AA187" s="1052">
        <v>44869.367002314815</v>
      </c>
    </row>
    <row r="188" spans="1:27" s="696" customFormat="1">
      <c r="A188" s="696" t="s">
        <v>410</v>
      </c>
      <c r="B188" s="696" t="s">
        <v>411</v>
      </c>
      <c r="C188" s="696" t="s">
        <v>4719</v>
      </c>
      <c r="D188" s="696" t="s">
        <v>970</v>
      </c>
      <c r="E188" s="696" t="s">
        <v>971</v>
      </c>
      <c r="F188" s="696" t="s">
        <v>414</v>
      </c>
      <c r="G188" s="696" t="s">
        <v>415</v>
      </c>
      <c r="H188" s="696" t="s">
        <v>416</v>
      </c>
      <c r="I188" s="696" t="s">
        <v>2043</v>
      </c>
      <c r="J188" s="697" t="s">
        <v>1833</v>
      </c>
      <c r="K188" s="1047">
        <v>44865</v>
      </c>
      <c r="L188" s="696" t="s">
        <v>5222</v>
      </c>
      <c r="M188" s="696" t="s">
        <v>5223</v>
      </c>
      <c r="N188" s="696" t="s">
        <v>421</v>
      </c>
      <c r="O188" s="696">
        <v>0</v>
      </c>
      <c r="P188" s="696">
        <v>0</v>
      </c>
      <c r="Q188" s="696" t="s">
        <v>422</v>
      </c>
      <c r="R188" s="696">
        <v>425</v>
      </c>
      <c r="S188" s="696">
        <v>427.95</v>
      </c>
      <c r="T188" s="1032" t="s">
        <v>422</v>
      </c>
      <c r="U188" s="696">
        <v>425</v>
      </c>
      <c r="V188" s="696" t="s">
        <v>423</v>
      </c>
      <c r="W188" s="696" t="s">
        <v>424</v>
      </c>
      <c r="X188" s="696" t="s">
        <v>425</v>
      </c>
      <c r="Y188" s="1033" t="s">
        <v>3072</v>
      </c>
      <c r="Z188" s="696" t="s">
        <v>5224</v>
      </c>
      <c r="AA188" s="1052">
        <v>44879.576782407406</v>
      </c>
    </row>
    <row r="189" spans="1:27" s="696" customFormat="1">
      <c r="A189" s="696" t="s">
        <v>410</v>
      </c>
      <c r="B189" s="696" t="s">
        <v>411</v>
      </c>
      <c r="C189" s="696" t="s">
        <v>4719</v>
      </c>
      <c r="D189" s="696" t="s">
        <v>970</v>
      </c>
      <c r="E189" s="696" t="s">
        <v>971</v>
      </c>
      <c r="F189" s="696" t="s">
        <v>414</v>
      </c>
      <c r="G189" s="696" t="s">
        <v>415</v>
      </c>
      <c r="H189" s="696" t="s">
        <v>416</v>
      </c>
      <c r="I189" s="696" t="s">
        <v>2043</v>
      </c>
      <c r="J189" s="697" t="s">
        <v>1833</v>
      </c>
      <c r="K189" s="1047">
        <v>44865</v>
      </c>
      <c r="L189" s="696" t="s">
        <v>4723</v>
      </c>
      <c r="M189" s="696" t="s">
        <v>4724</v>
      </c>
      <c r="N189" s="696" t="s">
        <v>421</v>
      </c>
      <c r="O189" s="696">
        <v>0</v>
      </c>
      <c r="P189" s="696">
        <v>0</v>
      </c>
      <c r="Q189" s="696" t="s">
        <v>422</v>
      </c>
      <c r="R189" s="696">
        <v>785</v>
      </c>
      <c r="S189" s="696">
        <v>790.45</v>
      </c>
      <c r="T189" s="1032" t="s">
        <v>422</v>
      </c>
      <c r="U189" s="696">
        <v>785</v>
      </c>
      <c r="V189" s="696" t="s">
        <v>423</v>
      </c>
      <c r="W189" s="696" t="s">
        <v>424</v>
      </c>
      <c r="X189" s="696" t="s">
        <v>425</v>
      </c>
      <c r="Y189" s="1033" t="s">
        <v>3072</v>
      </c>
      <c r="Z189" s="696" t="s">
        <v>5225</v>
      </c>
      <c r="AA189" s="1052">
        <v>44879.576793981483</v>
      </c>
    </row>
    <row r="190" spans="1:27" s="696" customFormat="1">
      <c r="A190" s="696" t="s">
        <v>410</v>
      </c>
      <c r="B190" s="696" t="s">
        <v>411</v>
      </c>
      <c r="C190" s="696" t="s">
        <v>4708</v>
      </c>
      <c r="D190" s="696" t="s">
        <v>970</v>
      </c>
      <c r="E190" s="696" t="s">
        <v>971</v>
      </c>
      <c r="F190" s="696" t="s">
        <v>414</v>
      </c>
      <c r="G190" s="696" t="s">
        <v>415</v>
      </c>
      <c r="H190" s="696" t="s">
        <v>416</v>
      </c>
      <c r="I190" s="696" t="s">
        <v>2043</v>
      </c>
      <c r="J190" s="697" t="s">
        <v>1833</v>
      </c>
      <c r="K190" s="1047">
        <v>44895</v>
      </c>
      <c r="L190" s="696" t="s">
        <v>5226</v>
      </c>
      <c r="M190" s="696" t="s">
        <v>5227</v>
      </c>
      <c r="N190" s="696" t="s">
        <v>421</v>
      </c>
      <c r="O190" s="696">
        <v>0</v>
      </c>
      <c r="P190" s="696">
        <v>0</v>
      </c>
      <c r="Q190" s="696" t="s">
        <v>422</v>
      </c>
      <c r="R190" s="696">
        <v>1050</v>
      </c>
      <c r="S190" s="696">
        <v>1013.22</v>
      </c>
      <c r="T190" s="1032" t="s">
        <v>422</v>
      </c>
      <c r="U190" s="696">
        <v>1050</v>
      </c>
      <c r="V190" s="696" t="s">
        <v>423</v>
      </c>
      <c r="W190" s="696" t="s">
        <v>424</v>
      </c>
      <c r="X190" s="696" t="s">
        <v>425</v>
      </c>
      <c r="Y190" s="1033" t="s">
        <v>3069</v>
      </c>
      <c r="Z190" s="696" t="s">
        <v>5228</v>
      </c>
      <c r="AA190" s="1052">
        <v>44904.407233796293</v>
      </c>
    </row>
    <row r="191" spans="1:27" s="696" customFormat="1">
      <c r="A191" s="696" t="s">
        <v>410</v>
      </c>
      <c r="B191" s="696" t="s">
        <v>411</v>
      </c>
      <c r="C191" s="696" t="s">
        <v>4719</v>
      </c>
      <c r="D191" s="696" t="s">
        <v>970</v>
      </c>
      <c r="E191" s="696" t="s">
        <v>971</v>
      </c>
      <c r="F191" s="696" t="s">
        <v>414</v>
      </c>
      <c r="G191" s="696" t="s">
        <v>415</v>
      </c>
      <c r="H191" s="696" t="s">
        <v>416</v>
      </c>
      <c r="I191" s="696" t="s">
        <v>2043</v>
      </c>
      <c r="J191" s="697" t="s">
        <v>1833</v>
      </c>
      <c r="K191" s="1047">
        <v>44895</v>
      </c>
      <c r="L191" s="696" t="s">
        <v>5229</v>
      </c>
      <c r="M191" s="696" t="s">
        <v>5230</v>
      </c>
      <c r="N191" s="696" t="s">
        <v>421</v>
      </c>
      <c r="O191" s="696">
        <v>0</v>
      </c>
      <c r="P191" s="696">
        <v>0</v>
      </c>
      <c r="Q191" s="696" t="s">
        <v>422</v>
      </c>
      <c r="R191" s="696">
        <v>310</v>
      </c>
      <c r="S191" s="696">
        <v>299.14</v>
      </c>
      <c r="T191" s="1032" t="s">
        <v>422</v>
      </c>
      <c r="U191" s="696">
        <v>310</v>
      </c>
      <c r="V191" s="696" t="s">
        <v>423</v>
      </c>
      <c r="W191" s="696" t="s">
        <v>424</v>
      </c>
      <c r="X191" s="696" t="s">
        <v>425</v>
      </c>
      <c r="Y191" s="1033" t="s">
        <v>3072</v>
      </c>
      <c r="Z191" s="696" t="s">
        <v>5231</v>
      </c>
      <c r="AA191" s="1052">
        <v>44904.40724537037</v>
      </c>
    </row>
    <row r="192" spans="1:27" s="696" customFormat="1">
      <c r="A192" s="696" t="s">
        <v>410</v>
      </c>
      <c r="B192" s="696" t="s">
        <v>411</v>
      </c>
      <c r="C192" s="696" t="s">
        <v>4719</v>
      </c>
      <c r="D192" s="696" t="s">
        <v>970</v>
      </c>
      <c r="E192" s="696" t="s">
        <v>971</v>
      </c>
      <c r="F192" s="696" t="s">
        <v>414</v>
      </c>
      <c r="G192" s="696" t="s">
        <v>415</v>
      </c>
      <c r="H192" s="696" t="s">
        <v>416</v>
      </c>
      <c r="I192" s="696" t="s">
        <v>2043</v>
      </c>
      <c r="J192" s="697" t="s">
        <v>1833</v>
      </c>
      <c r="K192" s="1047">
        <v>44895</v>
      </c>
      <c r="L192" s="696" t="s">
        <v>5232</v>
      </c>
      <c r="M192" s="696" t="s">
        <v>4814</v>
      </c>
      <c r="N192" s="696" t="s">
        <v>421</v>
      </c>
      <c r="O192" s="696">
        <v>0</v>
      </c>
      <c r="P192" s="696">
        <v>0</v>
      </c>
      <c r="Q192" s="696" t="s">
        <v>422</v>
      </c>
      <c r="R192" s="696">
        <v>500</v>
      </c>
      <c r="S192" s="696">
        <v>482.49</v>
      </c>
      <c r="T192" s="1032" t="s">
        <v>422</v>
      </c>
      <c r="U192" s="696">
        <v>500</v>
      </c>
      <c r="V192" s="696" t="s">
        <v>423</v>
      </c>
      <c r="W192" s="696" t="s">
        <v>424</v>
      </c>
      <c r="X192" s="696" t="s">
        <v>425</v>
      </c>
      <c r="Y192" s="1033" t="s">
        <v>3072</v>
      </c>
      <c r="Z192" s="696" t="s">
        <v>5233</v>
      </c>
      <c r="AA192" s="1052">
        <v>44908.445381944446</v>
      </c>
    </row>
    <row r="193" spans="1:27" s="696" customFormat="1">
      <c r="A193" s="696" t="s">
        <v>410</v>
      </c>
      <c r="B193" s="696" t="s">
        <v>411</v>
      </c>
      <c r="C193" s="696" t="s">
        <v>4719</v>
      </c>
      <c r="D193" s="696" t="s">
        <v>970</v>
      </c>
      <c r="E193" s="696" t="s">
        <v>971</v>
      </c>
      <c r="F193" s="696" t="s">
        <v>414</v>
      </c>
      <c r="G193" s="696" t="s">
        <v>415</v>
      </c>
      <c r="H193" s="696" t="s">
        <v>416</v>
      </c>
      <c r="I193" s="696" t="s">
        <v>2043</v>
      </c>
      <c r="J193" s="697" t="s">
        <v>1833</v>
      </c>
      <c r="K193" s="1047">
        <v>44895</v>
      </c>
      <c r="L193" s="696" t="s">
        <v>5234</v>
      </c>
      <c r="M193" s="696" t="s">
        <v>5235</v>
      </c>
      <c r="N193" s="696" t="s">
        <v>421</v>
      </c>
      <c r="O193" s="696">
        <v>0</v>
      </c>
      <c r="P193" s="696">
        <v>0</v>
      </c>
      <c r="Q193" s="696" t="s">
        <v>422</v>
      </c>
      <c r="R193" s="696">
        <v>925</v>
      </c>
      <c r="S193" s="696">
        <v>892.6</v>
      </c>
      <c r="T193" s="1032" t="s">
        <v>422</v>
      </c>
      <c r="U193" s="696">
        <v>925</v>
      </c>
      <c r="V193" s="696" t="s">
        <v>423</v>
      </c>
      <c r="W193" s="696" t="s">
        <v>424</v>
      </c>
      <c r="X193" s="696" t="s">
        <v>425</v>
      </c>
      <c r="Y193" s="1033" t="s">
        <v>3072</v>
      </c>
      <c r="Z193" s="696" t="s">
        <v>5236</v>
      </c>
      <c r="AA193" s="1052">
        <v>44908.445381944446</v>
      </c>
    </row>
    <row r="194" spans="1:27" s="696" customFormat="1">
      <c r="A194" s="696" t="s">
        <v>410</v>
      </c>
      <c r="B194" s="696" t="s">
        <v>411</v>
      </c>
      <c r="C194" s="696" t="s">
        <v>4906</v>
      </c>
      <c r="D194" s="696" t="s">
        <v>432</v>
      </c>
      <c r="E194" s="696" t="s">
        <v>433</v>
      </c>
      <c r="F194" s="696" t="s">
        <v>414</v>
      </c>
      <c r="G194" s="696" t="s">
        <v>415</v>
      </c>
      <c r="H194" s="696" t="s">
        <v>416</v>
      </c>
      <c r="I194" s="696" t="s">
        <v>675</v>
      </c>
      <c r="J194" s="697" t="s">
        <v>676</v>
      </c>
      <c r="K194" s="1047">
        <v>44858</v>
      </c>
      <c r="L194" s="696" t="s">
        <v>5237</v>
      </c>
      <c r="M194" s="696" t="s">
        <v>5238</v>
      </c>
      <c r="N194" s="696" t="s">
        <v>421</v>
      </c>
      <c r="O194" s="696">
        <v>0</v>
      </c>
      <c r="P194" s="696">
        <v>0</v>
      </c>
      <c r="Q194" s="696" t="s">
        <v>422</v>
      </c>
      <c r="R194" s="696">
        <v>750.63</v>
      </c>
      <c r="S194" s="696">
        <v>763.22</v>
      </c>
      <c r="T194" s="1032" t="s">
        <v>422</v>
      </c>
      <c r="U194" s="696">
        <v>750.63</v>
      </c>
      <c r="V194" s="696" t="s">
        <v>423</v>
      </c>
      <c r="W194" s="696" t="s">
        <v>424</v>
      </c>
      <c r="X194" s="696" t="s">
        <v>425</v>
      </c>
      <c r="Y194" s="1033" t="s">
        <v>3135</v>
      </c>
      <c r="Z194" s="696" t="s">
        <v>5239</v>
      </c>
      <c r="AA194" s="1052">
        <v>44880.38082175926</v>
      </c>
    </row>
    <row r="195" spans="1:27" s="696" customFormat="1">
      <c r="A195" s="696" t="s">
        <v>410</v>
      </c>
      <c r="B195" s="696" t="s">
        <v>411</v>
      </c>
      <c r="C195" s="696" t="s">
        <v>4906</v>
      </c>
      <c r="D195" s="696" t="s">
        <v>432</v>
      </c>
      <c r="E195" s="696" t="s">
        <v>433</v>
      </c>
      <c r="F195" s="696" t="s">
        <v>414</v>
      </c>
      <c r="G195" s="696" t="s">
        <v>415</v>
      </c>
      <c r="H195" s="696" t="s">
        <v>416</v>
      </c>
      <c r="I195" s="696" t="s">
        <v>675</v>
      </c>
      <c r="J195" s="697" t="s">
        <v>676</v>
      </c>
      <c r="K195" s="1047">
        <v>44893</v>
      </c>
      <c r="L195" s="696" t="s">
        <v>5240</v>
      </c>
      <c r="M195" s="696" t="s">
        <v>5241</v>
      </c>
      <c r="N195" s="696" t="s">
        <v>421</v>
      </c>
      <c r="O195" s="696">
        <v>0</v>
      </c>
      <c r="P195" s="696">
        <v>0</v>
      </c>
      <c r="Q195" s="696" t="s">
        <v>422</v>
      </c>
      <c r="R195" s="696">
        <v>750.65</v>
      </c>
      <c r="S195" s="696">
        <v>724.36</v>
      </c>
      <c r="T195" s="1032" t="s">
        <v>422</v>
      </c>
      <c r="U195" s="696">
        <v>750.65</v>
      </c>
      <c r="V195" s="696" t="s">
        <v>423</v>
      </c>
      <c r="W195" s="696" t="s">
        <v>424</v>
      </c>
      <c r="X195" s="696" t="s">
        <v>425</v>
      </c>
      <c r="Y195" s="1033" t="s">
        <v>3135</v>
      </c>
      <c r="Z195" s="696" t="s">
        <v>5242</v>
      </c>
      <c r="AA195" s="1052">
        <v>44904.640474537038</v>
      </c>
    </row>
    <row r="196" spans="1:27" s="696" customFormat="1">
      <c r="A196" s="696" t="s">
        <v>410</v>
      </c>
      <c r="B196" s="696" t="s">
        <v>411</v>
      </c>
      <c r="C196" s="696" t="s">
        <v>4690</v>
      </c>
      <c r="D196" s="696" t="s">
        <v>432</v>
      </c>
      <c r="E196" s="696" t="s">
        <v>433</v>
      </c>
      <c r="F196" s="696" t="s">
        <v>414</v>
      </c>
      <c r="G196" s="696" t="s">
        <v>415</v>
      </c>
      <c r="H196" s="696" t="s">
        <v>416</v>
      </c>
      <c r="I196" s="696" t="s">
        <v>675</v>
      </c>
      <c r="J196" s="697" t="s">
        <v>676</v>
      </c>
      <c r="K196" s="1047">
        <v>44917</v>
      </c>
      <c r="L196" s="696" t="s">
        <v>5243</v>
      </c>
      <c r="M196" s="696" t="s">
        <v>5244</v>
      </c>
      <c r="N196" s="696" t="s">
        <v>421</v>
      </c>
      <c r="O196" s="696">
        <v>0</v>
      </c>
      <c r="P196" s="696">
        <v>0</v>
      </c>
      <c r="Q196" s="696" t="s">
        <v>422</v>
      </c>
      <c r="R196" s="696">
        <v>11</v>
      </c>
      <c r="S196" s="696">
        <v>10.36</v>
      </c>
      <c r="T196" s="1032" t="s">
        <v>422</v>
      </c>
      <c r="U196" s="696">
        <v>11</v>
      </c>
      <c r="V196" s="696" t="s">
        <v>423</v>
      </c>
      <c r="W196" s="696" t="s">
        <v>424</v>
      </c>
      <c r="X196" s="696" t="s">
        <v>425</v>
      </c>
      <c r="Y196" s="1033" t="s">
        <v>3163</v>
      </c>
      <c r="Z196" s="696" t="s">
        <v>5245</v>
      </c>
      <c r="AA196" s="1052">
        <v>44939.634375000001</v>
      </c>
    </row>
    <row r="197" spans="1:27" s="696" customFormat="1">
      <c r="A197" s="696" t="s">
        <v>410</v>
      </c>
      <c r="B197" s="696" t="s">
        <v>411</v>
      </c>
      <c r="C197" s="696" t="s">
        <v>4690</v>
      </c>
      <c r="D197" s="696" t="s">
        <v>432</v>
      </c>
      <c r="E197" s="696" t="s">
        <v>433</v>
      </c>
      <c r="F197" s="696" t="s">
        <v>414</v>
      </c>
      <c r="G197" s="696" t="s">
        <v>415</v>
      </c>
      <c r="H197" s="696" t="s">
        <v>416</v>
      </c>
      <c r="I197" s="696" t="s">
        <v>675</v>
      </c>
      <c r="J197" s="697" t="s">
        <v>676</v>
      </c>
      <c r="K197" s="1047">
        <v>44917</v>
      </c>
      <c r="L197" s="696" t="s">
        <v>5246</v>
      </c>
      <c r="M197" s="696" t="s">
        <v>5247</v>
      </c>
      <c r="N197" s="696" t="s">
        <v>421</v>
      </c>
      <c r="O197" s="696">
        <v>0</v>
      </c>
      <c r="P197" s="696">
        <v>0</v>
      </c>
      <c r="Q197" s="696" t="s">
        <v>422</v>
      </c>
      <c r="R197" s="696">
        <v>480</v>
      </c>
      <c r="S197" s="696">
        <v>451.93</v>
      </c>
      <c r="T197" s="1032" t="s">
        <v>422</v>
      </c>
      <c r="U197" s="696">
        <v>480</v>
      </c>
      <c r="V197" s="696" t="s">
        <v>423</v>
      </c>
      <c r="W197" s="696" t="s">
        <v>424</v>
      </c>
      <c r="X197" s="696" t="s">
        <v>425</v>
      </c>
      <c r="Y197" s="1033" t="s">
        <v>3163</v>
      </c>
      <c r="Z197" s="696" t="s">
        <v>5248</v>
      </c>
      <c r="AA197" s="1052">
        <v>44939.634375000001</v>
      </c>
    </row>
    <row r="198" spans="1:27" s="696" customFormat="1">
      <c r="A198" s="696" t="s">
        <v>410</v>
      </c>
      <c r="B198" s="696" t="s">
        <v>411</v>
      </c>
      <c r="C198" s="696" t="s">
        <v>4906</v>
      </c>
      <c r="D198" s="696" t="s">
        <v>432</v>
      </c>
      <c r="E198" s="696" t="s">
        <v>433</v>
      </c>
      <c r="F198" s="696" t="s">
        <v>414</v>
      </c>
      <c r="G198" s="696" t="s">
        <v>415</v>
      </c>
      <c r="H198" s="696" t="s">
        <v>416</v>
      </c>
      <c r="I198" s="696" t="s">
        <v>675</v>
      </c>
      <c r="J198" s="697" t="s">
        <v>676</v>
      </c>
      <c r="K198" s="1047">
        <v>44925</v>
      </c>
      <c r="L198" s="696" t="s">
        <v>5249</v>
      </c>
      <c r="M198" s="696" t="s">
        <v>5250</v>
      </c>
      <c r="N198" s="696" t="s">
        <v>421</v>
      </c>
      <c r="O198" s="696">
        <v>0</v>
      </c>
      <c r="P198" s="696">
        <v>0</v>
      </c>
      <c r="Q198" s="696" t="s">
        <v>422</v>
      </c>
      <c r="R198" s="696">
        <v>1636.14</v>
      </c>
      <c r="S198" s="696">
        <v>1540.77</v>
      </c>
      <c r="T198" s="1032" t="s">
        <v>422</v>
      </c>
      <c r="U198" s="696">
        <v>1636.14</v>
      </c>
      <c r="V198" s="696" t="s">
        <v>423</v>
      </c>
      <c r="W198" s="696" t="s">
        <v>424</v>
      </c>
      <c r="X198" s="696" t="s">
        <v>425</v>
      </c>
      <c r="Y198" s="1033" t="s">
        <v>3135</v>
      </c>
      <c r="Z198" s="696" t="s">
        <v>5251</v>
      </c>
      <c r="AA198" s="1052">
        <v>44940.813969907409</v>
      </c>
    </row>
    <row r="199" spans="1:27" s="696" customFormat="1">
      <c r="A199" s="696" t="s">
        <v>269</v>
      </c>
      <c r="B199" s="696" t="s">
        <v>411</v>
      </c>
      <c r="C199" s="696" t="s">
        <v>5252</v>
      </c>
      <c r="D199" s="696" t="s">
        <v>458</v>
      </c>
      <c r="E199" s="696" t="s">
        <v>459</v>
      </c>
      <c r="F199" s="696" t="s">
        <v>414</v>
      </c>
      <c r="G199" s="696" t="s">
        <v>415</v>
      </c>
      <c r="H199" s="696" t="s">
        <v>416</v>
      </c>
      <c r="I199" s="727" t="s">
        <v>821</v>
      </c>
      <c r="J199" s="697" t="s">
        <v>2981</v>
      </c>
      <c r="K199" s="1047">
        <v>44865</v>
      </c>
      <c r="L199" s="696" t="s">
        <v>5253</v>
      </c>
      <c r="M199" s="696" t="s">
        <v>5254</v>
      </c>
      <c r="N199" s="696" t="s">
        <v>421</v>
      </c>
      <c r="O199" s="696">
        <v>0</v>
      </c>
      <c r="P199" s="696">
        <v>0</v>
      </c>
      <c r="Q199" s="696" t="s">
        <v>3452</v>
      </c>
      <c r="R199" s="696">
        <v>290.38</v>
      </c>
      <c r="S199" s="696">
        <v>290.38</v>
      </c>
      <c r="T199" s="1032" t="s">
        <v>422</v>
      </c>
      <c r="U199" s="696">
        <v>288.38</v>
      </c>
      <c r="V199" s="696" t="s">
        <v>423</v>
      </c>
      <c r="W199" s="696" t="s">
        <v>424</v>
      </c>
      <c r="X199" s="696" t="s">
        <v>425</v>
      </c>
      <c r="Y199" s="1033" t="s">
        <v>3488</v>
      </c>
      <c r="Z199" s="696" t="s">
        <v>5255</v>
      </c>
      <c r="AA199" s="1052">
        <v>44879.643599537034</v>
      </c>
    </row>
    <row r="200" spans="1:27" s="696" customFormat="1">
      <c r="A200" s="696" t="s">
        <v>269</v>
      </c>
      <c r="B200" s="696" t="s">
        <v>411</v>
      </c>
      <c r="C200" s="696" t="s">
        <v>5252</v>
      </c>
      <c r="D200" s="696" t="s">
        <v>458</v>
      </c>
      <c r="E200" s="696" t="s">
        <v>459</v>
      </c>
      <c r="F200" s="696" t="s">
        <v>414</v>
      </c>
      <c r="G200" s="696" t="s">
        <v>415</v>
      </c>
      <c r="H200" s="696" t="s">
        <v>416</v>
      </c>
      <c r="I200" s="727" t="s">
        <v>821</v>
      </c>
      <c r="J200" s="697" t="s">
        <v>2981</v>
      </c>
      <c r="K200" s="1047">
        <v>44895</v>
      </c>
      <c r="L200" s="696" t="s">
        <v>5256</v>
      </c>
      <c r="M200" s="696" t="s">
        <v>5257</v>
      </c>
      <c r="N200" s="696" t="s">
        <v>421</v>
      </c>
      <c r="O200" s="696">
        <v>0</v>
      </c>
      <c r="P200" s="696">
        <v>0</v>
      </c>
      <c r="Q200" s="696" t="s">
        <v>3452</v>
      </c>
      <c r="R200" s="696">
        <v>383.16</v>
      </c>
      <c r="S200" s="696">
        <v>383.16</v>
      </c>
      <c r="T200" s="1032" t="s">
        <v>422</v>
      </c>
      <c r="U200" s="696">
        <v>397.07</v>
      </c>
      <c r="V200" s="696" t="s">
        <v>423</v>
      </c>
      <c r="W200" s="696" t="s">
        <v>424</v>
      </c>
      <c r="X200" s="696" t="s">
        <v>425</v>
      </c>
      <c r="Y200" s="1033" t="s">
        <v>3488</v>
      </c>
      <c r="Z200" s="696" t="s">
        <v>5258</v>
      </c>
      <c r="AA200" s="1052">
        <v>44909.609317129631</v>
      </c>
    </row>
    <row r="201" spans="1:27" s="696" customFormat="1">
      <c r="A201" s="696" t="s">
        <v>269</v>
      </c>
      <c r="B201" s="696" t="s">
        <v>411</v>
      </c>
      <c r="C201" s="696" t="s">
        <v>5252</v>
      </c>
      <c r="D201" s="696" t="s">
        <v>458</v>
      </c>
      <c r="E201" s="696" t="s">
        <v>459</v>
      </c>
      <c r="F201" s="696" t="s">
        <v>414</v>
      </c>
      <c r="G201" s="696" t="s">
        <v>415</v>
      </c>
      <c r="H201" s="696" t="s">
        <v>416</v>
      </c>
      <c r="I201" s="727" t="s">
        <v>821</v>
      </c>
      <c r="J201" s="697" t="s">
        <v>2981</v>
      </c>
      <c r="K201" s="1047">
        <v>44926</v>
      </c>
      <c r="L201" s="696" t="s">
        <v>5259</v>
      </c>
      <c r="M201" s="696" t="s">
        <v>5260</v>
      </c>
      <c r="N201" s="696" t="s">
        <v>421</v>
      </c>
      <c r="O201" s="696">
        <v>0</v>
      </c>
      <c r="P201" s="696">
        <v>0</v>
      </c>
      <c r="Q201" s="696" t="s">
        <v>3452</v>
      </c>
      <c r="R201" s="696">
        <v>252.21</v>
      </c>
      <c r="S201" s="696">
        <v>252.21</v>
      </c>
      <c r="T201" s="1032" t="s">
        <v>422</v>
      </c>
      <c r="U201" s="696">
        <v>267.82</v>
      </c>
      <c r="V201" s="696" t="s">
        <v>423</v>
      </c>
      <c r="W201" s="696" t="s">
        <v>424</v>
      </c>
      <c r="X201" s="696" t="s">
        <v>425</v>
      </c>
      <c r="Y201" s="1033" t="s">
        <v>3488</v>
      </c>
      <c r="Z201" s="696" t="s">
        <v>5261</v>
      </c>
      <c r="AA201" s="1052">
        <v>44937.604201388887</v>
      </c>
    </row>
    <row r="202" spans="1:27" s="696" customFormat="1">
      <c r="A202" s="696" t="s">
        <v>410</v>
      </c>
      <c r="B202" s="696" t="s">
        <v>411</v>
      </c>
      <c r="C202" s="696" t="s">
        <v>4667</v>
      </c>
      <c r="D202" s="696" t="s">
        <v>970</v>
      </c>
      <c r="E202" s="696" t="s">
        <v>971</v>
      </c>
      <c r="F202" s="696" t="s">
        <v>414</v>
      </c>
      <c r="G202" s="696" t="s">
        <v>415</v>
      </c>
      <c r="H202" s="696" t="s">
        <v>416</v>
      </c>
      <c r="I202" s="696" t="s">
        <v>847</v>
      </c>
      <c r="J202" s="697" t="s">
        <v>1625</v>
      </c>
      <c r="K202" s="1047">
        <v>44869</v>
      </c>
      <c r="L202" s="696" t="s">
        <v>5262</v>
      </c>
      <c r="M202" s="696" t="s">
        <v>5263</v>
      </c>
      <c r="N202" s="696" t="s">
        <v>421</v>
      </c>
      <c r="O202" s="696">
        <v>0</v>
      </c>
      <c r="P202" s="696">
        <v>0</v>
      </c>
      <c r="Q202" s="696" t="s">
        <v>422</v>
      </c>
      <c r="R202" s="696">
        <v>7699</v>
      </c>
      <c r="S202" s="696">
        <v>7752.49</v>
      </c>
      <c r="T202" s="1032" t="s">
        <v>422</v>
      </c>
      <c r="U202" s="696">
        <v>7699</v>
      </c>
      <c r="V202" s="696" t="s">
        <v>423</v>
      </c>
      <c r="W202" s="696" t="s">
        <v>424</v>
      </c>
      <c r="X202" s="696" t="s">
        <v>425</v>
      </c>
      <c r="Y202" s="1033" t="s">
        <v>3571</v>
      </c>
      <c r="Z202" s="696" t="s">
        <v>5264</v>
      </c>
      <c r="AA202" s="1052">
        <v>44900.597395833334</v>
      </c>
    </row>
    <row r="203" spans="1:27" s="696" customFormat="1">
      <c r="A203" s="696" t="s">
        <v>410</v>
      </c>
      <c r="B203" s="696" t="s">
        <v>411</v>
      </c>
      <c r="C203" s="696" t="s">
        <v>4667</v>
      </c>
      <c r="D203" s="696" t="s">
        <v>970</v>
      </c>
      <c r="E203" s="696" t="s">
        <v>971</v>
      </c>
      <c r="F203" s="696" t="s">
        <v>414</v>
      </c>
      <c r="G203" s="696" t="s">
        <v>415</v>
      </c>
      <c r="H203" s="696" t="s">
        <v>416</v>
      </c>
      <c r="I203" s="696" t="s">
        <v>868</v>
      </c>
      <c r="J203" s="697" t="s">
        <v>2520</v>
      </c>
      <c r="K203" s="1047">
        <v>44869</v>
      </c>
      <c r="L203" s="696" t="s">
        <v>5262</v>
      </c>
      <c r="M203" s="696" t="s">
        <v>5265</v>
      </c>
      <c r="N203" s="696" t="s">
        <v>421</v>
      </c>
      <c r="O203" s="696">
        <v>0</v>
      </c>
      <c r="P203" s="696">
        <v>0</v>
      </c>
      <c r="Q203" s="696" t="s">
        <v>422</v>
      </c>
      <c r="R203" s="696">
        <v>780</v>
      </c>
      <c r="S203" s="696">
        <v>785.42</v>
      </c>
      <c r="T203" s="1032" t="s">
        <v>422</v>
      </c>
      <c r="U203" s="696">
        <v>780</v>
      </c>
      <c r="V203" s="696" t="s">
        <v>423</v>
      </c>
      <c r="W203" s="696" t="s">
        <v>424</v>
      </c>
      <c r="X203" s="696" t="s">
        <v>425</v>
      </c>
      <c r="Y203" s="1033" t="s">
        <v>3571</v>
      </c>
      <c r="Z203" s="696" t="s">
        <v>5266</v>
      </c>
      <c r="AA203" s="1052">
        <v>44900.597407407404</v>
      </c>
    </row>
    <row r="204" spans="1:27" s="696" customFormat="1">
      <c r="A204" s="696" t="s">
        <v>410</v>
      </c>
      <c r="B204" s="696" t="s">
        <v>411</v>
      </c>
      <c r="C204" s="696" t="s">
        <v>4685</v>
      </c>
      <c r="D204" s="696" t="s">
        <v>970</v>
      </c>
      <c r="E204" s="696" t="s">
        <v>971</v>
      </c>
      <c r="F204" s="696" t="s">
        <v>414</v>
      </c>
      <c r="G204" s="696" t="s">
        <v>415</v>
      </c>
      <c r="H204" s="696" t="s">
        <v>416</v>
      </c>
      <c r="I204" s="696" t="s">
        <v>862</v>
      </c>
      <c r="J204" s="697" t="s">
        <v>1628</v>
      </c>
      <c r="K204" s="1047">
        <v>44869</v>
      </c>
      <c r="L204" s="696" t="s">
        <v>5262</v>
      </c>
      <c r="M204" s="696" t="s">
        <v>5267</v>
      </c>
      <c r="N204" s="696" t="s">
        <v>421</v>
      </c>
      <c r="O204" s="696">
        <v>0</v>
      </c>
      <c r="P204" s="696">
        <v>0</v>
      </c>
      <c r="Q204" s="696" t="s">
        <v>422</v>
      </c>
      <c r="R204" s="696">
        <v>800</v>
      </c>
      <c r="S204" s="696">
        <v>805.56</v>
      </c>
      <c r="T204" s="1032" t="s">
        <v>422</v>
      </c>
      <c r="U204" s="696">
        <v>800</v>
      </c>
      <c r="V204" s="696" t="s">
        <v>423</v>
      </c>
      <c r="W204" s="696" t="s">
        <v>424</v>
      </c>
      <c r="X204" s="696" t="s">
        <v>425</v>
      </c>
      <c r="Y204" s="1033" t="s">
        <v>3574</v>
      </c>
      <c r="Z204" s="696" t="s">
        <v>5268</v>
      </c>
      <c r="AA204" s="1052">
        <v>44900.597407407404</v>
      </c>
    </row>
    <row r="205" spans="1:27" s="696" customFormat="1">
      <c r="A205" s="1034" t="s">
        <v>410</v>
      </c>
      <c r="B205" s="1034" t="s">
        <v>411</v>
      </c>
      <c r="C205" s="1034" t="s">
        <v>4685</v>
      </c>
      <c r="D205" s="1034" t="s">
        <v>970</v>
      </c>
      <c r="E205" s="1034" t="s">
        <v>971</v>
      </c>
      <c r="F205" s="1034" t="s">
        <v>414</v>
      </c>
      <c r="G205" s="1034" t="s">
        <v>415</v>
      </c>
      <c r="H205" s="1034" t="s">
        <v>416</v>
      </c>
      <c r="I205" s="1034" t="s">
        <v>933</v>
      </c>
      <c r="J205" s="697" t="s">
        <v>1631</v>
      </c>
      <c r="K205" s="1048">
        <v>44869</v>
      </c>
      <c r="L205" s="1034" t="s">
        <v>5262</v>
      </c>
      <c r="M205" s="1034" t="s">
        <v>5269</v>
      </c>
      <c r="N205" s="1034" t="s">
        <v>421</v>
      </c>
      <c r="O205" s="1035">
        <v>0</v>
      </c>
      <c r="P205" s="1034">
        <v>0</v>
      </c>
      <c r="Q205" s="1036" t="s">
        <v>422</v>
      </c>
      <c r="R205" s="1035">
        <v>600</v>
      </c>
      <c r="S205" s="1034">
        <v>604.16999999999996</v>
      </c>
      <c r="T205" s="1037" t="s">
        <v>422</v>
      </c>
      <c r="U205" s="1034">
        <v>600</v>
      </c>
      <c r="V205" s="1034" t="s">
        <v>423</v>
      </c>
      <c r="W205" s="1034" t="s">
        <v>424</v>
      </c>
      <c r="X205" s="1034" t="s">
        <v>425</v>
      </c>
      <c r="Y205" s="1038" t="s">
        <v>3574</v>
      </c>
      <c r="Z205" s="696" t="s">
        <v>5270</v>
      </c>
      <c r="AA205" s="1052">
        <v>44900.597407407404</v>
      </c>
    </row>
    <row r="206" spans="1:27" s="696" customFormat="1">
      <c r="A206" s="696" t="s">
        <v>410</v>
      </c>
      <c r="B206" s="696" t="s">
        <v>411</v>
      </c>
      <c r="C206" s="696" t="s">
        <v>4685</v>
      </c>
      <c r="D206" s="696" t="s">
        <v>970</v>
      </c>
      <c r="E206" s="696" t="s">
        <v>971</v>
      </c>
      <c r="F206" s="696" t="s">
        <v>414</v>
      </c>
      <c r="G206" s="696" t="s">
        <v>415</v>
      </c>
      <c r="H206" s="696" t="s">
        <v>416</v>
      </c>
      <c r="I206" s="696" t="s">
        <v>936</v>
      </c>
      <c r="J206" s="697" t="s">
        <v>1634</v>
      </c>
      <c r="K206" s="1047">
        <v>44869</v>
      </c>
      <c r="L206" s="696" t="s">
        <v>5262</v>
      </c>
      <c r="M206" s="696" t="s">
        <v>5271</v>
      </c>
      <c r="N206" s="696" t="s">
        <v>421</v>
      </c>
      <c r="O206" s="696">
        <v>0</v>
      </c>
      <c r="P206" s="696">
        <v>0</v>
      </c>
      <c r="Q206" s="696" t="s">
        <v>422</v>
      </c>
      <c r="R206" s="696">
        <v>300</v>
      </c>
      <c r="S206" s="696">
        <v>302.08</v>
      </c>
      <c r="T206" s="1032" t="s">
        <v>422</v>
      </c>
      <c r="U206" s="696">
        <v>300</v>
      </c>
      <c r="V206" s="696" t="s">
        <v>423</v>
      </c>
      <c r="W206" s="696" t="s">
        <v>424</v>
      </c>
      <c r="X206" s="696" t="s">
        <v>425</v>
      </c>
      <c r="Y206" s="1033" t="s">
        <v>3574</v>
      </c>
      <c r="Z206" s="696" t="s">
        <v>5272</v>
      </c>
      <c r="AA206" s="1052">
        <v>44900.597418981481</v>
      </c>
    </row>
    <row r="207" spans="1:27" s="696" customFormat="1">
      <c r="A207" s="696" t="s">
        <v>410</v>
      </c>
      <c r="B207" s="696" t="s">
        <v>411</v>
      </c>
      <c r="C207" s="696" t="s">
        <v>4685</v>
      </c>
      <c r="D207" s="696" t="s">
        <v>970</v>
      </c>
      <c r="E207" s="696" t="s">
        <v>971</v>
      </c>
      <c r="F207" s="696" t="s">
        <v>414</v>
      </c>
      <c r="G207" s="696" t="s">
        <v>415</v>
      </c>
      <c r="H207" s="696" t="s">
        <v>416</v>
      </c>
      <c r="I207" s="696" t="s">
        <v>934</v>
      </c>
      <c r="J207" s="697" t="s">
        <v>1261</v>
      </c>
      <c r="K207" s="1047">
        <v>44869</v>
      </c>
      <c r="L207" s="696" t="s">
        <v>5262</v>
      </c>
      <c r="M207" s="696" t="s">
        <v>5273</v>
      </c>
      <c r="N207" s="696" t="s">
        <v>421</v>
      </c>
      <c r="O207" s="696">
        <v>0</v>
      </c>
      <c r="P207" s="696">
        <v>0</v>
      </c>
      <c r="Q207" s="696" t="s">
        <v>422</v>
      </c>
      <c r="R207" s="696">
        <v>630</v>
      </c>
      <c r="S207" s="696">
        <v>634.38</v>
      </c>
      <c r="T207" s="731" t="s">
        <v>422</v>
      </c>
      <c r="U207" s="696">
        <v>630</v>
      </c>
      <c r="V207" s="696" t="s">
        <v>423</v>
      </c>
      <c r="W207" s="696" t="s">
        <v>424</v>
      </c>
      <c r="X207" s="696" t="s">
        <v>425</v>
      </c>
      <c r="Y207" s="1033" t="s">
        <v>3574</v>
      </c>
      <c r="Z207" s="696" t="s">
        <v>5274</v>
      </c>
      <c r="AA207" s="1052">
        <v>44900.597407407404</v>
      </c>
    </row>
    <row r="208" spans="1:27">
      <c r="A208" t="s">
        <v>410</v>
      </c>
      <c r="B208" t="s">
        <v>411</v>
      </c>
      <c r="C208" t="s">
        <v>4685</v>
      </c>
      <c r="D208" t="s">
        <v>458</v>
      </c>
      <c r="E208" t="s">
        <v>459</v>
      </c>
      <c r="F208" t="s">
        <v>414</v>
      </c>
      <c r="G208" t="s">
        <v>415</v>
      </c>
      <c r="H208" t="s">
        <v>416</v>
      </c>
      <c r="I208" t="s">
        <v>937</v>
      </c>
      <c r="J208" s="711" t="s">
        <v>1639</v>
      </c>
      <c r="K208" s="1045">
        <v>44869</v>
      </c>
      <c r="L208" t="s">
        <v>5262</v>
      </c>
      <c r="M208" t="s">
        <v>5275</v>
      </c>
      <c r="N208" t="s">
        <v>421</v>
      </c>
      <c r="O208">
        <v>0</v>
      </c>
      <c r="P208">
        <v>0</v>
      </c>
      <c r="Q208" t="s">
        <v>422</v>
      </c>
      <c r="R208">
        <v>200</v>
      </c>
      <c r="S208">
        <v>201.39</v>
      </c>
      <c r="T208" s="935" t="s">
        <v>422</v>
      </c>
      <c r="U208">
        <v>200</v>
      </c>
      <c r="V208" t="s">
        <v>423</v>
      </c>
      <c r="W208" t="s">
        <v>424</v>
      </c>
      <c r="X208" t="s">
        <v>425</v>
      </c>
      <c r="Y208" s="1011" t="s">
        <v>3574</v>
      </c>
      <c r="Z208" t="s">
        <v>5276</v>
      </c>
      <c r="AA208" s="1050">
        <v>44900.597418981481</v>
      </c>
    </row>
    <row r="209" spans="1:27">
      <c r="A209" t="s">
        <v>410</v>
      </c>
      <c r="B209" t="s">
        <v>411</v>
      </c>
      <c r="C209" t="s">
        <v>4685</v>
      </c>
      <c r="D209" t="s">
        <v>970</v>
      </c>
      <c r="E209" t="s">
        <v>971</v>
      </c>
      <c r="F209" t="s">
        <v>414</v>
      </c>
      <c r="G209" t="s">
        <v>415</v>
      </c>
      <c r="H209" t="s">
        <v>416</v>
      </c>
      <c r="I209" t="s">
        <v>938</v>
      </c>
      <c r="J209" s="711" t="s">
        <v>1642</v>
      </c>
      <c r="K209" s="1045">
        <v>44869</v>
      </c>
      <c r="L209" t="s">
        <v>5262</v>
      </c>
      <c r="M209" t="s">
        <v>5277</v>
      </c>
      <c r="N209" t="s">
        <v>421</v>
      </c>
      <c r="O209">
        <v>0</v>
      </c>
      <c r="P209">
        <v>0</v>
      </c>
      <c r="Q209" t="s">
        <v>422</v>
      </c>
      <c r="R209">
        <v>1000</v>
      </c>
      <c r="S209">
        <v>1006.95</v>
      </c>
      <c r="T209" s="935" t="s">
        <v>422</v>
      </c>
      <c r="U209">
        <v>1000</v>
      </c>
      <c r="V209" t="s">
        <v>423</v>
      </c>
      <c r="W209" t="s">
        <v>424</v>
      </c>
      <c r="X209" t="s">
        <v>425</v>
      </c>
      <c r="Y209" s="1011" t="s">
        <v>3574</v>
      </c>
      <c r="Z209" t="s">
        <v>5278</v>
      </c>
      <c r="AA209" s="1050">
        <v>44900.597418981481</v>
      </c>
    </row>
    <row r="210" spans="1:27">
      <c r="A210" t="s">
        <v>410</v>
      </c>
      <c r="B210" t="s">
        <v>411</v>
      </c>
      <c r="C210" t="s">
        <v>4685</v>
      </c>
      <c r="D210" t="s">
        <v>970</v>
      </c>
      <c r="E210" t="s">
        <v>971</v>
      </c>
      <c r="F210" t="s">
        <v>414</v>
      </c>
      <c r="G210" t="s">
        <v>415</v>
      </c>
      <c r="H210" t="s">
        <v>416</v>
      </c>
      <c r="I210" t="s">
        <v>935</v>
      </c>
      <c r="J210" s="711" t="s">
        <v>1645</v>
      </c>
      <c r="K210" s="1045">
        <v>44869</v>
      </c>
      <c r="L210" t="s">
        <v>5262</v>
      </c>
      <c r="M210" t="s">
        <v>5279</v>
      </c>
      <c r="N210" t="s">
        <v>421</v>
      </c>
      <c r="O210">
        <v>0</v>
      </c>
      <c r="P210">
        <v>0</v>
      </c>
      <c r="Q210" t="s">
        <v>422</v>
      </c>
      <c r="R210">
        <v>300</v>
      </c>
      <c r="S210">
        <v>302.08</v>
      </c>
      <c r="T210" s="935" t="s">
        <v>422</v>
      </c>
      <c r="U210">
        <v>300</v>
      </c>
      <c r="V210" t="s">
        <v>423</v>
      </c>
      <c r="W210" t="s">
        <v>424</v>
      </c>
      <c r="X210" t="s">
        <v>425</v>
      </c>
      <c r="Y210" s="1011" t="s">
        <v>3574</v>
      </c>
      <c r="Z210" t="s">
        <v>5280</v>
      </c>
      <c r="AA210" s="1050">
        <v>44900.597418981481</v>
      </c>
    </row>
    <row r="211" spans="1:27">
      <c r="A211" t="s">
        <v>410</v>
      </c>
      <c r="B211" t="s">
        <v>411</v>
      </c>
      <c r="C211" t="s">
        <v>4685</v>
      </c>
      <c r="D211" t="s">
        <v>970</v>
      </c>
      <c r="E211" t="s">
        <v>971</v>
      </c>
      <c r="F211" t="s">
        <v>414</v>
      </c>
      <c r="G211" t="s">
        <v>415</v>
      </c>
      <c r="H211" t="s">
        <v>416</v>
      </c>
      <c r="I211" t="s">
        <v>842</v>
      </c>
      <c r="J211" s="711" t="s">
        <v>1264</v>
      </c>
      <c r="K211" s="1045">
        <v>44869</v>
      </c>
      <c r="L211" t="s">
        <v>5262</v>
      </c>
      <c r="M211" t="s">
        <v>5281</v>
      </c>
      <c r="N211" t="s">
        <v>421</v>
      </c>
      <c r="O211">
        <v>0</v>
      </c>
      <c r="P211">
        <v>0</v>
      </c>
      <c r="Q211" t="s">
        <v>422</v>
      </c>
      <c r="R211">
        <v>1000</v>
      </c>
      <c r="S211">
        <v>1006.95</v>
      </c>
      <c r="T211" s="935" t="s">
        <v>422</v>
      </c>
      <c r="U211">
        <v>1000</v>
      </c>
      <c r="V211" t="s">
        <v>423</v>
      </c>
      <c r="W211" t="s">
        <v>424</v>
      </c>
      <c r="X211" t="s">
        <v>425</v>
      </c>
      <c r="Y211" s="1011" t="s">
        <v>3574</v>
      </c>
      <c r="Z211" t="s">
        <v>5282</v>
      </c>
      <c r="AA211" s="1050">
        <v>44900.597418981481</v>
      </c>
    </row>
    <row r="212" spans="1:27">
      <c r="A212" t="s">
        <v>410</v>
      </c>
      <c r="B212" t="s">
        <v>411</v>
      </c>
      <c r="C212" t="s">
        <v>4685</v>
      </c>
      <c r="D212" t="s">
        <v>970</v>
      </c>
      <c r="E212" t="s">
        <v>971</v>
      </c>
      <c r="F212" t="s">
        <v>414</v>
      </c>
      <c r="G212" t="s">
        <v>415</v>
      </c>
      <c r="H212" t="s">
        <v>416</v>
      </c>
      <c r="I212" t="s">
        <v>816</v>
      </c>
      <c r="J212" s="711" t="s">
        <v>1266</v>
      </c>
      <c r="K212" s="1045">
        <v>44869</v>
      </c>
      <c r="L212" t="s">
        <v>5262</v>
      </c>
      <c r="M212" t="s">
        <v>5283</v>
      </c>
      <c r="N212" t="s">
        <v>421</v>
      </c>
      <c r="O212">
        <v>0</v>
      </c>
      <c r="P212">
        <v>0</v>
      </c>
      <c r="Q212" t="s">
        <v>422</v>
      </c>
      <c r="R212">
        <v>520</v>
      </c>
      <c r="S212">
        <v>523.61</v>
      </c>
      <c r="T212" s="935" t="s">
        <v>422</v>
      </c>
      <c r="U212">
        <v>520</v>
      </c>
      <c r="V212" t="s">
        <v>423</v>
      </c>
      <c r="W212" t="s">
        <v>424</v>
      </c>
      <c r="X212" t="s">
        <v>425</v>
      </c>
      <c r="Y212" s="1011" t="s">
        <v>3574</v>
      </c>
      <c r="Z212" t="s">
        <v>5284</v>
      </c>
      <c r="AA212" s="1050">
        <v>44900.597407407404</v>
      </c>
    </row>
    <row r="213" spans="1:27">
      <c r="A213" t="s">
        <v>410</v>
      </c>
      <c r="B213" t="s">
        <v>411</v>
      </c>
      <c r="C213" t="s">
        <v>4685</v>
      </c>
      <c r="D213" t="s">
        <v>970</v>
      </c>
      <c r="E213" t="s">
        <v>971</v>
      </c>
      <c r="F213" t="s">
        <v>414</v>
      </c>
      <c r="G213" t="s">
        <v>415</v>
      </c>
      <c r="H213" t="s">
        <v>416</v>
      </c>
      <c r="I213" t="s">
        <v>943</v>
      </c>
      <c r="J213" s="711" t="s">
        <v>1268</v>
      </c>
      <c r="K213" s="1045">
        <v>44869</v>
      </c>
      <c r="L213" t="s">
        <v>5262</v>
      </c>
      <c r="M213" t="s">
        <v>5285</v>
      </c>
      <c r="N213" t="s">
        <v>421</v>
      </c>
      <c r="O213">
        <v>0</v>
      </c>
      <c r="P213">
        <v>0</v>
      </c>
      <c r="Q213" t="s">
        <v>422</v>
      </c>
      <c r="R213">
        <v>100</v>
      </c>
      <c r="S213">
        <v>100.69</v>
      </c>
      <c r="T213" s="935" t="s">
        <v>422</v>
      </c>
      <c r="U213">
        <v>100</v>
      </c>
      <c r="V213" t="s">
        <v>423</v>
      </c>
      <c r="W213" t="s">
        <v>424</v>
      </c>
      <c r="X213" t="s">
        <v>425</v>
      </c>
      <c r="Y213" s="1011" t="s">
        <v>3574</v>
      </c>
      <c r="Z213" t="s">
        <v>5286</v>
      </c>
      <c r="AA213" s="1050">
        <v>44900.597418981481</v>
      </c>
    </row>
    <row r="214" spans="1:27">
      <c r="A214" t="s">
        <v>410</v>
      </c>
      <c r="B214" t="s">
        <v>411</v>
      </c>
      <c r="C214" t="s">
        <v>4685</v>
      </c>
      <c r="D214" t="s">
        <v>970</v>
      </c>
      <c r="E214" t="s">
        <v>971</v>
      </c>
      <c r="F214" t="s">
        <v>414</v>
      </c>
      <c r="G214" t="s">
        <v>415</v>
      </c>
      <c r="H214" t="s">
        <v>416</v>
      </c>
      <c r="I214" t="s">
        <v>841</v>
      </c>
      <c r="J214" s="711" t="s">
        <v>1271</v>
      </c>
      <c r="K214" s="1045">
        <v>44869</v>
      </c>
      <c r="L214" t="s">
        <v>5262</v>
      </c>
      <c r="M214" t="s">
        <v>5287</v>
      </c>
      <c r="N214" t="s">
        <v>421</v>
      </c>
      <c r="O214">
        <v>0</v>
      </c>
      <c r="P214">
        <v>0</v>
      </c>
      <c r="Q214" t="s">
        <v>422</v>
      </c>
      <c r="R214">
        <v>750</v>
      </c>
      <c r="S214">
        <v>755.21</v>
      </c>
      <c r="T214" s="935" t="s">
        <v>422</v>
      </c>
      <c r="U214">
        <v>750</v>
      </c>
      <c r="V214" t="s">
        <v>423</v>
      </c>
      <c r="W214" t="s">
        <v>424</v>
      </c>
      <c r="X214" t="s">
        <v>425</v>
      </c>
      <c r="Y214" s="1011" t="s">
        <v>3574</v>
      </c>
      <c r="Z214" t="s">
        <v>5288</v>
      </c>
      <c r="AA214" s="1050">
        <v>44900.597418981481</v>
      </c>
    </row>
    <row r="215" spans="1:27">
      <c r="A215" t="s">
        <v>410</v>
      </c>
      <c r="B215" t="s">
        <v>411</v>
      </c>
      <c r="C215" t="s">
        <v>4685</v>
      </c>
      <c r="D215" t="s">
        <v>970</v>
      </c>
      <c r="E215" t="s">
        <v>971</v>
      </c>
      <c r="F215" t="s">
        <v>414</v>
      </c>
      <c r="G215" t="s">
        <v>415</v>
      </c>
      <c r="H215" t="s">
        <v>416</v>
      </c>
      <c r="I215" t="s">
        <v>827</v>
      </c>
      <c r="J215" s="711" t="s">
        <v>828</v>
      </c>
      <c r="K215" s="1045">
        <v>44869</v>
      </c>
      <c r="L215" t="s">
        <v>5262</v>
      </c>
      <c r="M215" t="s">
        <v>5289</v>
      </c>
      <c r="N215" t="s">
        <v>421</v>
      </c>
      <c r="O215">
        <v>0</v>
      </c>
      <c r="P215">
        <v>0</v>
      </c>
      <c r="Q215" t="s">
        <v>422</v>
      </c>
      <c r="R215">
        <v>426</v>
      </c>
      <c r="S215">
        <v>428.96</v>
      </c>
      <c r="T215" s="935" t="s">
        <v>422</v>
      </c>
      <c r="U215">
        <v>426</v>
      </c>
      <c r="V215" t="s">
        <v>423</v>
      </c>
      <c r="W215" t="s">
        <v>424</v>
      </c>
      <c r="X215" t="s">
        <v>425</v>
      </c>
      <c r="Y215" s="1011" t="s">
        <v>3574</v>
      </c>
      <c r="Z215" t="s">
        <v>5290</v>
      </c>
      <c r="AA215" s="1050">
        <v>44900.597418981481</v>
      </c>
    </row>
    <row r="216" spans="1:27">
      <c r="A216" t="s">
        <v>410</v>
      </c>
      <c r="B216" t="s">
        <v>411</v>
      </c>
      <c r="C216" t="s">
        <v>4685</v>
      </c>
      <c r="D216" t="s">
        <v>970</v>
      </c>
      <c r="E216" t="s">
        <v>971</v>
      </c>
      <c r="F216" t="s">
        <v>414</v>
      </c>
      <c r="G216" t="s">
        <v>415</v>
      </c>
      <c r="H216" t="s">
        <v>416</v>
      </c>
      <c r="I216" t="s">
        <v>939</v>
      </c>
      <c r="J216" s="711" t="s">
        <v>1654</v>
      </c>
      <c r="K216" s="1045">
        <v>44869</v>
      </c>
      <c r="L216" t="s">
        <v>5262</v>
      </c>
      <c r="M216" t="s">
        <v>5291</v>
      </c>
      <c r="N216" t="s">
        <v>421</v>
      </c>
      <c r="O216">
        <v>0</v>
      </c>
      <c r="P216">
        <v>0</v>
      </c>
      <c r="Q216" t="s">
        <v>422</v>
      </c>
      <c r="R216">
        <v>100</v>
      </c>
      <c r="S216">
        <v>100.69</v>
      </c>
      <c r="T216" s="935" t="s">
        <v>422</v>
      </c>
      <c r="U216">
        <v>100</v>
      </c>
      <c r="V216" t="s">
        <v>423</v>
      </c>
      <c r="W216" t="s">
        <v>424</v>
      </c>
      <c r="X216" t="s">
        <v>425</v>
      </c>
      <c r="Y216" s="1011" t="s">
        <v>3574</v>
      </c>
      <c r="Z216" t="s">
        <v>5292</v>
      </c>
      <c r="AA216" s="1050">
        <v>44900.597418981481</v>
      </c>
    </row>
    <row r="217" spans="1:27">
      <c r="A217" t="s">
        <v>410</v>
      </c>
      <c r="B217" t="s">
        <v>411</v>
      </c>
      <c r="C217" t="s">
        <v>4685</v>
      </c>
      <c r="D217" t="s">
        <v>970</v>
      </c>
      <c r="E217" t="s">
        <v>971</v>
      </c>
      <c r="F217" t="s">
        <v>414</v>
      </c>
      <c r="G217" t="s">
        <v>415</v>
      </c>
      <c r="H217" t="s">
        <v>416</v>
      </c>
      <c r="I217" t="s">
        <v>817</v>
      </c>
      <c r="J217" s="711" t="s">
        <v>1274</v>
      </c>
      <c r="K217" s="1045">
        <v>44869</v>
      </c>
      <c r="L217" t="s">
        <v>5262</v>
      </c>
      <c r="M217" t="s">
        <v>5293</v>
      </c>
      <c r="N217" t="s">
        <v>421</v>
      </c>
      <c r="O217">
        <v>0</v>
      </c>
      <c r="P217">
        <v>0</v>
      </c>
      <c r="Q217" t="s">
        <v>422</v>
      </c>
      <c r="R217">
        <v>600</v>
      </c>
      <c r="S217">
        <v>604.16999999999996</v>
      </c>
      <c r="T217" s="935" t="s">
        <v>422</v>
      </c>
      <c r="U217">
        <v>600</v>
      </c>
      <c r="V217" t="s">
        <v>423</v>
      </c>
      <c r="W217" t="s">
        <v>424</v>
      </c>
      <c r="X217" t="s">
        <v>425</v>
      </c>
      <c r="Y217" s="1011" t="s">
        <v>3574</v>
      </c>
      <c r="Z217" t="s">
        <v>5294</v>
      </c>
      <c r="AA217" s="1050">
        <v>44900.597407407404</v>
      </c>
    </row>
    <row r="218" spans="1:27">
      <c r="A218" t="s">
        <v>410</v>
      </c>
      <c r="B218" t="s">
        <v>411</v>
      </c>
      <c r="C218" t="s">
        <v>4667</v>
      </c>
      <c r="D218" t="s">
        <v>970</v>
      </c>
      <c r="E218" t="s">
        <v>971</v>
      </c>
      <c r="F218" t="s">
        <v>414</v>
      </c>
      <c r="G218" t="s">
        <v>415</v>
      </c>
      <c r="H218" t="s">
        <v>416</v>
      </c>
      <c r="I218" t="s">
        <v>891</v>
      </c>
      <c r="J218" s="711" t="s">
        <v>1289</v>
      </c>
      <c r="K218" s="1045">
        <v>44895</v>
      </c>
      <c r="L218" t="s">
        <v>5295</v>
      </c>
      <c r="M218" t="s">
        <v>5296</v>
      </c>
      <c r="N218" t="s">
        <v>421</v>
      </c>
      <c r="O218">
        <v>0</v>
      </c>
      <c r="P218">
        <v>0</v>
      </c>
      <c r="Q218" t="s">
        <v>422</v>
      </c>
      <c r="R218">
        <v>1364</v>
      </c>
      <c r="S218">
        <v>1316.22</v>
      </c>
      <c r="T218" s="935" t="s">
        <v>422</v>
      </c>
      <c r="U218">
        <v>1364</v>
      </c>
      <c r="V218" t="s">
        <v>423</v>
      </c>
      <c r="W218" t="s">
        <v>424</v>
      </c>
      <c r="X218" t="s">
        <v>425</v>
      </c>
      <c r="Y218" s="1011" t="s">
        <v>3571</v>
      </c>
      <c r="Z218" t="s">
        <v>5297</v>
      </c>
      <c r="AA218" s="1050">
        <v>44900.643611111111</v>
      </c>
    </row>
    <row r="219" spans="1:27">
      <c r="A219" t="s">
        <v>410</v>
      </c>
      <c r="B219" t="s">
        <v>411</v>
      </c>
      <c r="C219" t="s">
        <v>4667</v>
      </c>
      <c r="D219" t="s">
        <v>970</v>
      </c>
      <c r="E219" t="s">
        <v>971</v>
      </c>
      <c r="F219" t="s">
        <v>414</v>
      </c>
      <c r="G219" t="s">
        <v>415</v>
      </c>
      <c r="H219" t="s">
        <v>416</v>
      </c>
      <c r="I219" t="s">
        <v>893</v>
      </c>
      <c r="J219" s="711" t="s">
        <v>1291</v>
      </c>
      <c r="K219" s="1045">
        <v>44895</v>
      </c>
      <c r="L219" t="s">
        <v>5295</v>
      </c>
      <c r="M219" t="s">
        <v>5298</v>
      </c>
      <c r="N219" t="s">
        <v>421</v>
      </c>
      <c r="O219">
        <v>0</v>
      </c>
      <c r="P219">
        <v>0</v>
      </c>
      <c r="Q219" t="s">
        <v>422</v>
      </c>
      <c r="R219">
        <v>10000</v>
      </c>
      <c r="S219">
        <v>9649.7199999999993</v>
      </c>
      <c r="T219" s="935" t="s">
        <v>422</v>
      </c>
      <c r="U219">
        <v>10000</v>
      </c>
      <c r="V219" t="s">
        <v>423</v>
      </c>
      <c r="W219" t="s">
        <v>424</v>
      </c>
      <c r="X219" t="s">
        <v>425</v>
      </c>
      <c r="Y219" s="1011" t="s">
        <v>3571</v>
      </c>
      <c r="Z219" t="s">
        <v>5299</v>
      </c>
      <c r="AA219" s="1050">
        <v>44900.643622685187</v>
      </c>
    </row>
    <row r="220" spans="1:27">
      <c r="A220" t="s">
        <v>410</v>
      </c>
      <c r="B220" t="s">
        <v>411</v>
      </c>
      <c r="C220" t="s">
        <v>4667</v>
      </c>
      <c r="D220" t="s">
        <v>458</v>
      </c>
      <c r="E220" t="s">
        <v>459</v>
      </c>
      <c r="F220" t="s">
        <v>414</v>
      </c>
      <c r="G220" t="s">
        <v>415</v>
      </c>
      <c r="H220" t="s">
        <v>416</v>
      </c>
      <c r="I220" t="s">
        <v>895</v>
      </c>
      <c r="J220" s="711" t="s">
        <v>1295</v>
      </c>
      <c r="K220" s="1045">
        <v>44895</v>
      </c>
      <c r="L220" t="s">
        <v>5295</v>
      </c>
      <c r="M220" t="s">
        <v>5300</v>
      </c>
      <c r="N220" t="s">
        <v>421</v>
      </c>
      <c r="O220">
        <v>0</v>
      </c>
      <c r="P220">
        <v>0</v>
      </c>
      <c r="Q220" t="s">
        <v>422</v>
      </c>
      <c r="R220">
        <v>4560</v>
      </c>
      <c r="S220">
        <v>4400.2700000000004</v>
      </c>
      <c r="T220" s="935" t="s">
        <v>422</v>
      </c>
      <c r="U220">
        <v>4560</v>
      </c>
      <c r="V220" t="s">
        <v>423</v>
      </c>
      <c r="W220" t="s">
        <v>424</v>
      </c>
      <c r="X220" t="s">
        <v>425</v>
      </c>
      <c r="Y220" s="1011" t="s">
        <v>3571</v>
      </c>
      <c r="Z220" t="s">
        <v>5301</v>
      </c>
      <c r="AA220" s="1050">
        <v>44900.643622685187</v>
      </c>
    </row>
    <row r="221" spans="1:27">
      <c r="A221" t="s">
        <v>410</v>
      </c>
      <c r="B221" t="s">
        <v>411</v>
      </c>
      <c r="C221" t="s">
        <v>4685</v>
      </c>
      <c r="D221" t="s">
        <v>970</v>
      </c>
      <c r="E221" t="s">
        <v>971</v>
      </c>
      <c r="F221" t="s">
        <v>414</v>
      </c>
      <c r="G221" t="s">
        <v>415</v>
      </c>
      <c r="H221" t="s">
        <v>416</v>
      </c>
      <c r="I221" t="s">
        <v>902</v>
      </c>
      <c r="J221" s="711" t="s">
        <v>1301</v>
      </c>
      <c r="K221" s="1045">
        <v>44895</v>
      </c>
      <c r="L221" t="s">
        <v>5295</v>
      </c>
      <c r="M221" t="s">
        <v>5302</v>
      </c>
      <c r="N221" t="s">
        <v>421</v>
      </c>
      <c r="O221">
        <v>0</v>
      </c>
      <c r="P221">
        <v>0</v>
      </c>
      <c r="Q221" t="s">
        <v>422</v>
      </c>
      <c r="R221">
        <v>1800</v>
      </c>
      <c r="S221">
        <v>1736.95</v>
      </c>
      <c r="T221" s="935" t="s">
        <v>422</v>
      </c>
      <c r="U221">
        <v>1800</v>
      </c>
      <c r="V221" t="s">
        <v>423</v>
      </c>
      <c r="W221" t="s">
        <v>424</v>
      </c>
      <c r="X221" t="s">
        <v>425</v>
      </c>
      <c r="Y221" s="1011" t="s">
        <v>3574</v>
      </c>
      <c r="Z221" t="s">
        <v>5303</v>
      </c>
      <c r="AA221" s="1050">
        <v>44900.643622685187</v>
      </c>
    </row>
    <row r="222" spans="1:27">
      <c r="A222" t="s">
        <v>410</v>
      </c>
      <c r="B222" t="s">
        <v>411</v>
      </c>
      <c r="C222" t="s">
        <v>4685</v>
      </c>
      <c r="D222" t="s">
        <v>970</v>
      </c>
      <c r="E222" t="s">
        <v>971</v>
      </c>
      <c r="F222" t="s">
        <v>414</v>
      </c>
      <c r="G222" t="s">
        <v>415</v>
      </c>
      <c r="H222" t="s">
        <v>416</v>
      </c>
      <c r="I222" t="s">
        <v>818</v>
      </c>
      <c r="J222" s="711" t="s">
        <v>1303</v>
      </c>
      <c r="K222" s="1045">
        <v>44895</v>
      </c>
      <c r="L222" t="s">
        <v>5295</v>
      </c>
      <c r="M222" t="s">
        <v>5304</v>
      </c>
      <c r="N222" t="s">
        <v>421</v>
      </c>
      <c r="O222">
        <v>0</v>
      </c>
      <c r="P222">
        <v>0</v>
      </c>
      <c r="Q222" t="s">
        <v>422</v>
      </c>
      <c r="R222">
        <v>2100</v>
      </c>
      <c r="S222">
        <v>2026.44</v>
      </c>
      <c r="T222" s="935" t="s">
        <v>422</v>
      </c>
      <c r="U222">
        <v>2100</v>
      </c>
      <c r="V222" t="s">
        <v>423</v>
      </c>
      <c r="W222" t="s">
        <v>424</v>
      </c>
      <c r="X222" t="s">
        <v>425</v>
      </c>
      <c r="Y222" s="1011" t="s">
        <v>3574</v>
      </c>
      <c r="Z222" t="s">
        <v>5305</v>
      </c>
      <c r="AA222" s="1050">
        <v>44900.643622685187</v>
      </c>
    </row>
    <row r="223" spans="1:27">
      <c r="A223" t="s">
        <v>410</v>
      </c>
      <c r="B223" t="s">
        <v>411</v>
      </c>
      <c r="C223" t="s">
        <v>4685</v>
      </c>
      <c r="D223" t="s">
        <v>970</v>
      </c>
      <c r="E223" t="s">
        <v>971</v>
      </c>
      <c r="F223" t="s">
        <v>414</v>
      </c>
      <c r="G223" t="s">
        <v>415</v>
      </c>
      <c r="H223" t="s">
        <v>416</v>
      </c>
      <c r="I223" t="s">
        <v>932</v>
      </c>
      <c r="J223" s="711" t="s">
        <v>1307</v>
      </c>
      <c r="K223" s="1045">
        <v>44895</v>
      </c>
      <c r="L223" t="s">
        <v>5295</v>
      </c>
      <c r="M223" t="s">
        <v>5306</v>
      </c>
      <c r="N223" t="s">
        <v>421</v>
      </c>
      <c r="O223">
        <v>0</v>
      </c>
      <c r="P223">
        <v>0</v>
      </c>
      <c r="Q223" t="s">
        <v>422</v>
      </c>
      <c r="R223">
        <v>1200</v>
      </c>
      <c r="S223">
        <v>1157.97</v>
      </c>
      <c r="T223" s="935" t="s">
        <v>422</v>
      </c>
      <c r="U223">
        <v>1200</v>
      </c>
      <c r="V223" t="s">
        <v>423</v>
      </c>
      <c r="W223" t="s">
        <v>424</v>
      </c>
      <c r="X223" t="s">
        <v>425</v>
      </c>
      <c r="Y223" s="1011" t="s">
        <v>3574</v>
      </c>
      <c r="Z223" t="s">
        <v>5307</v>
      </c>
      <c r="AA223" s="1050">
        <v>44900.643622685187</v>
      </c>
    </row>
    <row r="224" spans="1:27">
      <c r="A224" t="s">
        <v>410</v>
      </c>
      <c r="B224" t="s">
        <v>411</v>
      </c>
      <c r="C224" t="s">
        <v>4685</v>
      </c>
      <c r="D224" t="s">
        <v>970</v>
      </c>
      <c r="E224" t="s">
        <v>971</v>
      </c>
      <c r="F224" t="s">
        <v>414</v>
      </c>
      <c r="G224" t="s">
        <v>415</v>
      </c>
      <c r="H224" t="s">
        <v>416</v>
      </c>
      <c r="I224" t="s">
        <v>845</v>
      </c>
      <c r="J224" s="711" t="s">
        <v>1309</v>
      </c>
      <c r="K224" s="1045">
        <v>44895</v>
      </c>
      <c r="L224" t="s">
        <v>5295</v>
      </c>
      <c r="M224" t="s">
        <v>5308</v>
      </c>
      <c r="N224" t="s">
        <v>421</v>
      </c>
      <c r="O224">
        <v>0</v>
      </c>
      <c r="P224">
        <v>0</v>
      </c>
      <c r="Q224" t="s">
        <v>422</v>
      </c>
      <c r="R224">
        <v>900</v>
      </c>
      <c r="S224">
        <v>868.47</v>
      </c>
      <c r="T224" s="935" t="s">
        <v>422</v>
      </c>
      <c r="U224">
        <v>900</v>
      </c>
      <c r="V224" t="s">
        <v>423</v>
      </c>
      <c r="W224" t="s">
        <v>424</v>
      </c>
      <c r="X224" t="s">
        <v>425</v>
      </c>
      <c r="Y224" s="1011" t="s">
        <v>3574</v>
      </c>
      <c r="Z224" t="s">
        <v>5309</v>
      </c>
      <c r="AA224" s="1050">
        <v>44900.643622685187</v>
      </c>
    </row>
    <row r="225" spans="1:27">
      <c r="A225" t="s">
        <v>410</v>
      </c>
      <c r="B225" t="s">
        <v>411</v>
      </c>
      <c r="C225" t="s">
        <v>4685</v>
      </c>
      <c r="D225" t="s">
        <v>970</v>
      </c>
      <c r="E225" t="s">
        <v>971</v>
      </c>
      <c r="F225" t="s">
        <v>414</v>
      </c>
      <c r="G225" t="s">
        <v>415</v>
      </c>
      <c r="H225" t="s">
        <v>416</v>
      </c>
      <c r="I225" t="s">
        <v>942</v>
      </c>
      <c r="J225" s="711" t="s">
        <v>1315</v>
      </c>
      <c r="K225" s="1045">
        <v>44895</v>
      </c>
      <c r="L225" t="s">
        <v>5295</v>
      </c>
      <c r="M225" t="s">
        <v>5310</v>
      </c>
      <c r="N225" t="s">
        <v>421</v>
      </c>
      <c r="O225">
        <v>0</v>
      </c>
      <c r="P225">
        <v>0</v>
      </c>
      <c r="Q225" t="s">
        <v>422</v>
      </c>
      <c r="R225">
        <v>1121</v>
      </c>
      <c r="S225">
        <v>1081.73</v>
      </c>
      <c r="T225" s="935" t="s">
        <v>422</v>
      </c>
      <c r="U225">
        <v>1121</v>
      </c>
      <c r="V225" t="s">
        <v>423</v>
      </c>
      <c r="W225" t="s">
        <v>424</v>
      </c>
      <c r="X225" t="s">
        <v>425</v>
      </c>
      <c r="Y225" s="1011" t="s">
        <v>3574</v>
      </c>
      <c r="Z225" t="s">
        <v>5311</v>
      </c>
      <c r="AA225" s="1050">
        <v>44900.643622685187</v>
      </c>
    </row>
    <row r="226" spans="1:27">
      <c r="A226" t="s">
        <v>410</v>
      </c>
      <c r="B226" t="s">
        <v>411</v>
      </c>
      <c r="C226" t="s">
        <v>4685</v>
      </c>
      <c r="D226" t="s">
        <v>970</v>
      </c>
      <c r="E226" t="s">
        <v>971</v>
      </c>
      <c r="F226" t="s">
        <v>414</v>
      </c>
      <c r="G226" t="s">
        <v>415</v>
      </c>
      <c r="H226" t="s">
        <v>416</v>
      </c>
      <c r="I226" t="s">
        <v>844</v>
      </c>
      <c r="J226" s="711" t="s">
        <v>1317</v>
      </c>
      <c r="K226" s="1045">
        <v>44895</v>
      </c>
      <c r="L226" t="s">
        <v>5295</v>
      </c>
      <c r="M226" t="s">
        <v>5312</v>
      </c>
      <c r="N226" t="s">
        <v>421</v>
      </c>
      <c r="O226">
        <v>0</v>
      </c>
      <c r="P226">
        <v>0</v>
      </c>
      <c r="Q226" t="s">
        <v>422</v>
      </c>
      <c r="R226">
        <v>929</v>
      </c>
      <c r="S226">
        <v>896.46</v>
      </c>
      <c r="T226" s="935" t="s">
        <v>422</v>
      </c>
      <c r="U226">
        <v>929</v>
      </c>
      <c r="V226" t="s">
        <v>423</v>
      </c>
      <c r="W226" t="s">
        <v>424</v>
      </c>
      <c r="X226" t="s">
        <v>425</v>
      </c>
      <c r="Y226" s="1011" t="s">
        <v>3574</v>
      </c>
      <c r="Z226" t="s">
        <v>5313</v>
      </c>
      <c r="AA226" s="1050">
        <v>44900.643622685187</v>
      </c>
    </row>
    <row r="227" spans="1:27">
      <c r="A227" t="s">
        <v>410</v>
      </c>
      <c r="B227" t="s">
        <v>411</v>
      </c>
      <c r="C227" t="s">
        <v>4685</v>
      </c>
      <c r="D227" t="s">
        <v>970</v>
      </c>
      <c r="E227" t="s">
        <v>971</v>
      </c>
      <c r="F227" t="s">
        <v>414</v>
      </c>
      <c r="G227" t="s">
        <v>415</v>
      </c>
      <c r="H227" t="s">
        <v>416</v>
      </c>
      <c r="I227" t="s">
        <v>901</v>
      </c>
      <c r="J227" s="711" t="s">
        <v>1323</v>
      </c>
      <c r="K227" s="1045">
        <v>44895</v>
      </c>
      <c r="L227" t="s">
        <v>5295</v>
      </c>
      <c r="M227" t="s">
        <v>5314</v>
      </c>
      <c r="N227" t="s">
        <v>421</v>
      </c>
      <c r="O227">
        <v>0</v>
      </c>
      <c r="P227">
        <v>0</v>
      </c>
      <c r="Q227" t="s">
        <v>422</v>
      </c>
      <c r="R227">
        <v>1500</v>
      </c>
      <c r="S227">
        <v>1447.46</v>
      </c>
      <c r="T227" s="935" t="s">
        <v>422</v>
      </c>
      <c r="U227">
        <v>1500</v>
      </c>
      <c r="V227" t="s">
        <v>423</v>
      </c>
      <c r="W227" t="s">
        <v>424</v>
      </c>
      <c r="X227" t="s">
        <v>425</v>
      </c>
      <c r="Y227" s="1011" t="s">
        <v>3574</v>
      </c>
      <c r="Z227" t="s">
        <v>5315</v>
      </c>
      <c r="AA227" s="1050">
        <v>44900.643622685187</v>
      </c>
    </row>
    <row r="228" spans="1:27">
      <c r="A228" t="s">
        <v>410</v>
      </c>
      <c r="B228" t="s">
        <v>411</v>
      </c>
      <c r="C228" t="s">
        <v>4667</v>
      </c>
      <c r="D228" t="s">
        <v>970</v>
      </c>
      <c r="E228" t="s">
        <v>971</v>
      </c>
      <c r="F228" t="s">
        <v>414</v>
      </c>
      <c r="G228" t="s">
        <v>415</v>
      </c>
      <c r="H228" t="s">
        <v>416</v>
      </c>
      <c r="I228" t="s">
        <v>3558</v>
      </c>
      <c r="J228" s="711" t="s">
        <v>3818</v>
      </c>
      <c r="K228" s="1045">
        <v>44895</v>
      </c>
      <c r="L228" t="s">
        <v>5316</v>
      </c>
      <c r="M228" t="s">
        <v>5317</v>
      </c>
      <c r="N228" t="s">
        <v>421</v>
      </c>
      <c r="O228">
        <v>0</v>
      </c>
      <c r="P228">
        <v>0</v>
      </c>
      <c r="Q228" t="s">
        <v>422</v>
      </c>
      <c r="R228">
        <v>7678</v>
      </c>
      <c r="S228">
        <v>7409.05</v>
      </c>
      <c r="T228" s="935" t="s">
        <v>422</v>
      </c>
      <c r="U228">
        <v>7678</v>
      </c>
      <c r="V228" t="s">
        <v>423</v>
      </c>
      <c r="W228" t="s">
        <v>424</v>
      </c>
      <c r="X228" t="s">
        <v>425</v>
      </c>
      <c r="Y228" s="1011" t="s">
        <v>3571</v>
      </c>
      <c r="Z228" t="s">
        <v>5318</v>
      </c>
      <c r="AA228" s="1050">
        <v>44902.647881944446</v>
      </c>
    </row>
    <row r="229" spans="1:27">
      <c r="A229" t="s">
        <v>410</v>
      </c>
      <c r="B229" t="s">
        <v>411</v>
      </c>
      <c r="C229" t="s">
        <v>4667</v>
      </c>
      <c r="D229" t="s">
        <v>970</v>
      </c>
      <c r="E229" t="s">
        <v>971</v>
      </c>
      <c r="F229" t="s">
        <v>414</v>
      </c>
      <c r="G229" t="s">
        <v>415</v>
      </c>
      <c r="H229" t="s">
        <v>416</v>
      </c>
      <c r="I229" t="s">
        <v>3559</v>
      </c>
      <c r="J229" s="711" t="s">
        <v>4141</v>
      </c>
      <c r="K229" s="1045">
        <v>44895</v>
      </c>
      <c r="L229" t="s">
        <v>5316</v>
      </c>
      <c r="M229" t="s">
        <v>5319</v>
      </c>
      <c r="N229" t="s">
        <v>421</v>
      </c>
      <c r="O229">
        <v>0</v>
      </c>
      <c r="P229">
        <v>0</v>
      </c>
      <c r="Q229" t="s">
        <v>422</v>
      </c>
      <c r="R229">
        <v>-4458</v>
      </c>
      <c r="S229">
        <v>-4301.84</v>
      </c>
      <c r="T229" s="935" t="s">
        <v>422</v>
      </c>
      <c r="U229">
        <v>-4458</v>
      </c>
      <c r="V229" t="s">
        <v>423</v>
      </c>
      <c r="W229" t="s">
        <v>424</v>
      </c>
      <c r="X229" t="s">
        <v>425</v>
      </c>
      <c r="Y229" s="1011" t="s">
        <v>3571</v>
      </c>
      <c r="Z229" t="s">
        <v>5320</v>
      </c>
      <c r="AA229" s="1050">
        <v>44902.647881944446</v>
      </c>
    </row>
    <row r="230" spans="1:27">
      <c r="A230" t="s">
        <v>410</v>
      </c>
      <c r="B230" t="s">
        <v>411</v>
      </c>
      <c r="C230" t="s">
        <v>4667</v>
      </c>
      <c r="D230" t="s">
        <v>970</v>
      </c>
      <c r="E230" t="s">
        <v>971</v>
      </c>
      <c r="F230" t="s">
        <v>414</v>
      </c>
      <c r="G230" t="s">
        <v>415</v>
      </c>
      <c r="H230" t="s">
        <v>416</v>
      </c>
      <c r="I230" t="s">
        <v>3561</v>
      </c>
      <c r="J230" s="711" t="s">
        <v>3821</v>
      </c>
      <c r="K230" s="1045">
        <v>44895</v>
      </c>
      <c r="L230" t="s">
        <v>5316</v>
      </c>
      <c r="M230" t="s">
        <v>5321</v>
      </c>
      <c r="N230" t="s">
        <v>421</v>
      </c>
      <c r="O230">
        <v>0</v>
      </c>
      <c r="P230">
        <v>0</v>
      </c>
      <c r="Q230" t="s">
        <v>422</v>
      </c>
      <c r="R230">
        <v>19794</v>
      </c>
      <c r="S230">
        <v>19100.650000000001</v>
      </c>
      <c r="T230" s="935" t="s">
        <v>422</v>
      </c>
      <c r="U230">
        <v>19794</v>
      </c>
      <c r="V230" t="s">
        <v>423</v>
      </c>
      <c r="W230" t="s">
        <v>424</v>
      </c>
      <c r="X230" t="s">
        <v>425</v>
      </c>
      <c r="Y230" s="1011" t="s">
        <v>3571</v>
      </c>
      <c r="Z230" t="s">
        <v>5322</v>
      </c>
      <c r="AA230" s="1050">
        <v>44902.647881944446</v>
      </c>
    </row>
    <row r="231" spans="1:27">
      <c r="A231" t="s">
        <v>410</v>
      </c>
      <c r="B231" t="s">
        <v>411</v>
      </c>
      <c r="C231" t="s">
        <v>4667</v>
      </c>
      <c r="D231" t="s">
        <v>970</v>
      </c>
      <c r="E231" t="s">
        <v>971</v>
      </c>
      <c r="F231" t="s">
        <v>414</v>
      </c>
      <c r="G231" t="s">
        <v>415</v>
      </c>
      <c r="H231" t="s">
        <v>416</v>
      </c>
      <c r="I231" t="s">
        <v>852</v>
      </c>
      <c r="J231" s="711" t="s">
        <v>2284</v>
      </c>
      <c r="K231" s="1045">
        <v>44895</v>
      </c>
      <c r="L231" t="s">
        <v>5316</v>
      </c>
      <c r="M231" t="s">
        <v>5323</v>
      </c>
      <c r="N231" t="s">
        <v>421</v>
      </c>
      <c r="O231">
        <v>0</v>
      </c>
      <c r="P231">
        <v>0</v>
      </c>
      <c r="Q231" t="s">
        <v>422</v>
      </c>
      <c r="R231">
        <v>20</v>
      </c>
      <c r="S231">
        <v>19.3</v>
      </c>
      <c r="T231" s="935" t="s">
        <v>422</v>
      </c>
      <c r="U231">
        <v>20</v>
      </c>
      <c r="V231" t="s">
        <v>423</v>
      </c>
      <c r="W231" t="s">
        <v>424</v>
      </c>
      <c r="X231" t="s">
        <v>425</v>
      </c>
      <c r="Y231" s="1011" t="s">
        <v>3571</v>
      </c>
      <c r="Z231" t="s">
        <v>5324</v>
      </c>
      <c r="AA231" s="1050">
        <v>44902.647881944446</v>
      </c>
    </row>
    <row r="232" spans="1:27">
      <c r="A232" t="s">
        <v>410</v>
      </c>
      <c r="B232" t="s">
        <v>411</v>
      </c>
      <c r="C232" t="s">
        <v>4667</v>
      </c>
      <c r="D232" t="s">
        <v>970</v>
      </c>
      <c r="E232" t="s">
        <v>971</v>
      </c>
      <c r="F232" t="s">
        <v>414</v>
      </c>
      <c r="G232" t="s">
        <v>415</v>
      </c>
      <c r="H232" t="s">
        <v>416</v>
      </c>
      <c r="I232" t="s">
        <v>869</v>
      </c>
      <c r="J232" s="711" t="s">
        <v>2289</v>
      </c>
      <c r="K232" s="1045">
        <v>44895</v>
      </c>
      <c r="L232" t="s">
        <v>5316</v>
      </c>
      <c r="M232" t="s">
        <v>5325</v>
      </c>
      <c r="N232" t="s">
        <v>421</v>
      </c>
      <c r="O232">
        <v>0</v>
      </c>
      <c r="P232">
        <v>0</v>
      </c>
      <c r="Q232" t="s">
        <v>422</v>
      </c>
      <c r="R232">
        <v>1248</v>
      </c>
      <c r="S232">
        <v>1204.28</v>
      </c>
      <c r="T232" s="935" t="s">
        <v>422</v>
      </c>
      <c r="U232">
        <v>1248</v>
      </c>
      <c r="V232" t="s">
        <v>423</v>
      </c>
      <c r="W232" t="s">
        <v>424</v>
      </c>
      <c r="X232" t="s">
        <v>425</v>
      </c>
      <c r="Y232" s="1011" t="s">
        <v>3571</v>
      </c>
      <c r="Z232" t="s">
        <v>5326</v>
      </c>
      <c r="AA232" s="1050">
        <v>44902.647881944446</v>
      </c>
    </row>
    <row r="233" spans="1:27">
      <c r="A233" t="s">
        <v>410</v>
      </c>
      <c r="B233" t="s">
        <v>411</v>
      </c>
      <c r="C233" t="s">
        <v>4667</v>
      </c>
      <c r="D233" t="s">
        <v>970</v>
      </c>
      <c r="E233" t="s">
        <v>971</v>
      </c>
      <c r="F233" t="s">
        <v>414</v>
      </c>
      <c r="G233" t="s">
        <v>415</v>
      </c>
      <c r="H233" t="s">
        <v>416</v>
      </c>
      <c r="I233" t="s">
        <v>881</v>
      </c>
      <c r="J233" s="711" t="s">
        <v>2295</v>
      </c>
      <c r="K233" s="1045">
        <v>44895</v>
      </c>
      <c r="L233" t="s">
        <v>5316</v>
      </c>
      <c r="M233" t="s">
        <v>5327</v>
      </c>
      <c r="N233" t="s">
        <v>421</v>
      </c>
      <c r="O233">
        <v>0</v>
      </c>
      <c r="P233">
        <v>0</v>
      </c>
      <c r="Q233" t="s">
        <v>422</v>
      </c>
      <c r="R233">
        <v>4214</v>
      </c>
      <c r="S233">
        <v>4066.39</v>
      </c>
      <c r="T233" s="935" t="s">
        <v>422</v>
      </c>
      <c r="U233">
        <v>4214</v>
      </c>
      <c r="V233" t="s">
        <v>423</v>
      </c>
      <c r="W233" t="s">
        <v>424</v>
      </c>
      <c r="X233" t="s">
        <v>425</v>
      </c>
      <c r="Y233" s="1011" t="s">
        <v>3571</v>
      </c>
      <c r="Z233" t="s">
        <v>5328</v>
      </c>
      <c r="AA233" s="1050">
        <v>44902.647881944446</v>
      </c>
    </row>
    <row r="234" spans="1:27">
      <c r="A234" t="s">
        <v>410</v>
      </c>
      <c r="B234" t="s">
        <v>411</v>
      </c>
      <c r="C234" t="s">
        <v>4667</v>
      </c>
      <c r="D234" t="s">
        <v>970</v>
      </c>
      <c r="E234" t="s">
        <v>971</v>
      </c>
      <c r="F234" t="s">
        <v>414</v>
      </c>
      <c r="G234" t="s">
        <v>415</v>
      </c>
      <c r="H234" t="s">
        <v>416</v>
      </c>
      <c r="I234" t="s">
        <v>883</v>
      </c>
      <c r="J234" s="711" t="s">
        <v>5329</v>
      </c>
      <c r="K234" s="1045">
        <v>44895</v>
      </c>
      <c r="L234" t="s">
        <v>5316</v>
      </c>
      <c r="M234" t="s">
        <v>5330</v>
      </c>
      <c r="N234" t="s">
        <v>421</v>
      </c>
      <c r="O234">
        <v>0</v>
      </c>
      <c r="P234">
        <v>0</v>
      </c>
      <c r="Q234" t="s">
        <v>422</v>
      </c>
      <c r="R234">
        <v>4042</v>
      </c>
      <c r="S234">
        <v>3900.41</v>
      </c>
      <c r="T234" s="935" t="s">
        <v>422</v>
      </c>
      <c r="U234">
        <v>4042</v>
      </c>
      <c r="V234" t="s">
        <v>423</v>
      </c>
      <c r="W234" t="s">
        <v>424</v>
      </c>
      <c r="X234" t="s">
        <v>425</v>
      </c>
      <c r="Y234" s="1011" t="s">
        <v>3571</v>
      </c>
      <c r="Z234" t="s">
        <v>5331</v>
      </c>
      <c r="AA234" s="1050">
        <v>44902.647881944446</v>
      </c>
    </row>
    <row r="235" spans="1:27">
      <c r="A235" t="s">
        <v>410</v>
      </c>
      <c r="B235" t="s">
        <v>411</v>
      </c>
      <c r="C235" t="s">
        <v>4667</v>
      </c>
      <c r="D235" t="s">
        <v>970</v>
      </c>
      <c r="E235" t="s">
        <v>971</v>
      </c>
      <c r="F235" t="s">
        <v>414</v>
      </c>
      <c r="G235" t="s">
        <v>415</v>
      </c>
      <c r="H235" t="s">
        <v>416</v>
      </c>
      <c r="I235" t="s">
        <v>913</v>
      </c>
      <c r="J235" s="711" t="s">
        <v>3834</v>
      </c>
      <c r="K235" s="1045">
        <v>44895</v>
      </c>
      <c r="L235" t="s">
        <v>5316</v>
      </c>
      <c r="M235" t="s">
        <v>5332</v>
      </c>
      <c r="N235" t="s">
        <v>421</v>
      </c>
      <c r="O235">
        <v>0</v>
      </c>
      <c r="P235">
        <v>0</v>
      </c>
      <c r="Q235" t="s">
        <v>422</v>
      </c>
      <c r="R235">
        <v>16558</v>
      </c>
      <c r="S235">
        <v>15978</v>
      </c>
      <c r="T235" s="935" t="s">
        <v>422</v>
      </c>
      <c r="U235">
        <v>16558</v>
      </c>
      <c r="V235" t="s">
        <v>423</v>
      </c>
      <c r="W235" t="s">
        <v>424</v>
      </c>
      <c r="X235" t="s">
        <v>425</v>
      </c>
      <c r="Y235" s="1011" t="s">
        <v>3571</v>
      </c>
      <c r="Z235" t="s">
        <v>5333</v>
      </c>
      <c r="AA235" s="1050">
        <v>44902.647881944446</v>
      </c>
    </row>
    <row r="236" spans="1:27">
      <c r="A236" t="s">
        <v>410</v>
      </c>
      <c r="B236" t="s">
        <v>411</v>
      </c>
      <c r="C236" t="s">
        <v>4667</v>
      </c>
      <c r="D236" t="s">
        <v>970</v>
      </c>
      <c r="E236" t="s">
        <v>971</v>
      </c>
      <c r="F236" t="s">
        <v>414</v>
      </c>
      <c r="G236" t="s">
        <v>415</v>
      </c>
      <c r="H236" t="s">
        <v>416</v>
      </c>
      <c r="I236" t="s">
        <v>914</v>
      </c>
      <c r="J236" s="711" t="s">
        <v>2298</v>
      </c>
      <c r="K236" s="1045">
        <v>44895</v>
      </c>
      <c r="L236" t="s">
        <v>5316</v>
      </c>
      <c r="M236" t="s">
        <v>5334</v>
      </c>
      <c r="N236" t="s">
        <v>421</v>
      </c>
      <c r="O236">
        <v>0</v>
      </c>
      <c r="P236">
        <v>0</v>
      </c>
      <c r="Q236" t="s">
        <v>422</v>
      </c>
      <c r="R236">
        <v>9291</v>
      </c>
      <c r="S236">
        <v>8965.5499999999993</v>
      </c>
      <c r="T236" s="935" t="s">
        <v>422</v>
      </c>
      <c r="U236">
        <v>9291</v>
      </c>
      <c r="V236" t="s">
        <v>423</v>
      </c>
      <c r="W236" t="s">
        <v>424</v>
      </c>
      <c r="X236" t="s">
        <v>425</v>
      </c>
      <c r="Y236" s="1011" t="s">
        <v>3571</v>
      </c>
      <c r="Z236" t="s">
        <v>5335</v>
      </c>
      <c r="AA236" s="1050">
        <v>44902.647881944446</v>
      </c>
    </row>
    <row r="237" spans="1:27">
      <c r="A237" t="s">
        <v>410</v>
      </c>
      <c r="B237" t="s">
        <v>411</v>
      </c>
      <c r="C237" t="s">
        <v>4667</v>
      </c>
      <c r="D237" t="s">
        <v>970</v>
      </c>
      <c r="E237" t="s">
        <v>971</v>
      </c>
      <c r="F237" t="s">
        <v>414</v>
      </c>
      <c r="G237" t="s">
        <v>415</v>
      </c>
      <c r="H237" t="s">
        <v>416</v>
      </c>
      <c r="I237" t="s">
        <v>916</v>
      </c>
      <c r="J237" s="711" t="s">
        <v>4150</v>
      </c>
      <c r="K237" s="1045">
        <v>44895</v>
      </c>
      <c r="L237" t="s">
        <v>5316</v>
      </c>
      <c r="M237" t="s">
        <v>5336</v>
      </c>
      <c r="N237" t="s">
        <v>421</v>
      </c>
      <c r="O237">
        <v>0</v>
      </c>
      <c r="P237">
        <v>0</v>
      </c>
      <c r="Q237" t="s">
        <v>422</v>
      </c>
      <c r="R237">
        <v>784</v>
      </c>
      <c r="S237">
        <v>756.54</v>
      </c>
      <c r="T237" s="935" t="s">
        <v>422</v>
      </c>
      <c r="U237">
        <v>784</v>
      </c>
      <c r="V237" t="s">
        <v>423</v>
      </c>
      <c r="W237" t="s">
        <v>424</v>
      </c>
      <c r="X237" t="s">
        <v>425</v>
      </c>
      <c r="Y237" s="1011" t="s">
        <v>3571</v>
      </c>
      <c r="Z237" t="s">
        <v>5337</v>
      </c>
      <c r="AA237" s="1050">
        <v>44902.647893518515</v>
      </c>
    </row>
    <row r="238" spans="1:27">
      <c r="A238" t="s">
        <v>410</v>
      </c>
      <c r="B238" t="s">
        <v>411</v>
      </c>
      <c r="C238" t="s">
        <v>4685</v>
      </c>
      <c r="D238" t="s">
        <v>970</v>
      </c>
      <c r="E238" t="s">
        <v>971</v>
      </c>
      <c r="F238" t="s">
        <v>414</v>
      </c>
      <c r="G238" t="s">
        <v>415</v>
      </c>
      <c r="H238" t="s">
        <v>416</v>
      </c>
      <c r="I238" t="s">
        <v>861</v>
      </c>
      <c r="J238" s="711" t="s">
        <v>1343</v>
      </c>
      <c r="K238" s="1045">
        <v>44895</v>
      </c>
      <c r="L238" t="s">
        <v>5316</v>
      </c>
      <c r="M238" t="s">
        <v>5338</v>
      </c>
      <c r="N238" t="s">
        <v>421</v>
      </c>
      <c r="O238">
        <v>0</v>
      </c>
      <c r="P238">
        <v>0</v>
      </c>
      <c r="Q238" t="s">
        <v>422</v>
      </c>
      <c r="R238">
        <v>-2700</v>
      </c>
      <c r="S238">
        <v>-2605.42</v>
      </c>
      <c r="T238" s="935" t="s">
        <v>422</v>
      </c>
      <c r="U238">
        <v>-2700</v>
      </c>
      <c r="V238" t="s">
        <v>423</v>
      </c>
      <c r="W238" t="s">
        <v>424</v>
      </c>
      <c r="X238" t="s">
        <v>425</v>
      </c>
      <c r="Y238" s="1011" t="s">
        <v>3574</v>
      </c>
      <c r="Z238" t="s">
        <v>5339</v>
      </c>
      <c r="AA238" s="1050">
        <v>44902.647881944446</v>
      </c>
    </row>
    <row r="239" spans="1:27">
      <c r="A239" t="s">
        <v>410</v>
      </c>
      <c r="B239" t="s">
        <v>411</v>
      </c>
      <c r="C239" t="s">
        <v>4685</v>
      </c>
      <c r="D239" t="s">
        <v>970</v>
      </c>
      <c r="E239" t="s">
        <v>971</v>
      </c>
      <c r="F239" t="s">
        <v>414</v>
      </c>
      <c r="G239" t="s">
        <v>415</v>
      </c>
      <c r="H239" t="s">
        <v>416</v>
      </c>
      <c r="I239" t="s">
        <v>886</v>
      </c>
      <c r="J239" s="711" t="s">
        <v>1343</v>
      </c>
      <c r="K239" s="1045">
        <v>44895</v>
      </c>
      <c r="L239" t="s">
        <v>5316</v>
      </c>
      <c r="M239" t="s">
        <v>5340</v>
      </c>
      <c r="N239" t="s">
        <v>421</v>
      </c>
      <c r="O239">
        <v>0</v>
      </c>
      <c r="P239">
        <v>0</v>
      </c>
      <c r="Q239" t="s">
        <v>422</v>
      </c>
      <c r="R239">
        <v>3605</v>
      </c>
      <c r="S239">
        <v>3478.72</v>
      </c>
      <c r="T239" s="935" t="s">
        <v>422</v>
      </c>
      <c r="U239">
        <v>3605</v>
      </c>
      <c r="V239" t="s">
        <v>423</v>
      </c>
      <c r="W239" t="s">
        <v>424</v>
      </c>
      <c r="X239" t="s">
        <v>425</v>
      </c>
      <c r="Y239" s="1011" t="s">
        <v>3574</v>
      </c>
      <c r="Z239" t="s">
        <v>5341</v>
      </c>
      <c r="AA239" s="1050">
        <v>44902.647881944446</v>
      </c>
    </row>
    <row r="240" spans="1:27">
      <c r="A240" t="s">
        <v>410</v>
      </c>
      <c r="B240" t="s">
        <v>411</v>
      </c>
      <c r="C240" t="s">
        <v>4667</v>
      </c>
      <c r="D240" t="s">
        <v>970</v>
      </c>
      <c r="E240" t="s">
        <v>971</v>
      </c>
      <c r="F240" t="s">
        <v>414</v>
      </c>
      <c r="G240" t="s">
        <v>415</v>
      </c>
      <c r="H240" t="s">
        <v>416</v>
      </c>
      <c r="I240" t="s">
        <v>925</v>
      </c>
      <c r="J240" s="711" t="s">
        <v>1343</v>
      </c>
      <c r="K240" s="1045">
        <v>44895</v>
      </c>
      <c r="L240" t="s">
        <v>5316</v>
      </c>
      <c r="M240" t="s">
        <v>5338</v>
      </c>
      <c r="N240" t="s">
        <v>421</v>
      </c>
      <c r="O240">
        <v>0</v>
      </c>
      <c r="P240">
        <v>0</v>
      </c>
      <c r="Q240" t="s">
        <v>422</v>
      </c>
      <c r="R240">
        <v>-2736</v>
      </c>
      <c r="S240">
        <v>-2640.16</v>
      </c>
      <c r="T240" s="935" t="s">
        <v>422</v>
      </c>
      <c r="U240">
        <v>-2736</v>
      </c>
      <c r="V240" t="s">
        <v>423</v>
      </c>
      <c r="W240" t="s">
        <v>424</v>
      </c>
      <c r="X240" t="s">
        <v>425</v>
      </c>
      <c r="Y240" s="1011" t="s">
        <v>3571</v>
      </c>
      <c r="Z240" t="s">
        <v>5342</v>
      </c>
      <c r="AA240" s="1050">
        <v>44902.647893518515</v>
      </c>
    </row>
    <row r="241" spans="1:27">
      <c r="A241" t="s">
        <v>410</v>
      </c>
      <c r="B241" t="s">
        <v>411</v>
      </c>
      <c r="C241" t="s">
        <v>4667</v>
      </c>
      <c r="D241" t="s">
        <v>970</v>
      </c>
      <c r="E241" t="s">
        <v>971</v>
      </c>
      <c r="F241" t="s">
        <v>414</v>
      </c>
      <c r="G241" t="s">
        <v>415</v>
      </c>
      <c r="H241" t="s">
        <v>416</v>
      </c>
      <c r="I241" t="s">
        <v>815</v>
      </c>
      <c r="J241" s="711" t="s">
        <v>2594</v>
      </c>
      <c r="K241" s="1045">
        <v>44895</v>
      </c>
      <c r="L241" t="s">
        <v>5316</v>
      </c>
      <c r="M241" t="s">
        <v>5343</v>
      </c>
      <c r="N241" t="s">
        <v>421</v>
      </c>
      <c r="O241">
        <v>0</v>
      </c>
      <c r="P241">
        <v>0</v>
      </c>
      <c r="Q241" t="s">
        <v>422</v>
      </c>
      <c r="R241">
        <v>9847</v>
      </c>
      <c r="S241">
        <v>9502.07</v>
      </c>
      <c r="T241" s="935" t="s">
        <v>422</v>
      </c>
      <c r="U241">
        <v>9847</v>
      </c>
      <c r="V241" t="s">
        <v>423</v>
      </c>
      <c r="W241" t="s">
        <v>424</v>
      </c>
      <c r="X241" t="s">
        <v>425</v>
      </c>
      <c r="Y241" s="1011" t="s">
        <v>3571</v>
      </c>
      <c r="Z241" t="s">
        <v>5344</v>
      </c>
      <c r="AA241" s="1050">
        <v>44902.647870370369</v>
      </c>
    </row>
    <row r="242" spans="1:27">
      <c r="A242" t="s">
        <v>410</v>
      </c>
      <c r="B242" t="s">
        <v>411</v>
      </c>
      <c r="C242" t="s">
        <v>4685</v>
      </c>
      <c r="D242" t="s">
        <v>970</v>
      </c>
      <c r="E242" t="s">
        <v>971</v>
      </c>
      <c r="F242" t="s">
        <v>414</v>
      </c>
      <c r="G242" t="s">
        <v>415</v>
      </c>
      <c r="H242" t="s">
        <v>416</v>
      </c>
      <c r="I242" t="s">
        <v>924</v>
      </c>
      <c r="J242" s="711" t="s">
        <v>2594</v>
      </c>
      <c r="K242" s="1045">
        <v>44895</v>
      </c>
      <c r="L242" t="s">
        <v>5316</v>
      </c>
      <c r="M242" t="s">
        <v>5343</v>
      </c>
      <c r="N242" t="s">
        <v>421</v>
      </c>
      <c r="O242">
        <v>0</v>
      </c>
      <c r="P242">
        <v>0</v>
      </c>
      <c r="Q242" t="s">
        <v>422</v>
      </c>
      <c r="R242">
        <v>2736</v>
      </c>
      <c r="S242">
        <v>2640.16</v>
      </c>
      <c r="T242" s="935" t="s">
        <v>422</v>
      </c>
      <c r="U242">
        <v>2736</v>
      </c>
      <c r="V242" t="s">
        <v>423</v>
      </c>
      <c r="W242" t="s">
        <v>424</v>
      </c>
      <c r="X242" t="s">
        <v>425</v>
      </c>
      <c r="Y242" s="1011" t="s">
        <v>3574</v>
      </c>
      <c r="Z242" t="s">
        <v>5345</v>
      </c>
      <c r="AA242" s="1050">
        <v>44902.647893518515</v>
      </c>
    </row>
    <row r="243" spans="1:27">
      <c r="A243" t="s">
        <v>410</v>
      </c>
      <c r="B243" t="s">
        <v>411</v>
      </c>
      <c r="C243" t="s">
        <v>4685</v>
      </c>
      <c r="D243" t="s">
        <v>970</v>
      </c>
      <c r="E243" t="s">
        <v>971</v>
      </c>
      <c r="F243" t="s">
        <v>414</v>
      </c>
      <c r="G243" t="s">
        <v>415</v>
      </c>
      <c r="H243" t="s">
        <v>416</v>
      </c>
      <c r="I243" t="s">
        <v>884</v>
      </c>
      <c r="J243" s="711" t="s">
        <v>1348</v>
      </c>
      <c r="K243" s="1045">
        <v>44895</v>
      </c>
      <c r="L243" t="s">
        <v>5316</v>
      </c>
      <c r="M243" t="s">
        <v>5346</v>
      </c>
      <c r="N243" t="s">
        <v>421</v>
      </c>
      <c r="O243">
        <v>0</v>
      </c>
      <c r="P243">
        <v>0</v>
      </c>
      <c r="Q243" t="s">
        <v>422</v>
      </c>
      <c r="R243">
        <v>3542</v>
      </c>
      <c r="S243">
        <v>3417.93</v>
      </c>
      <c r="T243" s="935" t="s">
        <v>422</v>
      </c>
      <c r="U243">
        <v>3542</v>
      </c>
      <c r="V243" t="s">
        <v>423</v>
      </c>
      <c r="W243" t="s">
        <v>424</v>
      </c>
      <c r="X243" t="s">
        <v>425</v>
      </c>
      <c r="Y243" s="1011" t="s">
        <v>3574</v>
      </c>
      <c r="Z243" t="s">
        <v>5347</v>
      </c>
      <c r="AA243" s="1050">
        <v>44902.647881944446</v>
      </c>
    </row>
    <row r="244" spans="1:27">
      <c r="A244" t="s">
        <v>410</v>
      </c>
      <c r="B244" t="s">
        <v>411</v>
      </c>
      <c r="C244" t="s">
        <v>4685</v>
      </c>
      <c r="D244" t="s">
        <v>970</v>
      </c>
      <c r="E244" t="s">
        <v>971</v>
      </c>
      <c r="F244" t="s">
        <v>414</v>
      </c>
      <c r="G244" t="s">
        <v>415</v>
      </c>
      <c r="H244" t="s">
        <v>416</v>
      </c>
      <c r="I244" t="s">
        <v>822</v>
      </c>
      <c r="J244" s="711" t="s">
        <v>1352</v>
      </c>
      <c r="K244" s="1045">
        <v>44895</v>
      </c>
      <c r="L244" t="s">
        <v>5316</v>
      </c>
      <c r="M244" t="s">
        <v>5348</v>
      </c>
      <c r="N244" t="s">
        <v>421</v>
      </c>
      <c r="O244">
        <v>0</v>
      </c>
      <c r="P244">
        <v>0</v>
      </c>
      <c r="Q244" t="s">
        <v>422</v>
      </c>
      <c r="R244">
        <v>9190</v>
      </c>
      <c r="S244">
        <v>8868.09</v>
      </c>
      <c r="T244" s="935" t="s">
        <v>422</v>
      </c>
      <c r="U244">
        <v>9190</v>
      </c>
      <c r="V244" t="s">
        <v>423</v>
      </c>
      <c r="W244" t="s">
        <v>424</v>
      </c>
      <c r="X244" t="s">
        <v>425</v>
      </c>
      <c r="Y244" s="1011" t="s">
        <v>3574</v>
      </c>
      <c r="Z244" t="s">
        <v>5349</v>
      </c>
      <c r="AA244" s="1050">
        <v>44902.647893518515</v>
      </c>
    </row>
    <row r="245" spans="1:27">
      <c r="A245" t="s">
        <v>410</v>
      </c>
      <c r="B245" t="s">
        <v>411</v>
      </c>
      <c r="C245" t="s">
        <v>4685</v>
      </c>
      <c r="D245" t="s">
        <v>970</v>
      </c>
      <c r="E245" t="s">
        <v>971</v>
      </c>
      <c r="F245" t="s">
        <v>414</v>
      </c>
      <c r="G245" t="s">
        <v>415</v>
      </c>
      <c r="H245" t="s">
        <v>416</v>
      </c>
      <c r="I245" t="s">
        <v>839</v>
      </c>
      <c r="J245" s="711" t="s">
        <v>1355</v>
      </c>
      <c r="K245" s="1045">
        <v>44895</v>
      </c>
      <c r="L245" t="s">
        <v>5316</v>
      </c>
      <c r="M245" t="s">
        <v>5350</v>
      </c>
      <c r="N245" t="s">
        <v>421</v>
      </c>
      <c r="O245">
        <v>0</v>
      </c>
      <c r="P245">
        <v>0</v>
      </c>
      <c r="Q245" t="s">
        <v>422</v>
      </c>
      <c r="R245">
        <v>1099</v>
      </c>
      <c r="S245">
        <v>1060.5</v>
      </c>
      <c r="T245" s="935" t="s">
        <v>422</v>
      </c>
      <c r="U245">
        <v>1099</v>
      </c>
      <c r="V245" t="s">
        <v>423</v>
      </c>
      <c r="W245" t="s">
        <v>424</v>
      </c>
      <c r="X245" t="s">
        <v>425</v>
      </c>
      <c r="Y245" s="1011" t="s">
        <v>3574</v>
      </c>
      <c r="Z245" t="s">
        <v>5351</v>
      </c>
      <c r="AA245" s="1050">
        <v>44902.647893518515</v>
      </c>
    </row>
    <row r="246" spans="1:27">
      <c r="A246" t="s">
        <v>410</v>
      </c>
      <c r="B246" t="s">
        <v>411</v>
      </c>
      <c r="C246" t="s">
        <v>4685</v>
      </c>
      <c r="D246" t="s">
        <v>970</v>
      </c>
      <c r="E246" t="s">
        <v>971</v>
      </c>
      <c r="F246" t="s">
        <v>414</v>
      </c>
      <c r="G246" t="s">
        <v>415</v>
      </c>
      <c r="H246" t="s">
        <v>416</v>
      </c>
      <c r="I246" t="s">
        <v>838</v>
      </c>
      <c r="J246" s="711" t="s">
        <v>1358</v>
      </c>
      <c r="K246" s="1045">
        <v>44895</v>
      </c>
      <c r="L246" t="s">
        <v>5316</v>
      </c>
      <c r="M246" t="s">
        <v>5352</v>
      </c>
      <c r="N246" t="s">
        <v>421</v>
      </c>
      <c r="O246">
        <v>0</v>
      </c>
      <c r="P246">
        <v>0</v>
      </c>
      <c r="Q246" t="s">
        <v>422</v>
      </c>
      <c r="R246">
        <v>4736</v>
      </c>
      <c r="S246">
        <v>4570.1099999999997</v>
      </c>
      <c r="T246" s="935" t="s">
        <v>422</v>
      </c>
      <c r="U246">
        <v>4736</v>
      </c>
      <c r="V246" t="s">
        <v>423</v>
      </c>
      <c r="W246" t="s">
        <v>424</v>
      </c>
      <c r="X246" t="s">
        <v>425</v>
      </c>
      <c r="Y246" s="1011" t="s">
        <v>3574</v>
      </c>
      <c r="Z246" t="s">
        <v>5353</v>
      </c>
      <c r="AA246" s="1050">
        <v>44902.647893518515</v>
      </c>
    </row>
    <row r="247" spans="1:27">
      <c r="A247" t="s">
        <v>410</v>
      </c>
      <c r="B247" t="s">
        <v>411</v>
      </c>
      <c r="C247" t="s">
        <v>4685</v>
      </c>
      <c r="D247" t="s">
        <v>970</v>
      </c>
      <c r="E247" t="s">
        <v>971</v>
      </c>
      <c r="F247" t="s">
        <v>414</v>
      </c>
      <c r="G247" t="s">
        <v>415</v>
      </c>
      <c r="H247" t="s">
        <v>416</v>
      </c>
      <c r="I247" t="s">
        <v>840</v>
      </c>
      <c r="J247" s="711" t="s">
        <v>1361</v>
      </c>
      <c r="K247" s="1045">
        <v>44895</v>
      </c>
      <c r="L247" t="s">
        <v>5316</v>
      </c>
      <c r="M247" t="s">
        <v>5354</v>
      </c>
      <c r="N247" t="s">
        <v>421</v>
      </c>
      <c r="O247">
        <v>0</v>
      </c>
      <c r="P247">
        <v>0</v>
      </c>
      <c r="Q247" t="s">
        <v>422</v>
      </c>
      <c r="R247">
        <v>856</v>
      </c>
      <c r="S247">
        <v>826.02</v>
      </c>
      <c r="T247" s="935" t="s">
        <v>422</v>
      </c>
      <c r="U247">
        <v>856</v>
      </c>
      <c r="V247" t="s">
        <v>423</v>
      </c>
      <c r="W247" t="s">
        <v>424</v>
      </c>
      <c r="X247" t="s">
        <v>425</v>
      </c>
      <c r="Y247" s="1011" t="s">
        <v>3574</v>
      </c>
      <c r="Z247" t="s">
        <v>5355</v>
      </c>
      <c r="AA247" s="1050">
        <v>44902.647893518515</v>
      </c>
    </row>
    <row r="248" spans="1:27">
      <c r="A248" t="s">
        <v>410</v>
      </c>
      <c r="B248" t="s">
        <v>411</v>
      </c>
      <c r="C248" t="s">
        <v>4685</v>
      </c>
      <c r="D248" t="s">
        <v>970</v>
      </c>
      <c r="E248" t="s">
        <v>971</v>
      </c>
      <c r="F248" t="s">
        <v>414</v>
      </c>
      <c r="G248" t="s">
        <v>415</v>
      </c>
      <c r="H248" t="s">
        <v>416</v>
      </c>
      <c r="I248" t="s">
        <v>824</v>
      </c>
      <c r="J248" s="711" t="s">
        <v>1364</v>
      </c>
      <c r="K248" s="1045">
        <v>44895</v>
      </c>
      <c r="L248" t="s">
        <v>5316</v>
      </c>
      <c r="M248" t="s">
        <v>5356</v>
      </c>
      <c r="N248" t="s">
        <v>421</v>
      </c>
      <c r="O248">
        <v>0</v>
      </c>
      <c r="P248">
        <v>0</v>
      </c>
      <c r="Q248" t="s">
        <v>422</v>
      </c>
      <c r="R248">
        <v>4275</v>
      </c>
      <c r="S248">
        <v>4125.25</v>
      </c>
      <c r="T248" s="935" t="s">
        <v>422</v>
      </c>
      <c r="U248">
        <v>4275</v>
      </c>
      <c r="V248" t="s">
        <v>423</v>
      </c>
      <c r="W248" t="s">
        <v>424</v>
      </c>
      <c r="X248" t="s">
        <v>425</v>
      </c>
      <c r="Y248" s="1011" t="s">
        <v>3574</v>
      </c>
      <c r="Z248" t="s">
        <v>5357</v>
      </c>
      <c r="AA248" s="1050">
        <v>44902.647893518515</v>
      </c>
    </row>
    <row r="249" spans="1:27">
      <c r="A249" t="s">
        <v>410</v>
      </c>
      <c r="B249" t="s">
        <v>411</v>
      </c>
      <c r="C249" t="s">
        <v>4690</v>
      </c>
      <c r="D249" t="s">
        <v>432</v>
      </c>
      <c r="E249" t="s">
        <v>433</v>
      </c>
      <c r="F249" t="s">
        <v>414</v>
      </c>
      <c r="G249" t="s">
        <v>415</v>
      </c>
      <c r="H249" t="s">
        <v>416</v>
      </c>
      <c r="I249" t="s">
        <v>506</v>
      </c>
      <c r="J249" s="711" t="s">
        <v>495</v>
      </c>
      <c r="K249" s="1045">
        <v>44926</v>
      </c>
      <c r="L249" t="s">
        <v>5361</v>
      </c>
      <c r="M249" t="s">
        <v>5362</v>
      </c>
      <c r="N249" t="s">
        <v>421</v>
      </c>
      <c r="O249">
        <v>0</v>
      </c>
      <c r="P249">
        <v>0</v>
      </c>
      <c r="Q249" t="s">
        <v>422</v>
      </c>
      <c r="R249" s="935">
        <v>543.66999999999996</v>
      </c>
      <c r="S249">
        <v>511.98</v>
      </c>
      <c r="T249" s="935" t="s">
        <v>422</v>
      </c>
      <c r="U249">
        <v>543.66999999999996</v>
      </c>
      <c r="V249" t="s">
        <v>423</v>
      </c>
      <c r="W249" t="s">
        <v>424</v>
      </c>
      <c r="X249" t="s">
        <v>425</v>
      </c>
      <c r="Y249" s="1011" t="s">
        <v>3163</v>
      </c>
      <c r="Z249" t="s">
        <v>5363</v>
      </c>
      <c r="AA249" s="1050">
        <v>44953.555358796293</v>
      </c>
    </row>
    <row r="250" spans="1:27">
      <c r="A250" t="s">
        <v>410</v>
      </c>
      <c r="B250" t="s">
        <v>411</v>
      </c>
      <c r="C250" t="s">
        <v>4667</v>
      </c>
      <c r="D250" t="s">
        <v>970</v>
      </c>
      <c r="E250" t="s">
        <v>971</v>
      </c>
      <c r="F250" t="s">
        <v>414</v>
      </c>
      <c r="G250" t="s">
        <v>415</v>
      </c>
      <c r="H250" t="s">
        <v>416</v>
      </c>
      <c r="I250" s="696" t="s">
        <v>863</v>
      </c>
      <c r="J250" s="711" t="s">
        <v>1778</v>
      </c>
      <c r="K250" s="1045">
        <v>44918</v>
      </c>
      <c r="L250" t="s">
        <v>5364</v>
      </c>
      <c r="M250" t="s">
        <v>5365</v>
      </c>
      <c r="N250" t="s">
        <v>421</v>
      </c>
      <c r="O250">
        <v>0</v>
      </c>
      <c r="P250">
        <v>0</v>
      </c>
      <c r="Q250" t="s">
        <v>422</v>
      </c>
      <c r="R250">
        <v>3700</v>
      </c>
      <c r="S250">
        <v>3483.66</v>
      </c>
      <c r="T250" s="935" t="s">
        <v>422</v>
      </c>
      <c r="U250">
        <v>3700</v>
      </c>
      <c r="V250" t="s">
        <v>423</v>
      </c>
      <c r="W250" t="s">
        <v>424</v>
      </c>
      <c r="X250" t="s">
        <v>425</v>
      </c>
      <c r="Y250" s="1011" t="s">
        <v>3571</v>
      </c>
      <c r="Z250" t="s">
        <v>5366</v>
      </c>
      <c r="AA250" s="1050">
        <v>44957.406180555554</v>
      </c>
    </row>
    <row r="251" spans="1:27">
      <c r="A251" t="s">
        <v>410</v>
      </c>
      <c r="B251" t="s">
        <v>411</v>
      </c>
      <c r="C251" t="s">
        <v>4685</v>
      </c>
      <c r="D251" t="s">
        <v>970</v>
      </c>
      <c r="E251" t="s">
        <v>971</v>
      </c>
      <c r="F251" t="s">
        <v>414</v>
      </c>
      <c r="G251" t="s">
        <v>415</v>
      </c>
      <c r="H251" t="s">
        <v>416</v>
      </c>
      <c r="I251" t="s">
        <v>862</v>
      </c>
      <c r="J251" s="711" t="s">
        <v>1628</v>
      </c>
      <c r="K251" s="1045">
        <v>44918</v>
      </c>
      <c r="L251" t="s">
        <v>5364</v>
      </c>
      <c r="M251" t="s">
        <v>5367</v>
      </c>
      <c r="N251" t="s">
        <v>421</v>
      </c>
      <c r="O251">
        <v>0</v>
      </c>
      <c r="P251">
        <v>0</v>
      </c>
      <c r="Q251" t="s">
        <v>422</v>
      </c>
      <c r="R251">
        <v>1200</v>
      </c>
      <c r="S251">
        <v>1129.8399999999999</v>
      </c>
      <c r="T251" s="935" t="s">
        <v>422</v>
      </c>
      <c r="U251">
        <v>1200</v>
      </c>
      <c r="V251" t="s">
        <v>423</v>
      </c>
      <c r="W251" t="s">
        <v>424</v>
      </c>
      <c r="X251" t="s">
        <v>425</v>
      </c>
      <c r="Y251" s="1011" t="s">
        <v>3574</v>
      </c>
      <c r="Z251" t="s">
        <v>5368</v>
      </c>
      <c r="AA251" s="1050">
        <v>44957.406180555554</v>
      </c>
    </row>
    <row r="252" spans="1:27">
      <c r="A252" t="s">
        <v>410</v>
      </c>
      <c r="B252" t="s">
        <v>411</v>
      </c>
      <c r="C252" t="s">
        <v>4685</v>
      </c>
      <c r="D252" t="s">
        <v>970</v>
      </c>
      <c r="E252" t="s">
        <v>971</v>
      </c>
      <c r="F252" t="s">
        <v>414</v>
      </c>
      <c r="G252" t="s">
        <v>415</v>
      </c>
      <c r="H252" t="s">
        <v>416</v>
      </c>
      <c r="I252" t="s">
        <v>933</v>
      </c>
      <c r="J252" s="711" t="s">
        <v>1631</v>
      </c>
      <c r="K252" s="1045">
        <v>44918</v>
      </c>
      <c r="L252" t="s">
        <v>5364</v>
      </c>
      <c r="M252" t="s">
        <v>5369</v>
      </c>
      <c r="N252" t="s">
        <v>421</v>
      </c>
      <c r="O252">
        <v>0</v>
      </c>
      <c r="P252">
        <v>0</v>
      </c>
      <c r="Q252" t="s">
        <v>422</v>
      </c>
      <c r="R252">
        <v>900</v>
      </c>
      <c r="S252">
        <v>847.38</v>
      </c>
      <c r="T252" s="935" t="s">
        <v>422</v>
      </c>
      <c r="U252">
        <v>900</v>
      </c>
      <c r="V252" t="s">
        <v>423</v>
      </c>
      <c r="W252" t="s">
        <v>424</v>
      </c>
      <c r="X252" t="s">
        <v>425</v>
      </c>
      <c r="Y252" s="1011" t="s">
        <v>3574</v>
      </c>
      <c r="Z252" t="s">
        <v>5370</v>
      </c>
      <c r="AA252" s="1050">
        <v>44957.406180555554</v>
      </c>
    </row>
    <row r="253" spans="1:27">
      <c r="A253" t="s">
        <v>410</v>
      </c>
      <c r="B253" t="s">
        <v>411</v>
      </c>
      <c r="C253" t="s">
        <v>4685</v>
      </c>
      <c r="D253" t="s">
        <v>970</v>
      </c>
      <c r="E253" t="s">
        <v>971</v>
      </c>
      <c r="F253" t="s">
        <v>414</v>
      </c>
      <c r="G253" t="s">
        <v>415</v>
      </c>
      <c r="H253" t="s">
        <v>416</v>
      </c>
      <c r="I253" t="s">
        <v>816</v>
      </c>
      <c r="J253" s="711" t="s">
        <v>1266</v>
      </c>
      <c r="K253" s="1045">
        <v>44918</v>
      </c>
      <c r="L253" t="s">
        <v>5364</v>
      </c>
      <c r="M253" t="s">
        <v>5371</v>
      </c>
      <c r="N253" t="s">
        <v>421</v>
      </c>
      <c r="O253">
        <v>0</v>
      </c>
      <c r="P253">
        <v>0</v>
      </c>
      <c r="Q253" t="s">
        <v>422</v>
      </c>
      <c r="R253">
        <v>780</v>
      </c>
      <c r="S253">
        <v>734.39</v>
      </c>
      <c r="T253" s="935" t="s">
        <v>422</v>
      </c>
      <c r="U253">
        <v>780</v>
      </c>
      <c r="V253" t="s">
        <v>423</v>
      </c>
      <c r="W253" t="s">
        <v>424</v>
      </c>
      <c r="X253" t="s">
        <v>425</v>
      </c>
      <c r="Y253" s="1011" t="s">
        <v>3574</v>
      </c>
      <c r="Z253" t="s">
        <v>5372</v>
      </c>
      <c r="AA253" s="1050">
        <v>44957.406180555554</v>
      </c>
    </row>
    <row r="254" spans="1:27">
      <c r="A254" t="s">
        <v>410</v>
      </c>
      <c r="B254" t="s">
        <v>411</v>
      </c>
      <c r="C254" t="s">
        <v>4685</v>
      </c>
      <c r="D254" t="s">
        <v>970</v>
      </c>
      <c r="E254" t="s">
        <v>971</v>
      </c>
      <c r="F254" t="s">
        <v>414</v>
      </c>
      <c r="G254" t="s">
        <v>415</v>
      </c>
      <c r="H254" t="s">
        <v>416</v>
      </c>
      <c r="I254" t="s">
        <v>817</v>
      </c>
      <c r="J254" s="711" t="s">
        <v>1274</v>
      </c>
      <c r="K254" s="1045">
        <v>44918</v>
      </c>
      <c r="L254" t="s">
        <v>5364</v>
      </c>
      <c r="M254" t="s">
        <v>5373</v>
      </c>
      <c r="N254" t="s">
        <v>421</v>
      </c>
      <c r="O254">
        <v>0</v>
      </c>
      <c r="P254">
        <v>0</v>
      </c>
      <c r="Q254" t="s">
        <v>422</v>
      </c>
      <c r="R254">
        <v>900</v>
      </c>
      <c r="S254">
        <v>847.38</v>
      </c>
      <c r="T254" s="935" t="s">
        <v>422</v>
      </c>
      <c r="U254">
        <v>900</v>
      </c>
      <c r="V254" t="s">
        <v>423</v>
      </c>
      <c r="W254" t="s">
        <v>424</v>
      </c>
      <c r="X254" t="s">
        <v>425</v>
      </c>
      <c r="Y254" s="1011" t="s">
        <v>3574</v>
      </c>
      <c r="Z254" t="s">
        <v>5374</v>
      </c>
      <c r="AA254" s="1050">
        <v>44957.406180555554</v>
      </c>
    </row>
    <row r="255" spans="1:27">
      <c r="A255" t="s">
        <v>410</v>
      </c>
      <c r="B255" t="s">
        <v>411</v>
      </c>
      <c r="C255" t="s">
        <v>4685</v>
      </c>
      <c r="D255" t="s">
        <v>458</v>
      </c>
      <c r="E255" t="s">
        <v>459</v>
      </c>
      <c r="F255" t="s">
        <v>414</v>
      </c>
      <c r="G255" t="s">
        <v>415</v>
      </c>
      <c r="H255" t="s">
        <v>416</v>
      </c>
      <c r="I255" t="s">
        <v>2512</v>
      </c>
      <c r="J255" s="711" t="s">
        <v>2513</v>
      </c>
      <c r="K255" s="1045">
        <v>44918</v>
      </c>
      <c r="L255" t="s">
        <v>5364</v>
      </c>
      <c r="M255" t="s">
        <v>5375</v>
      </c>
      <c r="N255" t="s">
        <v>421</v>
      </c>
      <c r="O255">
        <v>0</v>
      </c>
      <c r="P255">
        <v>0</v>
      </c>
      <c r="Q255" t="s">
        <v>422</v>
      </c>
      <c r="R255" s="1053">
        <v>4336</v>
      </c>
      <c r="S255">
        <v>4082.48</v>
      </c>
      <c r="T255" s="935" t="s">
        <v>422</v>
      </c>
      <c r="U255">
        <v>4336</v>
      </c>
      <c r="V255" t="s">
        <v>423</v>
      </c>
      <c r="W255" t="s">
        <v>424</v>
      </c>
      <c r="X255" t="s">
        <v>425</v>
      </c>
      <c r="Y255" s="1011" t="s">
        <v>3574</v>
      </c>
      <c r="Z255" t="s">
        <v>5376</v>
      </c>
      <c r="AA255" s="1050">
        <v>44957.406192129631</v>
      </c>
    </row>
    <row r="256" spans="1:27">
      <c r="A256" t="s">
        <v>410</v>
      </c>
      <c r="B256" t="s">
        <v>411</v>
      </c>
      <c r="C256" t="s">
        <v>4685</v>
      </c>
      <c r="D256" t="s">
        <v>970</v>
      </c>
      <c r="E256" t="s">
        <v>971</v>
      </c>
      <c r="F256" t="s">
        <v>414</v>
      </c>
      <c r="G256" t="s">
        <v>415</v>
      </c>
      <c r="H256" t="s">
        <v>416</v>
      </c>
      <c r="I256" t="s">
        <v>936</v>
      </c>
      <c r="J256" s="711" t="s">
        <v>1634</v>
      </c>
      <c r="K256" s="1045">
        <v>44918</v>
      </c>
      <c r="L256" t="s">
        <v>5364</v>
      </c>
      <c r="M256" t="s">
        <v>5377</v>
      </c>
      <c r="N256" t="s">
        <v>421</v>
      </c>
      <c r="O256">
        <v>0</v>
      </c>
      <c r="P256">
        <v>0</v>
      </c>
      <c r="Q256" t="s">
        <v>422</v>
      </c>
      <c r="R256">
        <v>450</v>
      </c>
      <c r="S256">
        <v>423.69</v>
      </c>
      <c r="T256" s="935" t="s">
        <v>422</v>
      </c>
      <c r="U256">
        <v>450</v>
      </c>
      <c r="V256" t="s">
        <v>423</v>
      </c>
      <c r="W256" t="s">
        <v>424</v>
      </c>
      <c r="X256" t="s">
        <v>425</v>
      </c>
      <c r="Y256" s="1011" t="s">
        <v>3574</v>
      </c>
      <c r="Z256" t="s">
        <v>5378</v>
      </c>
      <c r="AA256" s="1050">
        <v>44957.406192129631</v>
      </c>
    </row>
    <row r="257" spans="1:27">
      <c r="A257" t="s">
        <v>410</v>
      </c>
      <c r="B257" t="s">
        <v>411</v>
      </c>
      <c r="C257" t="s">
        <v>4685</v>
      </c>
      <c r="D257" t="s">
        <v>970</v>
      </c>
      <c r="E257" t="s">
        <v>971</v>
      </c>
      <c r="F257" t="s">
        <v>414</v>
      </c>
      <c r="G257" t="s">
        <v>415</v>
      </c>
      <c r="H257" t="s">
        <v>416</v>
      </c>
      <c r="I257" t="s">
        <v>934</v>
      </c>
      <c r="J257" s="711" t="s">
        <v>1261</v>
      </c>
      <c r="K257" s="1045">
        <v>44918</v>
      </c>
      <c r="L257" t="s">
        <v>5364</v>
      </c>
      <c r="M257" t="s">
        <v>5379</v>
      </c>
      <c r="N257" t="s">
        <v>421</v>
      </c>
      <c r="O257">
        <v>0</v>
      </c>
      <c r="P257">
        <v>0</v>
      </c>
      <c r="Q257" t="s">
        <v>422</v>
      </c>
      <c r="R257">
        <v>2036</v>
      </c>
      <c r="S257">
        <v>1916.96</v>
      </c>
      <c r="T257" s="935" t="s">
        <v>422</v>
      </c>
      <c r="U257">
        <v>2036</v>
      </c>
      <c r="V257" t="s">
        <v>423</v>
      </c>
      <c r="W257" t="s">
        <v>424</v>
      </c>
      <c r="X257" t="s">
        <v>425</v>
      </c>
      <c r="Y257" s="1011" t="s">
        <v>3574</v>
      </c>
      <c r="Z257" t="s">
        <v>5380</v>
      </c>
      <c r="AA257" s="1050">
        <v>44957.406192129631</v>
      </c>
    </row>
    <row r="258" spans="1:27">
      <c r="A258" t="s">
        <v>410</v>
      </c>
      <c r="B258" t="s">
        <v>411</v>
      </c>
      <c r="C258" t="s">
        <v>4685</v>
      </c>
      <c r="D258" t="s">
        <v>970</v>
      </c>
      <c r="E258" t="s">
        <v>971</v>
      </c>
      <c r="F258" t="s">
        <v>414</v>
      </c>
      <c r="G258" t="s">
        <v>415</v>
      </c>
      <c r="H258" t="s">
        <v>416</v>
      </c>
      <c r="I258" t="s">
        <v>937</v>
      </c>
      <c r="J258" s="711" t="s">
        <v>1639</v>
      </c>
      <c r="K258" s="1045">
        <v>44918</v>
      </c>
      <c r="L258" t="s">
        <v>5364</v>
      </c>
      <c r="M258" t="s">
        <v>5381</v>
      </c>
      <c r="N258" t="s">
        <v>421</v>
      </c>
      <c r="O258">
        <v>0</v>
      </c>
      <c r="P258">
        <v>0</v>
      </c>
      <c r="Q258" t="s">
        <v>422</v>
      </c>
      <c r="R258">
        <v>300</v>
      </c>
      <c r="S258">
        <v>282.45999999999998</v>
      </c>
      <c r="T258" s="935" t="s">
        <v>422</v>
      </c>
      <c r="U258">
        <v>300</v>
      </c>
      <c r="V258" t="s">
        <v>423</v>
      </c>
      <c r="W258" t="s">
        <v>424</v>
      </c>
      <c r="X258" t="s">
        <v>425</v>
      </c>
      <c r="Y258" s="1011" t="s">
        <v>3574</v>
      </c>
      <c r="Z258" t="s">
        <v>5382</v>
      </c>
      <c r="AA258" s="1050">
        <v>44957.406192129631</v>
      </c>
    </row>
    <row r="259" spans="1:27">
      <c r="A259" t="s">
        <v>410</v>
      </c>
      <c r="B259" t="s">
        <v>411</v>
      </c>
      <c r="C259" t="s">
        <v>4685</v>
      </c>
      <c r="D259" t="s">
        <v>970</v>
      </c>
      <c r="E259" t="s">
        <v>971</v>
      </c>
      <c r="F259" t="s">
        <v>414</v>
      </c>
      <c r="G259" t="s">
        <v>415</v>
      </c>
      <c r="H259" t="s">
        <v>416</v>
      </c>
      <c r="I259" t="s">
        <v>938</v>
      </c>
      <c r="J259" s="711" t="s">
        <v>1642</v>
      </c>
      <c r="K259" s="1045">
        <v>44918</v>
      </c>
      <c r="L259" t="s">
        <v>5364</v>
      </c>
      <c r="M259" t="s">
        <v>5383</v>
      </c>
      <c r="N259" t="s">
        <v>421</v>
      </c>
      <c r="O259">
        <v>0</v>
      </c>
      <c r="P259">
        <v>0</v>
      </c>
      <c r="Q259" t="s">
        <v>422</v>
      </c>
      <c r="R259">
        <v>1500</v>
      </c>
      <c r="S259">
        <v>1412.3</v>
      </c>
      <c r="T259" s="935" t="s">
        <v>422</v>
      </c>
      <c r="U259">
        <v>1500</v>
      </c>
      <c r="V259" t="s">
        <v>423</v>
      </c>
      <c r="W259" t="s">
        <v>424</v>
      </c>
      <c r="X259" t="s">
        <v>425</v>
      </c>
      <c r="Y259" s="1011" t="s">
        <v>3574</v>
      </c>
      <c r="Z259" t="s">
        <v>5384</v>
      </c>
      <c r="AA259" s="1050">
        <v>44957.406192129631</v>
      </c>
    </row>
    <row r="260" spans="1:27">
      <c r="A260" t="s">
        <v>410</v>
      </c>
      <c r="B260" t="s">
        <v>411</v>
      </c>
      <c r="C260" t="s">
        <v>4685</v>
      </c>
      <c r="D260" t="s">
        <v>970</v>
      </c>
      <c r="E260" t="s">
        <v>971</v>
      </c>
      <c r="F260" t="s">
        <v>414</v>
      </c>
      <c r="G260" t="s">
        <v>415</v>
      </c>
      <c r="H260" t="s">
        <v>416</v>
      </c>
      <c r="I260" t="s">
        <v>935</v>
      </c>
      <c r="J260" s="711" t="s">
        <v>1645</v>
      </c>
      <c r="K260" s="1045">
        <v>44918</v>
      </c>
      <c r="L260" t="s">
        <v>5364</v>
      </c>
      <c r="M260" t="s">
        <v>5385</v>
      </c>
      <c r="N260" t="s">
        <v>421</v>
      </c>
      <c r="O260">
        <v>0</v>
      </c>
      <c r="P260">
        <v>0</v>
      </c>
      <c r="Q260" t="s">
        <v>422</v>
      </c>
      <c r="R260">
        <v>450</v>
      </c>
      <c r="S260">
        <v>423.69</v>
      </c>
      <c r="T260" s="935" t="s">
        <v>422</v>
      </c>
      <c r="U260">
        <v>450</v>
      </c>
      <c r="V260" t="s">
        <v>423</v>
      </c>
      <c r="W260" t="s">
        <v>424</v>
      </c>
      <c r="X260" t="s">
        <v>425</v>
      </c>
      <c r="Y260" s="1011" t="s">
        <v>3574</v>
      </c>
      <c r="Z260" t="s">
        <v>5386</v>
      </c>
      <c r="AA260" s="1050">
        <v>44957.406192129631</v>
      </c>
    </row>
    <row r="261" spans="1:27">
      <c r="A261" t="s">
        <v>410</v>
      </c>
      <c r="B261" t="s">
        <v>411</v>
      </c>
      <c r="C261" t="s">
        <v>4685</v>
      </c>
      <c r="D261" t="s">
        <v>970</v>
      </c>
      <c r="E261" t="s">
        <v>971</v>
      </c>
      <c r="F261" t="s">
        <v>414</v>
      </c>
      <c r="G261" t="s">
        <v>415</v>
      </c>
      <c r="H261" t="s">
        <v>416</v>
      </c>
      <c r="I261" t="s">
        <v>943</v>
      </c>
      <c r="J261" s="711" t="s">
        <v>1268</v>
      </c>
      <c r="K261" s="1045">
        <v>44918</v>
      </c>
      <c r="L261" t="s">
        <v>5364</v>
      </c>
      <c r="M261" t="s">
        <v>5387</v>
      </c>
      <c r="N261" t="s">
        <v>421</v>
      </c>
      <c r="O261">
        <v>0</v>
      </c>
      <c r="P261">
        <v>0</v>
      </c>
      <c r="Q261" t="s">
        <v>422</v>
      </c>
      <c r="R261">
        <v>1348</v>
      </c>
      <c r="S261">
        <v>1269.18</v>
      </c>
      <c r="T261" s="935" t="s">
        <v>422</v>
      </c>
      <c r="U261">
        <v>1348</v>
      </c>
      <c r="V261" t="s">
        <v>423</v>
      </c>
      <c r="W261" t="s">
        <v>424</v>
      </c>
      <c r="X261" t="s">
        <v>425</v>
      </c>
      <c r="Y261" s="1011" t="s">
        <v>3574</v>
      </c>
      <c r="Z261" t="s">
        <v>5388</v>
      </c>
      <c r="AA261" s="1050">
        <v>44957.406192129631</v>
      </c>
    </row>
    <row r="262" spans="1:27">
      <c r="A262" t="s">
        <v>410</v>
      </c>
      <c r="B262" t="s">
        <v>411</v>
      </c>
      <c r="C262" t="s">
        <v>4685</v>
      </c>
      <c r="D262" t="s">
        <v>970</v>
      </c>
      <c r="E262" t="s">
        <v>971</v>
      </c>
      <c r="F262" t="s">
        <v>414</v>
      </c>
      <c r="G262" t="s">
        <v>415</v>
      </c>
      <c r="H262" t="s">
        <v>416</v>
      </c>
      <c r="I262" t="s">
        <v>939</v>
      </c>
      <c r="J262" s="711" t="s">
        <v>1654</v>
      </c>
      <c r="K262" s="1045">
        <v>44918</v>
      </c>
      <c r="L262" t="s">
        <v>5364</v>
      </c>
      <c r="M262" t="s">
        <v>5389</v>
      </c>
      <c r="N262" t="s">
        <v>421</v>
      </c>
      <c r="O262">
        <v>0</v>
      </c>
      <c r="P262">
        <v>0</v>
      </c>
      <c r="Q262" t="s">
        <v>422</v>
      </c>
      <c r="R262">
        <v>150</v>
      </c>
      <c r="S262">
        <v>141.22999999999999</v>
      </c>
      <c r="T262" s="935" t="s">
        <v>422</v>
      </c>
      <c r="U262">
        <v>150</v>
      </c>
      <c r="V262" t="s">
        <v>423</v>
      </c>
      <c r="W262" t="s">
        <v>424</v>
      </c>
      <c r="X262" t="s">
        <v>425</v>
      </c>
      <c r="Y262" s="1011" t="s">
        <v>3574</v>
      </c>
      <c r="Z262" t="s">
        <v>5390</v>
      </c>
      <c r="AA262" s="1050">
        <v>44957.406192129631</v>
      </c>
    </row>
    <row r="263" spans="1:27">
      <c r="A263" t="s">
        <v>410</v>
      </c>
      <c r="B263" t="s">
        <v>411</v>
      </c>
      <c r="C263" t="s">
        <v>4667</v>
      </c>
      <c r="D263" t="s">
        <v>970</v>
      </c>
      <c r="E263" t="s">
        <v>971</v>
      </c>
      <c r="F263" t="s">
        <v>414</v>
      </c>
      <c r="G263" t="s">
        <v>415</v>
      </c>
      <c r="H263" t="s">
        <v>416</v>
      </c>
      <c r="I263" t="s">
        <v>853</v>
      </c>
      <c r="J263" s="711" t="s">
        <v>4668</v>
      </c>
      <c r="K263" s="1045">
        <v>44918</v>
      </c>
      <c r="L263" t="s">
        <v>5391</v>
      </c>
      <c r="M263" t="s">
        <v>5392</v>
      </c>
      <c r="N263" t="s">
        <v>421</v>
      </c>
      <c r="O263">
        <v>0</v>
      </c>
      <c r="P263">
        <v>0</v>
      </c>
      <c r="Q263" t="s">
        <v>422</v>
      </c>
      <c r="R263">
        <v>780</v>
      </c>
      <c r="S263">
        <v>734.39</v>
      </c>
      <c r="T263" s="935" t="s">
        <v>422</v>
      </c>
      <c r="U263">
        <v>780</v>
      </c>
      <c r="V263" t="s">
        <v>423</v>
      </c>
      <c r="W263" t="s">
        <v>424</v>
      </c>
      <c r="X263" t="s">
        <v>425</v>
      </c>
      <c r="Y263" s="1011" t="s">
        <v>3571</v>
      </c>
      <c r="Z263" t="s">
        <v>5393</v>
      </c>
      <c r="AA263" s="1050">
        <v>44957.445983796293</v>
      </c>
    </row>
    <row r="264" spans="1:27">
      <c r="A264" t="s">
        <v>410</v>
      </c>
      <c r="B264" t="s">
        <v>411</v>
      </c>
      <c r="C264" t="s">
        <v>4667</v>
      </c>
      <c r="D264" t="s">
        <v>970</v>
      </c>
      <c r="E264" t="s">
        <v>971</v>
      </c>
      <c r="F264" t="s">
        <v>414</v>
      </c>
      <c r="G264" t="s">
        <v>415</v>
      </c>
      <c r="H264" t="s">
        <v>416</v>
      </c>
      <c r="I264" t="s">
        <v>904</v>
      </c>
      <c r="J264" s="711" t="s">
        <v>3892</v>
      </c>
      <c r="K264" s="1045">
        <v>44918</v>
      </c>
      <c r="L264" t="s">
        <v>5391</v>
      </c>
      <c r="M264" t="s">
        <v>5394</v>
      </c>
      <c r="N264" t="s">
        <v>421</v>
      </c>
      <c r="O264">
        <v>0</v>
      </c>
      <c r="P264">
        <v>0</v>
      </c>
      <c r="Q264" t="s">
        <v>422</v>
      </c>
      <c r="R264">
        <v>6603</v>
      </c>
      <c r="S264">
        <v>6216.93</v>
      </c>
      <c r="T264" s="935" t="s">
        <v>422</v>
      </c>
      <c r="U264">
        <v>6603</v>
      </c>
      <c r="V264" t="s">
        <v>423</v>
      </c>
      <c r="W264" t="s">
        <v>424</v>
      </c>
      <c r="X264" t="s">
        <v>425</v>
      </c>
      <c r="Y264" s="1011" t="s">
        <v>3571</v>
      </c>
      <c r="Z264" t="s">
        <v>5395</v>
      </c>
      <c r="AA264" s="1050">
        <v>44957.445983796293</v>
      </c>
    </row>
    <row r="265" spans="1:27">
      <c r="A265" t="s">
        <v>410</v>
      </c>
      <c r="B265" t="s">
        <v>411</v>
      </c>
      <c r="C265" t="s">
        <v>4667</v>
      </c>
      <c r="D265" t="s">
        <v>970</v>
      </c>
      <c r="E265" t="s">
        <v>971</v>
      </c>
      <c r="F265" t="s">
        <v>414</v>
      </c>
      <c r="G265" t="s">
        <v>415</v>
      </c>
      <c r="H265" t="s">
        <v>416</v>
      </c>
      <c r="I265" t="s">
        <v>909</v>
      </c>
      <c r="J265" s="711" t="s">
        <v>2330</v>
      </c>
      <c r="K265" s="1045">
        <v>44918</v>
      </c>
      <c r="L265" t="s">
        <v>5391</v>
      </c>
      <c r="M265" t="s">
        <v>5396</v>
      </c>
      <c r="N265" t="s">
        <v>421</v>
      </c>
      <c r="O265">
        <v>0</v>
      </c>
      <c r="P265">
        <v>0</v>
      </c>
      <c r="Q265" t="s">
        <v>422</v>
      </c>
      <c r="R265">
        <v>392</v>
      </c>
      <c r="S265">
        <v>369.08</v>
      </c>
      <c r="T265" s="935" t="s">
        <v>422</v>
      </c>
      <c r="U265">
        <v>392</v>
      </c>
      <c r="V265" t="s">
        <v>423</v>
      </c>
      <c r="W265" t="s">
        <v>424</v>
      </c>
      <c r="X265" t="s">
        <v>425</v>
      </c>
      <c r="Y265" s="1011" t="s">
        <v>3571</v>
      </c>
      <c r="Z265" t="s">
        <v>5397</v>
      </c>
      <c r="AA265" s="1050">
        <v>44957.445983796293</v>
      </c>
    </row>
    <row r="266" spans="1:27">
      <c r="A266" t="s">
        <v>410</v>
      </c>
      <c r="B266" t="s">
        <v>411</v>
      </c>
      <c r="C266" t="s">
        <v>4667</v>
      </c>
      <c r="D266" t="s">
        <v>970</v>
      </c>
      <c r="E266" t="s">
        <v>971</v>
      </c>
      <c r="F266" t="s">
        <v>414</v>
      </c>
      <c r="G266" t="s">
        <v>415</v>
      </c>
      <c r="H266" t="s">
        <v>416</v>
      </c>
      <c r="I266" t="s">
        <v>919</v>
      </c>
      <c r="J266" s="711" t="s">
        <v>4682</v>
      </c>
      <c r="K266" s="1045">
        <v>44918</v>
      </c>
      <c r="L266" t="s">
        <v>5391</v>
      </c>
      <c r="M266" t="s">
        <v>5398</v>
      </c>
      <c r="N266" t="s">
        <v>421</v>
      </c>
      <c r="O266">
        <v>0</v>
      </c>
      <c r="P266">
        <v>0</v>
      </c>
      <c r="Q266" t="s">
        <v>422</v>
      </c>
      <c r="R266">
        <v>680</v>
      </c>
      <c r="S266">
        <v>640.24</v>
      </c>
      <c r="T266" s="935" t="s">
        <v>422</v>
      </c>
      <c r="U266">
        <v>680</v>
      </c>
      <c r="V266" t="s">
        <v>423</v>
      </c>
      <c r="W266" t="s">
        <v>424</v>
      </c>
      <c r="X266" t="s">
        <v>425</v>
      </c>
      <c r="Y266" s="1011" t="s">
        <v>3571</v>
      </c>
      <c r="Z266" t="s">
        <v>5399</v>
      </c>
      <c r="AA266" s="1050">
        <v>44957.445983796293</v>
      </c>
    </row>
    <row r="267" spans="1:27">
      <c r="A267" t="s">
        <v>410</v>
      </c>
      <c r="B267" t="s">
        <v>411</v>
      </c>
      <c r="C267" t="s">
        <v>4685</v>
      </c>
      <c r="D267" t="s">
        <v>970</v>
      </c>
      <c r="E267" t="s">
        <v>971</v>
      </c>
      <c r="F267" t="s">
        <v>414</v>
      </c>
      <c r="G267" t="s">
        <v>415</v>
      </c>
      <c r="H267" t="s">
        <v>416</v>
      </c>
      <c r="I267" t="s">
        <v>926</v>
      </c>
      <c r="J267" s="711" t="s">
        <v>976</v>
      </c>
      <c r="K267" s="1045">
        <v>44918</v>
      </c>
      <c r="L267" t="s">
        <v>5391</v>
      </c>
      <c r="M267" t="s">
        <v>5400</v>
      </c>
      <c r="N267" t="s">
        <v>421</v>
      </c>
      <c r="O267">
        <v>0</v>
      </c>
      <c r="P267">
        <v>0</v>
      </c>
      <c r="Q267" t="s">
        <v>422</v>
      </c>
      <c r="R267">
        <v>1800</v>
      </c>
      <c r="S267">
        <v>1694.76</v>
      </c>
      <c r="T267" s="935" t="s">
        <v>422</v>
      </c>
      <c r="U267">
        <v>1800</v>
      </c>
      <c r="V267" t="s">
        <v>423</v>
      </c>
      <c r="W267" t="s">
        <v>424</v>
      </c>
      <c r="X267" t="s">
        <v>425</v>
      </c>
      <c r="Y267" s="1011" t="s">
        <v>3574</v>
      </c>
      <c r="Z267" t="s">
        <v>5401</v>
      </c>
      <c r="AA267" s="1050">
        <v>44957.445983796293</v>
      </c>
    </row>
    <row r="268" spans="1:27">
      <c r="A268" t="s">
        <v>410</v>
      </c>
      <c r="B268" t="s">
        <v>411</v>
      </c>
      <c r="C268" t="s">
        <v>4685</v>
      </c>
      <c r="D268" t="s">
        <v>970</v>
      </c>
      <c r="E268" t="s">
        <v>971</v>
      </c>
      <c r="F268" t="s">
        <v>414</v>
      </c>
      <c r="G268" t="s">
        <v>415</v>
      </c>
      <c r="H268" t="s">
        <v>416</v>
      </c>
      <c r="I268" t="s">
        <v>820</v>
      </c>
      <c r="J268" s="711" t="s">
        <v>982</v>
      </c>
      <c r="K268" s="1045">
        <v>44918</v>
      </c>
      <c r="L268" t="s">
        <v>5391</v>
      </c>
      <c r="M268" t="s">
        <v>5402</v>
      </c>
      <c r="N268" t="s">
        <v>421</v>
      </c>
      <c r="O268">
        <v>0</v>
      </c>
      <c r="P268">
        <v>0</v>
      </c>
      <c r="Q268" t="s">
        <v>422</v>
      </c>
      <c r="R268">
        <v>1950</v>
      </c>
      <c r="S268">
        <v>1835.99</v>
      </c>
      <c r="T268" s="935" t="s">
        <v>422</v>
      </c>
      <c r="U268">
        <v>1950</v>
      </c>
      <c r="V268" t="s">
        <v>423</v>
      </c>
      <c r="W268" t="s">
        <v>424</v>
      </c>
      <c r="X268" t="s">
        <v>425</v>
      </c>
      <c r="Y268" s="1011" t="s">
        <v>3574</v>
      </c>
      <c r="Z268" t="s">
        <v>5403</v>
      </c>
      <c r="AA268" s="1050">
        <v>44957.445983796293</v>
      </c>
    </row>
    <row r="269" spans="1:27">
      <c r="A269" t="s">
        <v>410</v>
      </c>
      <c r="B269" t="s">
        <v>411</v>
      </c>
      <c r="C269" t="s">
        <v>4685</v>
      </c>
      <c r="D269" t="s">
        <v>970</v>
      </c>
      <c r="E269" t="s">
        <v>971</v>
      </c>
      <c r="F269" t="s">
        <v>414</v>
      </c>
      <c r="G269" t="s">
        <v>415</v>
      </c>
      <c r="H269" t="s">
        <v>416</v>
      </c>
      <c r="I269" t="s">
        <v>819</v>
      </c>
      <c r="J269" s="711" t="s">
        <v>991</v>
      </c>
      <c r="K269" s="1045">
        <v>44918</v>
      </c>
      <c r="L269" t="s">
        <v>5391</v>
      </c>
      <c r="M269" t="s">
        <v>5404</v>
      </c>
      <c r="N269" t="s">
        <v>421</v>
      </c>
      <c r="O269">
        <v>0</v>
      </c>
      <c r="P269">
        <v>0</v>
      </c>
      <c r="Q269" t="s">
        <v>422</v>
      </c>
      <c r="R269">
        <v>2100</v>
      </c>
      <c r="S269">
        <v>1977.21</v>
      </c>
      <c r="T269" s="935" t="s">
        <v>422</v>
      </c>
      <c r="U269">
        <v>2100</v>
      </c>
      <c r="V269" t="s">
        <v>423</v>
      </c>
      <c r="W269" t="s">
        <v>424</v>
      </c>
      <c r="X269" t="s">
        <v>425</v>
      </c>
      <c r="Y269" s="1011" t="s">
        <v>3574</v>
      </c>
      <c r="Z269" t="s">
        <v>5405</v>
      </c>
      <c r="AA269" s="1050">
        <v>44957.445983796293</v>
      </c>
    </row>
    <row r="270" spans="1:27">
      <c r="A270" t="s">
        <v>410</v>
      </c>
      <c r="B270" t="s">
        <v>411</v>
      </c>
      <c r="C270" t="s">
        <v>4685</v>
      </c>
      <c r="D270" t="s">
        <v>970</v>
      </c>
      <c r="E270" t="s">
        <v>971</v>
      </c>
      <c r="F270" t="s">
        <v>414</v>
      </c>
      <c r="G270" t="s">
        <v>415</v>
      </c>
      <c r="H270" t="s">
        <v>416</v>
      </c>
      <c r="I270" t="s">
        <v>930</v>
      </c>
      <c r="J270" s="711" t="s">
        <v>978</v>
      </c>
      <c r="K270" s="1045">
        <v>44918</v>
      </c>
      <c r="L270" t="s">
        <v>5391</v>
      </c>
      <c r="M270" t="s">
        <v>5406</v>
      </c>
      <c r="N270" t="s">
        <v>421</v>
      </c>
      <c r="O270">
        <v>0</v>
      </c>
      <c r="P270">
        <v>0</v>
      </c>
      <c r="Q270" t="s">
        <v>422</v>
      </c>
      <c r="R270">
        <v>900</v>
      </c>
      <c r="S270">
        <v>847.38</v>
      </c>
      <c r="T270" s="935" t="s">
        <v>422</v>
      </c>
      <c r="U270">
        <v>900</v>
      </c>
      <c r="V270" t="s">
        <v>423</v>
      </c>
      <c r="W270" t="s">
        <v>424</v>
      </c>
      <c r="X270" t="s">
        <v>425</v>
      </c>
      <c r="Y270" s="1011" t="s">
        <v>3574</v>
      </c>
      <c r="Z270" t="s">
        <v>5407</v>
      </c>
      <c r="AA270" s="1050">
        <v>44957.44599537037</v>
      </c>
    </row>
    <row r="271" spans="1:27">
      <c r="A271" t="s">
        <v>410</v>
      </c>
      <c r="B271" t="s">
        <v>411</v>
      </c>
      <c r="C271" t="s">
        <v>4685</v>
      </c>
      <c r="D271" t="s">
        <v>970</v>
      </c>
      <c r="E271" t="s">
        <v>971</v>
      </c>
      <c r="F271" t="s">
        <v>414</v>
      </c>
      <c r="G271" t="s">
        <v>415</v>
      </c>
      <c r="H271" t="s">
        <v>416</v>
      </c>
      <c r="I271" t="s">
        <v>928</v>
      </c>
      <c r="J271" s="711" t="s">
        <v>980</v>
      </c>
      <c r="K271" s="1045">
        <v>44918</v>
      </c>
      <c r="L271" t="s">
        <v>5391</v>
      </c>
      <c r="M271" t="s">
        <v>5408</v>
      </c>
      <c r="N271" t="s">
        <v>421</v>
      </c>
      <c r="O271">
        <v>0</v>
      </c>
      <c r="P271">
        <v>0</v>
      </c>
      <c r="Q271" t="s">
        <v>422</v>
      </c>
      <c r="R271">
        <v>1029</v>
      </c>
      <c r="S271">
        <v>968.84</v>
      </c>
      <c r="T271" s="935" t="s">
        <v>422</v>
      </c>
      <c r="U271">
        <v>1029</v>
      </c>
      <c r="V271" t="s">
        <v>423</v>
      </c>
      <c r="W271" t="s">
        <v>424</v>
      </c>
      <c r="X271" t="s">
        <v>425</v>
      </c>
      <c r="Y271" s="1011" t="s">
        <v>3574</v>
      </c>
      <c r="Z271" t="s">
        <v>5409</v>
      </c>
      <c r="AA271" s="1050">
        <v>44957.44599537037</v>
      </c>
    </row>
    <row r="272" spans="1:27">
      <c r="A272" t="s">
        <v>410</v>
      </c>
      <c r="B272" t="s">
        <v>411</v>
      </c>
      <c r="C272" t="s">
        <v>4685</v>
      </c>
      <c r="D272" t="s">
        <v>970</v>
      </c>
      <c r="E272" t="s">
        <v>971</v>
      </c>
      <c r="F272" t="s">
        <v>414</v>
      </c>
      <c r="G272" t="s">
        <v>415</v>
      </c>
      <c r="H272" t="s">
        <v>416</v>
      </c>
      <c r="I272" t="s">
        <v>931</v>
      </c>
      <c r="J272" s="711" t="s">
        <v>987</v>
      </c>
      <c r="K272" s="1045">
        <v>44918</v>
      </c>
      <c r="L272" t="s">
        <v>5391</v>
      </c>
      <c r="M272" t="s">
        <v>5410</v>
      </c>
      <c r="N272" t="s">
        <v>421</v>
      </c>
      <c r="O272">
        <v>0</v>
      </c>
      <c r="P272">
        <v>0</v>
      </c>
      <c r="Q272" t="s">
        <v>422</v>
      </c>
      <c r="R272">
        <v>900</v>
      </c>
      <c r="S272">
        <v>847.38</v>
      </c>
      <c r="T272" s="935" t="s">
        <v>422</v>
      </c>
      <c r="U272">
        <v>900</v>
      </c>
      <c r="V272" t="s">
        <v>423</v>
      </c>
      <c r="W272" t="s">
        <v>424</v>
      </c>
      <c r="X272" t="s">
        <v>425</v>
      </c>
      <c r="Y272" s="1011" t="s">
        <v>3574</v>
      </c>
      <c r="Z272" t="s">
        <v>5411</v>
      </c>
      <c r="AA272" s="1050">
        <v>44957.44599537037</v>
      </c>
    </row>
    <row r="273" spans="1:27">
      <c r="A273" t="s">
        <v>410</v>
      </c>
      <c r="B273" t="s">
        <v>411</v>
      </c>
      <c r="C273" t="s">
        <v>4685</v>
      </c>
      <c r="D273" t="s">
        <v>970</v>
      </c>
      <c r="E273" t="s">
        <v>971</v>
      </c>
      <c r="F273" t="s">
        <v>414</v>
      </c>
      <c r="G273" t="s">
        <v>415</v>
      </c>
      <c r="H273" t="s">
        <v>416</v>
      </c>
      <c r="I273" t="s">
        <v>929</v>
      </c>
      <c r="J273" s="711" t="s">
        <v>989</v>
      </c>
      <c r="K273" s="1045">
        <v>44918</v>
      </c>
      <c r="L273" t="s">
        <v>5391</v>
      </c>
      <c r="M273" t="s">
        <v>5412</v>
      </c>
      <c r="N273" t="s">
        <v>421</v>
      </c>
      <c r="O273">
        <v>0</v>
      </c>
      <c r="P273">
        <v>0</v>
      </c>
      <c r="Q273" t="s">
        <v>422</v>
      </c>
      <c r="R273">
        <v>1200</v>
      </c>
      <c r="S273">
        <v>1129.8399999999999</v>
      </c>
      <c r="T273" s="935" t="s">
        <v>422</v>
      </c>
      <c r="U273">
        <v>1200</v>
      </c>
      <c r="V273" t="s">
        <v>423</v>
      </c>
      <c r="W273" t="s">
        <v>424</v>
      </c>
      <c r="X273" t="s">
        <v>425</v>
      </c>
      <c r="Y273" s="1011" t="s">
        <v>3574</v>
      </c>
      <c r="Z273" t="s">
        <v>5413</v>
      </c>
      <c r="AA273" s="1050">
        <v>44957.44599537037</v>
      </c>
    </row>
    <row r="274" spans="1:27">
      <c r="A274" t="s">
        <v>410</v>
      </c>
      <c r="B274" t="s">
        <v>411</v>
      </c>
      <c r="C274" t="s">
        <v>4685</v>
      </c>
      <c r="D274" t="s">
        <v>458</v>
      </c>
      <c r="E274" t="s">
        <v>459</v>
      </c>
      <c r="F274" t="s">
        <v>414</v>
      </c>
      <c r="G274" t="s">
        <v>415</v>
      </c>
      <c r="H274" t="s">
        <v>416</v>
      </c>
      <c r="I274" t="s">
        <v>843</v>
      </c>
      <c r="J274" s="711" t="s">
        <v>995</v>
      </c>
      <c r="K274" s="1045">
        <v>44918</v>
      </c>
      <c r="L274" t="s">
        <v>5391</v>
      </c>
      <c r="M274" t="s">
        <v>5414</v>
      </c>
      <c r="N274" t="s">
        <v>421</v>
      </c>
      <c r="O274">
        <v>0</v>
      </c>
      <c r="P274">
        <v>0</v>
      </c>
      <c r="Q274" t="s">
        <v>422</v>
      </c>
      <c r="R274">
        <v>1873</v>
      </c>
      <c r="S274">
        <v>1763.49</v>
      </c>
      <c r="T274" s="935" t="s">
        <v>422</v>
      </c>
      <c r="U274">
        <v>1873</v>
      </c>
      <c r="V274" t="s">
        <v>423</v>
      </c>
      <c r="W274" t="s">
        <v>424</v>
      </c>
      <c r="X274" t="s">
        <v>425</v>
      </c>
      <c r="Y274" s="1011" t="s">
        <v>3574</v>
      </c>
      <c r="Z274" t="s">
        <v>5415</v>
      </c>
      <c r="AA274" s="1050">
        <v>44957.44599537037</v>
      </c>
    </row>
    <row r="275" spans="1:27">
      <c r="A275" t="s">
        <v>410</v>
      </c>
      <c r="B275" t="s">
        <v>411</v>
      </c>
      <c r="C275" t="s">
        <v>4685</v>
      </c>
      <c r="D275" t="s">
        <v>970</v>
      </c>
      <c r="E275" t="s">
        <v>971</v>
      </c>
      <c r="F275" t="s">
        <v>414</v>
      </c>
      <c r="G275" t="s">
        <v>415</v>
      </c>
      <c r="H275" t="s">
        <v>416</v>
      </c>
      <c r="I275" t="s">
        <v>940</v>
      </c>
      <c r="J275" s="711" t="s">
        <v>1007</v>
      </c>
      <c r="K275" s="1045">
        <v>44918</v>
      </c>
      <c r="L275" t="s">
        <v>5391</v>
      </c>
      <c r="M275" t="s">
        <v>5416</v>
      </c>
      <c r="N275" t="s">
        <v>421</v>
      </c>
      <c r="O275">
        <v>0</v>
      </c>
      <c r="P275">
        <v>0</v>
      </c>
      <c r="Q275" t="s">
        <v>422</v>
      </c>
      <c r="R275">
        <v>352</v>
      </c>
      <c r="S275">
        <v>331.42</v>
      </c>
      <c r="T275" s="935" t="s">
        <v>422</v>
      </c>
      <c r="U275">
        <v>352</v>
      </c>
      <c r="V275" t="s">
        <v>423</v>
      </c>
      <c r="W275" t="s">
        <v>424</v>
      </c>
      <c r="X275" t="s">
        <v>425</v>
      </c>
      <c r="Y275" s="1011" t="s">
        <v>3574</v>
      </c>
      <c r="Z275" t="s">
        <v>5417</v>
      </c>
      <c r="AA275" s="1050">
        <v>44957.44599537037</v>
      </c>
    </row>
    <row r="276" spans="1:27">
      <c r="A276" t="s">
        <v>410</v>
      </c>
      <c r="B276" t="s">
        <v>411</v>
      </c>
      <c r="C276" t="s">
        <v>4685</v>
      </c>
      <c r="D276" t="s">
        <v>970</v>
      </c>
      <c r="E276" t="s">
        <v>971</v>
      </c>
      <c r="F276" t="s">
        <v>414</v>
      </c>
      <c r="G276" t="s">
        <v>415</v>
      </c>
      <c r="H276" t="s">
        <v>416</v>
      </c>
      <c r="I276" t="s">
        <v>2355</v>
      </c>
      <c r="J276" s="711" t="s">
        <v>2356</v>
      </c>
      <c r="K276" s="1045">
        <v>44918</v>
      </c>
      <c r="L276" t="s">
        <v>5391</v>
      </c>
      <c r="M276" t="s">
        <v>5418</v>
      </c>
      <c r="N276" t="s">
        <v>421</v>
      </c>
      <c r="O276">
        <v>0</v>
      </c>
      <c r="P276">
        <v>0</v>
      </c>
      <c r="Q276" t="s">
        <v>422</v>
      </c>
      <c r="R276" s="1053">
        <v>8210</v>
      </c>
      <c r="S276">
        <v>7729.97</v>
      </c>
      <c r="T276" s="935" t="s">
        <v>422</v>
      </c>
      <c r="U276">
        <v>8210</v>
      </c>
      <c r="V276" t="s">
        <v>423</v>
      </c>
      <c r="W276" t="s">
        <v>424</v>
      </c>
      <c r="X276" t="s">
        <v>425</v>
      </c>
      <c r="Y276" s="1011" t="s">
        <v>3574</v>
      </c>
      <c r="Z276" t="s">
        <v>5419</v>
      </c>
      <c r="AA276" s="1050">
        <v>44957.44599537037</v>
      </c>
    </row>
    <row r="277" spans="1:27">
      <c r="I277" t="s">
        <v>818</v>
      </c>
      <c r="M277" t="s">
        <v>5425</v>
      </c>
      <c r="R277">
        <v>2110</v>
      </c>
    </row>
    <row r="278" spans="1:27">
      <c r="I278" t="s">
        <v>901</v>
      </c>
      <c r="M278" t="s">
        <v>5426</v>
      </c>
      <c r="R278">
        <v>1500</v>
      </c>
    </row>
    <row r="279" spans="1:27">
      <c r="I279" t="s">
        <v>902</v>
      </c>
      <c r="M279" t="s">
        <v>5427</v>
      </c>
      <c r="R279">
        <v>1800</v>
      </c>
    </row>
    <row r="280" spans="1:27">
      <c r="I280" t="s">
        <v>942</v>
      </c>
      <c r="M280" t="s">
        <v>5428</v>
      </c>
      <c r="R280">
        <v>307</v>
      </c>
    </row>
    <row r="281" spans="1:27">
      <c r="I281" t="s">
        <v>844</v>
      </c>
      <c r="M281" t="s">
        <v>5429</v>
      </c>
      <c r="R281">
        <v>463</v>
      </c>
    </row>
    <row r="282" spans="1:27">
      <c r="I282" t="s">
        <v>845</v>
      </c>
      <c r="M282" t="s">
        <v>5430</v>
      </c>
      <c r="R282">
        <v>900</v>
      </c>
    </row>
    <row r="283" spans="1:27">
      <c r="M283" t="s">
        <v>5431</v>
      </c>
      <c r="R283" s="1053">
        <v>4794</v>
      </c>
    </row>
    <row r="284" spans="1:27">
      <c r="R284" s="935">
        <f>SUM(R4:R283)</f>
        <v>384428.75999999989</v>
      </c>
    </row>
    <row r="286" spans="1:27">
      <c r="R286" s="935">
        <f>R284-'Rapport Financier 1'!AA254</f>
        <v>17339.999999999884</v>
      </c>
    </row>
  </sheetData>
  <autoFilter ref="A3:Z284" xr:uid="{A558654B-F666-4AD8-8BF8-3318FB9B9AF1}"/>
  <phoneticPr fontId="86" type="noConversion"/>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DEE-A55F-4177-BF42-0A7AE2EE6773}">
  <dimension ref="A3:AB283"/>
  <sheetViews>
    <sheetView topLeftCell="B1" zoomScale="70" zoomScaleNormal="70" workbookViewId="0">
      <selection activeCell="B3" sqref="A3:XFD3"/>
    </sheetView>
  </sheetViews>
  <sheetFormatPr defaultColWidth="11.125" defaultRowHeight="15.75"/>
  <cols>
    <col min="1" max="1" width="31.375" bestFit="1" customWidth="1"/>
    <col min="2" max="2" width="7.125" customWidth="1"/>
    <col min="3" max="3" width="12.125" customWidth="1"/>
    <col min="4" max="4" width="8.125" customWidth="1"/>
    <col min="5" max="5" width="8.625" customWidth="1"/>
    <col min="6" max="6" width="12" bestFit="1" customWidth="1"/>
    <col min="7" max="7" width="10.625" customWidth="1"/>
    <col min="8" max="8" width="15.125" bestFit="1" customWidth="1"/>
    <col min="9" max="9" width="18.625" bestFit="1" customWidth="1"/>
    <col min="10" max="10" width="39.5" style="711" customWidth="1"/>
    <col min="11" max="11" width="11.125" style="1045" bestFit="1" customWidth="1"/>
    <col min="12" max="12" width="18" bestFit="1" customWidth="1"/>
    <col min="13" max="13" width="61.5" bestFit="1" customWidth="1"/>
    <col min="14" max="17" width="10" customWidth="1"/>
    <col min="18" max="18" width="10" style="935" customWidth="1"/>
    <col min="19" max="19" width="16.5" bestFit="1" customWidth="1"/>
    <col min="20" max="20" width="14" style="935" customWidth="1"/>
    <col min="21" max="21" width="14.875" customWidth="1"/>
    <col min="22" max="22" width="21.125" bestFit="1" customWidth="1"/>
    <col min="23" max="23" width="13.625" bestFit="1" customWidth="1"/>
    <col min="24" max="24" width="15.5" bestFit="1" customWidth="1"/>
    <col min="25" max="25" width="14.625" style="1011" bestFit="1" customWidth="1"/>
    <col min="27" max="27" width="11.125" style="1050"/>
  </cols>
  <sheetData>
    <row r="3" spans="1:27" s="717" customFormat="1">
      <c r="A3" s="717" t="s">
        <v>385</v>
      </c>
      <c r="B3" s="717" t="s">
        <v>386</v>
      </c>
      <c r="C3" s="717" t="s">
        <v>4665</v>
      </c>
      <c r="D3" s="717" t="s">
        <v>387</v>
      </c>
      <c r="E3" s="717" t="s">
        <v>388</v>
      </c>
      <c r="F3" s="717" t="s">
        <v>389</v>
      </c>
      <c r="G3" s="717" t="s">
        <v>390</v>
      </c>
      <c r="H3" s="717" t="s">
        <v>391</v>
      </c>
      <c r="I3" s="717" t="s">
        <v>392</v>
      </c>
      <c r="J3" s="718" t="s">
        <v>393</v>
      </c>
      <c r="K3" s="1044" t="s">
        <v>394</v>
      </c>
      <c r="L3" s="717" t="s">
        <v>395</v>
      </c>
      <c r="M3" s="717" t="s">
        <v>396</v>
      </c>
      <c r="N3" s="717" t="s">
        <v>397</v>
      </c>
      <c r="O3" s="717" t="s">
        <v>398</v>
      </c>
      <c r="P3" s="717" t="s">
        <v>399</v>
      </c>
      <c r="Q3" s="717" t="s">
        <v>400</v>
      </c>
      <c r="R3" s="934" t="s">
        <v>401</v>
      </c>
      <c r="S3" s="717" t="s">
        <v>402</v>
      </c>
      <c r="T3" s="934" t="s">
        <v>403</v>
      </c>
      <c r="U3" s="717" t="s">
        <v>404</v>
      </c>
      <c r="V3" s="717" t="s">
        <v>405</v>
      </c>
      <c r="W3" s="717" t="s">
        <v>406</v>
      </c>
      <c r="X3" s="717" t="s">
        <v>407</v>
      </c>
      <c r="Y3" s="1010" t="s">
        <v>408</v>
      </c>
      <c r="Z3" s="717" t="s">
        <v>4666</v>
      </c>
      <c r="AA3" s="1049" t="s">
        <v>409</v>
      </c>
    </row>
    <row r="4" spans="1:27">
      <c r="A4" t="s">
        <v>410</v>
      </c>
      <c r="B4" t="s">
        <v>411</v>
      </c>
      <c r="C4" t="s">
        <v>5052</v>
      </c>
      <c r="D4" t="s">
        <v>970</v>
      </c>
      <c r="E4" t="s">
        <v>971</v>
      </c>
      <c r="F4" t="s">
        <v>414</v>
      </c>
      <c r="G4" t="s">
        <v>415</v>
      </c>
      <c r="H4" t="s">
        <v>416</v>
      </c>
      <c r="I4" t="s">
        <v>569</v>
      </c>
      <c r="J4" s="711" t="s">
        <v>570</v>
      </c>
      <c r="K4" s="1045">
        <v>44938</v>
      </c>
      <c r="L4" t="s">
        <v>5433</v>
      </c>
      <c r="M4" t="s">
        <v>5434</v>
      </c>
      <c r="N4" t="s">
        <v>421</v>
      </c>
      <c r="O4">
        <v>0</v>
      </c>
      <c r="P4">
        <v>0</v>
      </c>
      <c r="Q4" t="s">
        <v>422</v>
      </c>
      <c r="R4">
        <v>78</v>
      </c>
      <c r="S4">
        <v>73.13</v>
      </c>
      <c r="T4" s="935" t="s">
        <v>422</v>
      </c>
      <c r="U4">
        <v>78</v>
      </c>
      <c r="V4" t="s">
        <v>423</v>
      </c>
      <c r="W4" t="s">
        <v>424</v>
      </c>
      <c r="X4" t="s">
        <v>425</v>
      </c>
      <c r="Y4" s="1011" t="s">
        <v>3075</v>
      </c>
      <c r="Z4" t="s">
        <v>5435</v>
      </c>
      <c r="AA4" s="1050">
        <v>44959.570393518516</v>
      </c>
    </row>
    <row r="5" spans="1:27">
      <c r="A5" t="s">
        <v>410</v>
      </c>
      <c r="B5" t="s">
        <v>411</v>
      </c>
      <c r="C5" t="s">
        <v>5053</v>
      </c>
      <c r="D5" t="s">
        <v>970</v>
      </c>
      <c r="E5" t="s">
        <v>971</v>
      </c>
      <c r="F5" t="s">
        <v>414</v>
      </c>
      <c r="G5" t="s">
        <v>415</v>
      </c>
      <c r="H5" t="s">
        <v>416</v>
      </c>
      <c r="I5" t="s">
        <v>569</v>
      </c>
      <c r="J5" s="711" t="s">
        <v>570</v>
      </c>
      <c r="K5" s="1045">
        <v>44938</v>
      </c>
      <c r="L5" t="s">
        <v>5436</v>
      </c>
      <c r="M5" t="s">
        <v>5437</v>
      </c>
      <c r="N5" t="s">
        <v>421</v>
      </c>
      <c r="O5">
        <v>0</v>
      </c>
      <c r="P5">
        <v>0</v>
      </c>
      <c r="Q5" t="s">
        <v>422</v>
      </c>
      <c r="R5">
        <v>71.400000000000006</v>
      </c>
      <c r="S5">
        <v>66.94</v>
      </c>
      <c r="T5" s="935" t="s">
        <v>422</v>
      </c>
      <c r="U5">
        <v>71.400000000000006</v>
      </c>
      <c r="V5" t="s">
        <v>423</v>
      </c>
      <c r="W5" t="s">
        <v>424</v>
      </c>
      <c r="X5" t="s">
        <v>425</v>
      </c>
      <c r="Y5" s="1011" t="s">
        <v>3246</v>
      </c>
      <c r="Z5" t="s">
        <v>5438</v>
      </c>
      <c r="AA5" s="1050">
        <v>44959.570393518516</v>
      </c>
    </row>
    <row r="6" spans="1:27">
      <c r="A6" t="s">
        <v>410</v>
      </c>
      <c r="B6" t="s">
        <v>411</v>
      </c>
      <c r="C6" t="s">
        <v>4708</v>
      </c>
      <c r="D6" t="s">
        <v>970</v>
      </c>
      <c r="E6" t="s">
        <v>971</v>
      </c>
      <c r="F6" t="s">
        <v>414</v>
      </c>
      <c r="G6" t="s">
        <v>415</v>
      </c>
      <c r="H6" t="s">
        <v>416</v>
      </c>
      <c r="I6" t="s">
        <v>633</v>
      </c>
      <c r="J6" s="711" t="s">
        <v>634</v>
      </c>
      <c r="K6" s="1045">
        <v>44935</v>
      </c>
      <c r="L6" t="s">
        <v>5439</v>
      </c>
      <c r="M6" t="s">
        <v>5440</v>
      </c>
      <c r="N6" t="s">
        <v>421</v>
      </c>
      <c r="O6">
        <v>0</v>
      </c>
      <c r="P6">
        <v>0</v>
      </c>
      <c r="Q6" t="s">
        <v>422</v>
      </c>
      <c r="R6">
        <v>50</v>
      </c>
      <c r="S6">
        <v>46.88</v>
      </c>
      <c r="T6" s="935" t="s">
        <v>422</v>
      </c>
      <c r="U6">
        <v>50</v>
      </c>
      <c r="V6" t="s">
        <v>423</v>
      </c>
      <c r="W6" t="s">
        <v>424</v>
      </c>
      <c r="X6" t="s">
        <v>425</v>
      </c>
      <c r="Y6" s="1011" t="s">
        <v>3069</v>
      </c>
      <c r="Z6" t="s">
        <v>5441</v>
      </c>
      <c r="AA6" s="1050">
        <v>44959.570393518516</v>
      </c>
    </row>
    <row r="7" spans="1:27">
      <c r="A7" t="s">
        <v>410</v>
      </c>
      <c r="B7" t="s">
        <v>411</v>
      </c>
      <c r="C7" t="s">
        <v>4708</v>
      </c>
      <c r="D7" t="s">
        <v>970</v>
      </c>
      <c r="E7" t="s">
        <v>971</v>
      </c>
      <c r="F7" t="s">
        <v>414</v>
      </c>
      <c r="G7" t="s">
        <v>415</v>
      </c>
      <c r="H7" t="s">
        <v>416</v>
      </c>
      <c r="I7" t="s">
        <v>3567</v>
      </c>
      <c r="J7" s="711" t="s">
        <v>3992</v>
      </c>
      <c r="K7" s="1045">
        <v>44938</v>
      </c>
      <c r="L7" t="s">
        <v>5442</v>
      </c>
      <c r="M7" t="s">
        <v>5443</v>
      </c>
      <c r="N7" t="s">
        <v>421</v>
      </c>
      <c r="O7">
        <v>0</v>
      </c>
      <c r="P7">
        <v>0</v>
      </c>
      <c r="Q7" t="s">
        <v>422</v>
      </c>
      <c r="R7">
        <v>39</v>
      </c>
      <c r="S7">
        <v>36.56</v>
      </c>
      <c r="T7" s="935" t="s">
        <v>422</v>
      </c>
      <c r="U7">
        <v>39</v>
      </c>
      <c r="V7" t="s">
        <v>423</v>
      </c>
      <c r="W7" t="s">
        <v>424</v>
      </c>
      <c r="X7" t="s">
        <v>425</v>
      </c>
      <c r="Y7" s="1011" t="s">
        <v>3069</v>
      </c>
      <c r="Z7" t="s">
        <v>5444</v>
      </c>
      <c r="AA7" s="1050">
        <v>44959.570405092592</v>
      </c>
    </row>
    <row r="8" spans="1:27">
      <c r="A8" t="s">
        <v>410</v>
      </c>
      <c r="B8" t="s">
        <v>411</v>
      </c>
      <c r="C8" t="s">
        <v>5175</v>
      </c>
      <c r="D8" t="s">
        <v>970</v>
      </c>
      <c r="E8" t="s">
        <v>971</v>
      </c>
      <c r="F8" t="s">
        <v>414</v>
      </c>
      <c r="G8" t="s">
        <v>415</v>
      </c>
      <c r="H8" t="s">
        <v>416</v>
      </c>
      <c r="I8" t="s">
        <v>569</v>
      </c>
      <c r="J8" s="711" t="s">
        <v>570</v>
      </c>
      <c r="K8" s="1045">
        <v>44938</v>
      </c>
      <c r="L8" t="s">
        <v>5445</v>
      </c>
      <c r="M8" t="s">
        <v>5446</v>
      </c>
      <c r="N8" t="s">
        <v>421</v>
      </c>
      <c r="O8">
        <v>0</v>
      </c>
      <c r="P8">
        <v>0</v>
      </c>
      <c r="Q8" t="s">
        <v>422</v>
      </c>
      <c r="R8">
        <v>105</v>
      </c>
      <c r="S8">
        <v>98.44</v>
      </c>
      <c r="T8" s="935" t="s">
        <v>422</v>
      </c>
      <c r="U8">
        <v>105</v>
      </c>
      <c r="V8" t="s">
        <v>423</v>
      </c>
      <c r="W8" t="s">
        <v>424</v>
      </c>
      <c r="X8" t="s">
        <v>425</v>
      </c>
      <c r="Y8" s="1011" t="s">
        <v>4278</v>
      </c>
      <c r="Z8" t="s">
        <v>5447</v>
      </c>
      <c r="AA8" s="1050">
        <v>44959.570405092592</v>
      </c>
    </row>
    <row r="9" spans="1:27">
      <c r="A9" t="s">
        <v>410</v>
      </c>
      <c r="B9" t="s">
        <v>411</v>
      </c>
      <c r="C9" t="s">
        <v>4708</v>
      </c>
      <c r="D9" t="s">
        <v>970</v>
      </c>
      <c r="E9" t="s">
        <v>971</v>
      </c>
      <c r="F9" t="s">
        <v>414</v>
      </c>
      <c r="G9" t="s">
        <v>415</v>
      </c>
      <c r="H9" t="s">
        <v>416</v>
      </c>
      <c r="I9" t="s">
        <v>3567</v>
      </c>
      <c r="J9" s="711" t="s">
        <v>3992</v>
      </c>
      <c r="K9" s="1045">
        <v>44944</v>
      </c>
      <c r="L9" t="s">
        <v>5448</v>
      </c>
      <c r="M9" t="s">
        <v>5449</v>
      </c>
      <c r="N9" t="s">
        <v>421</v>
      </c>
      <c r="O9">
        <v>0</v>
      </c>
      <c r="P9">
        <v>0</v>
      </c>
      <c r="Q9" t="s">
        <v>422</v>
      </c>
      <c r="R9">
        <v>120</v>
      </c>
      <c r="S9">
        <v>110.89</v>
      </c>
      <c r="T9" s="935" t="s">
        <v>422</v>
      </c>
      <c r="U9">
        <v>120</v>
      </c>
      <c r="V9" t="s">
        <v>423</v>
      </c>
      <c r="W9" t="s">
        <v>424</v>
      </c>
      <c r="X9" t="s">
        <v>425</v>
      </c>
      <c r="Y9" s="1011" t="s">
        <v>3069</v>
      </c>
      <c r="Z9" t="s">
        <v>5450</v>
      </c>
      <c r="AA9" s="1050">
        <v>44959.58929398148</v>
      </c>
    </row>
    <row r="10" spans="1:27">
      <c r="A10" t="s">
        <v>410</v>
      </c>
      <c r="B10" t="s">
        <v>411</v>
      </c>
      <c r="C10" t="s">
        <v>5052</v>
      </c>
      <c r="D10" t="s">
        <v>970</v>
      </c>
      <c r="E10" t="s">
        <v>971</v>
      </c>
      <c r="F10" t="s">
        <v>414</v>
      </c>
      <c r="G10" t="s">
        <v>415</v>
      </c>
      <c r="H10" t="s">
        <v>416</v>
      </c>
      <c r="I10" t="s">
        <v>569</v>
      </c>
      <c r="J10" s="711" t="s">
        <v>570</v>
      </c>
      <c r="K10" s="1045">
        <v>44944</v>
      </c>
      <c r="L10" t="s">
        <v>5451</v>
      </c>
      <c r="M10" t="s">
        <v>5452</v>
      </c>
      <c r="N10" t="s">
        <v>421</v>
      </c>
      <c r="O10">
        <v>0</v>
      </c>
      <c r="P10">
        <v>0</v>
      </c>
      <c r="Q10" t="s">
        <v>422</v>
      </c>
      <c r="R10">
        <v>76.5</v>
      </c>
      <c r="S10">
        <v>70.69</v>
      </c>
      <c r="T10" s="935" t="s">
        <v>422</v>
      </c>
      <c r="U10">
        <v>76.5</v>
      </c>
      <c r="V10" t="s">
        <v>423</v>
      </c>
      <c r="W10" t="s">
        <v>424</v>
      </c>
      <c r="X10" t="s">
        <v>425</v>
      </c>
      <c r="Y10" s="1011" t="s">
        <v>3075</v>
      </c>
      <c r="Z10" t="s">
        <v>5453</v>
      </c>
      <c r="AA10" s="1050">
        <v>44959.58929398148</v>
      </c>
    </row>
    <row r="11" spans="1:27">
      <c r="A11" t="s">
        <v>410</v>
      </c>
      <c r="B11" t="s">
        <v>411</v>
      </c>
      <c r="C11" t="s">
        <v>4708</v>
      </c>
      <c r="D11" t="s">
        <v>970</v>
      </c>
      <c r="E11" t="s">
        <v>971</v>
      </c>
      <c r="F11" t="s">
        <v>414</v>
      </c>
      <c r="G11" t="s">
        <v>415</v>
      </c>
      <c r="H11" t="s">
        <v>416</v>
      </c>
      <c r="I11" t="s">
        <v>873</v>
      </c>
      <c r="J11" s="711" t="s">
        <v>1452</v>
      </c>
      <c r="K11" s="1045">
        <v>44944</v>
      </c>
      <c r="L11" t="s">
        <v>5454</v>
      </c>
      <c r="M11" t="s">
        <v>5455</v>
      </c>
      <c r="N11" t="s">
        <v>421</v>
      </c>
      <c r="O11">
        <v>0</v>
      </c>
      <c r="P11">
        <v>0</v>
      </c>
      <c r="Q11" t="s">
        <v>422</v>
      </c>
      <c r="R11">
        <v>25</v>
      </c>
      <c r="S11">
        <v>23.1</v>
      </c>
      <c r="T11" s="935" t="s">
        <v>422</v>
      </c>
      <c r="U11">
        <v>25</v>
      </c>
      <c r="V11" t="s">
        <v>423</v>
      </c>
      <c r="W11" t="s">
        <v>424</v>
      </c>
      <c r="X11" t="s">
        <v>425</v>
      </c>
      <c r="Y11" s="1011" t="s">
        <v>3069</v>
      </c>
      <c r="Z11" t="s">
        <v>5456</v>
      </c>
      <c r="AA11" s="1050">
        <v>44959.589305555557</v>
      </c>
    </row>
    <row r="12" spans="1:27">
      <c r="A12" t="s">
        <v>410</v>
      </c>
      <c r="B12" t="s">
        <v>411</v>
      </c>
      <c r="C12" t="s">
        <v>4708</v>
      </c>
      <c r="D12" t="s">
        <v>970</v>
      </c>
      <c r="E12" t="s">
        <v>971</v>
      </c>
      <c r="F12" t="s">
        <v>414</v>
      </c>
      <c r="G12" t="s">
        <v>415</v>
      </c>
      <c r="H12" t="s">
        <v>416</v>
      </c>
      <c r="I12" t="s">
        <v>873</v>
      </c>
      <c r="J12" s="711" t="s">
        <v>1452</v>
      </c>
      <c r="K12" s="1045">
        <v>44944</v>
      </c>
      <c r="L12" t="s">
        <v>5457</v>
      </c>
      <c r="M12" t="s">
        <v>5458</v>
      </c>
      <c r="N12" t="s">
        <v>421</v>
      </c>
      <c r="O12">
        <v>0</v>
      </c>
      <c r="P12">
        <v>0</v>
      </c>
      <c r="Q12" t="s">
        <v>422</v>
      </c>
      <c r="R12">
        <v>25</v>
      </c>
      <c r="S12">
        <v>23.1</v>
      </c>
      <c r="T12" s="935" t="s">
        <v>422</v>
      </c>
      <c r="U12">
        <v>25</v>
      </c>
      <c r="V12" t="s">
        <v>423</v>
      </c>
      <c r="W12" t="s">
        <v>424</v>
      </c>
      <c r="X12" t="s">
        <v>425</v>
      </c>
      <c r="Y12" s="1011" t="s">
        <v>3069</v>
      </c>
      <c r="Z12" t="s">
        <v>5459</v>
      </c>
      <c r="AA12" s="1050">
        <v>44959.589305555557</v>
      </c>
    </row>
    <row r="13" spans="1:27">
      <c r="A13" t="s">
        <v>410</v>
      </c>
      <c r="B13" t="s">
        <v>411</v>
      </c>
      <c r="C13" t="s">
        <v>4708</v>
      </c>
      <c r="D13" t="s">
        <v>970</v>
      </c>
      <c r="E13" t="s">
        <v>971</v>
      </c>
      <c r="F13" t="s">
        <v>414</v>
      </c>
      <c r="G13" t="s">
        <v>415</v>
      </c>
      <c r="H13" t="s">
        <v>416</v>
      </c>
      <c r="I13" t="s">
        <v>873</v>
      </c>
      <c r="J13" s="711" t="s">
        <v>1452</v>
      </c>
      <c r="K13" s="1045">
        <v>44944</v>
      </c>
      <c r="L13" t="s">
        <v>5460</v>
      </c>
      <c r="M13" t="s">
        <v>5461</v>
      </c>
      <c r="N13" t="s">
        <v>421</v>
      </c>
      <c r="O13">
        <v>0</v>
      </c>
      <c r="P13">
        <v>0</v>
      </c>
      <c r="Q13" t="s">
        <v>422</v>
      </c>
      <c r="R13">
        <v>25</v>
      </c>
      <c r="S13">
        <v>23.1</v>
      </c>
      <c r="T13" s="935" t="s">
        <v>422</v>
      </c>
      <c r="U13">
        <v>25</v>
      </c>
      <c r="V13" t="s">
        <v>423</v>
      </c>
      <c r="W13" t="s">
        <v>424</v>
      </c>
      <c r="X13" t="s">
        <v>425</v>
      </c>
      <c r="Y13" s="1011" t="s">
        <v>3069</v>
      </c>
      <c r="Z13" t="s">
        <v>5462</v>
      </c>
      <c r="AA13" s="1050">
        <v>44959.589305555557</v>
      </c>
    </row>
    <row r="14" spans="1:27">
      <c r="A14" t="s">
        <v>410</v>
      </c>
      <c r="B14" t="s">
        <v>411</v>
      </c>
      <c r="C14" t="s">
        <v>4708</v>
      </c>
      <c r="D14" t="s">
        <v>970</v>
      </c>
      <c r="E14" t="s">
        <v>971</v>
      </c>
      <c r="F14" t="s">
        <v>414</v>
      </c>
      <c r="G14" t="s">
        <v>415</v>
      </c>
      <c r="H14" t="s">
        <v>416</v>
      </c>
      <c r="I14" t="s">
        <v>873</v>
      </c>
      <c r="J14" s="711" t="s">
        <v>1452</v>
      </c>
      <c r="K14" s="1045">
        <v>44944</v>
      </c>
      <c r="L14" t="s">
        <v>5463</v>
      </c>
      <c r="M14" t="s">
        <v>5464</v>
      </c>
      <c r="N14" t="s">
        <v>421</v>
      </c>
      <c r="O14">
        <v>0</v>
      </c>
      <c r="P14">
        <v>0</v>
      </c>
      <c r="Q14" t="s">
        <v>422</v>
      </c>
      <c r="R14">
        <v>25</v>
      </c>
      <c r="S14">
        <v>23.1</v>
      </c>
      <c r="T14" s="935" t="s">
        <v>422</v>
      </c>
      <c r="U14">
        <v>25</v>
      </c>
      <c r="V14" t="s">
        <v>423</v>
      </c>
      <c r="W14" t="s">
        <v>424</v>
      </c>
      <c r="X14" t="s">
        <v>425</v>
      </c>
      <c r="Y14" s="1011" t="s">
        <v>3069</v>
      </c>
      <c r="Z14" t="s">
        <v>5465</v>
      </c>
      <c r="AA14" s="1050">
        <v>44959.589305555557</v>
      </c>
    </row>
    <row r="15" spans="1:27">
      <c r="A15" t="s">
        <v>410</v>
      </c>
      <c r="B15" t="s">
        <v>411</v>
      </c>
      <c r="C15" t="s">
        <v>5150</v>
      </c>
      <c r="D15" t="s">
        <v>970</v>
      </c>
      <c r="E15" t="s">
        <v>971</v>
      </c>
      <c r="F15" t="s">
        <v>414</v>
      </c>
      <c r="G15" t="s">
        <v>415</v>
      </c>
      <c r="H15" t="s">
        <v>416</v>
      </c>
      <c r="I15" t="s">
        <v>569</v>
      </c>
      <c r="J15" s="711" t="s">
        <v>570</v>
      </c>
      <c r="K15" s="1045">
        <v>44944</v>
      </c>
      <c r="L15" t="s">
        <v>5466</v>
      </c>
      <c r="M15" t="s">
        <v>5467</v>
      </c>
      <c r="N15" t="s">
        <v>421</v>
      </c>
      <c r="O15">
        <v>0</v>
      </c>
      <c r="P15">
        <v>0</v>
      </c>
      <c r="Q15" t="s">
        <v>422</v>
      </c>
      <c r="R15">
        <v>8.2200000000000006</v>
      </c>
      <c r="S15">
        <v>7.6</v>
      </c>
      <c r="T15" s="997" t="s">
        <v>422</v>
      </c>
      <c r="U15">
        <v>8.2200000000000006</v>
      </c>
      <c r="V15" t="s">
        <v>423</v>
      </c>
      <c r="W15" t="s">
        <v>424</v>
      </c>
      <c r="X15" t="s">
        <v>425</v>
      </c>
      <c r="Y15" s="1011" t="s">
        <v>3273</v>
      </c>
      <c r="Z15" t="s">
        <v>5468</v>
      </c>
      <c r="AA15" s="1050">
        <v>44959.589305555557</v>
      </c>
    </row>
    <row r="16" spans="1:27">
      <c r="A16" t="s">
        <v>410</v>
      </c>
      <c r="B16" t="s">
        <v>411</v>
      </c>
      <c r="C16" t="s">
        <v>5052</v>
      </c>
      <c r="D16" t="s">
        <v>970</v>
      </c>
      <c r="E16" t="s">
        <v>971</v>
      </c>
      <c r="F16" t="s">
        <v>414</v>
      </c>
      <c r="G16" t="s">
        <v>415</v>
      </c>
      <c r="H16" t="s">
        <v>416</v>
      </c>
      <c r="I16" t="s">
        <v>569</v>
      </c>
      <c r="J16" s="711" t="s">
        <v>570</v>
      </c>
      <c r="K16" s="1045">
        <v>44944</v>
      </c>
      <c r="L16" t="s">
        <v>5469</v>
      </c>
      <c r="M16" t="s">
        <v>5470</v>
      </c>
      <c r="N16" t="s">
        <v>421</v>
      </c>
      <c r="O16">
        <v>0</v>
      </c>
      <c r="P16">
        <v>0</v>
      </c>
      <c r="Q16" t="s">
        <v>422</v>
      </c>
      <c r="R16">
        <v>5</v>
      </c>
      <c r="S16">
        <v>4.62</v>
      </c>
      <c r="T16" s="935" t="s">
        <v>422</v>
      </c>
      <c r="U16">
        <v>5</v>
      </c>
      <c r="V16" t="s">
        <v>423</v>
      </c>
      <c r="W16" t="s">
        <v>424</v>
      </c>
      <c r="X16" t="s">
        <v>425</v>
      </c>
      <c r="Y16" s="1011" t="s">
        <v>3075</v>
      </c>
      <c r="Z16" t="s">
        <v>5471</v>
      </c>
      <c r="AA16" s="1050">
        <v>44959.589305555557</v>
      </c>
    </row>
    <row r="17" spans="1:27">
      <c r="A17" t="s">
        <v>410</v>
      </c>
      <c r="B17" t="s">
        <v>411</v>
      </c>
      <c r="C17" t="s">
        <v>4708</v>
      </c>
      <c r="D17" t="s">
        <v>970</v>
      </c>
      <c r="E17" t="s">
        <v>971</v>
      </c>
      <c r="F17" t="s">
        <v>414</v>
      </c>
      <c r="G17" t="s">
        <v>415</v>
      </c>
      <c r="H17" s="719" t="s">
        <v>416</v>
      </c>
      <c r="I17" t="s">
        <v>633</v>
      </c>
      <c r="J17" s="711" t="s">
        <v>634</v>
      </c>
      <c r="K17" s="1045">
        <v>44944</v>
      </c>
      <c r="L17" t="s">
        <v>5472</v>
      </c>
      <c r="M17" t="s">
        <v>5473</v>
      </c>
      <c r="N17" t="s">
        <v>421</v>
      </c>
      <c r="O17">
        <v>0</v>
      </c>
      <c r="P17">
        <v>0</v>
      </c>
      <c r="Q17" t="s">
        <v>422</v>
      </c>
      <c r="R17">
        <v>111</v>
      </c>
      <c r="S17">
        <v>102.57</v>
      </c>
      <c r="T17" s="935" t="s">
        <v>422</v>
      </c>
      <c r="U17">
        <v>111</v>
      </c>
      <c r="V17" t="s">
        <v>423</v>
      </c>
      <c r="W17" t="s">
        <v>424</v>
      </c>
      <c r="X17" t="s">
        <v>425</v>
      </c>
      <c r="Y17" s="1011" t="s">
        <v>3069</v>
      </c>
      <c r="Z17" t="s">
        <v>5474</v>
      </c>
      <c r="AA17" s="1050">
        <v>44959.589305555557</v>
      </c>
    </row>
    <row r="18" spans="1:27">
      <c r="A18" t="s">
        <v>410</v>
      </c>
      <c r="B18" t="s">
        <v>411</v>
      </c>
      <c r="C18" t="s">
        <v>4708</v>
      </c>
      <c r="D18" t="s">
        <v>970</v>
      </c>
      <c r="E18" t="s">
        <v>971</v>
      </c>
      <c r="F18" t="s">
        <v>414</v>
      </c>
      <c r="G18" t="s">
        <v>415</v>
      </c>
      <c r="H18" s="719" t="s">
        <v>416</v>
      </c>
      <c r="I18" t="s">
        <v>633</v>
      </c>
      <c r="J18" s="711" t="s">
        <v>634</v>
      </c>
      <c r="K18" s="1045">
        <v>44944</v>
      </c>
      <c r="L18" t="s">
        <v>5475</v>
      </c>
      <c r="M18" t="s">
        <v>5476</v>
      </c>
      <c r="N18" t="s">
        <v>421</v>
      </c>
      <c r="O18">
        <v>0</v>
      </c>
      <c r="P18">
        <v>0</v>
      </c>
      <c r="Q18" t="s">
        <v>422</v>
      </c>
      <c r="R18">
        <v>10.5</v>
      </c>
      <c r="S18">
        <v>9.6999999999999993</v>
      </c>
      <c r="T18" s="935" t="s">
        <v>422</v>
      </c>
      <c r="U18">
        <v>10.5</v>
      </c>
      <c r="V18" t="s">
        <v>423</v>
      </c>
      <c r="W18" t="s">
        <v>424</v>
      </c>
      <c r="X18" t="s">
        <v>425</v>
      </c>
      <c r="Y18" s="1011" t="s">
        <v>3069</v>
      </c>
      <c r="Z18" t="s">
        <v>5477</v>
      </c>
      <c r="AA18" s="1050">
        <v>44959.589305555557</v>
      </c>
    </row>
    <row r="19" spans="1:27">
      <c r="A19" t="s">
        <v>410</v>
      </c>
      <c r="B19" t="s">
        <v>411</v>
      </c>
      <c r="C19" t="s">
        <v>5052</v>
      </c>
      <c r="D19" t="s">
        <v>970</v>
      </c>
      <c r="E19" t="s">
        <v>971</v>
      </c>
      <c r="F19" t="s">
        <v>414</v>
      </c>
      <c r="G19" t="s">
        <v>415</v>
      </c>
      <c r="H19" t="s">
        <v>416</v>
      </c>
      <c r="I19" t="s">
        <v>569</v>
      </c>
      <c r="J19" s="711" t="s">
        <v>570</v>
      </c>
      <c r="K19" s="1045">
        <v>44945</v>
      </c>
      <c r="L19" t="s">
        <v>5478</v>
      </c>
      <c r="M19" t="s">
        <v>5479</v>
      </c>
      <c r="N19" t="s">
        <v>421</v>
      </c>
      <c r="O19">
        <v>0</v>
      </c>
      <c r="P19">
        <v>0</v>
      </c>
      <c r="Q19" t="s">
        <v>422</v>
      </c>
      <c r="R19">
        <v>20</v>
      </c>
      <c r="S19">
        <v>18.48</v>
      </c>
      <c r="T19" s="935" t="s">
        <v>422</v>
      </c>
      <c r="U19">
        <v>20</v>
      </c>
      <c r="V19" t="s">
        <v>423</v>
      </c>
      <c r="W19" t="s">
        <v>424</v>
      </c>
      <c r="X19" t="s">
        <v>425</v>
      </c>
      <c r="Y19" s="1011" t="s">
        <v>3075</v>
      </c>
      <c r="Z19" t="s">
        <v>5480</v>
      </c>
      <c r="AA19" s="1050">
        <v>44959.589317129627</v>
      </c>
    </row>
    <row r="20" spans="1:27">
      <c r="A20" t="s">
        <v>410</v>
      </c>
      <c r="B20" t="s">
        <v>411</v>
      </c>
      <c r="C20" t="s">
        <v>4708</v>
      </c>
      <c r="D20" t="s">
        <v>970</v>
      </c>
      <c r="E20" t="s">
        <v>971</v>
      </c>
      <c r="F20" t="s">
        <v>414</v>
      </c>
      <c r="G20" t="s">
        <v>415</v>
      </c>
      <c r="H20" t="s">
        <v>416</v>
      </c>
      <c r="I20" t="s">
        <v>633</v>
      </c>
      <c r="J20" s="711" t="s">
        <v>634</v>
      </c>
      <c r="K20" s="1045">
        <v>44945</v>
      </c>
      <c r="L20" t="s">
        <v>5481</v>
      </c>
      <c r="M20" t="s">
        <v>5482</v>
      </c>
      <c r="N20" t="s">
        <v>421</v>
      </c>
      <c r="O20">
        <v>0</v>
      </c>
      <c r="P20">
        <v>0</v>
      </c>
      <c r="Q20" t="s">
        <v>422</v>
      </c>
      <c r="R20">
        <v>7</v>
      </c>
      <c r="S20">
        <v>6.47</v>
      </c>
      <c r="T20" s="935" t="s">
        <v>422</v>
      </c>
      <c r="U20">
        <v>7</v>
      </c>
      <c r="V20" t="s">
        <v>423</v>
      </c>
      <c r="W20" t="s">
        <v>424</v>
      </c>
      <c r="X20" t="s">
        <v>425</v>
      </c>
      <c r="Y20" s="1011" t="s">
        <v>3069</v>
      </c>
      <c r="Z20" t="s">
        <v>5483</v>
      </c>
      <c r="AA20" s="1050">
        <v>44959.589317129627</v>
      </c>
    </row>
    <row r="21" spans="1:27">
      <c r="A21" t="s">
        <v>410</v>
      </c>
      <c r="B21" t="s">
        <v>411</v>
      </c>
      <c r="C21" t="s">
        <v>4708</v>
      </c>
      <c r="D21" t="s">
        <v>970</v>
      </c>
      <c r="E21" t="s">
        <v>971</v>
      </c>
      <c r="F21" t="s">
        <v>414</v>
      </c>
      <c r="G21" t="s">
        <v>415</v>
      </c>
      <c r="H21" t="s">
        <v>416</v>
      </c>
      <c r="I21" t="s">
        <v>3567</v>
      </c>
      <c r="J21" s="711" t="s">
        <v>3992</v>
      </c>
      <c r="K21" s="1045">
        <v>44951</v>
      </c>
      <c r="L21" t="s">
        <v>5484</v>
      </c>
      <c r="M21" t="s">
        <v>5485</v>
      </c>
      <c r="N21" t="s">
        <v>421</v>
      </c>
      <c r="O21">
        <v>0</v>
      </c>
      <c r="P21">
        <v>0</v>
      </c>
      <c r="Q21" t="s">
        <v>422</v>
      </c>
      <c r="R21">
        <v>210</v>
      </c>
      <c r="S21">
        <v>192.98</v>
      </c>
      <c r="T21" s="935" t="s">
        <v>422</v>
      </c>
      <c r="U21">
        <v>210</v>
      </c>
      <c r="V21" t="s">
        <v>423</v>
      </c>
      <c r="W21" t="s">
        <v>424</v>
      </c>
      <c r="X21" t="s">
        <v>425</v>
      </c>
      <c r="Y21" s="1011" t="s">
        <v>3069</v>
      </c>
      <c r="Z21" t="s">
        <v>5486</v>
      </c>
      <c r="AA21" s="1050">
        <v>44959.596041666664</v>
      </c>
    </row>
    <row r="22" spans="1:27">
      <c r="A22" t="s">
        <v>410</v>
      </c>
      <c r="B22" t="s">
        <v>411</v>
      </c>
      <c r="C22" t="s">
        <v>4708</v>
      </c>
      <c r="D22" t="s">
        <v>970</v>
      </c>
      <c r="E22" t="s">
        <v>971</v>
      </c>
      <c r="F22" t="s">
        <v>414</v>
      </c>
      <c r="G22" t="s">
        <v>415</v>
      </c>
      <c r="H22" t="s">
        <v>416</v>
      </c>
      <c r="I22" t="s">
        <v>633</v>
      </c>
      <c r="J22" s="711" t="s">
        <v>634</v>
      </c>
      <c r="K22" s="1045">
        <v>44951</v>
      </c>
      <c r="L22" t="s">
        <v>5487</v>
      </c>
      <c r="M22" t="s">
        <v>5488</v>
      </c>
      <c r="N22" t="s">
        <v>421</v>
      </c>
      <c r="O22">
        <v>0</v>
      </c>
      <c r="P22">
        <v>0</v>
      </c>
      <c r="Q22" t="s">
        <v>422</v>
      </c>
      <c r="R22">
        <v>10.5</v>
      </c>
      <c r="S22">
        <v>9.65</v>
      </c>
      <c r="T22" s="935" t="s">
        <v>422</v>
      </c>
      <c r="U22">
        <v>10.5</v>
      </c>
      <c r="V22" t="s">
        <v>423</v>
      </c>
      <c r="W22" t="s">
        <v>424</v>
      </c>
      <c r="X22" t="s">
        <v>425</v>
      </c>
      <c r="Y22" s="1011" t="s">
        <v>3069</v>
      </c>
      <c r="Z22" t="s">
        <v>5489</v>
      </c>
      <c r="AA22" s="1050">
        <v>44959.596041666664</v>
      </c>
    </row>
    <row r="23" spans="1:27">
      <c r="A23" t="s">
        <v>410</v>
      </c>
      <c r="B23" t="s">
        <v>411</v>
      </c>
      <c r="C23" t="s">
        <v>4708</v>
      </c>
      <c r="D23" t="s">
        <v>970</v>
      </c>
      <c r="E23" t="s">
        <v>971</v>
      </c>
      <c r="F23" t="s">
        <v>414</v>
      </c>
      <c r="G23" t="s">
        <v>415</v>
      </c>
      <c r="H23" t="s">
        <v>416</v>
      </c>
      <c r="I23" t="s">
        <v>633</v>
      </c>
      <c r="J23" s="711" t="s">
        <v>634</v>
      </c>
      <c r="K23" s="1045">
        <v>44957</v>
      </c>
      <c r="L23" t="s">
        <v>5490</v>
      </c>
      <c r="M23" t="s">
        <v>5491</v>
      </c>
      <c r="N23" t="s">
        <v>421</v>
      </c>
      <c r="O23">
        <v>0</v>
      </c>
      <c r="P23">
        <v>0</v>
      </c>
      <c r="Q23" t="s">
        <v>422</v>
      </c>
      <c r="R23">
        <v>16.75</v>
      </c>
      <c r="S23">
        <v>15.45</v>
      </c>
      <c r="T23" s="935" t="s">
        <v>422</v>
      </c>
      <c r="U23">
        <v>16.75</v>
      </c>
      <c r="V23" t="s">
        <v>423</v>
      </c>
      <c r="W23" t="s">
        <v>424</v>
      </c>
      <c r="X23" t="s">
        <v>425</v>
      </c>
      <c r="Y23" s="1011" t="s">
        <v>3069</v>
      </c>
      <c r="Z23" t="s">
        <v>5492</v>
      </c>
      <c r="AA23" s="1050">
        <v>44959.600069444445</v>
      </c>
    </row>
    <row r="24" spans="1:27">
      <c r="A24" t="s">
        <v>410</v>
      </c>
      <c r="B24" t="s">
        <v>411</v>
      </c>
      <c r="C24" t="s">
        <v>4845</v>
      </c>
      <c r="D24" t="s">
        <v>970</v>
      </c>
      <c r="E24" t="s">
        <v>971</v>
      </c>
      <c r="F24" t="s">
        <v>414</v>
      </c>
      <c r="G24" t="s">
        <v>415</v>
      </c>
      <c r="H24" t="s">
        <v>416</v>
      </c>
      <c r="I24" t="s">
        <v>633</v>
      </c>
      <c r="J24" s="711" t="s">
        <v>634</v>
      </c>
      <c r="K24" s="1045">
        <v>44957</v>
      </c>
      <c r="L24" t="s">
        <v>5493</v>
      </c>
      <c r="M24" t="s">
        <v>5494</v>
      </c>
      <c r="N24" t="s">
        <v>421</v>
      </c>
      <c r="O24">
        <v>0</v>
      </c>
      <c r="P24">
        <v>0</v>
      </c>
      <c r="Q24" t="s">
        <v>422</v>
      </c>
      <c r="R24">
        <v>12.89</v>
      </c>
      <c r="S24">
        <v>11.89</v>
      </c>
      <c r="T24" s="935" t="s">
        <v>422</v>
      </c>
      <c r="U24">
        <v>12.89</v>
      </c>
      <c r="V24" t="s">
        <v>423</v>
      </c>
      <c r="W24" t="s">
        <v>424</v>
      </c>
      <c r="X24" t="s">
        <v>425</v>
      </c>
      <c r="Y24" s="1011" t="s">
        <v>3168</v>
      </c>
      <c r="Z24" t="s">
        <v>5495</v>
      </c>
      <c r="AA24" s="1050">
        <v>44959.600127314814</v>
      </c>
    </row>
    <row r="25" spans="1:27">
      <c r="A25" t="s">
        <v>410</v>
      </c>
      <c r="B25" t="s">
        <v>411</v>
      </c>
      <c r="C25" t="s">
        <v>5052</v>
      </c>
      <c r="D25" t="s">
        <v>970</v>
      </c>
      <c r="E25" t="s">
        <v>971</v>
      </c>
      <c r="F25" t="s">
        <v>414</v>
      </c>
      <c r="G25" t="s">
        <v>415</v>
      </c>
      <c r="H25" t="s">
        <v>416</v>
      </c>
      <c r="I25" t="s">
        <v>569</v>
      </c>
      <c r="J25" s="711" t="s">
        <v>570</v>
      </c>
      <c r="K25" s="1045">
        <v>44957</v>
      </c>
      <c r="L25" t="s">
        <v>5496</v>
      </c>
      <c r="M25" t="s">
        <v>5497</v>
      </c>
      <c r="N25" t="s">
        <v>421</v>
      </c>
      <c r="O25">
        <v>0</v>
      </c>
      <c r="P25">
        <v>0</v>
      </c>
      <c r="Q25" t="s">
        <v>422</v>
      </c>
      <c r="R25">
        <v>65.099999999999994</v>
      </c>
      <c r="S25">
        <v>60.04</v>
      </c>
      <c r="T25" s="935" t="s">
        <v>422</v>
      </c>
      <c r="U25">
        <v>65.099999999999994</v>
      </c>
      <c r="V25" t="s">
        <v>423</v>
      </c>
      <c r="W25" t="s">
        <v>424</v>
      </c>
      <c r="X25" t="s">
        <v>425</v>
      </c>
      <c r="Y25" s="1011" t="s">
        <v>3075</v>
      </c>
      <c r="Z25" t="s">
        <v>5498</v>
      </c>
      <c r="AA25" s="1050">
        <v>44959.600162037037</v>
      </c>
    </row>
    <row r="26" spans="1:27">
      <c r="A26" t="s">
        <v>410</v>
      </c>
      <c r="B26" t="s">
        <v>411</v>
      </c>
      <c r="C26" t="s">
        <v>4963</v>
      </c>
      <c r="D26" t="s">
        <v>970</v>
      </c>
      <c r="E26" t="s">
        <v>971</v>
      </c>
      <c r="F26" t="s">
        <v>414</v>
      </c>
      <c r="G26" t="s">
        <v>415</v>
      </c>
      <c r="H26" t="s">
        <v>416</v>
      </c>
      <c r="I26" t="s">
        <v>460</v>
      </c>
      <c r="J26" s="711" t="s">
        <v>461</v>
      </c>
      <c r="K26" s="1045">
        <v>44944</v>
      </c>
      <c r="L26" t="s">
        <v>5499</v>
      </c>
      <c r="M26" t="s">
        <v>5500</v>
      </c>
      <c r="N26" t="s">
        <v>421</v>
      </c>
      <c r="O26">
        <v>0</v>
      </c>
      <c r="P26">
        <v>0</v>
      </c>
      <c r="Q26" t="s">
        <v>422</v>
      </c>
      <c r="R26">
        <v>300</v>
      </c>
      <c r="S26">
        <v>277.20999999999998</v>
      </c>
      <c r="T26" s="935" t="s">
        <v>422</v>
      </c>
      <c r="U26">
        <v>300</v>
      </c>
      <c r="V26" t="s">
        <v>423</v>
      </c>
      <c r="W26" t="s">
        <v>424</v>
      </c>
      <c r="X26" t="s">
        <v>425</v>
      </c>
      <c r="Y26" s="1011" t="s">
        <v>3150</v>
      </c>
      <c r="Z26" t="s">
        <v>5501</v>
      </c>
      <c r="AA26" s="1050">
        <v>44960.289895833332</v>
      </c>
    </row>
    <row r="27" spans="1:27">
      <c r="A27" t="s">
        <v>410</v>
      </c>
      <c r="B27" t="s">
        <v>411</v>
      </c>
      <c r="C27" t="s">
        <v>4928</v>
      </c>
      <c r="D27" t="s">
        <v>970</v>
      </c>
      <c r="E27" t="s">
        <v>971</v>
      </c>
      <c r="F27" t="s">
        <v>414</v>
      </c>
      <c r="G27" t="s">
        <v>415</v>
      </c>
      <c r="H27" t="s">
        <v>416</v>
      </c>
      <c r="I27" t="s">
        <v>441</v>
      </c>
      <c r="J27" s="711" t="s">
        <v>442</v>
      </c>
      <c r="K27" s="1045">
        <v>44944</v>
      </c>
      <c r="L27" t="s">
        <v>5502</v>
      </c>
      <c r="M27" t="s">
        <v>5503</v>
      </c>
      <c r="N27" t="s">
        <v>421</v>
      </c>
      <c r="O27">
        <v>0</v>
      </c>
      <c r="P27">
        <v>0</v>
      </c>
      <c r="Q27" t="s">
        <v>422</v>
      </c>
      <c r="R27">
        <v>360</v>
      </c>
      <c r="S27">
        <v>332.66</v>
      </c>
      <c r="T27" s="935" t="s">
        <v>422</v>
      </c>
      <c r="U27">
        <v>360</v>
      </c>
      <c r="V27" t="s">
        <v>423</v>
      </c>
      <c r="W27" t="s">
        <v>424</v>
      </c>
      <c r="X27" t="s">
        <v>425</v>
      </c>
      <c r="Y27" s="1011" t="s">
        <v>3142</v>
      </c>
      <c r="Z27" t="s">
        <v>5504</v>
      </c>
      <c r="AA27" s="1050">
        <v>44960.289907407408</v>
      </c>
    </row>
    <row r="28" spans="1:27">
      <c r="A28" t="s">
        <v>410</v>
      </c>
      <c r="B28" t="s">
        <v>411</v>
      </c>
      <c r="C28" t="s">
        <v>5188</v>
      </c>
      <c r="D28" t="s">
        <v>970</v>
      </c>
      <c r="E28" t="s">
        <v>971</v>
      </c>
      <c r="F28" t="s">
        <v>414</v>
      </c>
      <c r="G28" t="s">
        <v>415</v>
      </c>
      <c r="H28" t="s">
        <v>416</v>
      </c>
      <c r="I28" t="s">
        <v>653</v>
      </c>
      <c r="J28" s="711" t="s">
        <v>654</v>
      </c>
      <c r="K28" s="1045">
        <v>44957</v>
      </c>
      <c r="L28" t="s">
        <v>5505</v>
      </c>
      <c r="M28" t="s">
        <v>5506</v>
      </c>
      <c r="N28" t="s">
        <v>421</v>
      </c>
      <c r="O28">
        <v>0</v>
      </c>
      <c r="P28">
        <v>0</v>
      </c>
      <c r="Q28" t="s">
        <v>422</v>
      </c>
      <c r="R28">
        <v>68.930000000000007</v>
      </c>
      <c r="S28">
        <v>63.57</v>
      </c>
      <c r="T28" s="935" t="s">
        <v>422</v>
      </c>
      <c r="U28">
        <v>68.930000000000007</v>
      </c>
      <c r="V28" t="s">
        <v>423</v>
      </c>
      <c r="W28" t="s">
        <v>424</v>
      </c>
      <c r="X28" t="s">
        <v>425</v>
      </c>
      <c r="Y28" s="1011" t="s">
        <v>3406</v>
      </c>
      <c r="Z28" t="s">
        <v>5507</v>
      </c>
      <c r="AA28" s="1050">
        <v>44960.289907407408</v>
      </c>
    </row>
    <row r="29" spans="1:27">
      <c r="A29" t="s">
        <v>410</v>
      </c>
      <c r="B29" t="s">
        <v>411</v>
      </c>
      <c r="C29" t="s">
        <v>5188</v>
      </c>
      <c r="D29" t="s">
        <v>432</v>
      </c>
      <c r="E29" t="s">
        <v>433</v>
      </c>
      <c r="F29" t="s">
        <v>414</v>
      </c>
      <c r="G29" t="s">
        <v>415</v>
      </c>
      <c r="H29" t="s">
        <v>416</v>
      </c>
      <c r="I29" t="s">
        <v>653</v>
      </c>
      <c r="J29" s="711" t="s">
        <v>654</v>
      </c>
      <c r="K29" s="1045">
        <v>44957</v>
      </c>
      <c r="L29" t="s">
        <v>5508</v>
      </c>
      <c r="M29" t="s">
        <v>5509</v>
      </c>
      <c r="N29" t="s">
        <v>421</v>
      </c>
      <c r="O29">
        <v>0</v>
      </c>
      <c r="P29">
        <v>0</v>
      </c>
      <c r="Q29" t="s">
        <v>422</v>
      </c>
      <c r="R29">
        <v>11.6</v>
      </c>
      <c r="S29">
        <v>10.7</v>
      </c>
      <c r="T29" s="935" t="s">
        <v>422</v>
      </c>
      <c r="U29">
        <v>11.6</v>
      </c>
      <c r="V29" t="s">
        <v>423</v>
      </c>
      <c r="W29" t="s">
        <v>424</v>
      </c>
      <c r="X29" t="s">
        <v>425</v>
      </c>
      <c r="Y29" s="1011" t="s">
        <v>3406</v>
      </c>
      <c r="Z29" t="s">
        <v>5510</v>
      </c>
      <c r="AA29" s="1050">
        <v>44963.389143518521</v>
      </c>
    </row>
    <row r="30" spans="1:27">
      <c r="A30" t="s">
        <v>410</v>
      </c>
      <c r="B30" t="s">
        <v>411</v>
      </c>
      <c r="C30" t="s">
        <v>5188</v>
      </c>
      <c r="D30" t="s">
        <v>432</v>
      </c>
      <c r="E30" t="s">
        <v>433</v>
      </c>
      <c r="F30" t="s">
        <v>414</v>
      </c>
      <c r="G30" t="s">
        <v>415</v>
      </c>
      <c r="H30" t="s">
        <v>416</v>
      </c>
      <c r="I30" t="s">
        <v>653</v>
      </c>
      <c r="J30" s="711" t="s">
        <v>654</v>
      </c>
      <c r="K30" s="1045">
        <v>44957</v>
      </c>
      <c r="L30" t="s">
        <v>5511</v>
      </c>
      <c r="M30" t="s">
        <v>5512</v>
      </c>
      <c r="N30" t="s">
        <v>421</v>
      </c>
      <c r="O30">
        <v>0</v>
      </c>
      <c r="P30">
        <v>0</v>
      </c>
      <c r="Q30" t="s">
        <v>422</v>
      </c>
      <c r="R30">
        <v>46.03</v>
      </c>
      <c r="S30">
        <v>42.45</v>
      </c>
      <c r="T30" s="935" t="s">
        <v>422</v>
      </c>
      <c r="U30">
        <v>46.03</v>
      </c>
      <c r="V30" t="s">
        <v>423</v>
      </c>
      <c r="W30" t="s">
        <v>424</v>
      </c>
      <c r="X30" t="s">
        <v>425</v>
      </c>
      <c r="Y30" s="1011" t="s">
        <v>3406</v>
      </c>
      <c r="Z30" t="s">
        <v>5513</v>
      </c>
      <c r="AA30" s="1050">
        <v>44964.512731481482</v>
      </c>
    </row>
    <row r="31" spans="1:27">
      <c r="A31" t="s">
        <v>410</v>
      </c>
      <c r="B31" t="s">
        <v>411</v>
      </c>
      <c r="C31" t="s">
        <v>4841</v>
      </c>
      <c r="D31" t="s">
        <v>432</v>
      </c>
      <c r="E31" t="s">
        <v>433</v>
      </c>
      <c r="F31" t="s">
        <v>414</v>
      </c>
      <c r="G31" t="s">
        <v>415</v>
      </c>
      <c r="H31" s="696" t="s">
        <v>416</v>
      </c>
      <c r="I31" t="s">
        <v>3565</v>
      </c>
      <c r="J31" s="711" t="s">
        <v>5514</v>
      </c>
      <c r="K31" s="1045">
        <v>44946</v>
      </c>
      <c r="L31" t="s">
        <v>5515</v>
      </c>
      <c r="M31" t="s">
        <v>5516</v>
      </c>
      <c r="N31" t="s">
        <v>421</v>
      </c>
      <c r="O31">
        <v>0</v>
      </c>
      <c r="P31">
        <v>0</v>
      </c>
      <c r="Q31" t="s">
        <v>422</v>
      </c>
      <c r="R31">
        <v>7936</v>
      </c>
      <c r="S31">
        <v>7333.21</v>
      </c>
      <c r="T31" s="935" t="s">
        <v>422</v>
      </c>
      <c r="U31">
        <v>7936</v>
      </c>
      <c r="V31" t="s">
        <v>423</v>
      </c>
      <c r="W31" t="s">
        <v>424</v>
      </c>
      <c r="X31" t="s">
        <v>425</v>
      </c>
      <c r="Y31" s="1011" t="s">
        <v>3122</v>
      </c>
      <c r="Z31" t="s">
        <v>5517</v>
      </c>
      <c r="AA31" s="1050">
        <v>44964.517106481479</v>
      </c>
    </row>
    <row r="32" spans="1:27">
      <c r="A32" t="s">
        <v>410</v>
      </c>
      <c r="B32" t="s">
        <v>411</v>
      </c>
      <c r="C32" t="s">
        <v>5052</v>
      </c>
      <c r="D32" t="s">
        <v>412</v>
      </c>
      <c r="E32" t="s">
        <v>413</v>
      </c>
      <c r="F32" t="s">
        <v>414</v>
      </c>
      <c r="G32" t="s">
        <v>415</v>
      </c>
      <c r="H32" s="696" t="s">
        <v>416</v>
      </c>
      <c r="I32" t="s">
        <v>569</v>
      </c>
      <c r="J32" s="711" t="s">
        <v>570</v>
      </c>
      <c r="K32" s="1045">
        <v>44938</v>
      </c>
      <c r="L32" t="s">
        <v>5518</v>
      </c>
      <c r="M32" t="s">
        <v>5519</v>
      </c>
      <c r="N32" t="s">
        <v>421</v>
      </c>
      <c r="O32">
        <v>0</v>
      </c>
      <c r="P32">
        <v>0</v>
      </c>
      <c r="Q32" t="s">
        <v>422</v>
      </c>
      <c r="R32">
        <v>52</v>
      </c>
      <c r="S32">
        <v>48.75</v>
      </c>
      <c r="T32" s="935" t="s">
        <v>422</v>
      </c>
      <c r="U32">
        <v>52</v>
      </c>
      <c r="V32" t="s">
        <v>423</v>
      </c>
      <c r="W32" t="s">
        <v>424</v>
      </c>
      <c r="X32" t="s">
        <v>425</v>
      </c>
      <c r="Y32" s="1011" t="s">
        <v>3075</v>
      </c>
      <c r="Z32" t="s">
        <v>5520</v>
      </c>
      <c r="AA32" s="1050">
        <v>44970.527974537035</v>
      </c>
    </row>
    <row r="33" spans="1:27">
      <c r="A33" t="s">
        <v>410</v>
      </c>
      <c r="B33" t="s">
        <v>411</v>
      </c>
      <c r="C33" t="s">
        <v>4845</v>
      </c>
      <c r="D33" t="s">
        <v>412</v>
      </c>
      <c r="E33" t="s">
        <v>413</v>
      </c>
      <c r="F33" t="s">
        <v>414</v>
      </c>
      <c r="G33" t="s">
        <v>415</v>
      </c>
      <c r="H33" s="696" t="s">
        <v>416</v>
      </c>
      <c r="I33" t="s">
        <v>633</v>
      </c>
      <c r="J33" s="711" t="s">
        <v>634</v>
      </c>
      <c r="K33" s="1045">
        <v>44957</v>
      </c>
      <c r="L33" t="s">
        <v>5521</v>
      </c>
      <c r="M33" t="s">
        <v>5522</v>
      </c>
      <c r="N33" t="s">
        <v>421</v>
      </c>
      <c r="O33">
        <v>0</v>
      </c>
      <c r="P33">
        <v>0</v>
      </c>
      <c r="Q33" t="s">
        <v>422</v>
      </c>
      <c r="R33">
        <v>25</v>
      </c>
      <c r="S33">
        <v>23.06</v>
      </c>
      <c r="T33" s="935" t="s">
        <v>422</v>
      </c>
      <c r="U33">
        <v>25</v>
      </c>
      <c r="V33" t="s">
        <v>423</v>
      </c>
      <c r="W33" t="s">
        <v>424</v>
      </c>
      <c r="X33" t="s">
        <v>425</v>
      </c>
      <c r="Y33" s="1011" t="s">
        <v>3168</v>
      </c>
      <c r="Z33" t="s">
        <v>5523</v>
      </c>
      <c r="AA33" s="1050">
        <v>44970.528344907405</v>
      </c>
    </row>
    <row r="34" spans="1:27">
      <c r="A34" t="s">
        <v>410</v>
      </c>
      <c r="B34" t="s">
        <v>411</v>
      </c>
      <c r="C34" t="s">
        <v>4932</v>
      </c>
      <c r="D34" t="s">
        <v>970</v>
      </c>
      <c r="E34" t="s">
        <v>971</v>
      </c>
      <c r="F34" t="s">
        <v>414</v>
      </c>
      <c r="G34" t="s">
        <v>415</v>
      </c>
      <c r="H34" s="696" t="s">
        <v>416</v>
      </c>
      <c r="I34" t="s">
        <v>441</v>
      </c>
      <c r="J34" s="711" t="s">
        <v>442</v>
      </c>
      <c r="K34" s="1045">
        <v>44950</v>
      </c>
      <c r="L34" t="s">
        <v>5524</v>
      </c>
      <c r="M34" t="s">
        <v>5525</v>
      </c>
      <c r="N34" t="s">
        <v>421</v>
      </c>
      <c r="O34">
        <v>0</v>
      </c>
      <c r="P34">
        <v>0</v>
      </c>
      <c r="Q34" t="s">
        <v>422</v>
      </c>
      <c r="R34">
        <v>612</v>
      </c>
      <c r="S34">
        <v>562.4</v>
      </c>
      <c r="T34" s="935" t="s">
        <v>422</v>
      </c>
      <c r="U34">
        <v>612</v>
      </c>
      <c r="V34" t="s">
        <v>423</v>
      </c>
      <c r="W34" t="s">
        <v>424</v>
      </c>
      <c r="X34" t="s">
        <v>425</v>
      </c>
      <c r="Y34" s="1011" t="s">
        <v>3145</v>
      </c>
      <c r="Z34" t="s">
        <v>5526</v>
      </c>
      <c r="AA34" s="1050">
        <v>44970.57849537037</v>
      </c>
    </row>
    <row r="35" spans="1:27">
      <c r="A35" t="s">
        <v>410</v>
      </c>
      <c r="B35" t="s">
        <v>411</v>
      </c>
      <c r="C35" t="s">
        <v>4715</v>
      </c>
      <c r="D35" t="s">
        <v>970</v>
      </c>
      <c r="E35" t="s">
        <v>971</v>
      </c>
      <c r="F35" t="s">
        <v>414</v>
      </c>
      <c r="G35" t="s">
        <v>415</v>
      </c>
      <c r="H35" s="696" t="s">
        <v>416</v>
      </c>
      <c r="I35" t="s">
        <v>873</v>
      </c>
      <c r="J35" s="711" t="s">
        <v>1452</v>
      </c>
      <c r="K35" s="1045">
        <v>44957</v>
      </c>
      <c r="L35" t="s">
        <v>5527</v>
      </c>
      <c r="M35" t="s">
        <v>5528</v>
      </c>
      <c r="N35" t="s">
        <v>421</v>
      </c>
      <c r="O35">
        <v>0</v>
      </c>
      <c r="P35">
        <v>0</v>
      </c>
      <c r="Q35" t="s">
        <v>422</v>
      </c>
      <c r="R35">
        <v>204</v>
      </c>
      <c r="S35">
        <v>188.14</v>
      </c>
      <c r="T35" s="935" t="s">
        <v>422</v>
      </c>
      <c r="U35">
        <v>204</v>
      </c>
      <c r="V35" t="s">
        <v>423</v>
      </c>
      <c r="W35" t="s">
        <v>424</v>
      </c>
      <c r="X35" t="s">
        <v>425</v>
      </c>
      <c r="Y35" s="1011" t="s">
        <v>3064</v>
      </c>
      <c r="Z35" t="s">
        <v>5529</v>
      </c>
      <c r="AA35" s="1050">
        <v>44970.578506944446</v>
      </c>
    </row>
    <row r="36" spans="1:27">
      <c r="A36" t="s">
        <v>410</v>
      </c>
      <c r="B36" t="s">
        <v>411</v>
      </c>
      <c r="C36" t="s">
        <v>4715</v>
      </c>
      <c r="D36" t="s">
        <v>970</v>
      </c>
      <c r="E36" t="s">
        <v>971</v>
      </c>
      <c r="F36" t="s">
        <v>414</v>
      </c>
      <c r="G36" t="s">
        <v>415</v>
      </c>
      <c r="H36" s="696" t="s">
        <v>416</v>
      </c>
      <c r="I36" t="s">
        <v>873</v>
      </c>
      <c r="J36" s="711" t="s">
        <v>1452</v>
      </c>
      <c r="K36" s="1045">
        <v>44957</v>
      </c>
      <c r="L36" t="s">
        <v>5530</v>
      </c>
      <c r="M36" t="s">
        <v>5531</v>
      </c>
      <c r="N36" t="s">
        <v>421</v>
      </c>
      <c r="O36">
        <v>0</v>
      </c>
      <c r="P36">
        <v>0</v>
      </c>
      <c r="Q36" t="s">
        <v>422</v>
      </c>
      <c r="R36">
        <v>569</v>
      </c>
      <c r="S36">
        <v>524.76</v>
      </c>
      <c r="T36" s="935" t="s">
        <v>422</v>
      </c>
      <c r="U36">
        <v>569</v>
      </c>
      <c r="V36" t="s">
        <v>423</v>
      </c>
      <c r="W36" t="s">
        <v>424</v>
      </c>
      <c r="X36" t="s">
        <v>425</v>
      </c>
      <c r="Y36" s="1011" t="s">
        <v>3064</v>
      </c>
      <c r="Z36" t="s">
        <v>5532</v>
      </c>
      <c r="AA36" s="1050">
        <v>44970.578506944446</v>
      </c>
    </row>
    <row r="37" spans="1:27">
      <c r="A37" t="s">
        <v>410</v>
      </c>
      <c r="B37" t="s">
        <v>411</v>
      </c>
      <c r="C37" t="s">
        <v>4715</v>
      </c>
      <c r="D37" t="s">
        <v>970</v>
      </c>
      <c r="E37" t="s">
        <v>971</v>
      </c>
      <c r="F37" t="s">
        <v>414</v>
      </c>
      <c r="G37" t="s">
        <v>415</v>
      </c>
      <c r="H37" s="696" t="s">
        <v>416</v>
      </c>
      <c r="I37" t="s">
        <v>873</v>
      </c>
      <c r="J37" s="711" t="s">
        <v>1452</v>
      </c>
      <c r="K37" s="1045">
        <v>44957</v>
      </c>
      <c r="L37" t="s">
        <v>5533</v>
      </c>
      <c r="M37" t="s">
        <v>5534</v>
      </c>
      <c r="N37" t="s">
        <v>421</v>
      </c>
      <c r="O37">
        <v>0</v>
      </c>
      <c r="P37">
        <v>0</v>
      </c>
      <c r="Q37" t="s">
        <v>422</v>
      </c>
      <c r="R37">
        <v>470</v>
      </c>
      <c r="S37">
        <v>433.46</v>
      </c>
      <c r="T37" s="935" t="s">
        <v>422</v>
      </c>
      <c r="U37">
        <v>470</v>
      </c>
      <c r="V37" t="s">
        <v>423</v>
      </c>
      <c r="W37" t="s">
        <v>424</v>
      </c>
      <c r="X37" t="s">
        <v>425</v>
      </c>
      <c r="Y37" s="1011" t="s">
        <v>3064</v>
      </c>
      <c r="Z37" t="s">
        <v>5535</v>
      </c>
      <c r="AA37" s="1050">
        <v>44970.578506944446</v>
      </c>
    </row>
    <row r="38" spans="1:27">
      <c r="A38" t="s">
        <v>410</v>
      </c>
      <c r="B38" t="s">
        <v>411</v>
      </c>
      <c r="C38" t="s">
        <v>4932</v>
      </c>
      <c r="D38" t="s">
        <v>970</v>
      </c>
      <c r="E38" t="s">
        <v>971</v>
      </c>
      <c r="F38" t="s">
        <v>414</v>
      </c>
      <c r="G38" t="s">
        <v>415</v>
      </c>
      <c r="H38" s="696" t="s">
        <v>416</v>
      </c>
      <c r="I38" t="s">
        <v>441</v>
      </c>
      <c r="J38" s="711" t="s">
        <v>442</v>
      </c>
      <c r="K38" s="1045">
        <v>44950</v>
      </c>
      <c r="L38" t="s">
        <v>5536</v>
      </c>
      <c r="M38" t="s">
        <v>5537</v>
      </c>
      <c r="N38" t="s">
        <v>421</v>
      </c>
      <c r="O38">
        <v>0</v>
      </c>
      <c r="P38">
        <v>0</v>
      </c>
      <c r="Q38" t="s">
        <v>422</v>
      </c>
      <c r="R38">
        <v>153</v>
      </c>
      <c r="S38">
        <v>140.6</v>
      </c>
      <c r="T38" s="935" t="s">
        <v>422</v>
      </c>
      <c r="U38">
        <v>153</v>
      </c>
      <c r="V38" t="s">
        <v>423</v>
      </c>
      <c r="W38" t="s">
        <v>424</v>
      </c>
      <c r="X38" t="s">
        <v>425</v>
      </c>
      <c r="Y38" s="1011" t="s">
        <v>3145</v>
      </c>
      <c r="Z38" t="s">
        <v>5538</v>
      </c>
      <c r="AA38" s="1050">
        <v>44970.578506944446</v>
      </c>
    </row>
    <row r="39" spans="1:27">
      <c r="A39" t="s">
        <v>410</v>
      </c>
      <c r="B39" t="s">
        <v>411</v>
      </c>
      <c r="C39" t="s">
        <v>4708</v>
      </c>
      <c r="D39" t="s">
        <v>970</v>
      </c>
      <c r="E39" t="s">
        <v>971</v>
      </c>
      <c r="F39" t="s">
        <v>414</v>
      </c>
      <c r="G39" t="s">
        <v>415</v>
      </c>
      <c r="H39" s="696" t="s">
        <v>416</v>
      </c>
      <c r="I39" t="s">
        <v>3567</v>
      </c>
      <c r="J39" s="711" t="s">
        <v>3992</v>
      </c>
      <c r="K39" s="1045">
        <v>44953</v>
      </c>
      <c r="L39" t="s">
        <v>5539</v>
      </c>
      <c r="M39" t="s">
        <v>5540</v>
      </c>
      <c r="N39" t="s">
        <v>421</v>
      </c>
      <c r="O39">
        <v>0</v>
      </c>
      <c r="P39">
        <v>0</v>
      </c>
      <c r="Q39" t="s">
        <v>422</v>
      </c>
      <c r="R39">
        <v>3760</v>
      </c>
      <c r="S39">
        <v>3455.25</v>
      </c>
      <c r="T39" s="935" t="s">
        <v>422</v>
      </c>
      <c r="U39">
        <v>3760</v>
      </c>
      <c r="V39" t="s">
        <v>423</v>
      </c>
      <c r="W39" t="s">
        <v>424</v>
      </c>
      <c r="X39" t="s">
        <v>425</v>
      </c>
      <c r="Y39" s="1011" t="s">
        <v>3069</v>
      </c>
      <c r="Z39" t="s">
        <v>5541</v>
      </c>
      <c r="AA39" s="1050">
        <v>44970.578506944446</v>
      </c>
    </row>
    <row r="40" spans="1:27">
      <c r="A40" t="s">
        <v>410</v>
      </c>
      <c r="B40" t="s">
        <v>411</v>
      </c>
      <c r="C40" t="s">
        <v>4715</v>
      </c>
      <c r="D40" t="s">
        <v>970</v>
      </c>
      <c r="E40" t="s">
        <v>971</v>
      </c>
      <c r="F40" t="s">
        <v>414</v>
      </c>
      <c r="G40" t="s">
        <v>415</v>
      </c>
      <c r="H40" t="s">
        <v>416</v>
      </c>
      <c r="I40" t="s">
        <v>3567</v>
      </c>
      <c r="J40" s="711" t="s">
        <v>3992</v>
      </c>
      <c r="K40" s="1045">
        <v>44957</v>
      </c>
      <c r="L40" t="s">
        <v>5542</v>
      </c>
      <c r="M40" t="s">
        <v>5543</v>
      </c>
      <c r="N40" t="s">
        <v>421</v>
      </c>
      <c r="O40">
        <v>0</v>
      </c>
      <c r="P40">
        <v>0</v>
      </c>
      <c r="Q40" t="s">
        <v>422</v>
      </c>
      <c r="R40">
        <v>60</v>
      </c>
      <c r="S40">
        <v>55.34</v>
      </c>
      <c r="T40" s="935" t="s">
        <v>422</v>
      </c>
      <c r="U40">
        <v>60</v>
      </c>
      <c r="V40" t="s">
        <v>423</v>
      </c>
      <c r="W40" t="s">
        <v>424</v>
      </c>
      <c r="X40" t="s">
        <v>425</v>
      </c>
      <c r="Y40" s="1011" t="s">
        <v>3064</v>
      </c>
      <c r="Z40" t="s">
        <v>5544</v>
      </c>
      <c r="AA40" s="1050">
        <v>44970.578506944446</v>
      </c>
    </row>
    <row r="41" spans="1:27">
      <c r="A41" t="s">
        <v>410</v>
      </c>
      <c r="B41" t="s">
        <v>411</v>
      </c>
      <c r="C41" t="s">
        <v>4715</v>
      </c>
      <c r="D41" t="s">
        <v>970</v>
      </c>
      <c r="E41" t="s">
        <v>971</v>
      </c>
      <c r="F41" t="s">
        <v>414</v>
      </c>
      <c r="G41" t="s">
        <v>415</v>
      </c>
      <c r="H41" s="929" t="s">
        <v>416</v>
      </c>
      <c r="I41" t="s">
        <v>2043</v>
      </c>
      <c r="J41" s="711" t="s">
        <v>1833</v>
      </c>
      <c r="K41" s="1045">
        <v>44957</v>
      </c>
      <c r="L41" t="s">
        <v>5542</v>
      </c>
      <c r="M41" t="s">
        <v>5545</v>
      </c>
      <c r="N41" t="s">
        <v>421</v>
      </c>
      <c r="O41">
        <v>0</v>
      </c>
      <c r="P41">
        <v>0</v>
      </c>
      <c r="Q41" t="s">
        <v>422</v>
      </c>
      <c r="R41">
        <v>480</v>
      </c>
      <c r="S41">
        <v>442.68</v>
      </c>
      <c r="T41" s="935" t="s">
        <v>422</v>
      </c>
      <c r="U41">
        <v>480</v>
      </c>
      <c r="V41" t="s">
        <v>423</v>
      </c>
      <c r="W41" t="s">
        <v>424</v>
      </c>
      <c r="X41" t="s">
        <v>425</v>
      </c>
      <c r="Y41" s="1011" t="s">
        <v>3064</v>
      </c>
      <c r="Z41" t="s">
        <v>5546</v>
      </c>
      <c r="AA41" s="1050">
        <v>44970.578506944446</v>
      </c>
    </row>
    <row r="42" spans="1:27">
      <c r="A42" t="s">
        <v>410</v>
      </c>
      <c r="B42" t="s">
        <v>411</v>
      </c>
      <c r="C42" t="s">
        <v>4667</v>
      </c>
      <c r="D42" t="s">
        <v>970</v>
      </c>
      <c r="E42" t="s">
        <v>971</v>
      </c>
      <c r="F42" t="s">
        <v>414</v>
      </c>
      <c r="G42" t="s">
        <v>415</v>
      </c>
      <c r="H42" t="s">
        <v>416</v>
      </c>
      <c r="I42" t="s">
        <v>3558</v>
      </c>
      <c r="J42" s="711" t="s">
        <v>3818</v>
      </c>
      <c r="K42" s="1045">
        <v>44957</v>
      </c>
      <c r="L42" t="s">
        <v>5547</v>
      </c>
      <c r="M42" t="s">
        <v>5548</v>
      </c>
      <c r="N42" t="s">
        <v>421</v>
      </c>
      <c r="O42">
        <v>0</v>
      </c>
      <c r="P42">
        <v>0</v>
      </c>
      <c r="Q42" t="s">
        <v>422</v>
      </c>
      <c r="R42">
        <v>1055</v>
      </c>
      <c r="S42">
        <v>972.98</v>
      </c>
      <c r="T42" s="935" t="s">
        <v>422</v>
      </c>
      <c r="U42">
        <v>1055</v>
      </c>
      <c r="V42" t="s">
        <v>423</v>
      </c>
      <c r="W42" t="s">
        <v>424</v>
      </c>
      <c r="X42" t="s">
        <v>425</v>
      </c>
      <c r="Y42" s="1011" t="s">
        <v>3571</v>
      </c>
      <c r="Z42" t="s">
        <v>5549</v>
      </c>
      <c r="AA42" s="1050">
        <v>44971.377233796295</v>
      </c>
    </row>
    <row r="43" spans="1:27">
      <c r="A43" t="s">
        <v>410</v>
      </c>
      <c r="B43" t="s">
        <v>411</v>
      </c>
      <c r="C43" t="s">
        <v>4667</v>
      </c>
      <c r="D43" t="s">
        <v>970</v>
      </c>
      <c r="E43" t="s">
        <v>971</v>
      </c>
      <c r="F43" t="s">
        <v>414</v>
      </c>
      <c r="G43" t="s">
        <v>415</v>
      </c>
      <c r="H43" t="s">
        <v>416</v>
      </c>
      <c r="I43" t="s">
        <v>3561</v>
      </c>
      <c r="J43" s="711" t="s">
        <v>3821</v>
      </c>
      <c r="K43" s="1045">
        <v>44957</v>
      </c>
      <c r="L43" t="s">
        <v>5547</v>
      </c>
      <c r="M43" t="s">
        <v>5550</v>
      </c>
      <c r="N43" t="s">
        <v>421</v>
      </c>
      <c r="O43">
        <v>0</v>
      </c>
      <c r="P43">
        <v>0</v>
      </c>
      <c r="Q43" t="s">
        <v>422</v>
      </c>
      <c r="R43">
        <v>2128</v>
      </c>
      <c r="S43">
        <v>1962.56</v>
      </c>
      <c r="T43" s="935" t="s">
        <v>422</v>
      </c>
      <c r="U43">
        <v>2128</v>
      </c>
      <c r="V43" t="s">
        <v>423</v>
      </c>
      <c r="W43" t="s">
        <v>424</v>
      </c>
      <c r="X43" t="s">
        <v>425</v>
      </c>
      <c r="Y43" s="1011" t="s">
        <v>3571</v>
      </c>
      <c r="Z43" t="s">
        <v>5551</v>
      </c>
      <c r="AA43" s="1050">
        <v>44971.377233796295</v>
      </c>
    </row>
    <row r="44" spans="1:27">
      <c r="A44" t="s">
        <v>410</v>
      </c>
      <c r="B44" t="s">
        <v>411</v>
      </c>
      <c r="C44" t="s">
        <v>4667</v>
      </c>
      <c r="D44" t="s">
        <v>970</v>
      </c>
      <c r="E44" t="s">
        <v>971</v>
      </c>
      <c r="F44" t="s">
        <v>414</v>
      </c>
      <c r="G44" t="s">
        <v>415</v>
      </c>
      <c r="H44" t="s">
        <v>416</v>
      </c>
      <c r="I44" t="s">
        <v>852</v>
      </c>
      <c r="J44" s="711" t="s">
        <v>2284</v>
      </c>
      <c r="K44" s="1045">
        <v>44957</v>
      </c>
      <c r="L44" t="s">
        <v>5547</v>
      </c>
      <c r="M44" t="s">
        <v>5552</v>
      </c>
      <c r="N44" t="s">
        <v>421</v>
      </c>
      <c r="O44">
        <v>0</v>
      </c>
      <c r="P44">
        <v>0</v>
      </c>
      <c r="Q44" t="s">
        <v>422</v>
      </c>
      <c r="R44">
        <v>6812</v>
      </c>
      <c r="S44">
        <v>6282.39</v>
      </c>
      <c r="T44" s="935" t="s">
        <v>422</v>
      </c>
      <c r="U44">
        <v>6812</v>
      </c>
      <c r="V44" t="s">
        <v>423</v>
      </c>
      <c r="W44" t="s">
        <v>424</v>
      </c>
      <c r="X44" t="s">
        <v>425</v>
      </c>
      <c r="Y44" s="1011" t="s">
        <v>3571</v>
      </c>
      <c r="Z44" t="s">
        <v>5553</v>
      </c>
      <c r="AA44" s="1050">
        <v>44971.377233796295</v>
      </c>
    </row>
    <row r="45" spans="1:27">
      <c r="A45" t="s">
        <v>410</v>
      </c>
      <c r="B45" t="s">
        <v>411</v>
      </c>
      <c r="C45" t="s">
        <v>4685</v>
      </c>
      <c r="D45" t="s">
        <v>970</v>
      </c>
      <c r="E45" t="s">
        <v>971</v>
      </c>
      <c r="F45" t="s">
        <v>414</v>
      </c>
      <c r="G45" t="s">
        <v>415</v>
      </c>
      <c r="H45" t="s">
        <v>416</v>
      </c>
      <c r="I45" t="s">
        <v>860</v>
      </c>
      <c r="J45" s="711" t="s">
        <v>2594</v>
      </c>
      <c r="K45" s="1045">
        <v>44957</v>
      </c>
      <c r="L45" t="s">
        <v>5547</v>
      </c>
      <c r="M45" t="s">
        <v>5554</v>
      </c>
      <c r="N45" t="s">
        <v>421</v>
      </c>
      <c r="O45">
        <v>0</v>
      </c>
      <c r="P45">
        <v>0</v>
      </c>
      <c r="Q45" t="s">
        <v>422</v>
      </c>
      <c r="R45">
        <v>3007</v>
      </c>
      <c r="S45">
        <v>2773.22</v>
      </c>
      <c r="T45" s="935" t="s">
        <v>422</v>
      </c>
      <c r="U45">
        <v>3007</v>
      </c>
      <c r="V45" t="s">
        <v>423</v>
      </c>
      <c r="W45" t="s">
        <v>424</v>
      </c>
      <c r="X45" t="s">
        <v>425</v>
      </c>
      <c r="Y45" s="1011" t="s">
        <v>3574</v>
      </c>
      <c r="Z45" t="s">
        <v>5555</v>
      </c>
      <c r="AA45" s="1050">
        <v>44971.377233796295</v>
      </c>
    </row>
    <row r="46" spans="1:27">
      <c r="A46" t="s">
        <v>410</v>
      </c>
      <c r="B46" t="s">
        <v>411</v>
      </c>
      <c r="C46" t="s">
        <v>4667</v>
      </c>
      <c r="D46" t="s">
        <v>970</v>
      </c>
      <c r="E46" t="s">
        <v>971</v>
      </c>
      <c r="F46" t="s">
        <v>414</v>
      </c>
      <c r="G46" t="s">
        <v>415</v>
      </c>
      <c r="H46" t="s">
        <v>416</v>
      </c>
      <c r="I46" t="s">
        <v>866</v>
      </c>
      <c r="J46" s="711" t="s">
        <v>2581</v>
      </c>
      <c r="K46" s="1045">
        <v>44957</v>
      </c>
      <c r="L46" t="s">
        <v>5547</v>
      </c>
      <c r="M46" t="s">
        <v>5556</v>
      </c>
      <c r="N46" t="s">
        <v>421</v>
      </c>
      <c r="O46">
        <v>0</v>
      </c>
      <c r="P46">
        <v>0</v>
      </c>
      <c r="Q46" t="s">
        <v>422</v>
      </c>
      <c r="R46">
        <v>363</v>
      </c>
      <c r="S46">
        <v>334.78</v>
      </c>
      <c r="T46" s="935" t="s">
        <v>422</v>
      </c>
      <c r="U46">
        <v>363</v>
      </c>
      <c r="V46" t="s">
        <v>423</v>
      </c>
      <c r="W46" t="s">
        <v>424</v>
      </c>
      <c r="X46" t="s">
        <v>425</v>
      </c>
      <c r="Y46" s="1011" t="s">
        <v>3571</v>
      </c>
      <c r="Z46" t="s">
        <v>5557</v>
      </c>
      <c r="AA46" s="1050">
        <v>44971.377245370371</v>
      </c>
    </row>
    <row r="47" spans="1:27">
      <c r="A47" t="s">
        <v>410</v>
      </c>
      <c r="B47" t="s">
        <v>411</v>
      </c>
      <c r="C47" t="s">
        <v>4667</v>
      </c>
      <c r="D47" t="s">
        <v>970</v>
      </c>
      <c r="E47" t="s">
        <v>971</v>
      </c>
      <c r="F47" t="s">
        <v>414</v>
      </c>
      <c r="G47" t="s">
        <v>415</v>
      </c>
      <c r="H47" t="s">
        <v>416</v>
      </c>
      <c r="I47" t="s">
        <v>867</v>
      </c>
      <c r="J47" s="711" t="s">
        <v>1339</v>
      </c>
      <c r="K47" s="1045">
        <v>44957</v>
      </c>
      <c r="L47" t="s">
        <v>5547</v>
      </c>
      <c r="M47" t="s">
        <v>5558</v>
      </c>
      <c r="N47" t="s">
        <v>421</v>
      </c>
      <c r="O47">
        <v>0</v>
      </c>
      <c r="P47">
        <v>0</v>
      </c>
      <c r="Q47" t="s">
        <v>422</v>
      </c>
      <c r="R47">
        <v>5747</v>
      </c>
      <c r="S47">
        <v>5300.19</v>
      </c>
      <c r="T47" s="935" t="s">
        <v>422</v>
      </c>
      <c r="U47">
        <v>5747</v>
      </c>
      <c r="V47" t="s">
        <v>423</v>
      </c>
      <c r="W47" t="s">
        <v>424</v>
      </c>
      <c r="X47" t="s">
        <v>425</v>
      </c>
      <c r="Y47" s="1011" t="s">
        <v>3571</v>
      </c>
      <c r="Z47" t="s">
        <v>5559</v>
      </c>
      <c r="AA47" s="1050">
        <v>44971.377245370371</v>
      </c>
    </row>
    <row r="48" spans="1:27">
      <c r="A48" t="s">
        <v>410</v>
      </c>
      <c r="B48" t="s">
        <v>411</v>
      </c>
      <c r="C48" t="s">
        <v>4667</v>
      </c>
      <c r="D48" t="s">
        <v>970</v>
      </c>
      <c r="E48" t="s">
        <v>971</v>
      </c>
      <c r="F48" t="s">
        <v>414</v>
      </c>
      <c r="G48" t="s">
        <v>415</v>
      </c>
      <c r="H48" t="s">
        <v>416</v>
      </c>
      <c r="I48" t="s">
        <v>869</v>
      </c>
      <c r="J48" s="711" t="s">
        <v>2289</v>
      </c>
      <c r="K48" s="1045">
        <v>44957</v>
      </c>
      <c r="L48" t="s">
        <v>5547</v>
      </c>
      <c r="M48" t="s">
        <v>5560</v>
      </c>
      <c r="N48" t="s">
        <v>421</v>
      </c>
      <c r="O48">
        <v>0</v>
      </c>
      <c r="P48">
        <v>0</v>
      </c>
      <c r="Q48" t="s">
        <v>422</v>
      </c>
      <c r="R48">
        <v>4894</v>
      </c>
      <c r="S48">
        <v>4513.51</v>
      </c>
      <c r="T48" s="935" t="s">
        <v>422</v>
      </c>
      <c r="U48">
        <v>4894</v>
      </c>
      <c r="V48" t="s">
        <v>423</v>
      </c>
      <c r="W48" t="s">
        <v>424</v>
      </c>
      <c r="X48" t="s">
        <v>425</v>
      </c>
      <c r="Y48" s="1011" t="s">
        <v>3571</v>
      </c>
      <c r="Z48" t="s">
        <v>5561</v>
      </c>
      <c r="AA48" s="1050">
        <v>44971.377245370371</v>
      </c>
    </row>
    <row r="49" spans="1:28">
      <c r="A49" t="s">
        <v>410</v>
      </c>
      <c r="B49" t="s">
        <v>411</v>
      </c>
      <c r="C49" t="s">
        <v>4667</v>
      </c>
      <c r="D49" t="s">
        <v>970</v>
      </c>
      <c r="E49" t="s">
        <v>971</v>
      </c>
      <c r="F49" t="s">
        <v>414</v>
      </c>
      <c r="G49" t="s">
        <v>415</v>
      </c>
      <c r="H49" t="s">
        <v>416</v>
      </c>
      <c r="I49" t="s">
        <v>870</v>
      </c>
      <c r="J49" s="711" t="s">
        <v>1569</v>
      </c>
      <c r="K49" s="1045">
        <v>44957</v>
      </c>
      <c r="L49" t="s">
        <v>5547</v>
      </c>
      <c r="M49" t="s">
        <v>5562</v>
      </c>
      <c r="N49" t="s">
        <v>421</v>
      </c>
      <c r="O49">
        <v>0</v>
      </c>
      <c r="P49">
        <v>0</v>
      </c>
      <c r="Q49" t="s">
        <v>422</v>
      </c>
      <c r="R49">
        <v>2658</v>
      </c>
      <c r="S49">
        <v>2451.35</v>
      </c>
      <c r="T49" s="935" t="s">
        <v>422</v>
      </c>
      <c r="U49">
        <v>2658</v>
      </c>
      <c r="V49" t="s">
        <v>423</v>
      </c>
      <c r="W49" t="s">
        <v>424</v>
      </c>
      <c r="X49" t="s">
        <v>425</v>
      </c>
      <c r="Y49" s="1011" t="s">
        <v>3571</v>
      </c>
      <c r="Z49" t="s">
        <v>5563</v>
      </c>
      <c r="AA49" s="1050">
        <v>44971.377245370371</v>
      </c>
    </row>
    <row r="50" spans="1:28">
      <c r="A50" t="s">
        <v>410</v>
      </c>
      <c r="B50" t="s">
        <v>411</v>
      </c>
      <c r="C50" t="s">
        <v>4685</v>
      </c>
      <c r="D50" t="s">
        <v>970</v>
      </c>
      <c r="E50" t="s">
        <v>971</v>
      </c>
      <c r="F50" t="s">
        <v>414</v>
      </c>
      <c r="G50" t="s">
        <v>415</v>
      </c>
      <c r="H50" t="s">
        <v>416</v>
      </c>
      <c r="I50" t="s">
        <v>905</v>
      </c>
      <c r="J50" s="711" t="s">
        <v>4147</v>
      </c>
      <c r="K50" s="1045">
        <v>44957</v>
      </c>
      <c r="L50" t="s">
        <v>5547</v>
      </c>
      <c r="M50" t="s">
        <v>5564</v>
      </c>
      <c r="N50" t="s">
        <v>421</v>
      </c>
      <c r="O50">
        <v>0</v>
      </c>
      <c r="P50">
        <v>0</v>
      </c>
      <c r="Q50" t="s">
        <v>422</v>
      </c>
      <c r="R50">
        <v>6873</v>
      </c>
      <c r="S50">
        <v>6338.65</v>
      </c>
      <c r="T50" s="935" t="s">
        <v>422</v>
      </c>
      <c r="U50">
        <v>6873</v>
      </c>
      <c r="V50" t="s">
        <v>423</v>
      </c>
      <c r="W50" t="s">
        <v>424</v>
      </c>
      <c r="X50" t="s">
        <v>425</v>
      </c>
      <c r="Y50" s="1011" t="s">
        <v>3574</v>
      </c>
      <c r="Z50" t="s">
        <v>5565</v>
      </c>
      <c r="AA50" s="1050">
        <v>44971.377245370371</v>
      </c>
    </row>
    <row r="51" spans="1:28">
      <c r="A51" t="s">
        <v>410</v>
      </c>
      <c r="B51" t="s">
        <v>411</v>
      </c>
      <c r="C51" t="s">
        <v>4667</v>
      </c>
      <c r="D51" t="s">
        <v>970</v>
      </c>
      <c r="E51" t="s">
        <v>971</v>
      </c>
      <c r="F51" t="s">
        <v>414</v>
      </c>
      <c r="G51" t="s">
        <v>415</v>
      </c>
      <c r="H51" t="s">
        <v>416</v>
      </c>
      <c r="I51" t="s">
        <v>913</v>
      </c>
      <c r="J51" s="711" t="s">
        <v>3834</v>
      </c>
      <c r="K51" s="1045">
        <v>44957</v>
      </c>
      <c r="L51" t="s">
        <v>5547</v>
      </c>
      <c r="M51" t="s">
        <v>5566</v>
      </c>
      <c r="N51" t="s">
        <v>421</v>
      </c>
      <c r="O51">
        <v>0</v>
      </c>
      <c r="P51">
        <v>0</v>
      </c>
      <c r="Q51" t="s">
        <v>422</v>
      </c>
      <c r="R51">
        <v>457</v>
      </c>
      <c r="S51">
        <v>421.47</v>
      </c>
      <c r="T51" s="935" t="s">
        <v>422</v>
      </c>
      <c r="U51">
        <v>457</v>
      </c>
      <c r="V51" t="s">
        <v>423</v>
      </c>
      <c r="W51" t="s">
        <v>424</v>
      </c>
      <c r="X51" t="s">
        <v>425</v>
      </c>
      <c r="Y51" s="1011" t="s">
        <v>3571</v>
      </c>
      <c r="Z51" t="s">
        <v>5567</v>
      </c>
      <c r="AA51" s="1050">
        <v>44971.377245370371</v>
      </c>
    </row>
    <row r="52" spans="1:28">
      <c r="A52" t="s">
        <v>410</v>
      </c>
      <c r="B52" t="s">
        <v>411</v>
      </c>
      <c r="C52" t="s">
        <v>4667</v>
      </c>
      <c r="D52" t="s">
        <v>970</v>
      </c>
      <c r="E52" t="s">
        <v>971</v>
      </c>
      <c r="F52" t="s">
        <v>414</v>
      </c>
      <c r="G52" t="s">
        <v>415</v>
      </c>
      <c r="H52" t="s">
        <v>416</v>
      </c>
      <c r="I52" t="s">
        <v>914</v>
      </c>
      <c r="J52" s="711" t="s">
        <v>2298</v>
      </c>
      <c r="K52" s="1045">
        <v>44957</v>
      </c>
      <c r="L52" t="s">
        <v>5547</v>
      </c>
      <c r="M52" t="s">
        <v>5568</v>
      </c>
      <c r="N52" t="s">
        <v>421</v>
      </c>
      <c r="O52">
        <v>0</v>
      </c>
      <c r="P52">
        <v>0</v>
      </c>
      <c r="Q52" t="s">
        <v>422</v>
      </c>
      <c r="R52">
        <v>3429</v>
      </c>
      <c r="S52">
        <v>3162.41</v>
      </c>
      <c r="T52" s="935" t="s">
        <v>422</v>
      </c>
      <c r="U52">
        <v>3429</v>
      </c>
      <c r="V52" t="s">
        <v>423</v>
      </c>
      <c r="W52" t="s">
        <v>424</v>
      </c>
      <c r="X52" t="s">
        <v>425</v>
      </c>
      <c r="Y52" s="1011" t="s">
        <v>3571</v>
      </c>
      <c r="Z52" t="s">
        <v>5569</v>
      </c>
      <c r="AA52" s="1050">
        <v>44971.377245370371</v>
      </c>
    </row>
    <row r="53" spans="1:28">
      <c r="A53" t="s">
        <v>410</v>
      </c>
      <c r="B53" t="s">
        <v>411</v>
      </c>
      <c r="C53" t="s">
        <v>4667</v>
      </c>
      <c r="D53" t="s">
        <v>970</v>
      </c>
      <c r="E53" t="s">
        <v>971</v>
      </c>
      <c r="F53" t="s">
        <v>414</v>
      </c>
      <c r="G53" t="s">
        <v>415</v>
      </c>
      <c r="H53" t="s">
        <v>416</v>
      </c>
      <c r="I53" t="s">
        <v>916</v>
      </c>
      <c r="J53" s="711" t="s">
        <v>4150</v>
      </c>
      <c r="K53" s="1045">
        <v>44957</v>
      </c>
      <c r="L53" t="s">
        <v>5547</v>
      </c>
      <c r="M53" t="s">
        <v>5570</v>
      </c>
      <c r="N53" t="s">
        <v>421</v>
      </c>
      <c r="O53">
        <v>0</v>
      </c>
      <c r="P53">
        <v>0</v>
      </c>
      <c r="Q53" t="s">
        <v>422</v>
      </c>
      <c r="R53">
        <v>218</v>
      </c>
      <c r="S53">
        <v>201.05</v>
      </c>
      <c r="T53" s="935" t="s">
        <v>422</v>
      </c>
      <c r="U53">
        <v>218</v>
      </c>
      <c r="V53" t="s">
        <v>423</v>
      </c>
      <c r="W53" t="s">
        <v>424</v>
      </c>
      <c r="X53" t="s">
        <v>425</v>
      </c>
      <c r="Y53" s="1011" t="s">
        <v>3571</v>
      </c>
      <c r="Z53" t="s">
        <v>5571</v>
      </c>
      <c r="AA53" s="1050">
        <v>44971.377245370371</v>
      </c>
    </row>
    <row r="54" spans="1:28">
      <c r="A54" t="s">
        <v>410</v>
      </c>
      <c r="B54" t="s">
        <v>411</v>
      </c>
      <c r="C54" t="s">
        <v>4685</v>
      </c>
      <c r="D54" t="s">
        <v>970</v>
      </c>
      <c r="E54" t="s">
        <v>971</v>
      </c>
      <c r="F54" t="s">
        <v>414</v>
      </c>
      <c r="G54" t="s">
        <v>415</v>
      </c>
      <c r="H54" t="s">
        <v>416</v>
      </c>
      <c r="I54" t="s">
        <v>861</v>
      </c>
      <c r="J54" s="711" t="s">
        <v>1343</v>
      </c>
      <c r="K54" s="1045">
        <v>44957</v>
      </c>
      <c r="L54" t="s">
        <v>5547</v>
      </c>
      <c r="M54" t="s">
        <v>5572</v>
      </c>
      <c r="N54" t="s">
        <v>421</v>
      </c>
      <c r="O54">
        <v>0</v>
      </c>
      <c r="P54">
        <v>0</v>
      </c>
      <c r="Q54" t="s">
        <v>422</v>
      </c>
      <c r="R54">
        <v>2963</v>
      </c>
      <c r="S54">
        <v>2732.64</v>
      </c>
      <c r="T54" s="935" t="s">
        <v>422</v>
      </c>
      <c r="U54">
        <v>2963</v>
      </c>
      <c r="V54" t="s">
        <v>423</v>
      </c>
      <c r="W54" t="s">
        <v>424</v>
      </c>
      <c r="X54" t="s">
        <v>425</v>
      </c>
      <c r="Y54" s="1011" t="s">
        <v>3574</v>
      </c>
      <c r="Z54" t="s">
        <v>5573</v>
      </c>
      <c r="AA54" s="1050">
        <v>44971.377245370371</v>
      </c>
    </row>
    <row r="55" spans="1:28">
      <c r="A55" t="s">
        <v>410</v>
      </c>
      <c r="B55" t="s">
        <v>411</v>
      </c>
      <c r="C55" t="s">
        <v>4685</v>
      </c>
      <c r="D55" t="s">
        <v>970</v>
      </c>
      <c r="E55" t="s">
        <v>971</v>
      </c>
      <c r="F55" t="s">
        <v>414</v>
      </c>
      <c r="G55" t="s">
        <v>415</v>
      </c>
      <c r="H55" t="s">
        <v>416</v>
      </c>
      <c r="I55" t="s">
        <v>884</v>
      </c>
      <c r="J55" s="711" t="s">
        <v>1348</v>
      </c>
      <c r="K55" s="1045">
        <v>44957</v>
      </c>
      <c r="L55" t="s">
        <v>5547</v>
      </c>
      <c r="M55" t="s">
        <v>5574</v>
      </c>
      <c r="N55" t="s">
        <v>421</v>
      </c>
      <c r="O55">
        <v>0</v>
      </c>
      <c r="P55">
        <v>0</v>
      </c>
      <c r="Q55" t="s">
        <v>422</v>
      </c>
      <c r="R55">
        <v>5598</v>
      </c>
      <c r="S55">
        <v>5162.78</v>
      </c>
      <c r="T55" s="935" t="s">
        <v>422</v>
      </c>
      <c r="U55">
        <v>5598</v>
      </c>
      <c r="V55" t="s">
        <v>423</v>
      </c>
      <c r="W55" t="s">
        <v>424</v>
      </c>
      <c r="X55" t="s">
        <v>425</v>
      </c>
      <c r="Y55" s="1011" t="s">
        <v>3574</v>
      </c>
      <c r="Z55" t="s">
        <v>5575</v>
      </c>
      <c r="AA55" s="1050">
        <v>44971.377245370371</v>
      </c>
    </row>
    <row r="56" spans="1:28">
      <c r="A56" t="s">
        <v>410</v>
      </c>
      <c r="B56" t="s">
        <v>411</v>
      </c>
      <c r="C56" t="s">
        <v>4685</v>
      </c>
      <c r="D56" t="s">
        <v>970</v>
      </c>
      <c r="E56" t="s">
        <v>971</v>
      </c>
      <c r="F56" t="s">
        <v>414</v>
      </c>
      <c r="G56" t="s">
        <v>415</v>
      </c>
      <c r="H56" t="s">
        <v>416</v>
      </c>
      <c r="I56" t="s">
        <v>898</v>
      </c>
      <c r="J56" s="711" t="s">
        <v>1348</v>
      </c>
      <c r="K56" s="1045">
        <v>44957</v>
      </c>
      <c r="L56" t="s">
        <v>5547</v>
      </c>
      <c r="M56" t="s">
        <v>5574</v>
      </c>
      <c r="N56" t="s">
        <v>421</v>
      </c>
      <c r="O56">
        <v>0</v>
      </c>
      <c r="P56">
        <v>0</v>
      </c>
      <c r="Q56" t="s">
        <v>422</v>
      </c>
      <c r="R56">
        <v>2340</v>
      </c>
      <c r="S56">
        <v>2158.0700000000002</v>
      </c>
      <c r="T56" s="935" t="s">
        <v>422</v>
      </c>
      <c r="U56">
        <v>2340</v>
      </c>
      <c r="V56" t="s">
        <v>423</v>
      </c>
      <c r="W56" t="s">
        <v>424</v>
      </c>
      <c r="X56" t="s">
        <v>425</v>
      </c>
      <c r="Y56" s="1011" t="s">
        <v>3574</v>
      </c>
      <c r="Z56" t="s">
        <v>5576</v>
      </c>
      <c r="AA56" s="1050">
        <v>44971.377245370371</v>
      </c>
    </row>
    <row r="57" spans="1:28">
      <c r="A57" t="s">
        <v>410</v>
      </c>
      <c r="B57" t="s">
        <v>411</v>
      </c>
      <c r="C57" t="s">
        <v>4685</v>
      </c>
      <c r="D57" t="s">
        <v>970</v>
      </c>
      <c r="E57" t="s">
        <v>971</v>
      </c>
      <c r="F57" t="s">
        <v>414</v>
      </c>
      <c r="G57" t="s">
        <v>415</v>
      </c>
      <c r="H57" t="s">
        <v>416</v>
      </c>
      <c r="I57" t="s">
        <v>923</v>
      </c>
      <c r="J57" s="711" t="s">
        <v>1348</v>
      </c>
      <c r="K57" s="1045">
        <v>44957</v>
      </c>
      <c r="L57" t="s">
        <v>5547</v>
      </c>
      <c r="M57" t="s">
        <v>5574</v>
      </c>
      <c r="N57" t="s">
        <v>421</v>
      </c>
      <c r="O57">
        <v>0</v>
      </c>
      <c r="P57">
        <v>0</v>
      </c>
      <c r="Q57" t="s">
        <v>422</v>
      </c>
      <c r="R57">
        <v>10205</v>
      </c>
      <c r="S57">
        <v>9411.6</v>
      </c>
      <c r="T57" s="935" t="s">
        <v>422</v>
      </c>
      <c r="U57">
        <v>10205</v>
      </c>
      <c r="V57" t="s">
        <v>423</v>
      </c>
      <c r="W57" t="s">
        <v>424</v>
      </c>
      <c r="X57" t="s">
        <v>425</v>
      </c>
      <c r="Y57" s="1011" t="s">
        <v>3574</v>
      </c>
      <c r="Z57" t="s">
        <v>5577</v>
      </c>
      <c r="AA57" s="1050">
        <v>44971.377245370371</v>
      </c>
      <c r="AB57" t="s">
        <v>5432</v>
      </c>
    </row>
    <row r="58" spans="1:28">
      <c r="A58" t="s">
        <v>410</v>
      </c>
      <c r="B58" t="s">
        <v>411</v>
      </c>
      <c r="C58" t="s">
        <v>4685</v>
      </c>
      <c r="D58" t="s">
        <v>970</v>
      </c>
      <c r="E58" t="s">
        <v>971</v>
      </c>
      <c r="F58" t="s">
        <v>414</v>
      </c>
      <c r="G58" t="s">
        <v>415</v>
      </c>
      <c r="H58" t="s">
        <v>416</v>
      </c>
      <c r="I58" t="s">
        <v>924</v>
      </c>
      <c r="J58" s="711" t="s">
        <v>2594</v>
      </c>
      <c r="K58" s="1045">
        <v>44957</v>
      </c>
      <c r="L58" t="s">
        <v>5547</v>
      </c>
      <c r="M58" t="s">
        <v>5554</v>
      </c>
      <c r="N58" t="s">
        <v>421</v>
      </c>
      <c r="O58">
        <v>0</v>
      </c>
      <c r="P58">
        <v>0</v>
      </c>
      <c r="Q58" t="s">
        <v>422</v>
      </c>
      <c r="R58">
        <v>5168</v>
      </c>
      <c r="S58">
        <v>4766.21</v>
      </c>
      <c r="T58" s="935" t="s">
        <v>422</v>
      </c>
      <c r="U58">
        <v>5168</v>
      </c>
      <c r="V58" t="s">
        <v>423</v>
      </c>
      <c r="W58" t="s">
        <v>424</v>
      </c>
      <c r="X58" t="s">
        <v>425</v>
      </c>
      <c r="Y58" s="1011" t="s">
        <v>3574</v>
      </c>
      <c r="Z58" t="s">
        <v>5578</v>
      </c>
      <c r="AA58" s="1050">
        <v>44971.377256944441</v>
      </c>
    </row>
    <row r="59" spans="1:28">
      <c r="A59" t="s">
        <v>410</v>
      </c>
      <c r="B59" t="s">
        <v>411</v>
      </c>
      <c r="C59" t="s">
        <v>4685</v>
      </c>
      <c r="D59" t="s">
        <v>970</v>
      </c>
      <c r="E59" t="s">
        <v>971</v>
      </c>
      <c r="F59" t="s">
        <v>414</v>
      </c>
      <c r="G59" t="s">
        <v>415</v>
      </c>
      <c r="H59" t="s">
        <v>416</v>
      </c>
      <c r="I59" t="s">
        <v>822</v>
      </c>
      <c r="J59" s="711" t="s">
        <v>1352</v>
      </c>
      <c r="K59" s="1045">
        <v>44957</v>
      </c>
      <c r="L59" t="s">
        <v>5547</v>
      </c>
      <c r="M59" t="s">
        <v>5579</v>
      </c>
      <c r="N59" t="s">
        <v>421</v>
      </c>
      <c r="O59">
        <v>0</v>
      </c>
      <c r="P59">
        <v>0</v>
      </c>
      <c r="Q59" t="s">
        <v>422</v>
      </c>
      <c r="R59">
        <v>6497</v>
      </c>
      <c r="S59">
        <v>5991.88</v>
      </c>
      <c r="T59" s="935" t="s">
        <v>422</v>
      </c>
      <c r="U59">
        <v>6497</v>
      </c>
      <c r="V59" t="s">
        <v>423</v>
      </c>
      <c r="W59" t="s">
        <v>424</v>
      </c>
      <c r="X59" t="s">
        <v>425</v>
      </c>
      <c r="Y59" s="1011" t="s">
        <v>3574</v>
      </c>
      <c r="Z59" t="s">
        <v>5580</v>
      </c>
      <c r="AA59" s="1050">
        <v>44971.377256944441</v>
      </c>
    </row>
    <row r="60" spans="1:28">
      <c r="A60" t="s">
        <v>410</v>
      </c>
      <c r="B60" t="s">
        <v>411</v>
      </c>
      <c r="C60" t="s">
        <v>4685</v>
      </c>
      <c r="D60" t="s">
        <v>970</v>
      </c>
      <c r="E60" t="s">
        <v>971</v>
      </c>
      <c r="F60" t="s">
        <v>414</v>
      </c>
      <c r="G60" t="s">
        <v>415</v>
      </c>
      <c r="H60" t="s">
        <v>416</v>
      </c>
      <c r="I60" t="s">
        <v>839</v>
      </c>
      <c r="J60" s="711" t="s">
        <v>1355</v>
      </c>
      <c r="K60" s="1045">
        <v>44957</v>
      </c>
      <c r="L60" t="s">
        <v>5547</v>
      </c>
      <c r="M60" t="s">
        <v>5581</v>
      </c>
      <c r="N60" t="s">
        <v>421</v>
      </c>
      <c r="O60">
        <v>0</v>
      </c>
      <c r="P60">
        <v>0</v>
      </c>
      <c r="Q60" t="s">
        <v>422</v>
      </c>
      <c r="R60">
        <v>1228</v>
      </c>
      <c r="S60">
        <v>1132.53</v>
      </c>
      <c r="T60" s="935" t="s">
        <v>422</v>
      </c>
      <c r="U60">
        <v>1228</v>
      </c>
      <c r="V60" t="s">
        <v>423</v>
      </c>
      <c r="W60" t="s">
        <v>424</v>
      </c>
      <c r="X60" t="s">
        <v>425</v>
      </c>
      <c r="Y60" s="1011" t="s">
        <v>3574</v>
      </c>
      <c r="Z60" t="s">
        <v>5582</v>
      </c>
      <c r="AA60" s="1050">
        <v>44971.377256944441</v>
      </c>
    </row>
    <row r="61" spans="1:28">
      <c r="A61" t="s">
        <v>410</v>
      </c>
      <c r="B61" t="s">
        <v>411</v>
      </c>
      <c r="C61" t="s">
        <v>4685</v>
      </c>
      <c r="D61" t="s">
        <v>970</v>
      </c>
      <c r="E61" t="s">
        <v>971</v>
      </c>
      <c r="F61" t="s">
        <v>414</v>
      </c>
      <c r="G61" t="s">
        <v>415</v>
      </c>
      <c r="H61" t="s">
        <v>416</v>
      </c>
      <c r="I61" t="s">
        <v>838</v>
      </c>
      <c r="J61" s="711" t="s">
        <v>1358</v>
      </c>
      <c r="K61" s="1045">
        <v>44957</v>
      </c>
      <c r="L61" t="s">
        <v>5547</v>
      </c>
      <c r="M61" t="s">
        <v>5583</v>
      </c>
      <c r="N61" t="s">
        <v>421</v>
      </c>
      <c r="O61">
        <v>0</v>
      </c>
      <c r="P61">
        <v>0</v>
      </c>
      <c r="Q61" t="s">
        <v>422</v>
      </c>
      <c r="R61">
        <v>3135</v>
      </c>
      <c r="S61">
        <v>2891.27</v>
      </c>
      <c r="T61" s="935" t="s">
        <v>422</v>
      </c>
      <c r="U61">
        <v>3135</v>
      </c>
      <c r="V61" t="s">
        <v>423</v>
      </c>
      <c r="W61" t="s">
        <v>424</v>
      </c>
      <c r="X61" t="s">
        <v>425</v>
      </c>
      <c r="Y61" s="1011" t="s">
        <v>3574</v>
      </c>
      <c r="Z61" t="s">
        <v>5584</v>
      </c>
      <c r="AA61" s="1050">
        <v>44971.377256944441</v>
      </c>
    </row>
    <row r="62" spans="1:28">
      <c r="A62" t="s">
        <v>410</v>
      </c>
      <c r="B62" t="s">
        <v>411</v>
      </c>
      <c r="C62" t="s">
        <v>4685</v>
      </c>
      <c r="D62" t="s">
        <v>970</v>
      </c>
      <c r="E62" t="s">
        <v>971</v>
      </c>
      <c r="F62" t="s">
        <v>414</v>
      </c>
      <c r="G62" t="s">
        <v>415</v>
      </c>
      <c r="H62" t="s">
        <v>416</v>
      </c>
      <c r="I62" t="s">
        <v>840</v>
      </c>
      <c r="J62" s="711" t="s">
        <v>1361</v>
      </c>
      <c r="K62" s="1045">
        <v>44957</v>
      </c>
      <c r="L62" t="s">
        <v>5547</v>
      </c>
      <c r="M62" t="s">
        <v>5585</v>
      </c>
      <c r="N62" t="s">
        <v>421</v>
      </c>
      <c r="O62">
        <v>0</v>
      </c>
      <c r="P62">
        <v>0</v>
      </c>
      <c r="Q62" t="s">
        <v>422</v>
      </c>
      <c r="R62">
        <v>405</v>
      </c>
      <c r="S62">
        <v>373.51</v>
      </c>
      <c r="T62" s="935" t="s">
        <v>422</v>
      </c>
      <c r="U62">
        <v>405</v>
      </c>
      <c r="V62" t="s">
        <v>423</v>
      </c>
      <c r="W62" t="s">
        <v>424</v>
      </c>
      <c r="X62" t="s">
        <v>425</v>
      </c>
      <c r="Y62" s="1011" t="s">
        <v>3574</v>
      </c>
      <c r="Z62" t="s">
        <v>5586</v>
      </c>
      <c r="AA62" s="1050">
        <v>44971.377256944441</v>
      </c>
    </row>
    <row r="63" spans="1:28">
      <c r="A63" t="s">
        <v>410</v>
      </c>
      <c r="B63" t="s">
        <v>411</v>
      </c>
      <c r="C63" t="s">
        <v>4685</v>
      </c>
      <c r="D63" t="s">
        <v>970</v>
      </c>
      <c r="E63" t="s">
        <v>971</v>
      </c>
      <c r="F63" t="s">
        <v>414</v>
      </c>
      <c r="G63" t="s">
        <v>415</v>
      </c>
      <c r="H63" t="s">
        <v>416</v>
      </c>
      <c r="I63" t="s">
        <v>824</v>
      </c>
      <c r="J63" s="711" t="s">
        <v>1364</v>
      </c>
      <c r="K63" s="1045">
        <v>44957</v>
      </c>
      <c r="L63" t="s">
        <v>5547</v>
      </c>
      <c r="M63" t="s">
        <v>5587</v>
      </c>
      <c r="N63" t="s">
        <v>421</v>
      </c>
      <c r="O63">
        <v>0</v>
      </c>
      <c r="P63">
        <v>0</v>
      </c>
      <c r="Q63" t="s">
        <v>422</v>
      </c>
      <c r="R63">
        <v>2475</v>
      </c>
      <c r="S63">
        <v>2282.58</v>
      </c>
      <c r="T63" s="935" t="s">
        <v>422</v>
      </c>
      <c r="U63">
        <v>2475</v>
      </c>
      <c r="V63" t="s">
        <v>423</v>
      </c>
      <c r="W63" t="s">
        <v>424</v>
      </c>
      <c r="X63" t="s">
        <v>425</v>
      </c>
      <c r="Y63" s="1011" t="s">
        <v>3574</v>
      </c>
      <c r="Z63" t="s">
        <v>5588</v>
      </c>
      <c r="AA63" s="1050">
        <v>44971.377256944441</v>
      </c>
    </row>
    <row r="64" spans="1:28">
      <c r="A64" t="s">
        <v>410</v>
      </c>
      <c r="B64" t="s">
        <v>411</v>
      </c>
      <c r="C64" t="s">
        <v>4685</v>
      </c>
      <c r="D64" t="s">
        <v>970</v>
      </c>
      <c r="E64" t="s">
        <v>971</v>
      </c>
      <c r="F64" t="s">
        <v>414</v>
      </c>
      <c r="G64" t="s">
        <v>415</v>
      </c>
      <c r="H64" t="s">
        <v>416</v>
      </c>
      <c r="I64" t="s">
        <v>823</v>
      </c>
      <c r="J64" s="711" t="s">
        <v>1367</v>
      </c>
      <c r="K64" s="1045">
        <v>44957</v>
      </c>
      <c r="L64" t="s">
        <v>5547</v>
      </c>
      <c r="M64" t="s">
        <v>5589</v>
      </c>
      <c r="N64" t="s">
        <v>421</v>
      </c>
      <c r="O64">
        <v>0</v>
      </c>
      <c r="P64">
        <v>0</v>
      </c>
      <c r="Q64" t="s">
        <v>422</v>
      </c>
      <c r="R64">
        <v>5500</v>
      </c>
      <c r="S64">
        <v>5072.3999999999996</v>
      </c>
      <c r="T64" s="935" t="s">
        <v>422</v>
      </c>
      <c r="U64">
        <v>5500</v>
      </c>
      <c r="V64" t="s">
        <v>423</v>
      </c>
      <c r="W64" t="s">
        <v>424</v>
      </c>
      <c r="X64" t="s">
        <v>425</v>
      </c>
      <c r="Y64" s="1011" t="s">
        <v>3574</v>
      </c>
      <c r="Z64" t="s">
        <v>5590</v>
      </c>
      <c r="AA64" s="1050">
        <v>44971.377256944441</v>
      </c>
    </row>
    <row r="65" spans="1:27">
      <c r="A65" t="s">
        <v>410</v>
      </c>
      <c r="B65" t="s">
        <v>411</v>
      </c>
      <c r="C65" t="s">
        <v>4906</v>
      </c>
      <c r="D65" t="s">
        <v>432</v>
      </c>
      <c r="E65" t="s">
        <v>433</v>
      </c>
      <c r="F65" t="s">
        <v>414</v>
      </c>
      <c r="G65" t="s">
        <v>415</v>
      </c>
      <c r="H65" t="s">
        <v>416</v>
      </c>
      <c r="I65" t="s">
        <v>499</v>
      </c>
      <c r="J65" s="711" t="s">
        <v>495</v>
      </c>
      <c r="K65" s="1045">
        <v>44957</v>
      </c>
      <c r="L65" t="s">
        <v>5591</v>
      </c>
      <c r="M65" t="s">
        <v>5592</v>
      </c>
      <c r="N65" t="s">
        <v>421</v>
      </c>
      <c r="O65">
        <v>0</v>
      </c>
      <c r="P65">
        <v>0</v>
      </c>
      <c r="Q65" t="s">
        <v>422</v>
      </c>
      <c r="R65">
        <v>986.5</v>
      </c>
      <c r="S65">
        <v>909.8</v>
      </c>
      <c r="T65" s="935" t="s">
        <v>422</v>
      </c>
      <c r="U65">
        <v>986.5</v>
      </c>
      <c r="V65" t="s">
        <v>423</v>
      </c>
      <c r="W65" t="s">
        <v>424</v>
      </c>
      <c r="X65" t="s">
        <v>425</v>
      </c>
      <c r="Y65" s="1011" t="s">
        <v>3135</v>
      </c>
      <c r="Z65" t="s">
        <v>5593</v>
      </c>
      <c r="AA65" s="1050">
        <v>44971.673009259262</v>
      </c>
    </row>
    <row r="66" spans="1:27">
      <c r="A66" t="s">
        <v>410</v>
      </c>
      <c r="B66" t="s">
        <v>411</v>
      </c>
      <c r="C66" t="s">
        <v>4906</v>
      </c>
      <c r="D66" t="s">
        <v>432</v>
      </c>
      <c r="E66" t="s">
        <v>433</v>
      </c>
      <c r="F66" t="s">
        <v>414</v>
      </c>
      <c r="G66" t="s">
        <v>415</v>
      </c>
      <c r="H66" t="s">
        <v>416</v>
      </c>
      <c r="I66" t="s">
        <v>506</v>
      </c>
      <c r="J66" s="711" t="s">
        <v>495</v>
      </c>
      <c r="K66" s="1045">
        <v>44957</v>
      </c>
      <c r="L66" t="s">
        <v>5594</v>
      </c>
      <c r="M66" t="s">
        <v>5592</v>
      </c>
      <c r="N66" t="s">
        <v>421</v>
      </c>
      <c r="O66">
        <v>0</v>
      </c>
      <c r="P66">
        <v>0</v>
      </c>
      <c r="Q66" t="s">
        <v>422</v>
      </c>
      <c r="R66">
        <v>1972.99</v>
      </c>
      <c r="S66">
        <v>1819.6</v>
      </c>
      <c r="T66" s="935" t="s">
        <v>422</v>
      </c>
      <c r="U66">
        <v>1972.99</v>
      </c>
      <c r="V66" t="s">
        <v>423</v>
      </c>
      <c r="W66" t="s">
        <v>424</v>
      </c>
      <c r="X66" t="s">
        <v>425</v>
      </c>
      <c r="Y66" s="1011" t="s">
        <v>3135</v>
      </c>
      <c r="Z66" t="s">
        <v>5595</v>
      </c>
      <c r="AA66" s="1050">
        <v>44971.673009259262</v>
      </c>
    </row>
    <row r="67" spans="1:27">
      <c r="A67" t="s">
        <v>410</v>
      </c>
      <c r="B67" t="s">
        <v>411</v>
      </c>
      <c r="C67" t="s">
        <v>4906</v>
      </c>
      <c r="D67" t="s">
        <v>432</v>
      </c>
      <c r="E67" t="s">
        <v>433</v>
      </c>
      <c r="F67" t="s">
        <v>414</v>
      </c>
      <c r="G67" t="s">
        <v>415</v>
      </c>
      <c r="H67" t="s">
        <v>416</v>
      </c>
      <c r="I67" t="s">
        <v>512</v>
      </c>
      <c r="J67" s="711" t="s">
        <v>495</v>
      </c>
      <c r="K67" s="1045">
        <v>44957</v>
      </c>
      <c r="L67" t="s">
        <v>5596</v>
      </c>
      <c r="M67" t="s">
        <v>5592</v>
      </c>
      <c r="N67" t="s">
        <v>421</v>
      </c>
      <c r="O67">
        <v>0</v>
      </c>
      <c r="P67">
        <v>0</v>
      </c>
      <c r="Q67" t="s">
        <v>422</v>
      </c>
      <c r="R67">
        <v>246.62</v>
      </c>
      <c r="S67">
        <v>227.45</v>
      </c>
      <c r="T67" s="935" t="s">
        <v>422</v>
      </c>
      <c r="U67">
        <v>246.62</v>
      </c>
      <c r="V67" t="s">
        <v>423</v>
      </c>
      <c r="W67" t="s">
        <v>424</v>
      </c>
      <c r="X67" t="s">
        <v>425</v>
      </c>
      <c r="Y67" s="1011" t="s">
        <v>3135</v>
      </c>
      <c r="Z67" t="s">
        <v>5597</v>
      </c>
      <c r="AA67" s="1050">
        <v>44971.673009259262</v>
      </c>
    </row>
    <row r="68" spans="1:27">
      <c r="A68" t="s">
        <v>410</v>
      </c>
      <c r="B68" t="s">
        <v>411</v>
      </c>
      <c r="C68" t="s">
        <v>4906</v>
      </c>
      <c r="D68" t="s">
        <v>432</v>
      </c>
      <c r="E68" t="s">
        <v>433</v>
      </c>
      <c r="F68" t="s">
        <v>414</v>
      </c>
      <c r="G68" t="s">
        <v>415</v>
      </c>
      <c r="H68" t="s">
        <v>416</v>
      </c>
      <c r="I68" t="s">
        <v>518</v>
      </c>
      <c r="J68" s="711" t="s">
        <v>495</v>
      </c>
      <c r="K68" s="1045">
        <v>44957</v>
      </c>
      <c r="L68" t="s">
        <v>5598</v>
      </c>
      <c r="M68" t="s">
        <v>5592</v>
      </c>
      <c r="N68" t="s">
        <v>421</v>
      </c>
      <c r="O68">
        <v>0</v>
      </c>
      <c r="P68">
        <v>0</v>
      </c>
      <c r="Q68" t="s">
        <v>422</v>
      </c>
      <c r="R68">
        <v>739.87</v>
      </c>
      <c r="S68">
        <v>682.35</v>
      </c>
      <c r="T68" s="935" t="s">
        <v>422</v>
      </c>
      <c r="U68">
        <v>739.87</v>
      </c>
      <c r="V68" t="s">
        <v>423</v>
      </c>
      <c r="W68" t="s">
        <v>424</v>
      </c>
      <c r="X68" t="s">
        <v>425</v>
      </c>
      <c r="Y68" s="1011" t="s">
        <v>3135</v>
      </c>
      <c r="Z68" t="s">
        <v>5599</v>
      </c>
      <c r="AA68" s="1050">
        <v>44971.673009259262</v>
      </c>
    </row>
    <row r="69" spans="1:27">
      <c r="A69" t="s">
        <v>410</v>
      </c>
      <c r="B69" t="s">
        <v>411</v>
      </c>
      <c r="C69" t="s">
        <v>4906</v>
      </c>
      <c r="D69" t="s">
        <v>432</v>
      </c>
      <c r="E69" t="s">
        <v>433</v>
      </c>
      <c r="F69" t="s">
        <v>414</v>
      </c>
      <c r="G69" t="s">
        <v>415</v>
      </c>
      <c r="H69" t="s">
        <v>416</v>
      </c>
      <c r="I69" t="s">
        <v>524</v>
      </c>
      <c r="J69" s="711" t="s">
        <v>495</v>
      </c>
      <c r="K69" s="1045">
        <v>44957</v>
      </c>
      <c r="L69" t="s">
        <v>5600</v>
      </c>
      <c r="M69" t="s">
        <v>5592</v>
      </c>
      <c r="N69" t="s">
        <v>421</v>
      </c>
      <c r="O69">
        <v>0</v>
      </c>
      <c r="P69">
        <v>0</v>
      </c>
      <c r="Q69" t="s">
        <v>422</v>
      </c>
      <c r="R69">
        <v>986.5</v>
      </c>
      <c r="S69">
        <v>909.8</v>
      </c>
      <c r="T69" s="935" t="s">
        <v>422</v>
      </c>
      <c r="U69">
        <v>986.5</v>
      </c>
      <c r="V69" t="s">
        <v>423</v>
      </c>
      <c r="W69" t="s">
        <v>424</v>
      </c>
      <c r="X69" t="s">
        <v>425</v>
      </c>
      <c r="Y69" s="1011" t="s">
        <v>3135</v>
      </c>
      <c r="Z69" t="s">
        <v>5601</v>
      </c>
      <c r="AA69" s="1050">
        <v>44971.673009259262</v>
      </c>
    </row>
    <row r="70" spans="1:27">
      <c r="A70" t="s">
        <v>410</v>
      </c>
      <c r="B70" t="s">
        <v>411</v>
      </c>
      <c r="C70" t="s">
        <v>4906</v>
      </c>
      <c r="D70" t="s">
        <v>432</v>
      </c>
      <c r="E70" t="s">
        <v>433</v>
      </c>
      <c r="F70" t="s">
        <v>414</v>
      </c>
      <c r="G70" t="s">
        <v>415</v>
      </c>
      <c r="H70" t="s">
        <v>416</v>
      </c>
      <c r="I70" t="s">
        <v>434</v>
      </c>
      <c r="J70" s="711" t="s">
        <v>435</v>
      </c>
      <c r="K70" s="1045">
        <v>44957</v>
      </c>
      <c r="L70" t="s">
        <v>5602</v>
      </c>
      <c r="M70" t="s">
        <v>5603</v>
      </c>
      <c r="N70" t="s">
        <v>421</v>
      </c>
      <c r="O70">
        <v>0</v>
      </c>
      <c r="P70">
        <v>0</v>
      </c>
      <c r="Q70" t="s">
        <v>422</v>
      </c>
      <c r="R70">
        <v>864.73</v>
      </c>
      <c r="S70">
        <v>797.5</v>
      </c>
      <c r="T70" s="935" t="s">
        <v>422</v>
      </c>
      <c r="U70">
        <v>864.73</v>
      </c>
      <c r="V70" t="s">
        <v>423</v>
      </c>
      <c r="W70" t="s">
        <v>424</v>
      </c>
      <c r="X70" t="s">
        <v>425</v>
      </c>
      <c r="Y70" s="1011" t="s">
        <v>3135</v>
      </c>
      <c r="Z70" t="s">
        <v>5604</v>
      </c>
      <c r="AA70" s="1050">
        <v>44971.673032407409</v>
      </c>
    </row>
    <row r="71" spans="1:27">
      <c r="A71" t="s">
        <v>410</v>
      </c>
      <c r="B71" t="s">
        <v>411</v>
      </c>
      <c r="C71" t="s">
        <v>4906</v>
      </c>
      <c r="D71" t="s">
        <v>432</v>
      </c>
      <c r="E71" t="s">
        <v>433</v>
      </c>
      <c r="F71" t="s">
        <v>414</v>
      </c>
      <c r="G71" t="s">
        <v>415</v>
      </c>
      <c r="H71" t="s">
        <v>416</v>
      </c>
      <c r="I71" t="s">
        <v>453</v>
      </c>
      <c r="J71" s="711" t="s">
        <v>454</v>
      </c>
      <c r="K71" s="1045">
        <v>44957</v>
      </c>
      <c r="L71" t="s">
        <v>5605</v>
      </c>
      <c r="M71" t="s">
        <v>5606</v>
      </c>
      <c r="N71" t="s">
        <v>421</v>
      </c>
      <c r="O71">
        <v>0</v>
      </c>
      <c r="P71">
        <v>0</v>
      </c>
      <c r="Q71" t="s">
        <v>422</v>
      </c>
      <c r="R71">
        <v>1338.57</v>
      </c>
      <c r="S71">
        <v>1234.5</v>
      </c>
      <c r="T71" s="935" t="s">
        <v>422</v>
      </c>
      <c r="U71">
        <v>1338.57</v>
      </c>
      <c r="V71" t="s">
        <v>423</v>
      </c>
      <c r="W71" t="s">
        <v>424</v>
      </c>
      <c r="X71" t="s">
        <v>425</v>
      </c>
      <c r="Y71" s="1011" t="s">
        <v>3135</v>
      </c>
      <c r="Z71" t="s">
        <v>5607</v>
      </c>
      <c r="AA71" s="1050">
        <v>44971.673032407409</v>
      </c>
    </row>
    <row r="72" spans="1:27">
      <c r="A72" t="s">
        <v>410</v>
      </c>
      <c r="B72" t="s">
        <v>411</v>
      </c>
      <c r="C72" t="s">
        <v>4906</v>
      </c>
      <c r="D72" t="s">
        <v>432</v>
      </c>
      <c r="E72" t="s">
        <v>433</v>
      </c>
      <c r="F72" t="s">
        <v>414</v>
      </c>
      <c r="G72" t="s">
        <v>415</v>
      </c>
      <c r="H72" t="s">
        <v>416</v>
      </c>
      <c r="I72" t="s">
        <v>623</v>
      </c>
      <c r="J72" s="711" t="s">
        <v>624</v>
      </c>
      <c r="K72" s="1045">
        <v>44957</v>
      </c>
      <c r="L72" t="s">
        <v>5608</v>
      </c>
      <c r="M72" t="s">
        <v>5609</v>
      </c>
      <c r="N72" t="s">
        <v>421</v>
      </c>
      <c r="O72">
        <v>0</v>
      </c>
      <c r="P72">
        <v>0</v>
      </c>
      <c r="Q72" t="s">
        <v>422</v>
      </c>
      <c r="R72">
        <v>2580.09</v>
      </c>
      <c r="S72">
        <v>2379.5</v>
      </c>
      <c r="T72" s="935" t="s">
        <v>422</v>
      </c>
      <c r="U72">
        <v>2580.09</v>
      </c>
      <c r="V72" t="s">
        <v>423</v>
      </c>
      <c r="W72" t="s">
        <v>424</v>
      </c>
      <c r="X72" t="s">
        <v>425</v>
      </c>
      <c r="Y72" s="1011" t="s">
        <v>3135</v>
      </c>
      <c r="Z72" t="s">
        <v>5610</v>
      </c>
      <c r="AA72" s="1050">
        <v>44971.673032407409</v>
      </c>
    </row>
    <row r="73" spans="1:27" s="1011" customFormat="1">
      <c r="A73" t="s">
        <v>410</v>
      </c>
      <c r="B73" t="s">
        <v>411</v>
      </c>
      <c r="C73" t="s">
        <v>4906</v>
      </c>
      <c r="D73" t="s">
        <v>432</v>
      </c>
      <c r="E73" t="s">
        <v>433</v>
      </c>
      <c r="F73" t="s">
        <v>414</v>
      </c>
      <c r="G73" t="s">
        <v>415</v>
      </c>
      <c r="H73" t="s">
        <v>416</v>
      </c>
      <c r="I73" s="711" t="s">
        <v>675</v>
      </c>
      <c r="J73" s="711" t="s">
        <v>676</v>
      </c>
      <c r="K73" s="1045">
        <v>44957</v>
      </c>
      <c r="L73" t="s">
        <v>5611</v>
      </c>
      <c r="M73" t="s">
        <v>5612</v>
      </c>
      <c r="N73" t="s">
        <v>421</v>
      </c>
      <c r="O73">
        <v>0</v>
      </c>
      <c r="P73">
        <v>0</v>
      </c>
      <c r="Q73" t="s">
        <v>422</v>
      </c>
      <c r="R73">
        <v>852.99</v>
      </c>
      <c r="S73" s="935">
        <v>786.67</v>
      </c>
      <c r="T73" t="s">
        <v>422</v>
      </c>
      <c r="U73">
        <v>852.99</v>
      </c>
      <c r="V73" t="s">
        <v>423</v>
      </c>
      <c r="W73" t="s">
        <v>424</v>
      </c>
      <c r="X73" s="711" t="s">
        <v>425</v>
      </c>
      <c r="Y73" s="1011" t="s">
        <v>3135</v>
      </c>
      <c r="Z73" t="s">
        <v>5613</v>
      </c>
      <c r="AA73" s="1050">
        <v>44971.673032407409</v>
      </c>
    </row>
    <row r="74" spans="1:27" s="1011" customFormat="1">
      <c r="A74" t="s">
        <v>410</v>
      </c>
      <c r="B74" t="s">
        <v>411</v>
      </c>
      <c r="C74" t="s">
        <v>4708</v>
      </c>
      <c r="D74" t="s">
        <v>458</v>
      </c>
      <c r="E74" t="s">
        <v>459</v>
      </c>
      <c r="F74" t="s">
        <v>414</v>
      </c>
      <c r="G74" t="s">
        <v>415</v>
      </c>
      <c r="H74" t="s">
        <v>416</v>
      </c>
      <c r="I74" s="711" t="s">
        <v>3567</v>
      </c>
      <c r="J74" s="711" t="s">
        <v>3992</v>
      </c>
      <c r="K74" s="1045">
        <v>44957</v>
      </c>
      <c r="L74" t="s">
        <v>5614</v>
      </c>
      <c r="M74" t="s">
        <v>5615</v>
      </c>
      <c r="N74" t="s">
        <v>421</v>
      </c>
      <c r="O74">
        <v>0</v>
      </c>
      <c r="P74">
        <v>0</v>
      </c>
      <c r="Q74" t="s">
        <v>422</v>
      </c>
      <c r="R74">
        <v>875</v>
      </c>
      <c r="S74" s="935">
        <v>806.97</v>
      </c>
      <c r="T74" t="s">
        <v>422</v>
      </c>
      <c r="U74">
        <v>875</v>
      </c>
      <c r="V74" t="s">
        <v>423</v>
      </c>
      <c r="W74" t="s">
        <v>424</v>
      </c>
      <c r="X74" s="711" t="s">
        <v>425</v>
      </c>
      <c r="Y74" s="1011" t="s">
        <v>3069</v>
      </c>
      <c r="Z74" t="s">
        <v>5616</v>
      </c>
      <c r="AA74" s="1050">
        <v>44972.400451388887</v>
      </c>
    </row>
    <row r="75" spans="1:27" s="1011" customFormat="1">
      <c r="A75" t="s">
        <v>269</v>
      </c>
      <c r="B75" t="s">
        <v>411</v>
      </c>
      <c r="C75" t="s">
        <v>5252</v>
      </c>
      <c r="D75" t="s">
        <v>458</v>
      </c>
      <c r="E75" t="s">
        <v>459</v>
      </c>
      <c r="F75" t="s">
        <v>414</v>
      </c>
      <c r="G75" t="s">
        <v>415</v>
      </c>
      <c r="H75" t="s">
        <v>416</v>
      </c>
      <c r="I75" s="1054" t="s">
        <v>821</v>
      </c>
      <c r="J75" s="711" t="s">
        <v>2981</v>
      </c>
      <c r="K75" s="1045">
        <v>44957</v>
      </c>
      <c r="L75" t="s">
        <v>5617</v>
      </c>
      <c r="M75" t="s">
        <v>5618</v>
      </c>
      <c r="N75" t="s">
        <v>421</v>
      </c>
      <c r="O75">
        <v>0</v>
      </c>
      <c r="P75">
        <v>0</v>
      </c>
      <c r="Q75" t="s">
        <v>3452</v>
      </c>
      <c r="R75">
        <v>305.95</v>
      </c>
      <c r="S75" s="935">
        <v>305.95</v>
      </c>
      <c r="T75" t="s">
        <v>422</v>
      </c>
      <c r="U75">
        <v>331.74</v>
      </c>
      <c r="V75" t="s">
        <v>423</v>
      </c>
      <c r="W75" t="s">
        <v>424</v>
      </c>
      <c r="X75" s="711" t="s">
        <v>425</v>
      </c>
      <c r="Y75" s="1011" t="s">
        <v>3488</v>
      </c>
      <c r="Z75" t="s">
        <v>5619</v>
      </c>
      <c r="AA75" s="1050">
        <v>44973.623854166668</v>
      </c>
    </row>
    <row r="76" spans="1:27" s="1011" customFormat="1">
      <c r="A76" t="s">
        <v>410</v>
      </c>
      <c r="B76" t="s">
        <v>411</v>
      </c>
      <c r="C76" t="s">
        <v>5150</v>
      </c>
      <c r="D76" t="s">
        <v>970</v>
      </c>
      <c r="E76" t="s">
        <v>971</v>
      </c>
      <c r="F76" t="s">
        <v>414</v>
      </c>
      <c r="G76" t="s">
        <v>415</v>
      </c>
      <c r="H76" t="s">
        <v>416</v>
      </c>
      <c r="I76" s="711" t="s">
        <v>569</v>
      </c>
      <c r="J76" s="711" t="s">
        <v>570</v>
      </c>
      <c r="K76" s="1045">
        <v>44958</v>
      </c>
      <c r="L76" t="s">
        <v>5621</v>
      </c>
      <c r="M76" t="s">
        <v>5622</v>
      </c>
      <c r="N76" t="s">
        <v>421</v>
      </c>
      <c r="O76">
        <v>0</v>
      </c>
      <c r="P76">
        <v>0</v>
      </c>
      <c r="Q76" t="s">
        <v>422</v>
      </c>
      <c r="R76">
        <v>4.7300000000000004</v>
      </c>
      <c r="S76" s="935">
        <v>4.3600000000000003</v>
      </c>
      <c r="T76" t="s">
        <v>422</v>
      </c>
      <c r="U76">
        <v>4.7300000000000004</v>
      </c>
      <c r="V76" t="s">
        <v>423</v>
      </c>
      <c r="W76" t="s">
        <v>424</v>
      </c>
      <c r="X76" s="711" t="s">
        <v>425</v>
      </c>
      <c r="Y76" s="1011" t="s">
        <v>3273</v>
      </c>
      <c r="Z76" t="s">
        <v>5623</v>
      </c>
      <c r="AA76" s="1050">
        <v>44972.602372685185</v>
      </c>
    </row>
    <row r="77" spans="1:27" s="1011" customFormat="1">
      <c r="A77" t="s">
        <v>410</v>
      </c>
      <c r="B77" t="s">
        <v>411</v>
      </c>
      <c r="C77" t="s">
        <v>4708</v>
      </c>
      <c r="D77" t="s">
        <v>970</v>
      </c>
      <c r="E77" t="s">
        <v>971</v>
      </c>
      <c r="F77" t="s">
        <v>414</v>
      </c>
      <c r="G77" t="s">
        <v>415</v>
      </c>
      <c r="H77" t="s">
        <v>416</v>
      </c>
      <c r="I77" s="711" t="s">
        <v>633</v>
      </c>
      <c r="J77" s="711" t="s">
        <v>634</v>
      </c>
      <c r="K77" s="1045">
        <v>44958</v>
      </c>
      <c r="L77" t="s">
        <v>5624</v>
      </c>
      <c r="M77" t="s">
        <v>5625</v>
      </c>
      <c r="N77" t="s">
        <v>421</v>
      </c>
      <c r="O77">
        <v>0</v>
      </c>
      <c r="P77">
        <v>0</v>
      </c>
      <c r="Q77" t="s">
        <v>422</v>
      </c>
      <c r="R77">
        <v>7.5</v>
      </c>
      <c r="S77" s="935">
        <v>6.92</v>
      </c>
      <c r="T77" t="s">
        <v>422</v>
      </c>
      <c r="U77">
        <v>7.5</v>
      </c>
      <c r="V77" t="s">
        <v>423</v>
      </c>
      <c r="W77" t="s">
        <v>424</v>
      </c>
      <c r="X77" s="711" t="s">
        <v>425</v>
      </c>
      <c r="Y77" s="1011" t="s">
        <v>3069</v>
      </c>
      <c r="Z77" t="s">
        <v>5626</v>
      </c>
      <c r="AA77" s="1050">
        <v>44972.602418981478</v>
      </c>
    </row>
    <row r="78" spans="1:27" s="1011" customFormat="1">
      <c r="A78" t="s">
        <v>410</v>
      </c>
      <c r="B78" t="s">
        <v>411</v>
      </c>
      <c r="C78" t="s">
        <v>5052</v>
      </c>
      <c r="D78" t="s">
        <v>970</v>
      </c>
      <c r="E78" t="s">
        <v>971</v>
      </c>
      <c r="F78" t="s">
        <v>414</v>
      </c>
      <c r="G78" t="s">
        <v>415</v>
      </c>
      <c r="H78" t="s">
        <v>416</v>
      </c>
      <c r="I78" s="711" t="s">
        <v>569</v>
      </c>
      <c r="J78" s="711" t="s">
        <v>570</v>
      </c>
      <c r="K78" s="1045">
        <v>44960</v>
      </c>
      <c r="L78" t="s">
        <v>5627</v>
      </c>
      <c r="M78" t="s">
        <v>5628</v>
      </c>
      <c r="N78" t="s">
        <v>421</v>
      </c>
      <c r="O78">
        <v>0</v>
      </c>
      <c r="P78">
        <v>0</v>
      </c>
      <c r="Q78" t="s">
        <v>422</v>
      </c>
      <c r="R78">
        <v>56</v>
      </c>
      <c r="S78" s="935">
        <v>51.65</v>
      </c>
      <c r="T78" t="s">
        <v>422</v>
      </c>
      <c r="U78">
        <v>56</v>
      </c>
      <c r="V78" t="s">
        <v>423</v>
      </c>
      <c r="W78" t="s">
        <v>424</v>
      </c>
      <c r="X78" s="711" t="s">
        <v>425</v>
      </c>
      <c r="Y78" s="1011" t="s">
        <v>3075</v>
      </c>
      <c r="Z78" t="s">
        <v>5629</v>
      </c>
      <c r="AA78" s="1050">
        <v>44972.602476851855</v>
      </c>
    </row>
    <row r="79" spans="1:27" s="1011" customFormat="1">
      <c r="A79" t="s">
        <v>410</v>
      </c>
      <c r="B79" t="s">
        <v>411</v>
      </c>
      <c r="C79" t="s">
        <v>5150</v>
      </c>
      <c r="D79" t="s">
        <v>970</v>
      </c>
      <c r="E79" t="s">
        <v>971</v>
      </c>
      <c r="F79" t="s">
        <v>414</v>
      </c>
      <c r="G79" t="s">
        <v>415</v>
      </c>
      <c r="H79" t="s">
        <v>416</v>
      </c>
      <c r="I79" s="711" t="s">
        <v>569</v>
      </c>
      <c r="J79" s="711" t="s">
        <v>570</v>
      </c>
      <c r="K79" s="1045">
        <v>44960</v>
      </c>
      <c r="L79" t="s">
        <v>5630</v>
      </c>
      <c r="M79" t="s">
        <v>5631</v>
      </c>
      <c r="N79" t="s">
        <v>421</v>
      </c>
      <c r="O79">
        <v>0</v>
      </c>
      <c r="P79">
        <v>0</v>
      </c>
      <c r="Q79" t="s">
        <v>422</v>
      </c>
      <c r="R79">
        <v>6.56</v>
      </c>
      <c r="S79" s="935">
        <v>6.05</v>
      </c>
      <c r="T79" t="s">
        <v>422</v>
      </c>
      <c r="U79">
        <v>6.56</v>
      </c>
      <c r="V79" t="s">
        <v>423</v>
      </c>
      <c r="W79" t="s">
        <v>424</v>
      </c>
      <c r="X79" s="711" t="s">
        <v>425</v>
      </c>
      <c r="Y79" s="1011" t="s">
        <v>3273</v>
      </c>
      <c r="Z79" t="s">
        <v>5632</v>
      </c>
      <c r="AA79" s="1050">
        <v>44972.602523148147</v>
      </c>
    </row>
    <row r="80" spans="1:27" s="1011" customFormat="1">
      <c r="A80" t="s">
        <v>410</v>
      </c>
      <c r="B80" t="s">
        <v>411</v>
      </c>
      <c r="C80" t="s">
        <v>5052</v>
      </c>
      <c r="D80" t="s">
        <v>970</v>
      </c>
      <c r="E80" t="s">
        <v>971</v>
      </c>
      <c r="F80" t="s">
        <v>414</v>
      </c>
      <c r="G80" t="s">
        <v>415</v>
      </c>
      <c r="H80" t="s">
        <v>416</v>
      </c>
      <c r="I80" s="711" t="s">
        <v>569</v>
      </c>
      <c r="J80" s="711" t="s">
        <v>570</v>
      </c>
      <c r="K80" s="1045">
        <v>44960</v>
      </c>
      <c r="L80" t="s">
        <v>5633</v>
      </c>
      <c r="M80" t="s">
        <v>5634</v>
      </c>
      <c r="N80" t="s">
        <v>421</v>
      </c>
      <c r="O80">
        <v>0</v>
      </c>
      <c r="P80">
        <v>0</v>
      </c>
      <c r="Q80" t="s">
        <v>422</v>
      </c>
      <c r="R80">
        <v>122.5</v>
      </c>
      <c r="S80" s="935">
        <v>112.98</v>
      </c>
      <c r="T80" t="s">
        <v>422</v>
      </c>
      <c r="U80">
        <v>122.5</v>
      </c>
      <c r="V80" t="s">
        <v>423</v>
      </c>
      <c r="W80" t="s">
        <v>424</v>
      </c>
      <c r="X80" s="711" t="s">
        <v>425</v>
      </c>
      <c r="Y80" s="1011" t="s">
        <v>3075</v>
      </c>
      <c r="Z80" t="s">
        <v>5635</v>
      </c>
      <c r="AA80" s="1050">
        <v>44972.602546296293</v>
      </c>
    </row>
    <row r="81" spans="1:27" s="1011" customFormat="1">
      <c r="A81" t="s">
        <v>410</v>
      </c>
      <c r="B81" t="s">
        <v>411</v>
      </c>
      <c r="C81" t="s">
        <v>4845</v>
      </c>
      <c r="D81" t="s">
        <v>970</v>
      </c>
      <c r="E81" t="s">
        <v>971</v>
      </c>
      <c r="F81" t="s">
        <v>414</v>
      </c>
      <c r="G81" t="s">
        <v>415</v>
      </c>
      <c r="H81" t="s">
        <v>416</v>
      </c>
      <c r="I81" s="711" t="s">
        <v>569</v>
      </c>
      <c r="J81" s="711" t="s">
        <v>570</v>
      </c>
      <c r="K81" s="1045">
        <v>44960</v>
      </c>
      <c r="L81" t="s">
        <v>5636</v>
      </c>
      <c r="M81" t="s">
        <v>5637</v>
      </c>
      <c r="N81" t="s">
        <v>421</v>
      </c>
      <c r="O81">
        <v>0</v>
      </c>
      <c r="P81">
        <v>0</v>
      </c>
      <c r="Q81" t="s">
        <v>422</v>
      </c>
      <c r="R81">
        <v>80.25</v>
      </c>
      <c r="S81" s="935">
        <v>74.010000000000005</v>
      </c>
      <c r="T81" t="s">
        <v>422</v>
      </c>
      <c r="U81">
        <v>80.25</v>
      </c>
      <c r="V81" t="s">
        <v>423</v>
      </c>
      <c r="W81" t="s">
        <v>424</v>
      </c>
      <c r="X81" s="711" t="s">
        <v>425</v>
      </c>
      <c r="Y81" s="1011" t="s">
        <v>3168</v>
      </c>
      <c r="Z81" t="s">
        <v>5638</v>
      </c>
      <c r="AA81" s="1050">
        <v>44972.60260416667</v>
      </c>
    </row>
    <row r="82" spans="1:27" s="1011" customFormat="1">
      <c r="A82" t="s">
        <v>410</v>
      </c>
      <c r="B82" t="s">
        <v>411</v>
      </c>
      <c r="C82" t="s">
        <v>4690</v>
      </c>
      <c r="D82" t="s">
        <v>970</v>
      </c>
      <c r="E82" t="s">
        <v>971</v>
      </c>
      <c r="F82" t="s">
        <v>414</v>
      </c>
      <c r="G82" t="s">
        <v>415</v>
      </c>
      <c r="H82" t="s">
        <v>416</v>
      </c>
      <c r="I82" s="711" t="s">
        <v>453</v>
      </c>
      <c r="J82" s="711" t="s">
        <v>454</v>
      </c>
      <c r="K82" s="1045">
        <v>44960</v>
      </c>
      <c r="L82" t="s">
        <v>5639</v>
      </c>
      <c r="M82" t="s">
        <v>5640</v>
      </c>
      <c r="N82" t="s">
        <v>421</v>
      </c>
      <c r="O82">
        <v>0</v>
      </c>
      <c r="P82">
        <v>0</v>
      </c>
      <c r="Q82" t="s">
        <v>422</v>
      </c>
      <c r="R82">
        <v>171</v>
      </c>
      <c r="S82" s="935">
        <v>157.71</v>
      </c>
      <c r="T82" t="s">
        <v>422</v>
      </c>
      <c r="U82">
        <v>171</v>
      </c>
      <c r="V82" t="s">
        <v>423</v>
      </c>
      <c r="W82" t="s">
        <v>424</v>
      </c>
      <c r="X82" s="711" t="s">
        <v>425</v>
      </c>
      <c r="Y82" s="1011" t="s">
        <v>3163</v>
      </c>
      <c r="Z82" t="s">
        <v>5641</v>
      </c>
      <c r="AA82" s="1050">
        <v>44972.602650462963</v>
      </c>
    </row>
    <row r="83" spans="1:27" s="1011" customFormat="1">
      <c r="A83" t="s">
        <v>410</v>
      </c>
      <c r="B83" t="s">
        <v>411</v>
      </c>
      <c r="C83" t="s">
        <v>5052</v>
      </c>
      <c r="D83" t="s">
        <v>970</v>
      </c>
      <c r="E83" t="s">
        <v>971</v>
      </c>
      <c r="F83" t="s">
        <v>414</v>
      </c>
      <c r="G83" t="s">
        <v>415</v>
      </c>
      <c r="H83" t="s">
        <v>416</v>
      </c>
      <c r="I83" s="711" t="s">
        <v>569</v>
      </c>
      <c r="J83" s="711" t="s">
        <v>570</v>
      </c>
      <c r="K83" s="1045">
        <v>44965</v>
      </c>
      <c r="L83" t="s">
        <v>5642</v>
      </c>
      <c r="M83" t="s">
        <v>5643</v>
      </c>
      <c r="N83" t="s">
        <v>421</v>
      </c>
      <c r="O83">
        <v>0</v>
      </c>
      <c r="P83">
        <v>0</v>
      </c>
      <c r="Q83" t="s">
        <v>422</v>
      </c>
      <c r="R83">
        <v>64.400000000000006</v>
      </c>
      <c r="S83" s="935">
        <v>59.75</v>
      </c>
      <c r="T83" t="s">
        <v>422</v>
      </c>
      <c r="U83">
        <v>64.400000000000006</v>
      </c>
      <c r="V83" t="s">
        <v>423</v>
      </c>
      <c r="W83" t="s">
        <v>424</v>
      </c>
      <c r="X83" s="711" t="s">
        <v>425</v>
      </c>
      <c r="Y83" s="1011" t="s">
        <v>3075</v>
      </c>
      <c r="Z83" t="s">
        <v>5644</v>
      </c>
      <c r="AA83" s="1050">
        <v>44972.648506944446</v>
      </c>
    </row>
    <row r="84" spans="1:27" s="1011" customFormat="1">
      <c r="A84" t="s">
        <v>410</v>
      </c>
      <c r="B84" t="s">
        <v>411</v>
      </c>
      <c r="C84" t="s">
        <v>4690</v>
      </c>
      <c r="D84" t="s">
        <v>970</v>
      </c>
      <c r="E84" t="s">
        <v>971</v>
      </c>
      <c r="F84" t="s">
        <v>414</v>
      </c>
      <c r="G84" t="s">
        <v>415</v>
      </c>
      <c r="H84" t="s">
        <v>416</v>
      </c>
      <c r="I84" s="711" t="s">
        <v>623</v>
      </c>
      <c r="J84" s="711" t="s">
        <v>624</v>
      </c>
      <c r="K84" s="1045">
        <v>44963</v>
      </c>
      <c r="L84" t="s">
        <v>5645</v>
      </c>
      <c r="M84" t="s">
        <v>5646</v>
      </c>
      <c r="N84" t="s">
        <v>421</v>
      </c>
      <c r="O84">
        <v>0</v>
      </c>
      <c r="P84">
        <v>0</v>
      </c>
      <c r="Q84" t="s">
        <v>422</v>
      </c>
      <c r="R84">
        <v>47</v>
      </c>
      <c r="S84" s="935">
        <v>43.61</v>
      </c>
      <c r="T84" t="s">
        <v>422</v>
      </c>
      <c r="U84">
        <v>47</v>
      </c>
      <c r="V84" t="s">
        <v>423</v>
      </c>
      <c r="W84" t="s">
        <v>424</v>
      </c>
      <c r="X84" s="711" t="s">
        <v>425</v>
      </c>
      <c r="Y84" s="1011" t="s">
        <v>3163</v>
      </c>
      <c r="Z84" t="s">
        <v>5647</v>
      </c>
      <c r="AA84" s="1050">
        <v>44972.648506944446</v>
      </c>
    </row>
    <row r="85" spans="1:27" s="1011" customFormat="1">
      <c r="A85" t="s">
        <v>410</v>
      </c>
      <c r="B85" t="s">
        <v>411</v>
      </c>
      <c r="C85" t="s">
        <v>4708</v>
      </c>
      <c r="D85" t="s">
        <v>970</v>
      </c>
      <c r="E85" t="s">
        <v>971</v>
      </c>
      <c r="F85" t="s">
        <v>414</v>
      </c>
      <c r="G85" t="s">
        <v>415</v>
      </c>
      <c r="H85" t="s">
        <v>416</v>
      </c>
      <c r="I85" s="711" t="s">
        <v>633</v>
      </c>
      <c r="J85" s="711" t="s">
        <v>634</v>
      </c>
      <c r="K85" s="1045">
        <v>44963</v>
      </c>
      <c r="L85" t="s">
        <v>5648</v>
      </c>
      <c r="M85" t="s">
        <v>5649</v>
      </c>
      <c r="N85" t="s">
        <v>421</v>
      </c>
      <c r="O85">
        <v>0</v>
      </c>
      <c r="P85">
        <v>0</v>
      </c>
      <c r="Q85" t="s">
        <v>422</v>
      </c>
      <c r="R85">
        <v>50</v>
      </c>
      <c r="S85" s="935">
        <v>46.39</v>
      </c>
      <c r="T85" t="s">
        <v>422</v>
      </c>
      <c r="U85">
        <v>50</v>
      </c>
      <c r="V85" t="s">
        <v>423</v>
      </c>
      <c r="W85" t="s">
        <v>424</v>
      </c>
      <c r="X85" s="711" t="s">
        <v>425</v>
      </c>
      <c r="Y85" s="1011" t="s">
        <v>3069</v>
      </c>
      <c r="Z85" t="s">
        <v>5650</v>
      </c>
      <c r="AA85" s="1050">
        <v>44972.648506944446</v>
      </c>
    </row>
    <row r="86" spans="1:27" s="1011" customFormat="1">
      <c r="A86" t="s">
        <v>410</v>
      </c>
      <c r="B86" t="s">
        <v>411</v>
      </c>
      <c r="C86" t="s">
        <v>4967</v>
      </c>
      <c r="D86" t="s">
        <v>970</v>
      </c>
      <c r="E86" t="s">
        <v>971</v>
      </c>
      <c r="F86" t="s">
        <v>414</v>
      </c>
      <c r="G86" t="s">
        <v>415</v>
      </c>
      <c r="H86" t="s">
        <v>416</v>
      </c>
      <c r="I86" s="711" t="s">
        <v>460</v>
      </c>
      <c r="J86" s="711" t="s">
        <v>461</v>
      </c>
      <c r="K86" s="1045">
        <v>44966</v>
      </c>
      <c r="L86" t="s">
        <v>5651</v>
      </c>
      <c r="M86" t="s">
        <v>5652</v>
      </c>
      <c r="N86" t="s">
        <v>421</v>
      </c>
      <c r="O86">
        <v>0</v>
      </c>
      <c r="P86">
        <v>0</v>
      </c>
      <c r="Q86" t="s">
        <v>422</v>
      </c>
      <c r="R86">
        <v>127.16</v>
      </c>
      <c r="S86" s="935">
        <v>117.98</v>
      </c>
      <c r="T86" t="s">
        <v>422</v>
      </c>
      <c r="U86">
        <v>127.16</v>
      </c>
      <c r="V86" t="s">
        <v>423</v>
      </c>
      <c r="W86" t="s">
        <v>424</v>
      </c>
      <c r="X86" s="711" t="s">
        <v>425</v>
      </c>
      <c r="Y86" s="1011" t="s">
        <v>3691</v>
      </c>
      <c r="Z86" t="s">
        <v>5653</v>
      </c>
      <c r="AA86" s="1050">
        <v>44972.648518518516</v>
      </c>
    </row>
    <row r="87" spans="1:27" s="1011" customFormat="1">
      <c r="A87" t="s">
        <v>410</v>
      </c>
      <c r="B87" t="s">
        <v>411</v>
      </c>
      <c r="C87" t="s">
        <v>5052</v>
      </c>
      <c r="D87" t="s">
        <v>970</v>
      </c>
      <c r="E87" t="s">
        <v>971</v>
      </c>
      <c r="F87" t="s">
        <v>414</v>
      </c>
      <c r="G87" t="s">
        <v>415</v>
      </c>
      <c r="H87" t="s">
        <v>416</v>
      </c>
      <c r="I87" s="711" t="s">
        <v>569</v>
      </c>
      <c r="J87" s="711" t="s">
        <v>570</v>
      </c>
      <c r="K87" s="1045">
        <v>44965</v>
      </c>
      <c r="L87" t="s">
        <v>5654</v>
      </c>
      <c r="M87" t="s">
        <v>5655</v>
      </c>
      <c r="N87" t="s">
        <v>421</v>
      </c>
      <c r="O87">
        <v>0</v>
      </c>
      <c r="P87">
        <v>0</v>
      </c>
      <c r="Q87" t="s">
        <v>422</v>
      </c>
      <c r="R87">
        <v>22.5</v>
      </c>
      <c r="S87" s="935">
        <v>20.88</v>
      </c>
      <c r="T87" t="s">
        <v>422</v>
      </c>
      <c r="U87">
        <v>22.5</v>
      </c>
      <c r="V87" t="s">
        <v>423</v>
      </c>
      <c r="W87" t="s">
        <v>424</v>
      </c>
      <c r="X87" s="711" t="s">
        <v>425</v>
      </c>
      <c r="Y87" s="1011" t="s">
        <v>3075</v>
      </c>
      <c r="Z87" t="s">
        <v>5656</v>
      </c>
      <c r="AA87" s="1050">
        <v>44972.648518518516</v>
      </c>
    </row>
    <row r="88" spans="1:27" s="1011" customFormat="1">
      <c r="A88" t="s">
        <v>410</v>
      </c>
      <c r="B88" t="s">
        <v>411</v>
      </c>
      <c r="C88" t="s">
        <v>4845</v>
      </c>
      <c r="D88" t="s">
        <v>970</v>
      </c>
      <c r="E88" t="s">
        <v>971</v>
      </c>
      <c r="F88" t="s">
        <v>414</v>
      </c>
      <c r="G88" t="s">
        <v>415</v>
      </c>
      <c r="H88" t="s">
        <v>416</v>
      </c>
      <c r="I88" s="711" t="s">
        <v>569</v>
      </c>
      <c r="J88" s="711" t="s">
        <v>570</v>
      </c>
      <c r="K88" s="1045">
        <v>44966</v>
      </c>
      <c r="L88" t="s">
        <v>5657</v>
      </c>
      <c r="M88" t="s">
        <v>5658</v>
      </c>
      <c r="N88" t="s">
        <v>421</v>
      </c>
      <c r="O88">
        <v>0</v>
      </c>
      <c r="P88">
        <v>0</v>
      </c>
      <c r="Q88" t="s">
        <v>422</v>
      </c>
      <c r="R88">
        <v>55.74</v>
      </c>
      <c r="S88" s="935">
        <v>51.72</v>
      </c>
      <c r="T88" t="s">
        <v>422</v>
      </c>
      <c r="U88">
        <v>55.74</v>
      </c>
      <c r="V88" t="s">
        <v>423</v>
      </c>
      <c r="W88" t="s">
        <v>424</v>
      </c>
      <c r="X88" s="711" t="s">
        <v>425</v>
      </c>
      <c r="Y88" s="1011" t="s">
        <v>3168</v>
      </c>
      <c r="Z88" t="s">
        <v>5659</v>
      </c>
      <c r="AA88" s="1050">
        <v>44972.648518518516</v>
      </c>
    </row>
    <row r="89" spans="1:27" s="1011" customFormat="1">
      <c r="A89" t="s">
        <v>410</v>
      </c>
      <c r="B89" t="s">
        <v>411</v>
      </c>
      <c r="C89" t="s">
        <v>4708</v>
      </c>
      <c r="D89" t="s">
        <v>970</v>
      </c>
      <c r="E89" t="s">
        <v>971</v>
      </c>
      <c r="F89" t="s">
        <v>414</v>
      </c>
      <c r="G89" t="s">
        <v>415</v>
      </c>
      <c r="H89" t="s">
        <v>416</v>
      </c>
      <c r="I89" s="711" t="s">
        <v>633</v>
      </c>
      <c r="J89" s="711" t="s">
        <v>634</v>
      </c>
      <c r="K89" s="1045">
        <v>44965</v>
      </c>
      <c r="L89" t="s">
        <v>5660</v>
      </c>
      <c r="M89" t="s">
        <v>5661</v>
      </c>
      <c r="N89" t="s">
        <v>421</v>
      </c>
      <c r="O89">
        <v>0</v>
      </c>
      <c r="P89">
        <v>0</v>
      </c>
      <c r="Q89" t="s">
        <v>422</v>
      </c>
      <c r="R89">
        <v>7.5</v>
      </c>
      <c r="S89" s="935">
        <v>6.96</v>
      </c>
      <c r="T89" t="s">
        <v>422</v>
      </c>
      <c r="U89">
        <v>7.5</v>
      </c>
      <c r="V89" t="s">
        <v>423</v>
      </c>
      <c r="W89" t="s">
        <v>424</v>
      </c>
      <c r="X89" s="711" t="s">
        <v>425</v>
      </c>
      <c r="Y89" s="1011" t="s">
        <v>3069</v>
      </c>
      <c r="Z89" t="s">
        <v>5662</v>
      </c>
      <c r="AA89" s="1050">
        <v>44972.648518518516</v>
      </c>
    </row>
    <row r="90" spans="1:27" s="1011" customFormat="1">
      <c r="A90" t="s">
        <v>410</v>
      </c>
      <c r="B90" t="s">
        <v>411</v>
      </c>
      <c r="C90" t="s">
        <v>5121</v>
      </c>
      <c r="D90" t="s">
        <v>970</v>
      </c>
      <c r="E90" t="s">
        <v>971</v>
      </c>
      <c r="F90" t="s">
        <v>414</v>
      </c>
      <c r="G90" t="s">
        <v>415</v>
      </c>
      <c r="H90" t="s">
        <v>416</v>
      </c>
      <c r="I90" s="711" t="s">
        <v>633</v>
      </c>
      <c r="J90" s="711" t="s">
        <v>634</v>
      </c>
      <c r="K90" s="1045">
        <v>44966</v>
      </c>
      <c r="L90" t="s">
        <v>5663</v>
      </c>
      <c r="M90" t="s">
        <v>5664</v>
      </c>
      <c r="N90" t="s">
        <v>421</v>
      </c>
      <c r="O90">
        <v>0</v>
      </c>
      <c r="P90">
        <v>0</v>
      </c>
      <c r="Q90" t="s">
        <v>422</v>
      </c>
      <c r="R90">
        <v>60</v>
      </c>
      <c r="S90" s="935">
        <v>55.67</v>
      </c>
      <c r="T90" t="s">
        <v>422</v>
      </c>
      <c r="U90">
        <v>60</v>
      </c>
      <c r="V90" t="s">
        <v>423</v>
      </c>
      <c r="W90" t="s">
        <v>424</v>
      </c>
      <c r="X90" s="711" t="s">
        <v>425</v>
      </c>
      <c r="Y90" s="1011" t="s">
        <v>3373</v>
      </c>
      <c r="Z90" t="s">
        <v>5665</v>
      </c>
      <c r="AA90" s="1050">
        <v>44972.648518518516</v>
      </c>
    </row>
    <row r="91" spans="1:27" s="1011" customFormat="1">
      <c r="A91" t="s">
        <v>410</v>
      </c>
      <c r="B91" t="s">
        <v>411</v>
      </c>
      <c r="C91" t="s">
        <v>5121</v>
      </c>
      <c r="D91" t="s">
        <v>970</v>
      </c>
      <c r="E91" t="s">
        <v>971</v>
      </c>
      <c r="F91" t="s">
        <v>414</v>
      </c>
      <c r="G91" t="s">
        <v>415</v>
      </c>
      <c r="H91" t="s">
        <v>416</v>
      </c>
      <c r="I91" s="711" t="s">
        <v>633</v>
      </c>
      <c r="J91" s="711" t="s">
        <v>634</v>
      </c>
      <c r="K91" s="1045">
        <v>44966</v>
      </c>
      <c r="L91" t="s">
        <v>5666</v>
      </c>
      <c r="M91" t="s">
        <v>5667</v>
      </c>
      <c r="N91" t="s">
        <v>421</v>
      </c>
      <c r="O91">
        <v>0</v>
      </c>
      <c r="P91">
        <v>0</v>
      </c>
      <c r="Q91" t="s">
        <v>422</v>
      </c>
      <c r="R91">
        <v>25</v>
      </c>
      <c r="S91" s="935">
        <v>23.2</v>
      </c>
      <c r="T91" t="s">
        <v>422</v>
      </c>
      <c r="U91">
        <v>25</v>
      </c>
      <c r="V91" t="s">
        <v>423</v>
      </c>
      <c r="W91" t="s">
        <v>424</v>
      </c>
      <c r="X91" s="711" t="s">
        <v>425</v>
      </c>
      <c r="Y91" s="1011" t="s">
        <v>3373</v>
      </c>
      <c r="Z91" t="s">
        <v>5668</v>
      </c>
      <c r="AA91" s="1050">
        <v>44972.648518518516</v>
      </c>
    </row>
    <row r="92" spans="1:27" s="1011" customFormat="1">
      <c r="A92" t="s">
        <v>410</v>
      </c>
      <c r="B92" t="s">
        <v>411</v>
      </c>
      <c r="C92" t="s">
        <v>5052</v>
      </c>
      <c r="D92" t="s">
        <v>970</v>
      </c>
      <c r="E92" t="s">
        <v>971</v>
      </c>
      <c r="F92" t="s">
        <v>414</v>
      </c>
      <c r="G92" t="s">
        <v>415</v>
      </c>
      <c r="H92" t="s">
        <v>416</v>
      </c>
      <c r="I92" s="711" t="s">
        <v>569</v>
      </c>
      <c r="J92" s="711" t="s">
        <v>570</v>
      </c>
      <c r="K92" s="1045">
        <v>44967</v>
      </c>
      <c r="L92" t="s">
        <v>5669</v>
      </c>
      <c r="M92" t="s">
        <v>5670</v>
      </c>
      <c r="N92" t="s">
        <v>421</v>
      </c>
      <c r="O92">
        <v>0</v>
      </c>
      <c r="P92">
        <v>0</v>
      </c>
      <c r="Q92" t="s">
        <v>422</v>
      </c>
      <c r="R92">
        <v>63</v>
      </c>
      <c r="S92" s="935">
        <v>58.45</v>
      </c>
      <c r="T92" t="s">
        <v>422</v>
      </c>
      <c r="U92">
        <v>63</v>
      </c>
      <c r="V92" t="s">
        <v>423</v>
      </c>
      <c r="W92" t="s">
        <v>424</v>
      </c>
      <c r="X92" s="711" t="s">
        <v>425</v>
      </c>
      <c r="Y92" s="1011" t="s">
        <v>3075</v>
      </c>
      <c r="Z92" t="s">
        <v>5671</v>
      </c>
      <c r="AA92" s="1050">
        <v>44985.694386574076</v>
      </c>
    </row>
    <row r="93" spans="1:27" s="1011" customFormat="1">
      <c r="A93" t="s">
        <v>410</v>
      </c>
      <c r="B93" t="s">
        <v>411</v>
      </c>
      <c r="C93" t="s">
        <v>5052</v>
      </c>
      <c r="D93" t="s">
        <v>970</v>
      </c>
      <c r="E93" t="s">
        <v>971</v>
      </c>
      <c r="F93" t="s">
        <v>414</v>
      </c>
      <c r="G93" t="s">
        <v>415</v>
      </c>
      <c r="H93" t="s">
        <v>416</v>
      </c>
      <c r="I93" s="711" t="s">
        <v>569</v>
      </c>
      <c r="J93" s="711" t="s">
        <v>570</v>
      </c>
      <c r="K93" s="1045">
        <v>44974</v>
      </c>
      <c r="L93" t="s">
        <v>5672</v>
      </c>
      <c r="M93" t="s">
        <v>5673</v>
      </c>
      <c r="N93" t="s">
        <v>421</v>
      </c>
      <c r="O93">
        <v>0</v>
      </c>
      <c r="P93">
        <v>0</v>
      </c>
      <c r="Q93" t="s">
        <v>422</v>
      </c>
      <c r="R93">
        <v>59.5</v>
      </c>
      <c r="S93" s="935">
        <v>55.73</v>
      </c>
      <c r="T93" t="s">
        <v>422</v>
      </c>
      <c r="U93">
        <v>59.5</v>
      </c>
      <c r="V93" t="s">
        <v>423</v>
      </c>
      <c r="W93" t="s">
        <v>424</v>
      </c>
      <c r="X93" s="711" t="s">
        <v>425</v>
      </c>
      <c r="Y93" s="1011" t="s">
        <v>3075</v>
      </c>
      <c r="Z93" t="s">
        <v>5674</v>
      </c>
      <c r="AA93" s="1050">
        <v>44985.694398148145</v>
      </c>
    </row>
    <row r="94" spans="1:27" s="1011" customFormat="1">
      <c r="A94" t="s">
        <v>410</v>
      </c>
      <c r="B94" t="s">
        <v>411</v>
      </c>
      <c r="C94" t="s">
        <v>5052</v>
      </c>
      <c r="D94" t="s">
        <v>970</v>
      </c>
      <c r="E94" t="s">
        <v>971</v>
      </c>
      <c r="F94" t="s">
        <v>414</v>
      </c>
      <c r="G94" t="s">
        <v>415</v>
      </c>
      <c r="H94" t="s">
        <v>416</v>
      </c>
      <c r="I94" s="711" t="s">
        <v>569</v>
      </c>
      <c r="J94" s="711" t="s">
        <v>570</v>
      </c>
      <c r="K94" s="1045">
        <v>44974</v>
      </c>
      <c r="L94" t="s">
        <v>5675</v>
      </c>
      <c r="M94" t="s">
        <v>5676</v>
      </c>
      <c r="N94" t="s">
        <v>421</v>
      </c>
      <c r="O94">
        <v>0</v>
      </c>
      <c r="P94">
        <v>0</v>
      </c>
      <c r="Q94" t="s">
        <v>422</v>
      </c>
      <c r="R94">
        <v>54.6</v>
      </c>
      <c r="S94" s="935">
        <v>51.14</v>
      </c>
      <c r="T94" t="s">
        <v>422</v>
      </c>
      <c r="U94">
        <v>54.6</v>
      </c>
      <c r="V94" t="s">
        <v>423</v>
      </c>
      <c r="W94" t="s">
        <v>424</v>
      </c>
      <c r="X94" s="711" t="s">
        <v>425</v>
      </c>
      <c r="Y94" s="1011" t="s">
        <v>3075</v>
      </c>
      <c r="Z94" t="s">
        <v>5677</v>
      </c>
      <c r="AA94" s="1050">
        <v>44985.694398148145</v>
      </c>
    </row>
    <row r="95" spans="1:27" s="1011" customFormat="1">
      <c r="A95" t="s">
        <v>410</v>
      </c>
      <c r="B95" t="s">
        <v>411</v>
      </c>
      <c r="C95" t="s">
        <v>5121</v>
      </c>
      <c r="D95" t="s">
        <v>970</v>
      </c>
      <c r="E95" t="s">
        <v>971</v>
      </c>
      <c r="F95" t="s">
        <v>414</v>
      </c>
      <c r="G95" t="s">
        <v>415</v>
      </c>
      <c r="H95" t="s">
        <v>416</v>
      </c>
      <c r="I95" s="711" t="s">
        <v>633</v>
      </c>
      <c r="J95" s="711" t="s">
        <v>634</v>
      </c>
      <c r="K95" s="1045">
        <v>44972</v>
      </c>
      <c r="L95" t="s">
        <v>5678</v>
      </c>
      <c r="M95" t="s">
        <v>5679</v>
      </c>
      <c r="N95" t="s">
        <v>421</v>
      </c>
      <c r="O95">
        <v>0</v>
      </c>
      <c r="P95">
        <v>0</v>
      </c>
      <c r="Q95" t="s">
        <v>422</v>
      </c>
      <c r="R95">
        <v>18</v>
      </c>
      <c r="S95" s="935">
        <v>16.86</v>
      </c>
      <c r="T95" t="s">
        <v>422</v>
      </c>
      <c r="U95">
        <v>18</v>
      </c>
      <c r="V95" t="s">
        <v>423</v>
      </c>
      <c r="W95" t="s">
        <v>424</v>
      </c>
      <c r="X95" s="711" t="s">
        <v>425</v>
      </c>
      <c r="Y95" s="1011" t="s">
        <v>3373</v>
      </c>
      <c r="Z95" t="s">
        <v>5680</v>
      </c>
      <c r="AA95" s="1050">
        <v>44985.694398148145</v>
      </c>
    </row>
    <row r="96" spans="1:27" s="1011" customFormat="1">
      <c r="A96" t="s">
        <v>410</v>
      </c>
      <c r="B96" t="s">
        <v>411</v>
      </c>
      <c r="C96" t="s">
        <v>4708</v>
      </c>
      <c r="D96" t="s">
        <v>970</v>
      </c>
      <c r="E96" t="s">
        <v>971</v>
      </c>
      <c r="F96" t="s">
        <v>414</v>
      </c>
      <c r="G96" t="s">
        <v>415</v>
      </c>
      <c r="H96" t="s">
        <v>416</v>
      </c>
      <c r="I96" s="711" t="s">
        <v>633</v>
      </c>
      <c r="J96" s="711" t="s">
        <v>634</v>
      </c>
      <c r="K96" s="1045">
        <v>44974</v>
      </c>
      <c r="L96" t="s">
        <v>5681</v>
      </c>
      <c r="M96" t="s">
        <v>5682</v>
      </c>
      <c r="N96" t="s">
        <v>421</v>
      </c>
      <c r="O96">
        <v>0</v>
      </c>
      <c r="P96">
        <v>0</v>
      </c>
      <c r="Q96" t="s">
        <v>422</v>
      </c>
      <c r="R96">
        <v>6</v>
      </c>
      <c r="S96" s="935">
        <v>5.62</v>
      </c>
      <c r="T96" t="s">
        <v>422</v>
      </c>
      <c r="U96">
        <v>6</v>
      </c>
      <c r="V96" t="s">
        <v>423</v>
      </c>
      <c r="W96" t="s">
        <v>424</v>
      </c>
      <c r="X96" s="711" t="s">
        <v>425</v>
      </c>
      <c r="Y96" s="1011" t="s">
        <v>3069</v>
      </c>
      <c r="Z96" t="s">
        <v>5683</v>
      </c>
      <c r="AA96" s="1050">
        <v>44985.694398148145</v>
      </c>
    </row>
    <row r="97" spans="1:27" s="1011" customFormat="1">
      <c r="A97" t="s">
        <v>410</v>
      </c>
      <c r="B97" t="s">
        <v>411</v>
      </c>
      <c r="C97" t="s">
        <v>4845</v>
      </c>
      <c r="D97" t="s">
        <v>970</v>
      </c>
      <c r="E97" t="s">
        <v>971</v>
      </c>
      <c r="F97" t="s">
        <v>414</v>
      </c>
      <c r="G97" t="s">
        <v>415</v>
      </c>
      <c r="H97" t="s">
        <v>416</v>
      </c>
      <c r="I97" s="711" t="s">
        <v>569</v>
      </c>
      <c r="J97" s="711" t="s">
        <v>570</v>
      </c>
      <c r="K97" s="1045">
        <v>44974</v>
      </c>
      <c r="L97" t="s">
        <v>5684</v>
      </c>
      <c r="M97" t="s">
        <v>5685</v>
      </c>
      <c r="N97" t="s">
        <v>421</v>
      </c>
      <c r="O97">
        <v>0</v>
      </c>
      <c r="P97">
        <v>0</v>
      </c>
      <c r="Q97" t="s">
        <v>422</v>
      </c>
      <c r="R97">
        <v>27.54</v>
      </c>
      <c r="S97" s="935">
        <v>25.8</v>
      </c>
      <c r="T97" t="s">
        <v>422</v>
      </c>
      <c r="U97">
        <v>27.54</v>
      </c>
      <c r="V97" t="s">
        <v>423</v>
      </c>
      <c r="W97" t="s">
        <v>424</v>
      </c>
      <c r="X97" s="711" t="s">
        <v>425</v>
      </c>
      <c r="Y97" s="1011" t="s">
        <v>3168</v>
      </c>
      <c r="Z97" t="s">
        <v>5686</v>
      </c>
      <c r="AA97" s="1050">
        <v>44985.694409722222</v>
      </c>
    </row>
    <row r="98" spans="1:27" s="1011" customFormat="1">
      <c r="A98" t="s">
        <v>410</v>
      </c>
      <c r="B98" t="s">
        <v>411</v>
      </c>
      <c r="C98" t="s">
        <v>5052</v>
      </c>
      <c r="D98" t="s">
        <v>970</v>
      </c>
      <c r="E98" t="s">
        <v>971</v>
      </c>
      <c r="F98" t="s">
        <v>414</v>
      </c>
      <c r="G98" t="s">
        <v>415</v>
      </c>
      <c r="H98" t="s">
        <v>416</v>
      </c>
      <c r="I98" s="711" t="s">
        <v>569</v>
      </c>
      <c r="J98" s="711" t="s">
        <v>570</v>
      </c>
      <c r="K98" s="1045">
        <v>44974</v>
      </c>
      <c r="L98" t="s">
        <v>5687</v>
      </c>
      <c r="M98" t="s">
        <v>5688</v>
      </c>
      <c r="N98" t="s">
        <v>421</v>
      </c>
      <c r="O98">
        <v>0</v>
      </c>
      <c r="P98">
        <v>0</v>
      </c>
      <c r="Q98" t="s">
        <v>422</v>
      </c>
      <c r="R98">
        <v>15</v>
      </c>
      <c r="S98" s="935">
        <v>14.05</v>
      </c>
      <c r="T98" t="s">
        <v>422</v>
      </c>
      <c r="U98">
        <v>15</v>
      </c>
      <c r="V98" t="s">
        <v>423</v>
      </c>
      <c r="W98" t="s">
        <v>424</v>
      </c>
      <c r="X98" s="711" t="s">
        <v>425</v>
      </c>
      <c r="Y98" s="1011" t="s">
        <v>3075</v>
      </c>
      <c r="Z98" t="s">
        <v>5689</v>
      </c>
      <c r="AA98" s="1050">
        <v>44985.694409722222</v>
      </c>
    </row>
    <row r="99" spans="1:27" s="1011" customFormat="1">
      <c r="A99" t="s">
        <v>410</v>
      </c>
      <c r="B99" t="s">
        <v>411</v>
      </c>
      <c r="C99" t="s">
        <v>5053</v>
      </c>
      <c r="D99" t="s">
        <v>970</v>
      </c>
      <c r="E99" t="s">
        <v>971</v>
      </c>
      <c r="F99" t="s">
        <v>414</v>
      </c>
      <c r="G99" t="s">
        <v>415</v>
      </c>
      <c r="H99" t="s">
        <v>416</v>
      </c>
      <c r="I99" s="711" t="s">
        <v>569</v>
      </c>
      <c r="J99" s="711" t="s">
        <v>570</v>
      </c>
      <c r="K99" s="1045">
        <v>44974</v>
      </c>
      <c r="L99" t="s">
        <v>5690</v>
      </c>
      <c r="M99" t="s">
        <v>5691</v>
      </c>
      <c r="N99" t="s">
        <v>421</v>
      </c>
      <c r="O99">
        <v>0</v>
      </c>
      <c r="P99">
        <v>0</v>
      </c>
      <c r="Q99" t="s">
        <v>422</v>
      </c>
      <c r="R99">
        <v>30.6</v>
      </c>
      <c r="S99" s="935">
        <v>28.66</v>
      </c>
      <c r="T99" t="s">
        <v>422</v>
      </c>
      <c r="U99">
        <v>30.6</v>
      </c>
      <c r="V99" t="s">
        <v>423</v>
      </c>
      <c r="W99" t="s">
        <v>424</v>
      </c>
      <c r="X99" s="711" t="s">
        <v>425</v>
      </c>
      <c r="Y99" s="1011" t="s">
        <v>3246</v>
      </c>
      <c r="Z99" t="s">
        <v>5692</v>
      </c>
      <c r="AA99" s="1050">
        <v>44985.694409722222</v>
      </c>
    </row>
    <row r="100" spans="1:27" s="1011" customFormat="1">
      <c r="A100" t="s">
        <v>410</v>
      </c>
      <c r="B100" t="s">
        <v>411</v>
      </c>
      <c r="C100" t="s">
        <v>4845</v>
      </c>
      <c r="D100" t="s">
        <v>970</v>
      </c>
      <c r="E100" t="s">
        <v>971</v>
      </c>
      <c r="F100" t="s">
        <v>414</v>
      </c>
      <c r="G100" t="s">
        <v>415</v>
      </c>
      <c r="H100" t="s">
        <v>416</v>
      </c>
      <c r="I100" s="711" t="s">
        <v>633</v>
      </c>
      <c r="J100" s="711" t="s">
        <v>634</v>
      </c>
      <c r="K100" s="1045">
        <v>44974</v>
      </c>
      <c r="L100" t="s">
        <v>5693</v>
      </c>
      <c r="M100" t="s">
        <v>5694</v>
      </c>
      <c r="N100" t="s">
        <v>421</v>
      </c>
      <c r="O100">
        <v>0</v>
      </c>
      <c r="P100">
        <v>0</v>
      </c>
      <c r="Q100" t="s">
        <v>422</v>
      </c>
      <c r="R100">
        <v>20</v>
      </c>
      <c r="S100" s="935">
        <v>18.73</v>
      </c>
      <c r="T100" t="s">
        <v>422</v>
      </c>
      <c r="U100">
        <v>20</v>
      </c>
      <c r="V100" t="s">
        <v>423</v>
      </c>
      <c r="W100" t="s">
        <v>424</v>
      </c>
      <c r="X100" s="711" t="s">
        <v>425</v>
      </c>
      <c r="Y100" s="1011" t="s">
        <v>3168</v>
      </c>
      <c r="Z100" t="s">
        <v>5695</v>
      </c>
      <c r="AA100" s="1050">
        <v>44985.694409722222</v>
      </c>
    </row>
    <row r="101" spans="1:27" s="1011" customFormat="1">
      <c r="A101" t="s">
        <v>410</v>
      </c>
      <c r="B101" t="s">
        <v>411</v>
      </c>
      <c r="C101" t="s">
        <v>4708</v>
      </c>
      <c r="D101" t="s">
        <v>970</v>
      </c>
      <c r="E101" t="s">
        <v>971</v>
      </c>
      <c r="F101" t="s">
        <v>414</v>
      </c>
      <c r="G101" t="s">
        <v>415</v>
      </c>
      <c r="H101" t="s">
        <v>416</v>
      </c>
      <c r="I101" s="711" t="s">
        <v>633</v>
      </c>
      <c r="J101" s="711" t="s">
        <v>634</v>
      </c>
      <c r="K101" s="1045">
        <v>44974</v>
      </c>
      <c r="L101" t="s">
        <v>5696</v>
      </c>
      <c r="M101" t="s">
        <v>5697</v>
      </c>
      <c r="N101" t="s">
        <v>421</v>
      </c>
      <c r="O101">
        <v>0</v>
      </c>
      <c r="P101">
        <v>0</v>
      </c>
      <c r="Q101" t="s">
        <v>422</v>
      </c>
      <c r="R101">
        <v>18</v>
      </c>
      <c r="S101" s="935">
        <v>16.86</v>
      </c>
      <c r="T101" t="s">
        <v>422</v>
      </c>
      <c r="U101">
        <v>18</v>
      </c>
      <c r="V101" t="s">
        <v>423</v>
      </c>
      <c r="W101" t="s">
        <v>424</v>
      </c>
      <c r="X101" s="711" t="s">
        <v>425</v>
      </c>
      <c r="Y101" s="1011" t="s">
        <v>3069</v>
      </c>
      <c r="Z101" t="s">
        <v>5698</v>
      </c>
      <c r="AA101" s="1050">
        <v>44985.694409722222</v>
      </c>
    </row>
    <row r="102" spans="1:27" s="1011" customFormat="1">
      <c r="A102" t="s">
        <v>410</v>
      </c>
      <c r="B102" t="s">
        <v>411</v>
      </c>
      <c r="C102" t="s">
        <v>4708</v>
      </c>
      <c r="D102" t="s">
        <v>970</v>
      </c>
      <c r="E102" t="s">
        <v>971</v>
      </c>
      <c r="F102" t="s">
        <v>414</v>
      </c>
      <c r="G102" t="s">
        <v>415</v>
      </c>
      <c r="H102" t="s">
        <v>416</v>
      </c>
      <c r="I102" s="711" t="s">
        <v>2043</v>
      </c>
      <c r="J102" s="711" t="s">
        <v>1833</v>
      </c>
      <c r="K102" s="1045">
        <v>44974</v>
      </c>
      <c r="L102" t="s">
        <v>5699</v>
      </c>
      <c r="M102" t="s">
        <v>5700</v>
      </c>
      <c r="N102" t="s">
        <v>421</v>
      </c>
      <c r="O102">
        <v>0</v>
      </c>
      <c r="P102">
        <v>0</v>
      </c>
      <c r="Q102" t="s">
        <v>422</v>
      </c>
      <c r="R102">
        <v>351</v>
      </c>
      <c r="S102" s="935">
        <v>328.77</v>
      </c>
      <c r="T102" t="s">
        <v>422</v>
      </c>
      <c r="U102">
        <v>351</v>
      </c>
      <c r="V102" t="s">
        <v>423</v>
      </c>
      <c r="W102" t="s">
        <v>424</v>
      </c>
      <c r="X102" s="711" t="s">
        <v>425</v>
      </c>
      <c r="Y102" s="1011" t="s">
        <v>3069</v>
      </c>
      <c r="Z102" t="s">
        <v>5701</v>
      </c>
      <c r="AA102" s="1050">
        <v>44985.694409722222</v>
      </c>
    </row>
    <row r="103" spans="1:27" s="1011" customFormat="1">
      <c r="A103" t="s">
        <v>410</v>
      </c>
      <c r="B103" t="s">
        <v>411</v>
      </c>
      <c r="C103" t="s">
        <v>5053</v>
      </c>
      <c r="D103" t="s">
        <v>970</v>
      </c>
      <c r="E103" t="s">
        <v>971</v>
      </c>
      <c r="F103" t="s">
        <v>414</v>
      </c>
      <c r="G103" t="s">
        <v>415</v>
      </c>
      <c r="H103" t="s">
        <v>416</v>
      </c>
      <c r="I103" s="711" t="s">
        <v>569</v>
      </c>
      <c r="J103" s="711" t="s">
        <v>570</v>
      </c>
      <c r="K103" s="1045">
        <v>44977</v>
      </c>
      <c r="L103" t="s">
        <v>5702</v>
      </c>
      <c r="M103" t="s">
        <v>5703</v>
      </c>
      <c r="N103" t="s">
        <v>421</v>
      </c>
      <c r="O103">
        <v>0</v>
      </c>
      <c r="P103">
        <v>0</v>
      </c>
      <c r="Q103" t="s">
        <v>422</v>
      </c>
      <c r="R103">
        <v>20.399999999999999</v>
      </c>
      <c r="S103" s="935">
        <v>19.11</v>
      </c>
      <c r="T103" t="s">
        <v>422</v>
      </c>
      <c r="U103">
        <v>20.399999999999999</v>
      </c>
      <c r="V103" t="s">
        <v>423</v>
      </c>
      <c r="W103" t="s">
        <v>424</v>
      </c>
      <c r="X103" s="711" t="s">
        <v>425</v>
      </c>
      <c r="Y103" s="1011" t="s">
        <v>3246</v>
      </c>
      <c r="Z103" t="s">
        <v>5704</v>
      </c>
      <c r="AA103" s="1050">
        <v>44986.30300925926</v>
      </c>
    </row>
    <row r="104" spans="1:27" s="1011" customFormat="1">
      <c r="A104" t="s">
        <v>410</v>
      </c>
      <c r="B104" t="s">
        <v>411</v>
      </c>
      <c r="C104" t="s">
        <v>5053</v>
      </c>
      <c r="D104" t="s">
        <v>970</v>
      </c>
      <c r="E104" t="s">
        <v>971</v>
      </c>
      <c r="F104" t="s">
        <v>414</v>
      </c>
      <c r="G104" t="s">
        <v>415</v>
      </c>
      <c r="H104" t="s">
        <v>416</v>
      </c>
      <c r="I104" s="711" t="s">
        <v>569</v>
      </c>
      <c r="J104" s="711" t="s">
        <v>570</v>
      </c>
      <c r="K104" s="1045">
        <v>44978</v>
      </c>
      <c r="L104" t="s">
        <v>5705</v>
      </c>
      <c r="M104" t="s">
        <v>5706</v>
      </c>
      <c r="N104" t="s">
        <v>421</v>
      </c>
      <c r="O104">
        <v>0</v>
      </c>
      <c r="P104">
        <v>0</v>
      </c>
      <c r="Q104" t="s">
        <v>422</v>
      </c>
      <c r="R104">
        <v>17</v>
      </c>
      <c r="S104" s="935">
        <v>15.92</v>
      </c>
      <c r="T104" t="s">
        <v>422</v>
      </c>
      <c r="U104">
        <v>17</v>
      </c>
      <c r="V104" t="s">
        <v>423</v>
      </c>
      <c r="W104" t="s">
        <v>424</v>
      </c>
      <c r="X104" s="711" t="s">
        <v>425</v>
      </c>
      <c r="Y104" s="1011" t="s">
        <v>3246</v>
      </c>
      <c r="Z104" t="s">
        <v>5707</v>
      </c>
      <c r="AA104" s="1050">
        <v>44986.303020833337</v>
      </c>
    </row>
    <row r="105" spans="1:27" s="1011" customFormat="1">
      <c r="A105" t="s">
        <v>410</v>
      </c>
      <c r="B105" t="s">
        <v>411</v>
      </c>
      <c r="C105" t="s">
        <v>5052</v>
      </c>
      <c r="D105" t="s">
        <v>970</v>
      </c>
      <c r="E105" t="s">
        <v>971</v>
      </c>
      <c r="F105" t="s">
        <v>414</v>
      </c>
      <c r="G105" t="s">
        <v>415</v>
      </c>
      <c r="H105" t="s">
        <v>416</v>
      </c>
      <c r="I105" s="711" t="s">
        <v>569</v>
      </c>
      <c r="J105" s="711" t="s">
        <v>570</v>
      </c>
      <c r="K105" s="1045">
        <v>44979</v>
      </c>
      <c r="L105" t="s">
        <v>5708</v>
      </c>
      <c r="M105" t="s">
        <v>5709</v>
      </c>
      <c r="N105" t="s">
        <v>421</v>
      </c>
      <c r="O105">
        <v>0</v>
      </c>
      <c r="P105">
        <v>0</v>
      </c>
      <c r="Q105" t="s">
        <v>422</v>
      </c>
      <c r="R105">
        <v>491</v>
      </c>
      <c r="S105" s="935">
        <v>459.52</v>
      </c>
      <c r="T105" t="s">
        <v>422</v>
      </c>
      <c r="U105">
        <v>491</v>
      </c>
      <c r="V105" t="s">
        <v>423</v>
      </c>
      <c r="W105" t="s">
        <v>424</v>
      </c>
      <c r="X105" s="711" t="s">
        <v>425</v>
      </c>
      <c r="Y105" s="1011" t="s">
        <v>3075</v>
      </c>
      <c r="Z105" t="s">
        <v>5710</v>
      </c>
      <c r="AA105" s="1050">
        <v>44986.303020833337</v>
      </c>
    </row>
    <row r="106" spans="1:27" s="1011" customFormat="1">
      <c r="A106" t="s">
        <v>410</v>
      </c>
      <c r="B106" t="s">
        <v>411</v>
      </c>
      <c r="C106" t="s">
        <v>5052</v>
      </c>
      <c r="D106" t="s">
        <v>970</v>
      </c>
      <c r="E106" t="s">
        <v>971</v>
      </c>
      <c r="F106" t="s">
        <v>414</v>
      </c>
      <c r="G106" t="s">
        <v>415</v>
      </c>
      <c r="H106" t="s">
        <v>416</v>
      </c>
      <c r="I106" s="711" t="s">
        <v>569</v>
      </c>
      <c r="J106" s="711" t="s">
        <v>570</v>
      </c>
      <c r="K106" s="1045">
        <v>44980</v>
      </c>
      <c r="L106" t="s">
        <v>5711</v>
      </c>
      <c r="M106" t="s">
        <v>5712</v>
      </c>
      <c r="N106" t="s">
        <v>421</v>
      </c>
      <c r="O106">
        <v>0</v>
      </c>
      <c r="P106">
        <v>0</v>
      </c>
      <c r="Q106" t="s">
        <v>422</v>
      </c>
      <c r="R106">
        <v>39.200000000000003</v>
      </c>
      <c r="S106" s="935">
        <v>36.69</v>
      </c>
      <c r="T106" t="s">
        <v>422</v>
      </c>
      <c r="U106">
        <v>39.200000000000003</v>
      </c>
      <c r="V106" t="s">
        <v>423</v>
      </c>
      <c r="W106" t="s">
        <v>424</v>
      </c>
      <c r="X106" s="711" t="s">
        <v>425</v>
      </c>
      <c r="Y106" s="1011" t="s">
        <v>3075</v>
      </c>
      <c r="Z106" t="s">
        <v>5713</v>
      </c>
      <c r="AA106" s="1050">
        <v>44986.303020833337</v>
      </c>
    </row>
    <row r="107" spans="1:27" s="1011" customFormat="1">
      <c r="A107" t="s">
        <v>410</v>
      </c>
      <c r="B107" t="s">
        <v>411</v>
      </c>
      <c r="C107" t="s">
        <v>5052</v>
      </c>
      <c r="D107" t="s">
        <v>970</v>
      </c>
      <c r="E107" t="s">
        <v>971</v>
      </c>
      <c r="F107" t="s">
        <v>414</v>
      </c>
      <c r="G107" t="s">
        <v>415</v>
      </c>
      <c r="H107" t="s">
        <v>416</v>
      </c>
      <c r="I107" s="711" t="s">
        <v>569</v>
      </c>
      <c r="J107" s="711" t="s">
        <v>570</v>
      </c>
      <c r="K107" s="1045">
        <v>44980</v>
      </c>
      <c r="L107" t="s">
        <v>5714</v>
      </c>
      <c r="M107" t="s">
        <v>5715</v>
      </c>
      <c r="N107" t="s">
        <v>421</v>
      </c>
      <c r="O107">
        <v>0</v>
      </c>
      <c r="P107">
        <v>0</v>
      </c>
      <c r="Q107" t="s">
        <v>422</v>
      </c>
      <c r="R107">
        <v>66.150000000000006</v>
      </c>
      <c r="S107" s="935">
        <v>61.91</v>
      </c>
      <c r="T107" t="s">
        <v>422</v>
      </c>
      <c r="U107">
        <v>66.150000000000006</v>
      </c>
      <c r="V107" t="s">
        <v>423</v>
      </c>
      <c r="W107" t="s">
        <v>424</v>
      </c>
      <c r="X107" s="711" t="s">
        <v>425</v>
      </c>
      <c r="Y107" s="1011" t="s">
        <v>3075</v>
      </c>
      <c r="Z107" t="s">
        <v>5716</v>
      </c>
      <c r="AA107" s="1050">
        <v>44986.303020833337</v>
      </c>
    </row>
    <row r="108" spans="1:27" s="1011" customFormat="1">
      <c r="A108" t="s">
        <v>410</v>
      </c>
      <c r="B108" t="s">
        <v>411</v>
      </c>
      <c r="C108" t="s">
        <v>5052</v>
      </c>
      <c r="D108" t="s">
        <v>970</v>
      </c>
      <c r="E108" t="s">
        <v>971</v>
      </c>
      <c r="F108" t="s">
        <v>414</v>
      </c>
      <c r="G108" t="s">
        <v>415</v>
      </c>
      <c r="H108" t="s">
        <v>416</v>
      </c>
      <c r="I108" s="711" t="s">
        <v>569</v>
      </c>
      <c r="J108" s="711" t="s">
        <v>570</v>
      </c>
      <c r="K108" s="1045">
        <v>44984</v>
      </c>
      <c r="L108" t="s">
        <v>5717</v>
      </c>
      <c r="M108" t="s">
        <v>5718</v>
      </c>
      <c r="N108" t="s">
        <v>421</v>
      </c>
      <c r="O108">
        <v>0</v>
      </c>
      <c r="P108">
        <v>0</v>
      </c>
      <c r="Q108" t="s">
        <v>422</v>
      </c>
      <c r="R108">
        <v>20</v>
      </c>
      <c r="S108" s="935">
        <v>18.72</v>
      </c>
      <c r="T108" t="s">
        <v>422</v>
      </c>
      <c r="U108">
        <v>20</v>
      </c>
      <c r="V108" t="s">
        <v>423</v>
      </c>
      <c r="W108" t="s">
        <v>424</v>
      </c>
      <c r="X108" s="711" t="s">
        <v>425</v>
      </c>
      <c r="Y108" s="1011" t="s">
        <v>3075</v>
      </c>
      <c r="Z108" t="s">
        <v>5719</v>
      </c>
      <c r="AA108" s="1050">
        <v>44988.414814814816</v>
      </c>
    </row>
    <row r="109" spans="1:27" s="1011" customFormat="1">
      <c r="A109" t="s">
        <v>410</v>
      </c>
      <c r="B109" t="s">
        <v>411</v>
      </c>
      <c r="C109" t="s">
        <v>5052</v>
      </c>
      <c r="D109" t="s">
        <v>970</v>
      </c>
      <c r="E109" t="s">
        <v>971</v>
      </c>
      <c r="F109" t="s">
        <v>414</v>
      </c>
      <c r="G109" t="s">
        <v>415</v>
      </c>
      <c r="H109" t="s">
        <v>416</v>
      </c>
      <c r="I109" s="711" t="s">
        <v>569</v>
      </c>
      <c r="J109" s="711" t="s">
        <v>570</v>
      </c>
      <c r="K109" s="1045">
        <v>44984</v>
      </c>
      <c r="L109" t="s">
        <v>5720</v>
      </c>
      <c r="M109" t="s">
        <v>5721</v>
      </c>
      <c r="N109" t="s">
        <v>421</v>
      </c>
      <c r="O109">
        <v>0</v>
      </c>
      <c r="P109">
        <v>0</v>
      </c>
      <c r="Q109" t="s">
        <v>422</v>
      </c>
      <c r="R109">
        <v>10</v>
      </c>
      <c r="S109" s="935">
        <v>9.36</v>
      </c>
      <c r="T109" t="s">
        <v>422</v>
      </c>
      <c r="U109">
        <v>10</v>
      </c>
      <c r="V109" t="s">
        <v>423</v>
      </c>
      <c r="W109" t="s">
        <v>424</v>
      </c>
      <c r="X109" s="711" t="s">
        <v>425</v>
      </c>
      <c r="Y109" s="1011" t="s">
        <v>3075</v>
      </c>
      <c r="Z109" t="s">
        <v>5722</v>
      </c>
      <c r="AA109" s="1050">
        <v>44988.414814814816</v>
      </c>
    </row>
    <row r="110" spans="1:27" s="1011" customFormat="1">
      <c r="A110" t="s">
        <v>410</v>
      </c>
      <c r="B110" t="s">
        <v>411</v>
      </c>
      <c r="C110" t="s">
        <v>4708</v>
      </c>
      <c r="D110" t="s">
        <v>970</v>
      </c>
      <c r="E110" t="s">
        <v>971</v>
      </c>
      <c r="F110" t="s">
        <v>414</v>
      </c>
      <c r="G110" t="s">
        <v>415</v>
      </c>
      <c r="H110" t="s">
        <v>416</v>
      </c>
      <c r="I110" s="711" t="s">
        <v>633</v>
      </c>
      <c r="J110" s="711" t="s">
        <v>634</v>
      </c>
      <c r="K110" s="1045">
        <v>44984</v>
      </c>
      <c r="L110" t="s">
        <v>5723</v>
      </c>
      <c r="M110" t="s">
        <v>5724</v>
      </c>
      <c r="N110" t="s">
        <v>421</v>
      </c>
      <c r="O110">
        <v>0</v>
      </c>
      <c r="P110">
        <v>0</v>
      </c>
      <c r="Q110" t="s">
        <v>422</v>
      </c>
      <c r="R110">
        <v>9</v>
      </c>
      <c r="S110" s="935">
        <v>8.42</v>
      </c>
      <c r="T110" t="s">
        <v>422</v>
      </c>
      <c r="U110">
        <v>9</v>
      </c>
      <c r="V110" t="s">
        <v>423</v>
      </c>
      <c r="W110" t="s">
        <v>424</v>
      </c>
      <c r="X110" s="711" t="s">
        <v>425</v>
      </c>
      <c r="Y110" s="1011" t="s">
        <v>3069</v>
      </c>
      <c r="Z110" t="s">
        <v>5725</v>
      </c>
      <c r="AA110" s="1050">
        <v>44988.414814814816</v>
      </c>
    </row>
    <row r="111" spans="1:27" s="1011" customFormat="1">
      <c r="A111" t="s">
        <v>410</v>
      </c>
      <c r="B111" t="s">
        <v>411</v>
      </c>
      <c r="C111" t="s">
        <v>5121</v>
      </c>
      <c r="D111" t="s">
        <v>970</v>
      </c>
      <c r="E111" t="s">
        <v>971</v>
      </c>
      <c r="F111" t="s">
        <v>414</v>
      </c>
      <c r="G111" t="s">
        <v>415</v>
      </c>
      <c r="H111" t="s">
        <v>416</v>
      </c>
      <c r="I111" s="711" t="s">
        <v>633</v>
      </c>
      <c r="J111" s="711" t="s">
        <v>634</v>
      </c>
      <c r="K111" s="1045">
        <v>44984</v>
      </c>
      <c r="L111" t="s">
        <v>5726</v>
      </c>
      <c r="M111" t="s">
        <v>5727</v>
      </c>
      <c r="N111" t="s">
        <v>421</v>
      </c>
      <c r="O111">
        <v>0</v>
      </c>
      <c r="P111">
        <v>0</v>
      </c>
      <c r="Q111" t="s">
        <v>422</v>
      </c>
      <c r="R111">
        <v>25</v>
      </c>
      <c r="S111" s="935">
        <v>23.4</v>
      </c>
      <c r="T111" t="s">
        <v>422</v>
      </c>
      <c r="U111">
        <v>25</v>
      </c>
      <c r="V111" t="s">
        <v>423</v>
      </c>
      <c r="W111" t="s">
        <v>424</v>
      </c>
      <c r="X111" s="711" t="s">
        <v>425</v>
      </c>
      <c r="Y111" s="1011" t="s">
        <v>3373</v>
      </c>
      <c r="Z111" t="s">
        <v>5728</v>
      </c>
      <c r="AA111" s="1050">
        <v>44988.414814814816</v>
      </c>
    </row>
    <row r="112" spans="1:27" s="1011" customFormat="1">
      <c r="A112" t="s">
        <v>410</v>
      </c>
      <c r="B112" t="s">
        <v>411</v>
      </c>
      <c r="C112" t="s">
        <v>4708</v>
      </c>
      <c r="D112" t="s">
        <v>970</v>
      </c>
      <c r="E112" t="s">
        <v>971</v>
      </c>
      <c r="F112" t="s">
        <v>414</v>
      </c>
      <c r="G112" t="s">
        <v>415</v>
      </c>
      <c r="H112" t="s">
        <v>416</v>
      </c>
      <c r="I112" s="711" t="s">
        <v>633</v>
      </c>
      <c r="J112" s="711" t="s">
        <v>634</v>
      </c>
      <c r="K112" s="1045">
        <v>44984</v>
      </c>
      <c r="L112" t="s">
        <v>5729</v>
      </c>
      <c r="M112" t="s">
        <v>5730</v>
      </c>
      <c r="N112" t="s">
        <v>421</v>
      </c>
      <c r="O112">
        <v>0</v>
      </c>
      <c r="P112">
        <v>0</v>
      </c>
      <c r="Q112" t="s">
        <v>422</v>
      </c>
      <c r="R112">
        <v>25</v>
      </c>
      <c r="S112" s="935">
        <v>23.4</v>
      </c>
      <c r="T112" t="s">
        <v>422</v>
      </c>
      <c r="U112">
        <v>25</v>
      </c>
      <c r="V112" t="s">
        <v>423</v>
      </c>
      <c r="W112" t="s">
        <v>424</v>
      </c>
      <c r="X112" s="711" t="s">
        <v>425</v>
      </c>
      <c r="Y112" s="1011" t="s">
        <v>3069</v>
      </c>
      <c r="Z112" t="s">
        <v>5731</v>
      </c>
      <c r="AA112" s="1050">
        <v>44988.414814814816</v>
      </c>
    </row>
    <row r="113" spans="1:27" s="1011" customFormat="1">
      <c r="A113" t="s">
        <v>410</v>
      </c>
      <c r="B113" t="s">
        <v>411</v>
      </c>
      <c r="C113" t="s">
        <v>4690</v>
      </c>
      <c r="D113" t="s">
        <v>970</v>
      </c>
      <c r="E113" t="s">
        <v>971</v>
      </c>
      <c r="F113" t="s">
        <v>414</v>
      </c>
      <c r="G113" t="s">
        <v>415</v>
      </c>
      <c r="H113" t="s">
        <v>416</v>
      </c>
      <c r="I113" s="711" t="s">
        <v>453</v>
      </c>
      <c r="J113" s="711" t="s">
        <v>454</v>
      </c>
      <c r="K113" s="1045">
        <v>44985</v>
      </c>
      <c r="L113" t="s">
        <v>5732</v>
      </c>
      <c r="M113" t="s">
        <v>5733</v>
      </c>
      <c r="N113" t="s">
        <v>421</v>
      </c>
      <c r="O113">
        <v>0</v>
      </c>
      <c r="P113">
        <v>0</v>
      </c>
      <c r="Q113" t="s">
        <v>422</v>
      </c>
      <c r="R113">
        <v>103</v>
      </c>
      <c r="S113" s="935">
        <v>97.72</v>
      </c>
      <c r="T113" t="s">
        <v>422</v>
      </c>
      <c r="U113">
        <v>103</v>
      </c>
      <c r="V113" t="s">
        <v>423</v>
      </c>
      <c r="W113" t="s">
        <v>424</v>
      </c>
      <c r="X113" s="711" t="s">
        <v>425</v>
      </c>
      <c r="Y113" s="1011" t="s">
        <v>3163</v>
      </c>
      <c r="Z113" t="s">
        <v>5734</v>
      </c>
      <c r="AA113" s="1050">
        <v>44988.414826388886</v>
      </c>
    </row>
    <row r="114" spans="1:27" s="1011" customFormat="1">
      <c r="A114" t="s">
        <v>410</v>
      </c>
      <c r="B114" t="s">
        <v>411</v>
      </c>
      <c r="C114" t="s">
        <v>4708</v>
      </c>
      <c r="D114" t="s">
        <v>970</v>
      </c>
      <c r="E114" t="s">
        <v>971</v>
      </c>
      <c r="F114" t="s">
        <v>414</v>
      </c>
      <c r="G114" t="s">
        <v>415</v>
      </c>
      <c r="H114" t="s">
        <v>416</v>
      </c>
      <c r="I114" s="711" t="s">
        <v>633</v>
      </c>
      <c r="J114" s="711" t="s">
        <v>634</v>
      </c>
      <c r="K114" s="1045">
        <v>44985</v>
      </c>
      <c r="L114" t="s">
        <v>5735</v>
      </c>
      <c r="M114" t="s">
        <v>5736</v>
      </c>
      <c r="N114" t="s">
        <v>421</v>
      </c>
      <c r="O114">
        <v>0</v>
      </c>
      <c r="P114">
        <v>0</v>
      </c>
      <c r="Q114" t="s">
        <v>422</v>
      </c>
      <c r="R114">
        <v>10.5</v>
      </c>
      <c r="S114" s="935">
        <v>9.9600000000000009</v>
      </c>
      <c r="T114" t="s">
        <v>422</v>
      </c>
      <c r="U114">
        <v>10.5</v>
      </c>
      <c r="V114" t="s">
        <v>423</v>
      </c>
      <c r="W114" t="s">
        <v>424</v>
      </c>
      <c r="X114" s="711" t="s">
        <v>425</v>
      </c>
      <c r="Y114" s="1011" t="s">
        <v>3069</v>
      </c>
      <c r="Z114" t="s">
        <v>5737</v>
      </c>
      <c r="AA114" s="1050">
        <v>44988.414826388886</v>
      </c>
    </row>
    <row r="115" spans="1:27" s="1011" customFormat="1">
      <c r="A115" t="s">
        <v>410</v>
      </c>
      <c r="B115" t="s">
        <v>411</v>
      </c>
      <c r="C115" t="s">
        <v>4841</v>
      </c>
      <c r="D115" t="s">
        <v>970</v>
      </c>
      <c r="E115" t="s">
        <v>971</v>
      </c>
      <c r="F115" t="s">
        <v>414</v>
      </c>
      <c r="G115" t="s">
        <v>415</v>
      </c>
      <c r="H115" t="s">
        <v>416</v>
      </c>
      <c r="I115" s="711" t="s">
        <v>3563</v>
      </c>
      <c r="J115" s="711" t="s">
        <v>3979</v>
      </c>
      <c r="K115" s="1045">
        <v>44972</v>
      </c>
      <c r="L115" t="s">
        <v>5738</v>
      </c>
      <c r="M115" t="s">
        <v>5739</v>
      </c>
      <c r="N115" t="s">
        <v>421</v>
      </c>
      <c r="O115">
        <v>0</v>
      </c>
      <c r="P115">
        <v>0</v>
      </c>
      <c r="Q115" t="s">
        <v>422</v>
      </c>
      <c r="R115">
        <v>938</v>
      </c>
      <c r="S115" s="935">
        <v>878.61</v>
      </c>
      <c r="T115" t="s">
        <v>422</v>
      </c>
      <c r="U115">
        <v>938</v>
      </c>
      <c r="V115" t="s">
        <v>423</v>
      </c>
      <c r="W115" t="s">
        <v>424</v>
      </c>
      <c r="X115" s="711" t="s">
        <v>425</v>
      </c>
      <c r="Y115" s="1011" t="s">
        <v>3122</v>
      </c>
      <c r="Z115" t="s">
        <v>5740</v>
      </c>
      <c r="AA115" s="1050">
        <v>44991.420995370368</v>
      </c>
    </row>
    <row r="116" spans="1:27" s="1011" customFormat="1">
      <c r="A116" t="s">
        <v>410</v>
      </c>
      <c r="B116" t="s">
        <v>411</v>
      </c>
      <c r="C116" t="s">
        <v>4963</v>
      </c>
      <c r="D116" t="s">
        <v>970</v>
      </c>
      <c r="E116" t="s">
        <v>971</v>
      </c>
      <c r="F116" t="s">
        <v>414</v>
      </c>
      <c r="G116" t="s">
        <v>415</v>
      </c>
      <c r="H116" t="s">
        <v>416</v>
      </c>
      <c r="I116" s="711" t="s">
        <v>460</v>
      </c>
      <c r="J116" s="711" t="s">
        <v>461</v>
      </c>
      <c r="K116" s="1045">
        <v>44960</v>
      </c>
      <c r="L116" t="s">
        <v>5741</v>
      </c>
      <c r="M116" t="s">
        <v>5742</v>
      </c>
      <c r="N116" t="s">
        <v>421</v>
      </c>
      <c r="O116">
        <v>0</v>
      </c>
      <c r="P116">
        <v>0</v>
      </c>
      <c r="Q116" t="s">
        <v>422</v>
      </c>
      <c r="R116">
        <v>300</v>
      </c>
      <c r="S116" s="935">
        <v>276.68</v>
      </c>
      <c r="T116" t="s">
        <v>422</v>
      </c>
      <c r="U116">
        <v>300</v>
      </c>
      <c r="V116" t="s">
        <v>423</v>
      </c>
      <c r="W116" t="s">
        <v>424</v>
      </c>
      <c r="X116" s="711" t="s">
        <v>425</v>
      </c>
      <c r="Y116" s="1011" t="s">
        <v>3150</v>
      </c>
      <c r="Z116" t="s">
        <v>5743</v>
      </c>
      <c r="AA116" s="1050">
        <v>44991.420995370368</v>
      </c>
    </row>
    <row r="117" spans="1:27" s="1011" customFormat="1">
      <c r="A117" t="s">
        <v>410</v>
      </c>
      <c r="B117" t="s">
        <v>411</v>
      </c>
      <c r="C117" t="s">
        <v>4822</v>
      </c>
      <c r="D117" t="s">
        <v>970</v>
      </c>
      <c r="E117" t="s">
        <v>971</v>
      </c>
      <c r="F117" t="s">
        <v>414</v>
      </c>
      <c r="G117" t="s">
        <v>415</v>
      </c>
      <c r="H117" t="s">
        <v>416</v>
      </c>
      <c r="I117" s="711" t="s">
        <v>875</v>
      </c>
      <c r="J117" s="711" t="s">
        <v>1065</v>
      </c>
      <c r="K117" s="1045">
        <v>44985</v>
      </c>
      <c r="L117" t="s">
        <v>5744</v>
      </c>
      <c r="M117" t="s">
        <v>5745</v>
      </c>
      <c r="N117" t="s">
        <v>421</v>
      </c>
      <c r="O117">
        <v>0</v>
      </c>
      <c r="P117">
        <v>0</v>
      </c>
      <c r="Q117" t="s">
        <v>422</v>
      </c>
      <c r="R117">
        <v>2101</v>
      </c>
      <c r="S117" s="935">
        <v>1993.36</v>
      </c>
      <c r="T117" t="s">
        <v>422</v>
      </c>
      <c r="U117">
        <v>2101</v>
      </c>
      <c r="V117" t="s">
        <v>423</v>
      </c>
      <c r="W117" t="s">
        <v>424</v>
      </c>
      <c r="X117" s="711" t="s">
        <v>425</v>
      </c>
      <c r="Y117" s="1011" t="s">
        <v>3104</v>
      </c>
      <c r="Z117" t="s">
        <v>5746</v>
      </c>
      <c r="AA117" s="1050">
        <v>44991.421006944445</v>
      </c>
    </row>
    <row r="118" spans="1:27" s="1011" customFormat="1">
      <c r="A118" t="s">
        <v>410</v>
      </c>
      <c r="B118" t="s">
        <v>411</v>
      </c>
      <c r="C118" t="s">
        <v>4928</v>
      </c>
      <c r="D118" t="s">
        <v>970</v>
      </c>
      <c r="E118" t="s">
        <v>971</v>
      </c>
      <c r="F118" t="s">
        <v>414</v>
      </c>
      <c r="G118" t="s">
        <v>415</v>
      </c>
      <c r="H118" t="s">
        <v>416</v>
      </c>
      <c r="I118" s="711" t="s">
        <v>441</v>
      </c>
      <c r="J118" s="711" t="s">
        <v>442</v>
      </c>
      <c r="K118" s="1045">
        <v>44977</v>
      </c>
      <c r="L118" t="s">
        <v>5747</v>
      </c>
      <c r="M118" t="s">
        <v>5748</v>
      </c>
      <c r="N118" t="s">
        <v>421</v>
      </c>
      <c r="O118">
        <v>0</v>
      </c>
      <c r="P118">
        <v>0</v>
      </c>
      <c r="Q118" t="s">
        <v>422</v>
      </c>
      <c r="R118">
        <v>306</v>
      </c>
      <c r="S118" s="935">
        <v>286.62</v>
      </c>
      <c r="T118" t="s">
        <v>422</v>
      </c>
      <c r="U118">
        <v>306</v>
      </c>
      <c r="V118" t="s">
        <v>423</v>
      </c>
      <c r="W118" t="s">
        <v>424</v>
      </c>
      <c r="X118" s="711" t="s">
        <v>425</v>
      </c>
      <c r="Y118" s="1011" t="s">
        <v>3142</v>
      </c>
      <c r="Z118" t="s">
        <v>5749</v>
      </c>
      <c r="AA118" s="1050">
        <v>44991.421006944445</v>
      </c>
    </row>
    <row r="119" spans="1:27" s="1011" customFormat="1">
      <c r="A119" t="s">
        <v>410</v>
      </c>
      <c r="B119" t="s">
        <v>411</v>
      </c>
      <c r="C119" t="s">
        <v>5188</v>
      </c>
      <c r="D119" t="s">
        <v>970</v>
      </c>
      <c r="E119" t="s">
        <v>971</v>
      </c>
      <c r="F119" t="s">
        <v>414</v>
      </c>
      <c r="G119" t="s">
        <v>415</v>
      </c>
      <c r="H119" t="s">
        <v>416</v>
      </c>
      <c r="I119" s="711" t="s">
        <v>653</v>
      </c>
      <c r="J119" s="711" t="s">
        <v>654</v>
      </c>
      <c r="K119" s="1045">
        <v>44985</v>
      </c>
      <c r="L119" t="s">
        <v>5750</v>
      </c>
      <c r="M119" t="s">
        <v>5751</v>
      </c>
      <c r="N119" t="s">
        <v>421</v>
      </c>
      <c r="O119">
        <v>0</v>
      </c>
      <c r="P119">
        <v>0</v>
      </c>
      <c r="Q119" t="s">
        <v>422</v>
      </c>
      <c r="R119">
        <v>191.93</v>
      </c>
      <c r="S119" s="935">
        <v>182.1</v>
      </c>
      <c r="T119" t="s">
        <v>422</v>
      </c>
      <c r="U119">
        <v>191.93</v>
      </c>
      <c r="V119" t="s">
        <v>423</v>
      </c>
      <c r="W119" t="s">
        <v>424</v>
      </c>
      <c r="X119" s="711" t="s">
        <v>425</v>
      </c>
      <c r="Y119" s="1011" t="s">
        <v>3406</v>
      </c>
      <c r="Z119" t="s">
        <v>5752</v>
      </c>
      <c r="AA119" s="1050">
        <v>44991.421006944445</v>
      </c>
    </row>
    <row r="120" spans="1:27" s="1011" customFormat="1">
      <c r="A120" t="s">
        <v>410</v>
      </c>
      <c r="B120" t="s">
        <v>411</v>
      </c>
      <c r="C120" t="s">
        <v>4708</v>
      </c>
      <c r="D120" t="s">
        <v>432</v>
      </c>
      <c r="E120" t="s">
        <v>433</v>
      </c>
      <c r="F120" t="s">
        <v>414</v>
      </c>
      <c r="G120" t="s">
        <v>415</v>
      </c>
      <c r="H120" t="s">
        <v>416</v>
      </c>
      <c r="I120" s="711" t="s">
        <v>875</v>
      </c>
      <c r="J120" s="711" t="s">
        <v>1065</v>
      </c>
      <c r="K120" s="1045">
        <v>44985</v>
      </c>
      <c r="L120" t="s">
        <v>5753</v>
      </c>
      <c r="M120" t="s">
        <v>5754</v>
      </c>
      <c r="N120" t="s">
        <v>421</v>
      </c>
      <c r="O120">
        <v>0</v>
      </c>
      <c r="P120">
        <v>0</v>
      </c>
      <c r="Q120" t="s">
        <v>422</v>
      </c>
      <c r="R120" s="935">
        <v>1720</v>
      </c>
      <c r="S120" s="935">
        <v>1631.88</v>
      </c>
      <c r="T120" t="s">
        <v>422</v>
      </c>
      <c r="U120">
        <v>1720</v>
      </c>
      <c r="V120" t="s">
        <v>423</v>
      </c>
      <c r="W120" t="s">
        <v>424</v>
      </c>
      <c r="X120" s="711" t="s">
        <v>425</v>
      </c>
      <c r="Y120" s="1011" t="s">
        <v>3069</v>
      </c>
      <c r="Z120" t="s">
        <v>5755</v>
      </c>
      <c r="AA120" s="1050">
        <v>44991.605578703704</v>
      </c>
    </row>
    <row r="121" spans="1:27" s="1011" customFormat="1">
      <c r="A121" t="s">
        <v>410</v>
      </c>
      <c r="B121" t="s">
        <v>411</v>
      </c>
      <c r="C121" t="s">
        <v>4708</v>
      </c>
      <c r="D121" t="s">
        <v>432</v>
      </c>
      <c r="E121" t="s">
        <v>433</v>
      </c>
      <c r="F121" t="s">
        <v>414</v>
      </c>
      <c r="G121" t="s">
        <v>415</v>
      </c>
      <c r="H121" t="s">
        <v>416</v>
      </c>
      <c r="I121" s="711" t="s">
        <v>910</v>
      </c>
      <c r="J121" s="711" t="s">
        <v>2159</v>
      </c>
      <c r="K121" s="1045">
        <v>44985</v>
      </c>
      <c r="L121" t="s">
        <v>5756</v>
      </c>
      <c r="M121" t="s">
        <v>5757</v>
      </c>
      <c r="N121" t="s">
        <v>421</v>
      </c>
      <c r="O121">
        <v>0</v>
      </c>
      <c r="P121">
        <v>0</v>
      </c>
      <c r="Q121" t="s">
        <v>422</v>
      </c>
      <c r="R121" s="935">
        <v>1273</v>
      </c>
      <c r="S121" s="935">
        <v>1207.78</v>
      </c>
      <c r="T121" t="s">
        <v>422</v>
      </c>
      <c r="U121">
        <v>1273</v>
      </c>
      <c r="V121" t="s">
        <v>423</v>
      </c>
      <c r="W121" t="s">
        <v>424</v>
      </c>
      <c r="X121" s="711" t="s">
        <v>425</v>
      </c>
      <c r="Y121" s="1011" t="s">
        <v>3069</v>
      </c>
      <c r="Z121" t="s">
        <v>5758</v>
      </c>
      <c r="AA121" s="1050">
        <v>44991.605578703704</v>
      </c>
    </row>
    <row r="122" spans="1:27" s="1011" customFormat="1">
      <c r="A122" t="s">
        <v>410</v>
      </c>
      <c r="B122" t="s">
        <v>411</v>
      </c>
      <c r="C122" t="s">
        <v>4906</v>
      </c>
      <c r="D122" t="s">
        <v>432</v>
      </c>
      <c r="E122" t="s">
        <v>433</v>
      </c>
      <c r="F122" t="s">
        <v>414</v>
      </c>
      <c r="G122" t="s">
        <v>415</v>
      </c>
      <c r="H122" t="s">
        <v>416</v>
      </c>
      <c r="I122" s="711" t="s">
        <v>499</v>
      </c>
      <c r="J122" s="711" t="s">
        <v>495</v>
      </c>
      <c r="K122" s="1045">
        <v>44985</v>
      </c>
      <c r="L122" t="s">
        <v>5759</v>
      </c>
      <c r="M122" t="s">
        <v>5760</v>
      </c>
      <c r="N122" t="s">
        <v>421</v>
      </c>
      <c r="O122">
        <v>0</v>
      </c>
      <c r="P122">
        <v>0</v>
      </c>
      <c r="Q122" t="s">
        <v>422</v>
      </c>
      <c r="R122" s="935">
        <v>990.18</v>
      </c>
      <c r="S122" s="935">
        <v>939.45</v>
      </c>
      <c r="T122" t="s">
        <v>422</v>
      </c>
      <c r="U122">
        <v>990.18</v>
      </c>
      <c r="V122" t="s">
        <v>423</v>
      </c>
      <c r="W122" t="s">
        <v>424</v>
      </c>
      <c r="X122" s="711" t="s">
        <v>425</v>
      </c>
      <c r="Y122" s="1011" t="s">
        <v>3135</v>
      </c>
      <c r="Z122" t="s">
        <v>5761</v>
      </c>
      <c r="AA122" s="1050">
        <v>44991.644953703704</v>
      </c>
    </row>
    <row r="123" spans="1:27" s="1011" customFormat="1">
      <c r="A123" t="s">
        <v>410</v>
      </c>
      <c r="B123" t="s">
        <v>411</v>
      </c>
      <c r="C123" t="s">
        <v>4906</v>
      </c>
      <c r="D123" t="s">
        <v>432</v>
      </c>
      <c r="E123" t="s">
        <v>433</v>
      </c>
      <c r="F123" t="s">
        <v>414</v>
      </c>
      <c r="G123" t="s">
        <v>415</v>
      </c>
      <c r="H123" t="s">
        <v>416</v>
      </c>
      <c r="I123" s="711" t="s">
        <v>506</v>
      </c>
      <c r="J123" s="711" t="s">
        <v>495</v>
      </c>
      <c r="K123" s="1045">
        <v>44985</v>
      </c>
      <c r="L123" t="s">
        <v>5762</v>
      </c>
      <c r="M123" t="s">
        <v>5763</v>
      </c>
      <c r="N123" t="s">
        <v>421</v>
      </c>
      <c r="O123">
        <v>0</v>
      </c>
      <c r="P123">
        <v>0</v>
      </c>
      <c r="Q123" t="s">
        <v>422</v>
      </c>
      <c r="R123" s="935">
        <v>1980.36</v>
      </c>
      <c r="S123" s="935">
        <v>1878.9</v>
      </c>
      <c r="T123" t="s">
        <v>422</v>
      </c>
      <c r="U123">
        <v>1980.36</v>
      </c>
      <c r="V123" t="s">
        <v>423</v>
      </c>
      <c r="W123" t="s">
        <v>424</v>
      </c>
      <c r="X123" s="711" t="s">
        <v>425</v>
      </c>
      <c r="Y123" s="1011" t="s">
        <v>3135</v>
      </c>
      <c r="Z123" t="s">
        <v>5764</v>
      </c>
      <c r="AA123" s="1050">
        <v>44991.644953703704</v>
      </c>
    </row>
    <row r="124" spans="1:27" s="1011" customFormat="1">
      <c r="A124" t="s">
        <v>410</v>
      </c>
      <c r="B124" t="s">
        <v>411</v>
      </c>
      <c r="C124" t="s">
        <v>4906</v>
      </c>
      <c r="D124" t="s">
        <v>432</v>
      </c>
      <c r="E124" t="s">
        <v>433</v>
      </c>
      <c r="F124" t="s">
        <v>414</v>
      </c>
      <c r="G124" t="s">
        <v>415</v>
      </c>
      <c r="H124" t="s">
        <v>416</v>
      </c>
      <c r="I124" s="711" t="s">
        <v>512</v>
      </c>
      <c r="J124" s="711" t="s">
        <v>495</v>
      </c>
      <c r="K124" s="1045">
        <v>44985</v>
      </c>
      <c r="L124" t="s">
        <v>5765</v>
      </c>
      <c r="M124" t="s">
        <v>5766</v>
      </c>
      <c r="N124" t="s">
        <v>421</v>
      </c>
      <c r="O124">
        <v>0</v>
      </c>
      <c r="P124">
        <v>0</v>
      </c>
      <c r="Q124" t="s">
        <v>422</v>
      </c>
      <c r="R124">
        <v>247.55</v>
      </c>
      <c r="S124" s="935">
        <v>234.87</v>
      </c>
      <c r="T124" t="s">
        <v>422</v>
      </c>
      <c r="U124">
        <v>247.55</v>
      </c>
      <c r="V124" t="s">
        <v>423</v>
      </c>
      <c r="W124" t="s">
        <v>424</v>
      </c>
      <c r="X124" s="711" t="s">
        <v>425</v>
      </c>
      <c r="Y124" s="1011" t="s">
        <v>3135</v>
      </c>
      <c r="Z124" t="s">
        <v>5767</v>
      </c>
      <c r="AA124" s="1050">
        <v>44991.644953703704</v>
      </c>
    </row>
    <row r="125" spans="1:27" s="1011" customFormat="1">
      <c r="A125" t="s">
        <v>410</v>
      </c>
      <c r="B125" t="s">
        <v>411</v>
      </c>
      <c r="C125" t="s">
        <v>4906</v>
      </c>
      <c r="D125" t="s">
        <v>432</v>
      </c>
      <c r="E125" t="s">
        <v>433</v>
      </c>
      <c r="F125" t="s">
        <v>414</v>
      </c>
      <c r="G125" t="s">
        <v>415</v>
      </c>
      <c r="H125" t="s">
        <v>416</v>
      </c>
      <c r="I125" s="711" t="s">
        <v>518</v>
      </c>
      <c r="J125" s="711" t="s">
        <v>495</v>
      </c>
      <c r="K125" s="1045">
        <v>44985</v>
      </c>
      <c r="L125" t="s">
        <v>5768</v>
      </c>
      <c r="M125" t="s">
        <v>5769</v>
      </c>
      <c r="N125" t="s">
        <v>421</v>
      </c>
      <c r="O125">
        <v>0</v>
      </c>
      <c r="P125">
        <v>0</v>
      </c>
      <c r="Q125" t="s">
        <v>422</v>
      </c>
      <c r="R125">
        <v>742.64</v>
      </c>
      <c r="S125" s="935">
        <v>704.59</v>
      </c>
      <c r="T125" t="s">
        <v>422</v>
      </c>
      <c r="U125">
        <v>742.64</v>
      </c>
      <c r="V125" t="s">
        <v>423</v>
      </c>
      <c r="W125" t="s">
        <v>424</v>
      </c>
      <c r="X125" s="711" t="s">
        <v>425</v>
      </c>
      <c r="Y125" s="1011" t="s">
        <v>3135</v>
      </c>
      <c r="Z125" t="s">
        <v>5770</v>
      </c>
      <c r="AA125" s="1050">
        <v>44991.644953703704</v>
      </c>
    </row>
    <row r="126" spans="1:27" s="1011" customFormat="1">
      <c r="A126" t="s">
        <v>410</v>
      </c>
      <c r="B126" t="s">
        <v>411</v>
      </c>
      <c r="C126" t="s">
        <v>4906</v>
      </c>
      <c r="D126" t="s">
        <v>432</v>
      </c>
      <c r="E126" t="s">
        <v>433</v>
      </c>
      <c r="F126" t="s">
        <v>414</v>
      </c>
      <c r="G126" t="s">
        <v>415</v>
      </c>
      <c r="H126" t="s">
        <v>416</v>
      </c>
      <c r="I126" s="711" t="s">
        <v>524</v>
      </c>
      <c r="J126" s="711" t="s">
        <v>495</v>
      </c>
      <c r="K126" s="1045">
        <v>44985</v>
      </c>
      <c r="L126" t="s">
        <v>5771</v>
      </c>
      <c r="M126" t="s">
        <v>5760</v>
      </c>
      <c r="N126" t="s">
        <v>421</v>
      </c>
      <c r="O126">
        <v>0</v>
      </c>
      <c r="P126">
        <v>0</v>
      </c>
      <c r="Q126" t="s">
        <v>422</v>
      </c>
      <c r="R126">
        <v>990.18</v>
      </c>
      <c r="S126" s="935">
        <v>939.45</v>
      </c>
      <c r="T126" t="s">
        <v>422</v>
      </c>
      <c r="U126">
        <v>990.18</v>
      </c>
      <c r="V126" t="s">
        <v>423</v>
      </c>
      <c r="W126" t="s">
        <v>424</v>
      </c>
      <c r="X126" s="711" t="s">
        <v>425</v>
      </c>
      <c r="Y126" s="1011" t="s">
        <v>3135</v>
      </c>
      <c r="Z126" t="s">
        <v>5772</v>
      </c>
      <c r="AA126" s="1050">
        <v>44991.644953703704</v>
      </c>
    </row>
    <row r="127" spans="1:27" s="1011" customFormat="1">
      <c r="A127" t="s">
        <v>410</v>
      </c>
      <c r="B127" t="s">
        <v>411</v>
      </c>
      <c r="C127" t="s">
        <v>4906</v>
      </c>
      <c r="D127" t="s">
        <v>432</v>
      </c>
      <c r="E127" t="s">
        <v>433</v>
      </c>
      <c r="F127" t="s">
        <v>414</v>
      </c>
      <c r="G127" t="s">
        <v>415</v>
      </c>
      <c r="H127" t="s">
        <v>416</v>
      </c>
      <c r="I127" s="711" t="s">
        <v>434</v>
      </c>
      <c r="J127" s="711" t="s">
        <v>435</v>
      </c>
      <c r="K127" s="1045">
        <v>44985</v>
      </c>
      <c r="L127" t="s">
        <v>5773</v>
      </c>
      <c r="M127" t="s">
        <v>5774</v>
      </c>
      <c r="N127" t="s">
        <v>421</v>
      </c>
      <c r="O127">
        <v>0</v>
      </c>
      <c r="P127">
        <v>0</v>
      </c>
      <c r="Q127" t="s">
        <v>422</v>
      </c>
      <c r="R127">
        <v>864.74</v>
      </c>
      <c r="S127" s="935">
        <v>820.44</v>
      </c>
      <c r="T127" t="s">
        <v>422</v>
      </c>
      <c r="U127">
        <v>864.74</v>
      </c>
      <c r="V127" t="s">
        <v>423</v>
      </c>
      <c r="W127" t="s">
        <v>424</v>
      </c>
      <c r="X127" s="711" t="s">
        <v>425</v>
      </c>
      <c r="Y127" s="1011" t="s">
        <v>3135</v>
      </c>
      <c r="Z127" t="s">
        <v>5775</v>
      </c>
      <c r="AA127" s="1050">
        <v>44991.644976851851</v>
      </c>
    </row>
    <row r="128" spans="1:27" s="1011" customFormat="1">
      <c r="A128" t="s">
        <v>410</v>
      </c>
      <c r="B128" t="s">
        <v>411</v>
      </c>
      <c r="C128" t="s">
        <v>4906</v>
      </c>
      <c r="D128" t="s">
        <v>432</v>
      </c>
      <c r="E128" t="s">
        <v>433</v>
      </c>
      <c r="F128" t="s">
        <v>414</v>
      </c>
      <c r="G128" t="s">
        <v>415</v>
      </c>
      <c r="H128" t="s">
        <v>416</v>
      </c>
      <c r="I128" s="711" t="s">
        <v>453</v>
      </c>
      <c r="J128" s="711" t="s">
        <v>454</v>
      </c>
      <c r="K128" s="1045">
        <v>44985</v>
      </c>
      <c r="L128" t="s">
        <v>5776</v>
      </c>
      <c r="M128" t="s">
        <v>5777</v>
      </c>
      <c r="N128" t="s">
        <v>421</v>
      </c>
      <c r="O128">
        <v>0</v>
      </c>
      <c r="P128">
        <v>0</v>
      </c>
      <c r="Q128" t="s">
        <v>422</v>
      </c>
      <c r="R128">
        <v>1347.77</v>
      </c>
      <c r="S128" s="935">
        <v>1278.72</v>
      </c>
      <c r="T128" t="s">
        <v>422</v>
      </c>
      <c r="U128">
        <v>1347.77</v>
      </c>
      <c r="V128" t="s">
        <v>423</v>
      </c>
      <c r="W128" t="s">
        <v>424</v>
      </c>
      <c r="X128" s="711" t="s">
        <v>425</v>
      </c>
      <c r="Y128" s="1011" t="s">
        <v>3135</v>
      </c>
      <c r="Z128" t="s">
        <v>5778</v>
      </c>
      <c r="AA128" s="1050">
        <v>44991.644976851851</v>
      </c>
    </row>
    <row r="129" spans="1:27" s="1011" customFormat="1">
      <c r="A129" t="s">
        <v>410</v>
      </c>
      <c r="B129" t="s">
        <v>411</v>
      </c>
      <c r="C129" t="s">
        <v>4906</v>
      </c>
      <c r="D129" t="s">
        <v>432</v>
      </c>
      <c r="E129" t="s">
        <v>433</v>
      </c>
      <c r="F129" t="s">
        <v>414</v>
      </c>
      <c r="G129" t="s">
        <v>415</v>
      </c>
      <c r="H129" t="s">
        <v>416</v>
      </c>
      <c r="I129" s="711" t="s">
        <v>623</v>
      </c>
      <c r="J129" s="711" t="s">
        <v>624</v>
      </c>
      <c r="K129" s="1045">
        <v>44985</v>
      </c>
      <c r="L129" t="s">
        <v>5779</v>
      </c>
      <c r="M129" t="s">
        <v>5780</v>
      </c>
      <c r="N129" t="s">
        <v>421</v>
      </c>
      <c r="O129">
        <v>0</v>
      </c>
      <c r="P129">
        <v>0</v>
      </c>
      <c r="Q129" t="s">
        <v>422</v>
      </c>
      <c r="R129">
        <v>2664.49</v>
      </c>
      <c r="S129" s="935">
        <v>2527.98</v>
      </c>
      <c r="T129" t="s">
        <v>422</v>
      </c>
      <c r="U129">
        <v>2664.49</v>
      </c>
      <c r="V129" t="s">
        <v>423</v>
      </c>
      <c r="W129" t="s">
        <v>424</v>
      </c>
      <c r="X129" s="711" t="s">
        <v>425</v>
      </c>
      <c r="Y129" s="1011" t="s">
        <v>3135</v>
      </c>
      <c r="Z129" t="s">
        <v>5781</v>
      </c>
      <c r="AA129" s="1050">
        <v>44991.644976851851</v>
      </c>
    </row>
    <row r="130" spans="1:27" s="1011" customFormat="1">
      <c r="A130" t="s">
        <v>410</v>
      </c>
      <c r="B130" t="s">
        <v>411</v>
      </c>
      <c r="C130" t="s">
        <v>4906</v>
      </c>
      <c r="D130" t="s">
        <v>432</v>
      </c>
      <c r="E130" t="s">
        <v>433</v>
      </c>
      <c r="F130" t="s">
        <v>414</v>
      </c>
      <c r="G130" t="s">
        <v>415</v>
      </c>
      <c r="H130" t="s">
        <v>416</v>
      </c>
      <c r="I130" s="711" t="s">
        <v>675</v>
      </c>
      <c r="J130" s="711" t="s">
        <v>676</v>
      </c>
      <c r="K130" s="1045">
        <v>44985</v>
      </c>
      <c r="L130" t="s">
        <v>5782</v>
      </c>
      <c r="M130" t="s">
        <v>5783</v>
      </c>
      <c r="N130" t="s">
        <v>421</v>
      </c>
      <c r="O130">
        <v>0</v>
      </c>
      <c r="P130">
        <v>0</v>
      </c>
      <c r="Q130" t="s">
        <v>422</v>
      </c>
      <c r="R130">
        <v>851.72</v>
      </c>
      <c r="S130" s="935">
        <v>808.08</v>
      </c>
      <c r="T130" t="s">
        <v>422</v>
      </c>
      <c r="U130">
        <v>851.72</v>
      </c>
      <c r="V130" t="s">
        <v>423</v>
      </c>
      <c r="W130" t="s">
        <v>424</v>
      </c>
      <c r="X130" s="711" t="s">
        <v>425</v>
      </c>
      <c r="Y130" s="1011" t="s">
        <v>3135</v>
      </c>
      <c r="Z130" t="s">
        <v>5784</v>
      </c>
      <c r="AA130" s="1050">
        <v>44991.644976851851</v>
      </c>
    </row>
    <row r="131" spans="1:27" s="1011" customFormat="1">
      <c r="A131" t="s">
        <v>410</v>
      </c>
      <c r="B131" t="s">
        <v>411</v>
      </c>
      <c r="C131" t="s">
        <v>4690</v>
      </c>
      <c r="D131" t="s">
        <v>432</v>
      </c>
      <c r="E131" t="s">
        <v>433</v>
      </c>
      <c r="F131" t="s">
        <v>414</v>
      </c>
      <c r="G131" t="s">
        <v>415</v>
      </c>
      <c r="H131" t="s">
        <v>416</v>
      </c>
      <c r="I131" s="711" t="s">
        <v>494</v>
      </c>
      <c r="J131" s="711" t="s">
        <v>495</v>
      </c>
      <c r="K131" s="1045">
        <v>44985</v>
      </c>
      <c r="L131" t="s">
        <v>5785</v>
      </c>
      <c r="M131" t="s">
        <v>5786</v>
      </c>
      <c r="N131" t="s">
        <v>421</v>
      </c>
      <c r="O131">
        <v>0</v>
      </c>
      <c r="P131">
        <v>0</v>
      </c>
      <c r="Q131" t="s">
        <v>422</v>
      </c>
      <c r="R131">
        <v>765.41</v>
      </c>
      <c r="S131" s="935">
        <v>726.2</v>
      </c>
      <c r="T131" t="s">
        <v>422</v>
      </c>
      <c r="U131">
        <v>765.41</v>
      </c>
      <c r="V131" t="s">
        <v>423</v>
      </c>
      <c r="W131" t="s">
        <v>424</v>
      </c>
      <c r="X131" s="711" t="s">
        <v>425</v>
      </c>
      <c r="Y131" s="1011" t="s">
        <v>3163</v>
      </c>
      <c r="Z131" t="s">
        <v>5787</v>
      </c>
      <c r="AA131" s="1050">
        <v>44991.647731481484</v>
      </c>
    </row>
    <row r="132" spans="1:27" s="1011" customFormat="1">
      <c r="A132" t="s">
        <v>410</v>
      </c>
      <c r="B132" t="s">
        <v>411</v>
      </c>
      <c r="C132" t="s">
        <v>5188</v>
      </c>
      <c r="D132" t="s">
        <v>432</v>
      </c>
      <c r="E132" t="s">
        <v>433</v>
      </c>
      <c r="F132" t="s">
        <v>414</v>
      </c>
      <c r="G132" t="s">
        <v>415</v>
      </c>
      <c r="H132" t="s">
        <v>416</v>
      </c>
      <c r="I132" s="711" t="s">
        <v>653</v>
      </c>
      <c r="J132" s="711" t="s">
        <v>654</v>
      </c>
      <c r="K132" s="1045">
        <v>44985</v>
      </c>
      <c r="L132" t="s">
        <v>5788</v>
      </c>
      <c r="M132" t="s">
        <v>5789</v>
      </c>
      <c r="N132" t="s">
        <v>421</v>
      </c>
      <c r="O132">
        <v>0</v>
      </c>
      <c r="P132">
        <v>0</v>
      </c>
      <c r="Q132" t="s">
        <v>422</v>
      </c>
      <c r="R132">
        <v>26.85</v>
      </c>
      <c r="S132" s="935">
        <v>25.47</v>
      </c>
      <c r="T132" t="s">
        <v>422</v>
      </c>
      <c r="U132">
        <v>26.85</v>
      </c>
      <c r="V132" t="s">
        <v>423</v>
      </c>
      <c r="W132" t="s">
        <v>424</v>
      </c>
      <c r="X132" s="711" t="s">
        <v>425</v>
      </c>
      <c r="Y132" s="1011" t="s">
        <v>3406</v>
      </c>
      <c r="Z132" t="s">
        <v>5790</v>
      </c>
      <c r="AA132" s="1050">
        <v>44991.647731481484</v>
      </c>
    </row>
    <row r="133" spans="1:27" s="1011" customFormat="1">
      <c r="A133" t="s">
        <v>410</v>
      </c>
      <c r="B133" t="s">
        <v>411</v>
      </c>
      <c r="C133" t="s">
        <v>4932</v>
      </c>
      <c r="D133" t="s">
        <v>970</v>
      </c>
      <c r="E133" t="s">
        <v>971</v>
      </c>
      <c r="F133" t="s">
        <v>414</v>
      </c>
      <c r="G133" t="s">
        <v>415</v>
      </c>
      <c r="H133" t="s">
        <v>416</v>
      </c>
      <c r="I133" s="711" t="s">
        <v>441</v>
      </c>
      <c r="J133" s="711" t="s">
        <v>442</v>
      </c>
      <c r="K133" s="1045">
        <v>44985</v>
      </c>
      <c r="L133" t="s">
        <v>5791</v>
      </c>
      <c r="M133" t="s">
        <v>5792</v>
      </c>
      <c r="N133" t="s">
        <v>421</v>
      </c>
      <c r="O133">
        <v>0</v>
      </c>
      <c r="P133">
        <v>0</v>
      </c>
      <c r="Q133" t="s">
        <v>422</v>
      </c>
      <c r="R133">
        <v>612</v>
      </c>
      <c r="S133" s="935">
        <v>580.65</v>
      </c>
      <c r="T133" t="s">
        <v>422</v>
      </c>
      <c r="U133">
        <v>612</v>
      </c>
      <c r="V133" t="s">
        <v>423</v>
      </c>
      <c r="W133" t="s">
        <v>424</v>
      </c>
      <c r="X133" s="711" t="s">
        <v>425</v>
      </c>
      <c r="Y133" s="1011" t="s">
        <v>3145</v>
      </c>
      <c r="Z133" t="s">
        <v>5793</v>
      </c>
      <c r="AA133" s="1050">
        <v>44999.457754629628</v>
      </c>
    </row>
    <row r="134" spans="1:27">
      <c r="A134" t="s">
        <v>410</v>
      </c>
      <c r="B134" t="s">
        <v>411</v>
      </c>
      <c r="C134" t="s">
        <v>4932</v>
      </c>
      <c r="D134" t="s">
        <v>970</v>
      </c>
      <c r="E134" t="s">
        <v>971</v>
      </c>
      <c r="F134" t="s">
        <v>414</v>
      </c>
      <c r="G134" t="s">
        <v>415</v>
      </c>
      <c r="H134" t="s">
        <v>416</v>
      </c>
      <c r="I134" s="711" t="s">
        <v>441</v>
      </c>
      <c r="J134" s="711" t="s">
        <v>442</v>
      </c>
      <c r="K134" s="1045">
        <v>44985</v>
      </c>
      <c r="L134" t="s">
        <v>5794</v>
      </c>
      <c r="M134" t="s">
        <v>5795</v>
      </c>
      <c r="N134" t="s">
        <v>421</v>
      </c>
      <c r="O134">
        <v>0</v>
      </c>
      <c r="P134">
        <v>0</v>
      </c>
      <c r="Q134" t="s">
        <v>422</v>
      </c>
      <c r="R134">
        <v>153</v>
      </c>
      <c r="S134" s="935">
        <v>145.16</v>
      </c>
      <c r="T134" t="s">
        <v>422</v>
      </c>
      <c r="U134">
        <v>153</v>
      </c>
      <c r="V134" t="s">
        <v>423</v>
      </c>
      <c r="W134" t="s">
        <v>424</v>
      </c>
      <c r="X134" s="711" t="s">
        <v>425</v>
      </c>
      <c r="Y134" s="1011" t="s">
        <v>3145</v>
      </c>
      <c r="Z134" t="s">
        <v>5796</v>
      </c>
      <c r="AA134" s="1050">
        <v>44999.457766203705</v>
      </c>
    </row>
    <row r="135" spans="1:27">
      <c r="A135" t="s">
        <v>410</v>
      </c>
      <c r="B135" t="s">
        <v>411</v>
      </c>
      <c r="C135" t="s">
        <v>4715</v>
      </c>
      <c r="D135" t="s">
        <v>970</v>
      </c>
      <c r="E135" t="s">
        <v>971</v>
      </c>
      <c r="F135" t="s">
        <v>414</v>
      </c>
      <c r="G135" t="s">
        <v>415</v>
      </c>
      <c r="H135" t="s">
        <v>416</v>
      </c>
      <c r="I135" s="711" t="s">
        <v>2043</v>
      </c>
      <c r="J135" s="711" t="s">
        <v>1833</v>
      </c>
      <c r="K135" s="1045">
        <v>44985</v>
      </c>
      <c r="L135" t="s">
        <v>5797</v>
      </c>
      <c r="M135" t="s">
        <v>5798</v>
      </c>
      <c r="N135" t="s">
        <v>421</v>
      </c>
      <c r="O135">
        <v>0</v>
      </c>
      <c r="P135">
        <v>0</v>
      </c>
      <c r="Q135" t="s">
        <v>422</v>
      </c>
      <c r="R135">
        <v>939</v>
      </c>
      <c r="S135" s="935">
        <v>890.89</v>
      </c>
      <c r="T135" t="s">
        <v>422</v>
      </c>
      <c r="U135">
        <v>939</v>
      </c>
      <c r="V135" t="s">
        <v>423</v>
      </c>
      <c r="W135" t="s">
        <v>424</v>
      </c>
      <c r="X135" s="711" t="s">
        <v>425</v>
      </c>
      <c r="Y135" s="1011" t="s">
        <v>3064</v>
      </c>
      <c r="Z135" t="s">
        <v>5799</v>
      </c>
      <c r="AA135" s="1050">
        <v>44999.457766203705</v>
      </c>
    </row>
    <row r="136" spans="1:27">
      <c r="A136" t="s">
        <v>410</v>
      </c>
      <c r="B136" t="s">
        <v>411</v>
      </c>
      <c r="C136" t="s">
        <v>4708</v>
      </c>
      <c r="D136" t="s">
        <v>970</v>
      </c>
      <c r="E136" t="s">
        <v>971</v>
      </c>
      <c r="F136" t="s">
        <v>414</v>
      </c>
      <c r="G136" t="s">
        <v>415</v>
      </c>
      <c r="H136" t="s">
        <v>416</v>
      </c>
      <c r="I136" s="711" t="s">
        <v>3568</v>
      </c>
      <c r="J136" s="711" t="s">
        <v>3602</v>
      </c>
      <c r="K136" s="1045">
        <v>44985</v>
      </c>
      <c r="L136" t="s">
        <v>5800</v>
      </c>
      <c r="M136" t="s">
        <v>5801</v>
      </c>
      <c r="N136" t="s">
        <v>421</v>
      </c>
      <c r="O136">
        <v>0</v>
      </c>
      <c r="P136">
        <v>0</v>
      </c>
      <c r="Q136" t="s">
        <v>422</v>
      </c>
      <c r="R136">
        <v>800</v>
      </c>
      <c r="S136" s="935">
        <v>759.01</v>
      </c>
      <c r="T136" t="s">
        <v>422</v>
      </c>
      <c r="U136">
        <v>800</v>
      </c>
      <c r="V136" t="s">
        <v>423</v>
      </c>
      <c r="W136" t="s">
        <v>424</v>
      </c>
      <c r="X136" s="711" t="s">
        <v>425</v>
      </c>
      <c r="Y136" s="1011" t="s">
        <v>3069</v>
      </c>
      <c r="Z136" t="s">
        <v>5802</v>
      </c>
      <c r="AA136" s="1050">
        <v>44999.457777777781</v>
      </c>
    </row>
    <row r="137" spans="1:27">
      <c r="A137" t="s">
        <v>410</v>
      </c>
      <c r="B137" t="s">
        <v>411</v>
      </c>
      <c r="C137" t="s">
        <v>4708</v>
      </c>
      <c r="D137" t="s">
        <v>970</v>
      </c>
      <c r="E137" t="s">
        <v>971</v>
      </c>
      <c r="F137" t="s">
        <v>414</v>
      </c>
      <c r="G137" t="s">
        <v>415</v>
      </c>
      <c r="H137" t="s">
        <v>416</v>
      </c>
      <c r="I137" s="711" t="s">
        <v>3557</v>
      </c>
      <c r="J137" s="711" t="s">
        <v>3908</v>
      </c>
      <c r="K137" s="1045">
        <v>44985</v>
      </c>
      <c r="L137" t="s">
        <v>5803</v>
      </c>
      <c r="M137" t="s">
        <v>5804</v>
      </c>
      <c r="N137" t="s">
        <v>421</v>
      </c>
      <c r="O137">
        <v>0</v>
      </c>
      <c r="P137">
        <v>0</v>
      </c>
      <c r="Q137" t="s">
        <v>422</v>
      </c>
      <c r="R137">
        <v>335</v>
      </c>
      <c r="S137" s="935">
        <v>317.83999999999997</v>
      </c>
      <c r="T137" t="s">
        <v>422</v>
      </c>
      <c r="U137">
        <v>335</v>
      </c>
      <c r="V137" t="s">
        <v>423</v>
      </c>
      <c r="W137" t="s">
        <v>424</v>
      </c>
      <c r="X137" s="711" t="s">
        <v>425</v>
      </c>
      <c r="Y137" s="1011" t="s">
        <v>3069</v>
      </c>
      <c r="Z137" t="s">
        <v>5805</v>
      </c>
      <c r="AA137" s="1050">
        <v>44999.457777777781</v>
      </c>
    </row>
    <row r="138" spans="1:27">
      <c r="A138" t="s">
        <v>410</v>
      </c>
      <c r="B138" t="s">
        <v>411</v>
      </c>
      <c r="C138" t="s">
        <v>4708</v>
      </c>
      <c r="D138" t="s">
        <v>970</v>
      </c>
      <c r="E138" t="s">
        <v>971</v>
      </c>
      <c r="F138" t="s">
        <v>414</v>
      </c>
      <c r="G138" t="s">
        <v>415</v>
      </c>
      <c r="H138" t="s">
        <v>416</v>
      </c>
      <c r="I138" s="711" t="s">
        <v>3557</v>
      </c>
      <c r="J138" s="711" t="s">
        <v>3908</v>
      </c>
      <c r="K138" s="1045">
        <v>44985</v>
      </c>
      <c r="L138" t="s">
        <v>5806</v>
      </c>
      <c r="M138" t="s">
        <v>5807</v>
      </c>
      <c r="N138" t="s">
        <v>421</v>
      </c>
      <c r="O138">
        <v>0</v>
      </c>
      <c r="P138">
        <v>0</v>
      </c>
      <c r="Q138" t="s">
        <v>422</v>
      </c>
      <c r="R138">
        <v>300</v>
      </c>
      <c r="S138" s="935">
        <v>284.63</v>
      </c>
      <c r="T138" t="s">
        <v>422</v>
      </c>
      <c r="U138">
        <v>300</v>
      </c>
      <c r="V138" t="s">
        <v>423</v>
      </c>
      <c r="W138" t="s">
        <v>424</v>
      </c>
      <c r="X138" s="711" t="s">
        <v>425</v>
      </c>
      <c r="Y138" s="1011" t="s">
        <v>3069</v>
      </c>
      <c r="Z138" t="s">
        <v>5808</v>
      </c>
      <c r="AA138" s="1050">
        <v>44999.457777777781</v>
      </c>
    </row>
    <row r="139" spans="1:27">
      <c r="A139" t="s">
        <v>410</v>
      </c>
      <c r="B139" t="s">
        <v>411</v>
      </c>
      <c r="C139" t="s">
        <v>4708</v>
      </c>
      <c r="D139" t="s">
        <v>970</v>
      </c>
      <c r="E139" t="s">
        <v>971</v>
      </c>
      <c r="F139" t="s">
        <v>414</v>
      </c>
      <c r="G139" t="s">
        <v>415</v>
      </c>
      <c r="H139" t="s">
        <v>416</v>
      </c>
      <c r="I139" s="711" t="s">
        <v>3557</v>
      </c>
      <c r="J139" s="711" t="s">
        <v>3908</v>
      </c>
      <c r="K139" s="1045">
        <v>44985</v>
      </c>
      <c r="L139" t="s">
        <v>5809</v>
      </c>
      <c r="M139" t="s">
        <v>5810</v>
      </c>
      <c r="N139" t="s">
        <v>421</v>
      </c>
      <c r="O139">
        <v>0</v>
      </c>
      <c r="P139">
        <v>0</v>
      </c>
      <c r="Q139" t="s">
        <v>422</v>
      </c>
      <c r="R139">
        <v>265</v>
      </c>
      <c r="S139" s="935">
        <v>251.42</v>
      </c>
      <c r="T139" t="s">
        <v>422</v>
      </c>
      <c r="U139">
        <v>265</v>
      </c>
      <c r="V139" t="s">
        <v>423</v>
      </c>
      <c r="W139" t="s">
        <v>424</v>
      </c>
      <c r="X139" s="711" t="s">
        <v>425</v>
      </c>
      <c r="Y139" s="1011" t="s">
        <v>3069</v>
      </c>
      <c r="Z139" t="s">
        <v>5811</v>
      </c>
      <c r="AA139" s="1050">
        <v>44999.457777777781</v>
      </c>
    </row>
    <row r="140" spans="1:27">
      <c r="A140" t="s">
        <v>410</v>
      </c>
      <c r="B140" t="s">
        <v>411</v>
      </c>
      <c r="C140" t="s">
        <v>4715</v>
      </c>
      <c r="D140" t="s">
        <v>970</v>
      </c>
      <c r="E140" t="s">
        <v>971</v>
      </c>
      <c r="F140" t="s">
        <v>414</v>
      </c>
      <c r="G140" t="s">
        <v>415</v>
      </c>
      <c r="H140" t="s">
        <v>416</v>
      </c>
      <c r="I140" s="711" t="s">
        <v>2043</v>
      </c>
      <c r="J140" s="711" t="s">
        <v>1833</v>
      </c>
      <c r="K140" s="1045">
        <v>44985</v>
      </c>
      <c r="L140" t="s">
        <v>5812</v>
      </c>
      <c r="M140" t="s">
        <v>5813</v>
      </c>
      <c r="N140" t="s">
        <v>421</v>
      </c>
      <c r="O140">
        <v>0</v>
      </c>
      <c r="P140">
        <v>0</v>
      </c>
      <c r="Q140" t="s">
        <v>422</v>
      </c>
      <c r="R140">
        <v>425</v>
      </c>
      <c r="S140" s="935">
        <v>403.23</v>
      </c>
      <c r="T140" t="s">
        <v>422</v>
      </c>
      <c r="U140">
        <v>425</v>
      </c>
      <c r="V140" t="s">
        <v>423</v>
      </c>
      <c r="W140" t="s">
        <v>424</v>
      </c>
      <c r="X140" s="711" t="s">
        <v>425</v>
      </c>
      <c r="Y140" s="1011" t="s">
        <v>3064</v>
      </c>
      <c r="Z140" t="s">
        <v>5814</v>
      </c>
      <c r="AA140" s="1050">
        <v>44999.457777777781</v>
      </c>
    </row>
    <row r="141" spans="1:27">
      <c r="A141" t="s">
        <v>410</v>
      </c>
      <c r="B141" t="s">
        <v>411</v>
      </c>
      <c r="C141" t="s">
        <v>4715</v>
      </c>
      <c r="D141" t="s">
        <v>970</v>
      </c>
      <c r="E141" t="s">
        <v>971</v>
      </c>
      <c r="F141" t="s">
        <v>414</v>
      </c>
      <c r="G141" t="s">
        <v>415</v>
      </c>
      <c r="H141" t="s">
        <v>416</v>
      </c>
      <c r="I141" s="711" t="s">
        <v>2043</v>
      </c>
      <c r="J141" s="711" t="s">
        <v>1833</v>
      </c>
      <c r="K141" s="1045">
        <v>44985</v>
      </c>
      <c r="L141" t="s">
        <v>5815</v>
      </c>
      <c r="M141" t="s">
        <v>5816</v>
      </c>
      <c r="N141" t="s">
        <v>421</v>
      </c>
      <c r="O141">
        <v>0</v>
      </c>
      <c r="P141">
        <v>0</v>
      </c>
      <c r="Q141" t="s">
        <v>422</v>
      </c>
      <c r="R141">
        <v>819</v>
      </c>
      <c r="S141" s="935">
        <v>777.04</v>
      </c>
      <c r="T141" t="s">
        <v>422</v>
      </c>
      <c r="U141">
        <v>819</v>
      </c>
      <c r="V141" t="s">
        <v>423</v>
      </c>
      <c r="W141" t="s">
        <v>424</v>
      </c>
      <c r="X141" s="711" t="s">
        <v>425</v>
      </c>
      <c r="Y141" s="1011" t="s">
        <v>3064</v>
      </c>
      <c r="Z141" t="s">
        <v>5817</v>
      </c>
      <c r="AA141" s="1050">
        <v>44999.457777777781</v>
      </c>
    </row>
    <row r="142" spans="1:27" s="719" customFormat="1">
      <c r="A142" s="719" t="s">
        <v>410</v>
      </c>
      <c r="B142" s="719" t="s">
        <v>411</v>
      </c>
      <c r="C142" s="719" t="s">
        <v>5052</v>
      </c>
      <c r="D142" s="719" t="s">
        <v>432</v>
      </c>
      <c r="E142" s="719" t="s">
        <v>433</v>
      </c>
      <c r="F142" s="719" t="s">
        <v>414</v>
      </c>
      <c r="G142" s="719" t="s">
        <v>415</v>
      </c>
      <c r="H142" s="719" t="s">
        <v>416</v>
      </c>
      <c r="I142" s="720" t="s">
        <v>569</v>
      </c>
      <c r="J142" s="720" t="s">
        <v>1268</v>
      </c>
      <c r="K142" s="1056">
        <v>44985</v>
      </c>
      <c r="L142" s="719" t="s">
        <v>5818</v>
      </c>
      <c r="M142" s="719" t="s">
        <v>5819</v>
      </c>
      <c r="N142" s="719" t="s">
        <v>421</v>
      </c>
      <c r="O142" s="719">
        <v>0</v>
      </c>
      <c r="P142" s="719">
        <v>0</v>
      </c>
      <c r="Q142" s="719" t="s">
        <v>422</v>
      </c>
      <c r="R142" s="719">
        <v>24</v>
      </c>
      <c r="S142" s="943">
        <v>22.77</v>
      </c>
      <c r="T142" s="719" t="s">
        <v>422</v>
      </c>
      <c r="U142" s="719">
        <v>24</v>
      </c>
      <c r="V142" s="719" t="s">
        <v>423</v>
      </c>
      <c r="W142" s="719" t="s">
        <v>424</v>
      </c>
      <c r="X142" s="720" t="s">
        <v>425</v>
      </c>
      <c r="Y142" s="1013" t="s">
        <v>3075</v>
      </c>
      <c r="Z142" s="719" t="s">
        <v>5820</v>
      </c>
      <c r="AA142" s="1057">
        <v>45000.370995370373</v>
      </c>
    </row>
    <row r="143" spans="1:27">
      <c r="A143" t="s">
        <v>410</v>
      </c>
      <c r="B143" t="s">
        <v>411</v>
      </c>
      <c r="C143" t="s">
        <v>5188</v>
      </c>
      <c r="D143" t="s">
        <v>432</v>
      </c>
      <c r="E143" t="s">
        <v>433</v>
      </c>
      <c r="F143" t="s">
        <v>414</v>
      </c>
      <c r="G143" t="s">
        <v>415</v>
      </c>
      <c r="H143" t="s">
        <v>416</v>
      </c>
      <c r="I143" t="s">
        <v>653</v>
      </c>
      <c r="J143" t="s">
        <v>654</v>
      </c>
      <c r="K143" s="711">
        <v>45016</v>
      </c>
      <c r="L143" t="s">
        <v>5953</v>
      </c>
      <c r="M143" t="s">
        <v>5954</v>
      </c>
      <c r="N143" t="s">
        <v>421</v>
      </c>
      <c r="O143">
        <v>0</v>
      </c>
      <c r="P143" s="1058">
        <v>0</v>
      </c>
      <c r="Q143" t="s">
        <v>422</v>
      </c>
      <c r="R143" s="1059">
        <v>11.6</v>
      </c>
      <c r="S143" s="1058">
        <v>10.8</v>
      </c>
      <c r="T143" t="s">
        <v>422</v>
      </c>
      <c r="U143" s="1059">
        <v>11.6</v>
      </c>
      <c r="V143" t="s">
        <v>423</v>
      </c>
      <c r="W143" t="s">
        <v>424</v>
      </c>
      <c r="X143" t="s">
        <v>425</v>
      </c>
      <c r="Y143" t="s">
        <v>3406</v>
      </c>
      <c r="Z143" t="s">
        <v>5955</v>
      </c>
      <c r="AA143" s="711">
        <v>45020.457743055558</v>
      </c>
    </row>
    <row r="144" spans="1:27">
      <c r="A144" t="s">
        <v>410</v>
      </c>
      <c r="B144" t="s">
        <v>411</v>
      </c>
      <c r="C144" t="s">
        <v>4708</v>
      </c>
      <c r="D144" t="s">
        <v>970</v>
      </c>
      <c r="E144" t="s">
        <v>971</v>
      </c>
      <c r="F144" t="s">
        <v>414</v>
      </c>
      <c r="G144" t="s">
        <v>415</v>
      </c>
      <c r="H144" t="s">
        <v>416</v>
      </c>
      <c r="I144" t="s">
        <v>633</v>
      </c>
      <c r="J144" t="s">
        <v>634</v>
      </c>
      <c r="K144" s="711">
        <v>44991</v>
      </c>
      <c r="L144" t="s">
        <v>5908</v>
      </c>
      <c r="M144" t="s">
        <v>5909</v>
      </c>
      <c r="N144" t="s">
        <v>421</v>
      </c>
      <c r="O144">
        <v>0</v>
      </c>
      <c r="P144" s="1058">
        <v>0</v>
      </c>
      <c r="Q144" t="s">
        <v>422</v>
      </c>
      <c r="R144" s="1059">
        <v>50</v>
      </c>
      <c r="S144" s="1058">
        <v>47.01</v>
      </c>
      <c r="T144" t="s">
        <v>422</v>
      </c>
      <c r="U144" s="1059">
        <v>50</v>
      </c>
      <c r="V144" t="s">
        <v>423</v>
      </c>
      <c r="W144" t="s">
        <v>424</v>
      </c>
      <c r="X144" t="s">
        <v>425</v>
      </c>
      <c r="Y144" t="s">
        <v>3069</v>
      </c>
      <c r="Z144" t="s">
        <v>5910</v>
      </c>
      <c r="AA144" s="711">
        <v>45020.480543981481</v>
      </c>
    </row>
    <row r="145" spans="1:27">
      <c r="A145" t="s">
        <v>410</v>
      </c>
      <c r="B145" t="s">
        <v>411</v>
      </c>
      <c r="C145" t="s">
        <v>4845</v>
      </c>
      <c r="D145" t="s">
        <v>970</v>
      </c>
      <c r="E145" t="s">
        <v>971</v>
      </c>
      <c r="F145" t="s">
        <v>414</v>
      </c>
      <c r="G145" t="s">
        <v>415</v>
      </c>
      <c r="H145" t="s">
        <v>416</v>
      </c>
      <c r="I145" t="s">
        <v>633</v>
      </c>
      <c r="J145" t="s">
        <v>634</v>
      </c>
      <c r="K145" s="711">
        <v>44995</v>
      </c>
      <c r="L145" t="s">
        <v>5911</v>
      </c>
      <c r="M145" t="s">
        <v>5912</v>
      </c>
      <c r="N145" t="s">
        <v>421</v>
      </c>
      <c r="O145">
        <v>0</v>
      </c>
      <c r="P145" s="1058">
        <v>0</v>
      </c>
      <c r="Q145" t="s">
        <v>422</v>
      </c>
      <c r="R145" s="1059">
        <v>25</v>
      </c>
      <c r="S145" s="1058">
        <v>23.5</v>
      </c>
      <c r="T145" t="s">
        <v>422</v>
      </c>
      <c r="U145" s="1059">
        <v>25</v>
      </c>
      <c r="V145" t="s">
        <v>423</v>
      </c>
      <c r="W145" t="s">
        <v>424</v>
      </c>
      <c r="X145" t="s">
        <v>425</v>
      </c>
      <c r="Y145" t="s">
        <v>3168</v>
      </c>
      <c r="Z145" t="s">
        <v>5913</v>
      </c>
      <c r="AA145" s="711">
        <v>45020.480543981481</v>
      </c>
    </row>
    <row r="146" spans="1:27">
      <c r="A146" t="s">
        <v>410</v>
      </c>
      <c r="B146" t="s">
        <v>411</v>
      </c>
      <c r="C146" t="s">
        <v>4845</v>
      </c>
      <c r="D146" t="s">
        <v>970</v>
      </c>
      <c r="E146" t="s">
        <v>971</v>
      </c>
      <c r="F146" t="s">
        <v>414</v>
      </c>
      <c r="G146" t="s">
        <v>415</v>
      </c>
      <c r="H146" t="s">
        <v>416</v>
      </c>
      <c r="I146" t="s">
        <v>633</v>
      </c>
      <c r="J146" t="s">
        <v>634</v>
      </c>
      <c r="K146" s="711">
        <v>44995</v>
      </c>
      <c r="L146" t="s">
        <v>5914</v>
      </c>
      <c r="M146" t="s">
        <v>5915</v>
      </c>
      <c r="N146" t="s">
        <v>421</v>
      </c>
      <c r="O146">
        <v>0</v>
      </c>
      <c r="P146" s="1058">
        <v>0</v>
      </c>
      <c r="Q146" t="s">
        <v>422</v>
      </c>
      <c r="R146" s="1059">
        <v>55</v>
      </c>
      <c r="S146" s="1058">
        <v>51.71</v>
      </c>
      <c r="T146" t="s">
        <v>422</v>
      </c>
      <c r="U146" s="1059">
        <v>55</v>
      </c>
      <c r="V146" t="s">
        <v>423</v>
      </c>
      <c r="W146" t="s">
        <v>424</v>
      </c>
      <c r="X146" t="s">
        <v>425</v>
      </c>
      <c r="Y146" t="s">
        <v>3168</v>
      </c>
      <c r="Z146" t="s">
        <v>5916</v>
      </c>
      <c r="AA146" s="711">
        <v>45020.480543981481</v>
      </c>
    </row>
    <row r="147" spans="1:27">
      <c r="A147" t="s">
        <v>410</v>
      </c>
      <c r="B147" t="s">
        <v>411</v>
      </c>
      <c r="C147" t="s">
        <v>5150</v>
      </c>
      <c r="D147" t="s">
        <v>970</v>
      </c>
      <c r="E147" t="s">
        <v>971</v>
      </c>
      <c r="F147" t="s">
        <v>414</v>
      </c>
      <c r="G147" t="s">
        <v>415</v>
      </c>
      <c r="H147" t="s">
        <v>416</v>
      </c>
      <c r="I147" t="s">
        <v>569</v>
      </c>
      <c r="J147" t="s">
        <v>570</v>
      </c>
      <c r="K147" s="711">
        <v>44995</v>
      </c>
      <c r="L147" t="s">
        <v>5872</v>
      </c>
      <c r="M147" t="s">
        <v>5873</v>
      </c>
      <c r="N147" t="s">
        <v>421</v>
      </c>
      <c r="O147">
        <v>0</v>
      </c>
      <c r="P147" s="1058">
        <v>0</v>
      </c>
      <c r="Q147" t="s">
        <v>422</v>
      </c>
      <c r="R147" s="1059">
        <v>7.96</v>
      </c>
      <c r="S147" s="1058">
        <v>7.48</v>
      </c>
      <c r="T147" t="s">
        <v>422</v>
      </c>
      <c r="U147" s="1059">
        <v>7.96</v>
      </c>
      <c r="V147" t="s">
        <v>423</v>
      </c>
      <c r="W147" t="s">
        <v>424</v>
      </c>
      <c r="X147" t="s">
        <v>425</v>
      </c>
      <c r="Y147" t="s">
        <v>3273</v>
      </c>
      <c r="Z147" t="s">
        <v>5874</v>
      </c>
      <c r="AA147" s="711">
        <v>45020.480555555558</v>
      </c>
    </row>
    <row r="148" spans="1:27">
      <c r="A148" t="s">
        <v>410</v>
      </c>
      <c r="B148" t="s">
        <v>411</v>
      </c>
      <c r="C148" t="s">
        <v>5053</v>
      </c>
      <c r="D148" t="s">
        <v>970</v>
      </c>
      <c r="E148" t="s">
        <v>971</v>
      </c>
      <c r="F148" t="s">
        <v>414</v>
      </c>
      <c r="G148" t="s">
        <v>415</v>
      </c>
      <c r="H148" t="s">
        <v>416</v>
      </c>
      <c r="I148" t="s">
        <v>569</v>
      </c>
      <c r="J148" t="s">
        <v>570</v>
      </c>
      <c r="K148" s="711">
        <v>44995</v>
      </c>
      <c r="L148" t="s">
        <v>5875</v>
      </c>
      <c r="M148" t="s">
        <v>5876</v>
      </c>
      <c r="N148" t="s">
        <v>421</v>
      </c>
      <c r="O148">
        <v>0</v>
      </c>
      <c r="P148" s="1058">
        <v>0</v>
      </c>
      <c r="Q148" t="s">
        <v>422</v>
      </c>
      <c r="R148" s="1059">
        <v>47.6</v>
      </c>
      <c r="S148" s="1058">
        <v>44.75</v>
      </c>
      <c r="T148" t="s">
        <v>422</v>
      </c>
      <c r="U148" s="1059">
        <v>47.6</v>
      </c>
      <c r="V148" t="s">
        <v>423</v>
      </c>
      <c r="W148" t="s">
        <v>424</v>
      </c>
      <c r="X148" t="s">
        <v>425</v>
      </c>
      <c r="Y148" t="s">
        <v>3246</v>
      </c>
      <c r="Z148" t="s">
        <v>5877</v>
      </c>
      <c r="AA148" s="711">
        <v>45020.480555555558</v>
      </c>
    </row>
    <row r="149" spans="1:27">
      <c r="A149" t="s">
        <v>410</v>
      </c>
      <c r="B149" t="s">
        <v>411</v>
      </c>
      <c r="C149" t="s">
        <v>4845</v>
      </c>
      <c r="D149" t="s">
        <v>970</v>
      </c>
      <c r="E149" t="s">
        <v>971</v>
      </c>
      <c r="F149" t="s">
        <v>414</v>
      </c>
      <c r="G149" t="s">
        <v>415</v>
      </c>
      <c r="H149" t="s">
        <v>416</v>
      </c>
      <c r="I149" t="s">
        <v>633</v>
      </c>
      <c r="J149" t="s">
        <v>634</v>
      </c>
      <c r="K149" s="711">
        <v>44995</v>
      </c>
      <c r="L149" t="s">
        <v>5917</v>
      </c>
      <c r="M149" t="s">
        <v>5918</v>
      </c>
      <c r="N149" t="s">
        <v>421</v>
      </c>
      <c r="O149">
        <v>0</v>
      </c>
      <c r="P149" s="1058">
        <v>0</v>
      </c>
      <c r="Q149" t="s">
        <v>422</v>
      </c>
      <c r="R149" s="1059">
        <v>5.0999999999999996</v>
      </c>
      <c r="S149" s="1058">
        <v>4.79</v>
      </c>
      <c r="T149" t="s">
        <v>422</v>
      </c>
      <c r="U149" s="1059">
        <v>5.0999999999999996</v>
      </c>
      <c r="V149" t="s">
        <v>423</v>
      </c>
      <c r="W149" t="s">
        <v>424</v>
      </c>
      <c r="X149" t="s">
        <v>425</v>
      </c>
      <c r="Y149" t="s">
        <v>3168</v>
      </c>
      <c r="Z149" t="s">
        <v>5919</v>
      </c>
      <c r="AA149" s="711">
        <v>45020.480555555558</v>
      </c>
    </row>
    <row r="150" spans="1:27">
      <c r="A150" t="s">
        <v>410</v>
      </c>
      <c r="B150" t="s">
        <v>411</v>
      </c>
      <c r="C150" t="s">
        <v>4845</v>
      </c>
      <c r="D150" t="s">
        <v>970</v>
      </c>
      <c r="E150" t="s">
        <v>971</v>
      </c>
      <c r="F150" t="s">
        <v>414</v>
      </c>
      <c r="G150" t="s">
        <v>415</v>
      </c>
      <c r="H150" t="s">
        <v>416</v>
      </c>
      <c r="I150" t="s">
        <v>633</v>
      </c>
      <c r="J150" t="s">
        <v>634</v>
      </c>
      <c r="K150" s="711">
        <v>44995</v>
      </c>
      <c r="L150" t="s">
        <v>5920</v>
      </c>
      <c r="M150" t="s">
        <v>5921</v>
      </c>
      <c r="N150" t="s">
        <v>421</v>
      </c>
      <c r="O150">
        <v>0</v>
      </c>
      <c r="P150" s="1058">
        <v>0</v>
      </c>
      <c r="Q150" t="s">
        <v>422</v>
      </c>
      <c r="R150" s="1059">
        <v>11.9</v>
      </c>
      <c r="S150" s="1058">
        <v>11.19</v>
      </c>
      <c r="T150" t="s">
        <v>422</v>
      </c>
      <c r="U150" s="1059">
        <v>11.9</v>
      </c>
      <c r="V150" t="s">
        <v>423</v>
      </c>
      <c r="W150" t="s">
        <v>424</v>
      </c>
      <c r="X150" t="s">
        <v>425</v>
      </c>
      <c r="Y150" t="s">
        <v>3168</v>
      </c>
      <c r="Z150" t="s">
        <v>5922</v>
      </c>
      <c r="AA150" s="711">
        <v>45020.480555555558</v>
      </c>
    </row>
    <row r="151" spans="1:27">
      <c r="A151" t="s">
        <v>410</v>
      </c>
      <c r="B151" t="s">
        <v>411</v>
      </c>
      <c r="C151" t="s">
        <v>4845</v>
      </c>
      <c r="D151" t="s">
        <v>970</v>
      </c>
      <c r="E151" t="s">
        <v>971</v>
      </c>
      <c r="F151" t="s">
        <v>414</v>
      </c>
      <c r="G151" t="s">
        <v>415</v>
      </c>
      <c r="H151" t="s">
        <v>416</v>
      </c>
      <c r="I151" t="s">
        <v>633</v>
      </c>
      <c r="J151" t="s">
        <v>634</v>
      </c>
      <c r="K151" s="711">
        <v>44995</v>
      </c>
      <c r="L151" t="s">
        <v>5923</v>
      </c>
      <c r="M151" t="s">
        <v>5924</v>
      </c>
      <c r="N151" t="s">
        <v>421</v>
      </c>
      <c r="O151">
        <v>0</v>
      </c>
      <c r="P151" s="1058">
        <v>0</v>
      </c>
      <c r="Q151" t="s">
        <v>422</v>
      </c>
      <c r="R151" s="1059">
        <v>15</v>
      </c>
      <c r="S151" s="1058">
        <v>14.1</v>
      </c>
      <c r="T151" t="s">
        <v>422</v>
      </c>
      <c r="U151" s="1059">
        <v>15</v>
      </c>
      <c r="V151" t="s">
        <v>423</v>
      </c>
      <c r="W151" t="s">
        <v>424</v>
      </c>
      <c r="X151" t="s">
        <v>425</v>
      </c>
      <c r="Y151" t="s">
        <v>3168</v>
      </c>
      <c r="Z151" t="s">
        <v>5925</v>
      </c>
      <c r="AA151" s="711">
        <v>45020.480555555558</v>
      </c>
    </row>
    <row r="152" spans="1:27">
      <c r="A152" t="s">
        <v>410</v>
      </c>
      <c r="B152" t="s">
        <v>411</v>
      </c>
      <c r="C152" t="s">
        <v>5052</v>
      </c>
      <c r="D152" t="s">
        <v>970</v>
      </c>
      <c r="E152" t="s">
        <v>971</v>
      </c>
      <c r="F152" t="s">
        <v>414</v>
      </c>
      <c r="G152" t="s">
        <v>415</v>
      </c>
      <c r="H152" t="s">
        <v>416</v>
      </c>
      <c r="I152" t="s">
        <v>569</v>
      </c>
      <c r="J152" t="s">
        <v>570</v>
      </c>
      <c r="K152" s="711">
        <v>45000</v>
      </c>
      <c r="L152" t="s">
        <v>5878</v>
      </c>
      <c r="M152" t="s">
        <v>5879</v>
      </c>
      <c r="N152" t="s">
        <v>421</v>
      </c>
      <c r="O152">
        <v>0</v>
      </c>
      <c r="P152" s="1058">
        <v>0</v>
      </c>
      <c r="Q152" t="s">
        <v>422</v>
      </c>
      <c r="R152" s="1059">
        <v>158.19999999999999</v>
      </c>
      <c r="S152" s="1058">
        <v>147.69999999999999</v>
      </c>
      <c r="T152" t="s">
        <v>422</v>
      </c>
      <c r="U152" s="1059">
        <v>158.19999999999999</v>
      </c>
      <c r="V152" t="s">
        <v>423</v>
      </c>
      <c r="W152" t="s">
        <v>424</v>
      </c>
      <c r="X152" t="s">
        <v>425</v>
      </c>
      <c r="Y152" t="s">
        <v>3075</v>
      </c>
      <c r="Z152" t="s">
        <v>5880</v>
      </c>
      <c r="AA152" s="711">
        <v>45020.493217592593</v>
      </c>
    </row>
    <row r="153" spans="1:27">
      <c r="A153" t="s">
        <v>410</v>
      </c>
      <c r="B153" t="s">
        <v>411</v>
      </c>
      <c r="C153" t="s">
        <v>5150</v>
      </c>
      <c r="D153" t="s">
        <v>970</v>
      </c>
      <c r="E153" t="s">
        <v>971</v>
      </c>
      <c r="F153" t="s">
        <v>414</v>
      </c>
      <c r="G153" t="s">
        <v>415</v>
      </c>
      <c r="H153" t="s">
        <v>416</v>
      </c>
      <c r="I153" t="s">
        <v>569</v>
      </c>
      <c r="J153" t="s">
        <v>570</v>
      </c>
      <c r="K153" s="711">
        <v>45001</v>
      </c>
      <c r="L153" t="s">
        <v>5881</v>
      </c>
      <c r="M153" t="s">
        <v>5882</v>
      </c>
      <c r="N153" t="s">
        <v>421</v>
      </c>
      <c r="O153">
        <v>0</v>
      </c>
      <c r="P153" s="1058">
        <v>0</v>
      </c>
      <c r="Q153" t="s">
        <v>422</v>
      </c>
      <c r="R153" s="1059">
        <v>0.88</v>
      </c>
      <c r="S153" s="1058">
        <v>0.82</v>
      </c>
      <c r="T153" t="s">
        <v>422</v>
      </c>
      <c r="U153" s="1059">
        <v>0.88</v>
      </c>
      <c r="V153" t="s">
        <v>423</v>
      </c>
      <c r="W153" t="s">
        <v>424</v>
      </c>
      <c r="X153" t="s">
        <v>425</v>
      </c>
      <c r="Y153" t="s">
        <v>3273</v>
      </c>
      <c r="Z153" t="s">
        <v>5883</v>
      </c>
      <c r="AA153" s="711">
        <v>45020.493217592593</v>
      </c>
    </row>
    <row r="154" spans="1:27">
      <c r="A154" t="s">
        <v>410</v>
      </c>
      <c r="B154" t="s">
        <v>411</v>
      </c>
      <c r="C154" t="s">
        <v>5052</v>
      </c>
      <c r="D154" t="s">
        <v>970</v>
      </c>
      <c r="E154" t="s">
        <v>971</v>
      </c>
      <c r="F154" t="s">
        <v>414</v>
      </c>
      <c r="G154" t="s">
        <v>415</v>
      </c>
      <c r="H154" t="s">
        <v>416</v>
      </c>
      <c r="I154" t="s">
        <v>569</v>
      </c>
      <c r="J154" t="s">
        <v>570</v>
      </c>
      <c r="K154" s="711">
        <v>45001</v>
      </c>
      <c r="L154" t="s">
        <v>5884</v>
      </c>
      <c r="M154" t="s">
        <v>5885</v>
      </c>
      <c r="N154" t="s">
        <v>421</v>
      </c>
      <c r="O154">
        <v>0</v>
      </c>
      <c r="P154" s="1058">
        <v>0</v>
      </c>
      <c r="Q154" t="s">
        <v>422</v>
      </c>
      <c r="R154" s="1059">
        <v>10</v>
      </c>
      <c r="S154" s="1058">
        <v>9.34</v>
      </c>
      <c r="T154" t="s">
        <v>422</v>
      </c>
      <c r="U154" s="1059">
        <v>10</v>
      </c>
      <c r="V154" t="s">
        <v>423</v>
      </c>
      <c r="W154" t="s">
        <v>424</v>
      </c>
      <c r="X154" t="s">
        <v>425</v>
      </c>
      <c r="Y154" t="s">
        <v>3075</v>
      </c>
      <c r="Z154" t="s">
        <v>5886</v>
      </c>
      <c r="AA154" s="711">
        <v>45020.493217592593</v>
      </c>
    </row>
    <row r="155" spans="1:27">
      <c r="A155" t="s">
        <v>410</v>
      </c>
      <c r="B155" t="s">
        <v>411</v>
      </c>
      <c r="C155" t="s">
        <v>4708</v>
      </c>
      <c r="D155" t="s">
        <v>970</v>
      </c>
      <c r="E155" t="s">
        <v>971</v>
      </c>
      <c r="F155" t="s">
        <v>414</v>
      </c>
      <c r="G155" t="s">
        <v>415</v>
      </c>
      <c r="H155" t="s">
        <v>416</v>
      </c>
      <c r="I155" t="s">
        <v>633</v>
      </c>
      <c r="J155" t="s">
        <v>634</v>
      </c>
      <c r="K155" s="711">
        <v>45000</v>
      </c>
      <c r="L155" t="s">
        <v>5926</v>
      </c>
      <c r="M155" t="s">
        <v>5927</v>
      </c>
      <c r="N155" t="s">
        <v>421</v>
      </c>
      <c r="O155">
        <v>0</v>
      </c>
      <c r="P155" s="1058">
        <v>0</v>
      </c>
      <c r="Q155" t="s">
        <v>422</v>
      </c>
      <c r="R155" s="1059">
        <v>21</v>
      </c>
      <c r="S155" s="1058">
        <v>19.61</v>
      </c>
      <c r="T155" t="s">
        <v>422</v>
      </c>
      <c r="U155" s="1059">
        <v>21</v>
      </c>
      <c r="V155" t="s">
        <v>423</v>
      </c>
      <c r="W155" t="s">
        <v>424</v>
      </c>
      <c r="X155" t="s">
        <v>425</v>
      </c>
      <c r="Y155" t="s">
        <v>3069</v>
      </c>
      <c r="Z155" t="s">
        <v>5928</v>
      </c>
      <c r="AA155" s="711">
        <v>45020.493217592593</v>
      </c>
    </row>
    <row r="156" spans="1:27">
      <c r="A156" t="s">
        <v>410</v>
      </c>
      <c r="B156" t="s">
        <v>411</v>
      </c>
      <c r="C156" t="s">
        <v>4708</v>
      </c>
      <c r="D156" t="s">
        <v>970</v>
      </c>
      <c r="E156" t="s">
        <v>971</v>
      </c>
      <c r="F156" t="s">
        <v>414</v>
      </c>
      <c r="G156" t="s">
        <v>415</v>
      </c>
      <c r="H156" t="s">
        <v>416</v>
      </c>
      <c r="I156" t="s">
        <v>633</v>
      </c>
      <c r="J156" t="s">
        <v>634</v>
      </c>
      <c r="K156" s="711">
        <v>45007</v>
      </c>
      <c r="L156" t="s">
        <v>5929</v>
      </c>
      <c r="M156" t="s">
        <v>5930</v>
      </c>
      <c r="N156" t="s">
        <v>421</v>
      </c>
      <c r="O156">
        <v>0</v>
      </c>
      <c r="P156" s="1058">
        <v>0</v>
      </c>
      <c r="Q156" t="s">
        <v>422</v>
      </c>
      <c r="R156" s="1059">
        <v>10.5</v>
      </c>
      <c r="S156" s="1058">
        <v>9.85</v>
      </c>
      <c r="T156" t="s">
        <v>422</v>
      </c>
      <c r="U156" s="1059">
        <v>10.5</v>
      </c>
      <c r="V156" t="s">
        <v>423</v>
      </c>
      <c r="W156" t="s">
        <v>424</v>
      </c>
      <c r="X156" t="s">
        <v>425</v>
      </c>
      <c r="Y156" t="s">
        <v>3069</v>
      </c>
      <c r="Z156" t="s">
        <v>5931</v>
      </c>
      <c r="AA156" s="711">
        <v>45020.514490740738</v>
      </c>
    </row>
    <row r="157" spans="1:27">
      <c r="A157" t="s">
        <v>410</v>
      </c>
      <c r="B157" t="s">
        <v>411</v>
      </c>
      <c r="C157" t="s">
        <v>4845</v>
      </c>
      <c r="D157" t="s">
        <v>970</v>
      </c>
      <c r="E157" t="s">
        <v>971</v>
      </c>
      <c r="F157" t="s">
        <v>414</v>
      </c>
      <c r="G157" t="s">
        <v>415</v>
      </c>
      <c r="H157" t="s">
        <v>416</v>
      </c>
      <c r="I157" t="s">
        <v>633</v>
      </c>
      <c r="J157" t="s">
        <v>634</v>
      </c>
      <c r="K157" s="711">
        <v>45007</v>
      </c>
      <c r="L157" t="s">
        <v>5932</v>
      </c>
      <c r="M157" t="s">
        <v>5933</v>
      </c>
      <c r="N157" t="s">
        <v>421</v>
      </c>
      <c r="O157">
        <v>0</v>
      </c>
      <c r="P157" s="1058">
        <v>0</v>
      </c>
      <c r="Q157" t="s">
        <v>422</v>
      </c>
      <c r="R157" s="1059">
        <v>15</v>
      </c>
      <c r="S157" s="1058">
        <v>14.08</v>
      </c>
      <c r="T157" t="s">
        <v>422</v>
      </c>
      <c r="U157" s="1059">
        <v>15</v>
      </c>
      <c r="V157" t="s">
        <v>423</v>
      </c>
      <c r="W157" t="s">
        <v>424</v>
      </c>
      <c r="X157" t="s">
        <v>425</v>
      </c>
      <c r="Y157" t="s">
        <v>3168</v>
      </c>
      <c r="Z157" t="s">
        <v>5934</v>
      </c>
      <c r="AA157" s="711">
        <v>45020.514490740738</v>
      </c>
    </row>
    <row r="158" spans="1:27">
      <c r="A158" t="s">
        <v>410</v>
      </c>
      <c r="B158" t="s">
        <v>411</v>
      </c>
      <c r="C158" t="s">
        <v>5150</v>
      </c>
      <c r="D158" t="s">
        <v>970</v>
      </c>
      <c r="E158" t="s">
        <v>971</v>
      </c>
      <c r="F158" t="s">
        <v>414</v>
      </c>
      <c r="G158" t="s">
        <v>415</v>
      </c>
      <c r="H158" t="s">
        <v>416</v>
      </c>
      <c r="I158" t="s">
        <v>633</v>
      </c>
      <c r="J158" t="s">
        <v>634</v>
      </c>
      <c r="K158" s="711">
        <v>45007</v>
      </c>
      <c r="L158" t="s">
        <v>5935</v>
      </c>
      <c r="M158" t="s">
        <v>5936</v>
      </c>
      <c r="N158" t="s">
        <v>421</v>
      </c>
      <c r="O158">
        <v>0</v>
      </c>
      <c r="P158" s="1058">
        <v>0</v>
      </c>
      <c r="Q158" t="s">
        <v>422</v>
      </c>
      <c r="R158" s="1059">
        <v>8.4</v>
      </c>
      <c r="S158" s="1058">
        <v>7.88</v>
      </c>
      <c r="T158" t="s">
        <v>422</v>
      </c>
      <c r="U158" s="1059">
        <v>8.4</v>
      </c>
      <c r="V158" t="s">
        <v>423</v>
      </c>
      <c r="W158" t="s">
        <v>424</v>
      </c>
      <c r="X158" t="s">
        <v>425</v>
      </c>
      <c r="Y158" t="s">
        <v>3273</v>
      </c>
      <c r="Z158" t="s">
        <v>5937</v>
      </c>
      <c r="AA158" s="711">
        <v>45020.514490740738</v>
      </c>
    </row>
    <row r="159" spans="1:27">
      <c r="A159" t="s">
        <v>410</v>
      </c>
      <c r="B159" t="s">
        <v>411</v>
      </c>
      <c r="C159" t="s">
        <v>4845</v>
      </c>
      <c r="D159" t="s">
        <v>970</v>
      </c>
      <c r="E159" t="s">
        <v>971</v>
      </c>
      <c r="F159" t="s">
        <v>414</v>
      </c>
      <c r="G159" t="s">
        <v>415</v>
      </c>
      <c r="H159" t="s">
        <v>416</v>
      </c>
      <c r="I159" t="s">
        <v>633</v>
      </c>
      <c r="J159" t="s">
        <v>634</v>
      </c>
      <c r="K159" s="711">
        <v>45007</v>
      </c>
      <c r="L159" t="s">
        <v>5938</v>
      </c>
      <c r="M159" t="s">
        <v>5939</v>
      </c>
      <c r="N159" t="s">
        <v>421</v>
      </c>
      <c r="O159">
        <v>0</v>
      </c>
      <c r="P159" s="1058">
        <v>0</v>
      </c>
      <c r="Q159" t="s">
        <v>422</v>
      </c>
      <c r="R159" s="1059">
        <v>6.8</v>
      </c>
      <c r="S159" s="1058">
        <v>6.38</v>
      </c>
      <c r="T159" t="s">
        <v>422</v>
      </c>
      <c r="U159" s="1059">
        <v>6.8</v>
      </c>
      <c r="V159" t="s">
        <v>423</v>
      </c>
      <c r="W159" t="s">
        <v>424</v>
      </c>
      <c r="X159" t="s">
        <v>425</v>
      </c>
      <c r="Y159" t="s">
        <v>3168</v>
      </c>
      <c r="Z159" t="s">
        <v>5940</v>
      </c>
      <c r="AA159" s="711">
        <v>45020.514502314814</v>
      </c>
    </row>
    <row r="160" spans="1:27">
      <c r="A160" t="s">
        <v>410</v>
      </c>
      <c r="B160" t="s">
        <v>411</v>
      </c>
      <c r="C160" t="s">
        <v>5052</v>
      </c>
      <c r="D160" t="s">
        <v>970</v>
      </c>
      <c r="E160" t="s">
        <v>971</v>
      </c>
      <c r="F160" t="s">
        <v>414</v>
      </c>
      <c r="G160" t="s">
        <v>415</v>
      </c>
      <c r="H160" t="s">
        <v>416</v>
      </c>
      <c r="I160" t="s">
        <v>569</v>
      </c>
      <c r="J160" t="s">
        <v>570</v>
      </c>
      <c r="K160" s="711">
        <v>45012</v>
      </c>
      <c r="L160" t="s">
        <v>5887</v>
      </c>
      <c r="M160" t="s">
        <v>5888</v>
      </c>
      <c r="N160" t="s">
        <v>421</v>
      </c>
      <c r="O160">
        <v>0</v>
      </c>
      <c r="P160" s="1058">
        <v>0</v>
      </c>
      <c r="Q160" t="s">
        <v>422</v>
      </c>
      <c r="R160" s="1059">
        <v>70</v>
      </c>
      <c r="S160" s="1058">
        <v>65.16</v>
      </c>
      <c r="T160" t="s">
        <v>422</v>
      </c>
      <c r="U160" s="1059">
        <v>70</v>
      </c>
      <c r="V160" t="s">
        <v>423</v>
      </c>
      <c r="W160" t="s">
        <v>424</v>
      </c>
      <c r="X160" t="s">
        <v>425</v>
      </c>
      <c r="Y160" t="s">
        <v>3075</v>
      </c>
      <c r="Z160" t="s">
        <v>5889</v>
      </c>
      <c r="AA160" s="711">
        <v>45020.540601851855</v>
      </c>
    </row>
    <row r="161" spans="1:27">
      <c r="A161" t="s">
        <v>410</v>
      </c>
      <c r="B161" t="s">
        <v>411</v>
      </c>
      <c r="C161" t="s">
        <v>5052</v>
      </c>
      <c r="D161" t="s">
        <v>970</v>
      </c>
      <c r="E161" t="s">
        <v>971</v>
      </c>
      <c r="F161" t="s">
        <v>414</v>
      </c>
      <c r="G161" t="s">
        <v>415</v>
      </c>
      <c r="H161" t="s">
        <v>416</v>
      </c>
      <c r="I161" t="s">
        <v>569</v>
      </c>
      <c r="J161" t="s">
        <v>570</v>
      </c>
      <c r="K161" s="711">
        <v>45012</v>
      </c>
      <c r="L161" t="s">
        <v>5890</v>
      </c>
      <c r="M161" t="s">
        <v>5891</v>
      </c>
      <c r="N161" t="s">
        <v>421</v>
      </c>
      <c r="O161">
        <v>0</v>
      </c>
      <c r="P161" s="1058">
        <v>0</v>
      </c>
      <c r="Q161" t="s">
        <v>422</v>
      </c>
      <c r="R161" s="1059">
        <v>45.5</v>
      </c>
      <c r="S161" s="1058">
        <v>42.35</v>
      </c>
      <c r="T161" t="s">
        <v>422</v>
      </c>
      <c r="U161" s="1059">
        <v>45.5</v>
      </c>
      <c r="V161" t="s">
        <v>423</v>
      </c>
      <c r="W161" t="s">
        <v>424</v>
      </c>
      <c r="X161" t="s">
        <v>425</v>
      </c>
      <c r="Y161" t="s">
        <v>3075</v>
      </c>
      <c r="Z161" t="s">
        <v>5892</v>
      </c>
      <c r="AA161" s="711">
        <v>45020.540601851855</v>
      </c>
    </row>
    <row r="162" spans="1:27">
      <c r="A162" t="s">
        <v>410</v>
      </c>
      <c r="B162" t="s">
        <v>411</v>
      </c>
      <c r="C162" t="s">
        <v>5052</v>
      </c>
      <c r="D162" t="s">
        <v>970</v>
      </c>
      <c r="E162" t="s">
        <v>971</v>
      </c>
      <c r="F162" t="s">
        <v>414</v>
      </c>
      <c r="G162" t="s">
        <v>415</v>
      </c>
      <c r="H162" t="s">
        <v>416</v>
      </c>
      <c r="I162" t="s">
        <v>569</v>
      </c>
      <c r="J162" t="s">
        <v>570</v>
      </c>
      <c r="K162" s="711">
        <v>45012</v>
      </c>
      <c r="L162" t="s">
        <v>5893</v>
      </c>
      <c r="M162" t="s">
        <v>5894</v>
      </c>
      <c r="N162" t="s">
        <v>421</v>
      </c>
      <c r="O162">
        <v>0</v>
      </c>
      <c r="P162" s="1058">
        <v>0</v>
      </c>
      <c r="Q162" t="s">
        <v>422</v>
      </c>
      <c r="R162" s="1059">
        <v>10</v>
      </c>
      <c r="S162" s="1058">
        <v>9.31</v>
      </c>
      <c r="T162" t="s">
        <v>422</v>
      </c>
      <c r="U162" s="1059">
        <v>10</v>
      </c>
      <c r="V162" t="s">
        <v>423</v>
      </c>
      <c r="W162" t="s">
        <v>424</v>
      </c>
      <c r="X162" t="s">
        <v>425</v>
      </c>
      <c r="Y162" t="s">
        <v>3075</v>
      </c>
      <c r="Z162" t="s">
        <v>5895</v>
      </c>
      <c r="AA162" s="711">
        <v>45020.540601851855</v>
      </c>
    </row>
    <row r="163" spans="1:27">
      <c r="A163" t="s">
        <v>410</v>
      </c>
      <c r="B163" t="s">
        <v>411</v>
      </c>
      <c r="C163" t="s">
        <v>4932</v>
      </c>
      <c r="D163" t="s">
        <v>970</v>
      </c>
      <c r="E163" t="s">
        <v>971</v>
      </c>
      <c r="F163" t="s">
        <v>414</v>
      </c>
      <c r="G163" t="s">
        <v>415</v>
      </c>
      <c r="H163" t="s">
        <v>416</v>
      </c>
      <c r="I163" t="s">
        <v>441</v>
      </c>
      <c r="J163" t="s">
        <v>442</v>
      </c>
      <c r="K163" s="711">
        <v>45016</v>
      </c>
      <c r="L163" t="s">
        <v>5848</v>
      </c>
      <c r="M163" t="s">
        <v>5849</v>
      </c>
      <c r="N163" t="s">
        <v>421</v>
      </c>
      <c r="O163">
        <v>0</v>
      </c>
      <c r="P163" s="1058">
        <v>0</v>
      </c>
      <c r="Q163" t="s">
        <v>422</v>
      </c>
      <c r="R163" s="1059">
        <v>85</v>
      </c>
      <c r="S163" s="1058">
        <v>79.12</v>
      </c>
      <c r="T163" t="s">
        <v>422</v>
      </c>
      <c r="U163" s="1059">
        <v>85</v>
      </c>
      <c r="V163" t="s">
        <v>423</v>
      </c>
      <c r="W163" t="s">
        <v>424</v>
      </c>
      <c r="X163" t="s">
        <v>425</v>
      </c>
      <c r="Y163" t="s">
        <v>3145</v>
      </c>
      <c r="Z163" t="s">
        <v>5850</v>
      </c>
      <c r="AA163" s="711">
        <v>45020.540613425925</v>
      </c>
    </row>
    <row r="164" spans="1:27">
      <c r="A164" t="s">
        <v>410</v>
      </c>
      <c r="B164" t="s">
        <v>411</v>
      </c>
      <c r="C164" t="s">
        <v>4845</v>
      </c>
      <c r="D164" t="s">
        <v>970</v>
      </c>
      <c r="E164" t="s">
        <v>971</v>
      </c>
      <c r="F164" t="s">
        <v>414</v>
      </c>
      <c r="G164" t="s">
        <v>415</v>
      </c>
      <c r="H164" t="s">
        <v>416</v>
      </c>
      <c r="I164" t="s">
        <v>633</v>
      </c>
      <c r="J164" t="s">
        <v>634</v>
      </c>
      <c r="K164" s="711">
        <v>45012</v>
      </c>
      <c r="L164" t="s">
        <v>5941</v>
      </c>
      <c r="M164" t="s">
        <v>5942</v>
      </c>
      <c r="N164" t="s">
        <v>421</v>
      </c>
      <c r="O164">
        <v>0</v>
      </c>
      <c r="P164" s="1058">
        <v>0</v>
      </c>
      <c r="Q164" t="s">
        <v>422</v>
      </c>
      <c r="R164" s="1059">
        <v>20</v>
      </c>
      <c r="S164" s="1058">
        <v>18.62</v>
      </c>
      <c r="T164" t="s">
        <v>422</v>
      </c>
      <c r="U164" s="1059">
        <v>20</v>
      </c>
      <c r="V164" t="s">
        <v>423</v>
      </c>
      <c r="W164" t="s">
        <v>424</v>
      </c>
      <c r="X164" t="s">
        <v>425</v>
      </c>
      <c r="Y164" t="s">
        <v>3168</v>
      </c>
      <c r="Z164" t="s">
        <v>5943</v>
      </c>
      <c r="AA164" s="711">
        <v>45020.540613425925</v>
      </c>
    </row>
    <row r="165" spans="1:27">
      <c r="A165" t="s">
        <v>410</v>
      </c>
      <c r="B165" t="s">
        <v>411</v>
      </c>
      <c r="C165" t="s">
        <v>4708</v>
      </c>
      <c r="D165" t="s">
        <v>970</v>
      </c>
      <c r="E165" t="s">
        <v>971</v>
      </c>
      <c r="F165" t="s">
        <v>414</v>
      </c>
      <c r="G165" t="s">
        <v>415</v>
      </c>
      <c r="H165" t="s">
        <v>416</v>
      </c>
      <c r="I165" t="s">
        <v>633</v>
      </c>
      <c r="J165" t="s">
        <v>634</v>
      </c>
      <c r="K165" s="711">
        <v>45012</v>
      </c>
      <c r="L165" t="s">
        <v>5944</v>
      </c>
      <c r="M165" t="s">
        <v>5945</v>
      </c>
      <c r="N165" t="s">
        <v>421</v>
      </c>
      <c r="O165">
        <v>0</v>
      </c>
      <c r="P165" s="1058">
        <v>0</v>
      </c>
      <c r="Q165" t="s">
        <v>422</v>
      </c>
      <c r="R165" s="1059">
        <v>10.5</v>
      </c>
      <c r="S165" s="1058">
        <v>9.77</v>
      </c>
      <c r="T165" t="s">
        <v>422</v>
      </c>
      <c r="U165" s="1059">
        <v>10.5</v>
      </c>
      <c r="V165" t="s">
        <v>423</v>
      </c>
      <c r="W165" t="s">
        <v>424</v>
      </c>
      <c r="X165" t="s">
        <v>425</v>
      </c>
      <c r="Y165" t="s">
        <v>3069</v>
      </c>
      <c r="Z165" t="s">
        <v>5946</v>
      </c>
      <c r="AA165" s="711">
        <v>45020.540613425925</v>
      </c>
    </row>
    <row r="166" spans="1:27">
      <c r="A166" t="s">
        <v>410</v>
      </c>
      <c r="B166" t="s">
        <v>411</v>
      </c>
      <c r="C166" t="s">
        <v>4690</v>
      </c>
      <c r="D166" t="s">
        <v>970</v>
      </c>
      <c r="E166" t="s">
        <v>971</v>
      </c>
      <c r="F166" t="s">
        <v>414</v>
      </c>
      <c r="G166" t="s">
        <v>415</v>
      </c>
      <c r="H166" t="s">
        <v>416</v>
      </c>
      <c r="I166" t="s">
        <v>453</v>
      </c>
      <c r="J166" t="s">
        <v>454</v>
      </c>
      <c r="K166" s="711">
        <v>45016</v>
      </c>
      <c r="L166" t="s">
        <v>5851</v>
      </c>
      <c r="M166" t="s">
        <v>5852</v>
      </c>
      <c r="N166" t="s">
        <v>421</v>
      </c>
      <c r="O166">
        <v>0</v>
      </c>
      <c r="P166" s="1058">
        <v>0</v>
      </c>
      <c r="Q166" t="s">
        <v>422</v>
      </c>
      <c r="R166" s="1059">
        <v>97</v>
      </c>
      <c r="S166" s="1058">
        <v>90.29</v>
      </c>
      <c r="T166" t="s">
        <v>422</v>
      </c>
      <c r="U166" s="1059">
        <v>97</v>
      </c>
      <c r="V166" t="s">
        <v>423</v>
      </c>
      <c r="W166" t="s">
        <v>424</v>
      </c>
      <c r="X166" t="s">
        <v>425</v>
      </c>
      <c r="Y166" t="s">
        <v>3163</v>
      </c>
      <c r="Z166" t="s">
        <v>5853</v>
      </c>
      <c r="AA166" s="711">
        <v>45020.540625000001</v>
      </c>
    </row>
    <row r="167" spans="1:27">
      <c r="A167" t="s">
        <v>410</v>
      </c>
      <c r="B167" t="s">
        <v>411</v>
      </c>
      <c r="C167" t="s">
        <v>4690</v>
      </c>
      <c r="D167" t="s">
        <v>970</v>
      </c>
      <c r="E167" t="s">
        <v>971</v>
      </c>
      <c r="F167" t="s">
        <v>414</v>
      </c>
      <c r="G167" t="s">
        <v>415</v>
      </c>
      <c r="H167" t="s">
        <v>416</v>
      </c>
      <c r="I167" t="s">
        <v>524</v>
      </c>
      <c r="J167" t="s">
        <v>495</v>
      </c>
      <c r="K167" s="711">
        <v>45016</v>
      </c>
      <c r="L167" t="s">
        <v>5866</v>
      </c>
      <c r="M167" t="s">
        <v>5867</v>
      </c>
      <c r="N167" t="s">
        <v>421</v>
      </c>
      <c r="O167">
        <v>0</v>
      </c>
      <c r="P167" s="1058">
        <v>0</v>
      </c>
      <c r="Q167" t="s">
        <v>422</v>
      </c>
      <c r="R167" s="1059">
        <v>72</v>
      </c>
      <c r="S167" s="1058">
        <v>67.02</v>
      </c>
      <c r="T167" t="s">
        <v>422</v>
      </c>
      <c r="U167" s="1059">
        <v>72</v>
      </c>
      <c r="V167" t="s">
        <v>423</v>
      </c>
      <c r="W167" t="s">
        <v>424</v>
      </c>
      <c r="X167" t="s">
        <v>425</v>
      </c>
      <c r="Y167" t="s">
        <v>3163</v>
      </c>
      <c r="Z167" t="s">
        <v>5868</v>
      </c>
      <c r="AA167" s="711">
        <v>45020.540625000001</v>
      </c>
    </row>
    <row r="168" spans="1:27">
      <c r="A168" t="s">
        <v>410</v>
      </c>
      <c r="B168" t="s">
        <v>411</v>
      </c>
      <c r="C168" t="s">
        <v>5052</v>
      </c>
      <c r="D168" t="s">
        <v>970</v>
      </c>
      <c r="E168" t="s">
        <v>971</v>
      </c>
      <c r="F168" t="s">
        <v>414</v>
      </c>
      <c r="G168" t="s">
        <v>415</v>
      </c>
      <c r="H168" t="s">
        <v>416</v>
      </c>
      <c r="I168" t="s">
        <v>569</v>
      </c>
      <c r="J168" t="s">
        <v>570</v>
      </c>
      <c r="K168" s="711">
        <v>45016</v>
      </c>
      <c r="L168" t="s">
        <v>5896</v>
      </c>
      <c r="M168" t="s">
        <v>5897</v>
      </c>
      <c r="N168" t="s">
        <v>421</v>
      </c>
      <c r="O168">
        <v>0</v>
      </c>
      <c r="P168" s="1058">
        <v>0</v>
      </c>
      <c r="Q168" t="s">
        <v>422</v>
      </c>
      <c r="R168" s="1059">
        <v>37.1</v>
      </c>
      <c r="S168" s="1058">
        <v>34.53</v>
      </c>
      <c r="T168" t="s">
        <v>422</v>
      </c>
      <c r="U168" s="1059">
        <v>37.1</v>
      </c>
      <c r="V168" t="s">
        <v>423</v>
      </c>
      <c r="W168" t="s">
        <v>424</v>
      </c>
      <c r="X168" t="s">
        <v>425</v>
      </c>
      <c r="Y168" t="s">
        <v>3075</v>
      </c>
      <c r="Z168" t="s">
        <v>5898</v>
      </c>
      <c r="AA168" s="711">
        <v>45020.540625000001</v>
      </c>
    </row>
    <row r="169" spans="1:27">
      <c r="A169" t="s">
        <v>410</v>
      </c>
      <c r="B169" t="s">
        <v>411</v>
      </c>
      <c r="C169" t="s">
        <v>5052</v>
      </c>
      <c r="D169" t="s">
        <v>970</v>
      </c>
      <c r="E169" t="s">
        <v>971</v>
      </c>
      <c r="F169" t="s">
        <v>414</v>
      </c>
      <c r="G169" t="s">
        <v>415</v>
      </c>
      <c r="H169" t="s">
        <v>416</v>
      </c>
      <c r="I169" t="s">
        <v>569</v>
      </c>
      <c r="J169" t="s">
        <v>570</v>
      </c>
      <c r="K169" s="711">
        <v>45016</v>
      </c>
      <c r="L169" t="s">
        <v>5899</v>
      </c>
      <c r="M169" t="s">
        <v>5900</v>
      </c>
      <c r="N169" t="s">
        <v>421</v>
      </c>
      <c r="O169">
        <v>0</v>
      </c>
      <c r="P169" s="1058">
        <v>0</v>
      </c>
      <c r="Q169" t="s">
        <v>422</v>
      </c>
      <c r="R169" s="1059">
        <v>49</v>
      </c>
      <c r="S169" s="1058">
        <v>45.61</v>
      </c>
      <c r="T169" t="s">
        <v>422</v>
      </c>
      <c r="U169" s="1059">
        <v>49</v>
      </c>
      <c r="V169" t="s">
        <v>423</v>
      </c>
      <c r="W169" t="s">
        <v>424</v>
      </c>
      <c r="X169" t="s">
        <v>425</v>
      </c>
      <c r="Y169" t="s">
        <v>3075</v>
      </c>
      <c r="Z169" t="s">
        <v>5901</v>
      </c>
      <c r="AA169" s="711">
        <v>45020.540625000001</v>
      </c>
    </row>
    <row r="170" spans="1:27">
      <c r="A170" t="s">
        <v>410</v>
      </c>
      <c r="B170" t="s">
        <v>411</v>
      </c>
      <c r="C170" t="s">
        <v>4690</v>
      </c>
      <c r="D170" t="s">
        <v>970</v>
      </c>
      <c r="E170" t="s">
        <v>971</v>
      </c>
      <c r="F170" t="s">
        <v>414</v>
      </c>
      <c r="G170" t="s">
        <v>415</v>
      </c>
      <c r="H170" t="s">
        <v>416</v>
      </c>
      <c r="I170" t="s">
        <v>623</v>
      </c>
      <c r="J170" t="s">
        <v>624</v>
      </c>
      <c r="K170" s="711">
        <v>45016</v>
      </c>
      <c r="L170" t="s">
        <v>5902</v>
      </c>
      <c r="M170" t="s">
        <v>5903</v>
      </c>
      <c r="N170" t="s">
        <v>421</v>
      </c>
      <c r="O170">
        <v>0</v>
      </c>
      <c r="P170" s="1058">
        <v>0</v>
      </c>
      <c r="Q170" t="s">
        <v>422</v>
      </c>
      <c r="R170" s="1059">
        <v>118</v>
      </c>
      <c r="S170" s="1058">
        <v>109.84</v>
      </c>
      <c r="T170" t="s">
        <v>422</v>
      </c>
      <c r="U170" s="1059">
        <v>118</v>
      </c>
      <c r="V170" t="s">
        <v>423</v>
      </c>
      <c r="W170" t="s">
        <v>424</v>
      </c>
      <c r="X170" t="s">
        <v>425</v>
      </c>
      <c r="Y170" t="s">
        <v>3163</v>
      </c>
      <c r="Z170" t="s">
        <v>5904</v>
      </c>
      <c r="AA170" s="711">
        <v>45020.540625000001</v>
      </c>
    </row>
    <row r="171" spans="1:27">
      <c r="A171" t="s">
        <v>410</v>
      </c>
      <c r="B171" t="s">
        <v>411</v>
      </c>
      <c r="C171" t="s">
        <v>4906</v>
      </c>
      <c r="D171" t="s">
        <v>432</v>
      </c>
      <c r="E171" t="s">
        <v>433</v>
      </c>
      <c r="F171" t="s">
        <v>414</v>
      </c>
      <c r="G171" t="s">
        <v>415</v>
      </c>
      <c r="H171" t="s">
        <v>416</v>
      </c>
      <c r="I171" t="s">
        <v>434</v>
      </c>
      <c r="J171" t="s">
        <v>435</v>
      </c>
      <c r="K171" s="711">
        <v>45016</v>
      </c>
      <c r="L171" t="s">
        <v>5839</v>
      </c>
      <c r="M171" t="s">
        <v>5840</v>
      </c>
      <c r="N171" t="s">
        <v>421</v>
      </c>
      <c r="O171">
        <v>0</v>
      </c>
      <c r="P171" s="1058">
        <v>0</v>
      </c>
      <c r="Q171" t="s">
        <v>422</v>
      </c>
      <c r="R171" s="1059">
        <v>864.77</v>
      </c>
      <c r="S171" s="1058">
        <v>804.96</v>
      </c>
      <c r="T171" t="s">
        <v>422</v>
      </c>
      <c r="U171" s="1059">
        <v>864.77</v>
      </c>
      <c r="V171" t="s">
        <v>423</v>
      </c>
      <c r="W171" t="s">
        <v>424</v>
      </c>
      <c r="X171" t="s">
        <v>425</v>
      </c>
      <c r="Y171" t="s">
        <v>3135</v>
      </c>
      <c r="Z171" t="s">
        <v>5841</v>
      </c>
      <c r="AA171" s="711">
        <v>45020.625115740739</v>
      </c>
    </row>
    <row r="172" spans="1:27">
      <c r="A172" t="s">
        <v>410</v>
      </c>
      <c r="B172" t="s">
        <v>411</v>
      </c>
      <c r="C172" t="s">
        <v>4906</v>
      </c>
      <c r="D172" t="s">
        <v>432</v>
      </c>
      <c r="E172" t="s">
        <v>433</v>
      </c>
      <c r="F172" t="s">
        <v>414</v>
      </c>
      <c r="G172" t="s">
        <v>415</v>
      </c>
      <c r="H172" t="s">
        <v>416</v>
      </c>
      <c r="I172" t="s">
        <v>453</v>
      </c>
      <c r="J172" t="s">
        <v>454</v>
      </c>
      <c r="K172" s="711">
        <v>45016</v>
      </c>
      <c r="L172" t="s">
        <v>5854</v>
      </c>
      <c r="M172" t="s">
        <v>5855</v>
      </c>
      <c r="N172" t="s">
        <v>421</v>
      </c>
      <c r="O172">
        <v>0</v>
      </c>
      <c r="P172" s="1058">
        <v>0</v>
      </c>
      <c r="Q172" t="s">
        <v>422</v>
      </c>
      <c r="R172" s="1059">
        <v>1350.93</v>
      </c>
      <c r="S172" s="1058">
        <v>1257.5</v>
      </c>
      <c r="T172" t="s">
        <v>422</v>
      </c>
      <c r="U172" s="1059">
        <v>1350.93</v>
      </c>
      <c r="V172" t="s">
        <v>423</v>
      </c>
      <c r="W172" t="s">
        <v>424</v>
      </c>
      <c r="X172" t="s">
        <v>425</v>
      </c>
      <c r="Y172" t="s">
        <v>3135</v>
      </c>
      <c r="Z172" t="s">
        <v>5856</v>
      </c>
      <c r="AA172" s="711">
        <v>45020.625115740739</v>
      </c>
    </row>
    <row r="173" spans="1:27">
      <c r="A173" t="s">
        <v>410</v>
      </c>
      <c r="B173" t="s">
        <v>411</v>
      </c>
      <c r="C173" t="s">
        <v>4906</v>
      </c>
      <c r="D173" t="s">
        <v>432</v>
      </c>
      <c r="E173" t="s">
        <v>433</v>
      </c>
      <c r="F173" t="s">
        <v>414</v>
      </c>
      <c r="G173" t="s">
        <v>415</v>
      </c>
      <c r="H173" t="s">
        <v>416</v>
      </c>
      <c r="I173" t="s">
        <v>623</v>
      </c>
      <c r="J173" t="s">
        <v>624</v>
      </c>
      <c r="K173" s="711">
        <v>45016</v>
      </c>
      <c r="L173" t="s">
        <v>5905</v>
      </c>
      <c r="M173" t="s">
        <v>5906</v>
      </c>
      <c r="N173" t="s">
        <v>421</v>
      </c>
      <c r="O173">
        <v>0</v>
      </c>
      <c r="P173" s="1058">
        <v>0</v>
      </c>
      <c r="Q173" t="s">
        <v>422</v>
      </c>
      <c r="R173" s="1059">
        <v>2669.78</v>
      </c>
      <c r="S173" s="1058">
        <v>2485.13</v>
      </c>
      <c r="T173" t="s">
        <v>422</v>
      </c>
      <c r="U173" s="1059">
        <v>2669.78</v>
      </c>
      <c r="V173" t="s">
        <v>423</v>
      </c>
      <c r="W173" t="s">
        <v>424</v>
      </c>
      <c r="X173" t="s">
        <v>425</v>
      </c>
      <c r="Y173" t="s">
        <v>3135</v>
      </c>
      <c r="Z173" t="s">
        <v>5907</v>
      </c>
      <c r="AA173" s="711">
        <v>45020.625115740739</v>
      </c>
    </row>
    <row r="174" spans="1:27">
      <c r="A174" t="s">
        <v>410</v>
      </c>
      <c r="B174" t="s">
        <v>411</v>
      </c>
      <c r="C174" t="s">
        <v>4906</v>
      </c>
      <c r="D174" t="s">
        <v>432</v>
      </c>
      <c r="E174" t="s">
        <v>433</v>
      </c>
      <c r="F174" t="s">
        <v>414</v>
      </c>
      <c r="G174" t="s">
        <v>415</v>
      </c>
      <c r="H174" t="s">
        <v>416</v>
      </c>
      <c r="I174" t="s">
        <v>675</v>
      </c>
      <c r="J174" t="s">
        <v>676</v>
      </c>
      <c r="K174" s="711">
        <v>45016</v>
      </c>
      <c r="L174" t="s">
        <v>5959</v>
      </c>
      <c r="M174" t="s">
        <v>5960</v>
      </c>
      <c r="N174" t="s">
        <v>421</v>
      </c>
      <c r="O174">
        <v>0</v>
      </c>
      <c r="P174" s="1058">
        <v>0</v>
      </c>
      <c r="Q174" t="s">
        <v>422</v>
      </c>
      <c r="R174" s="1059">
        <v>854.69</v>
      </c>
      <c r="S174" s="1058">
        <v>795.58</v>
      </c>
      <c r="T174" t="s">
        <v>422</v>
      </c>
      <c r="U174" s="1059">
        <v>854.69</v>
      </c>
      <c r="V174" t="s">
        <v>423</v>
      </c>
      <c r="W174" t="s">
        <v>424</v>
      </c>
      <c r="X174" t="s">
        <v>425</v>
      </c>
      <c r="Y174" t="s">
        <v>3135</v>
      </c>
      <c r="Z174" t="s">
        <v>5961</v>
      </c>
      <c r="AA174" s="711">
        <v>45020.625115740739</v>
      </c>
    </row>
    <row r="175" spans="1:27">
      <c r="A175" t="s">
        <v>410</v>
      </c>
      <c r="B175" t="s">
        <v>411</v>
      </c>
      <c r="C175" t="s">
        <v>4906</v>
      </c>
      <c r="D175" t="s">
        <v>432</v>
      </c>
      <c r="E175" t="s">
        <v>433</v>
      </c>
      <c r="F175" t="s">
        <v>414</v>
      </c>
      <c r="G175" t="s">
        <v>415</v>
      </c>
      <c r="H175" t="s">
        <v>416</v>
      </c>
      <c r="I175" t="s">
        <v>524</v>
      </c>
      <c r="J175" t="s">
        <v>495</v>
      </c>
      <c r="K175" s="711">
        <v>45016</v>
      </c>
      <c r="L175" t="s">
        <v>5869</v>
      </c>
      <c r="M175" t="s">
        <v>5870</v>
      </c>
      <c r="N175" t="s">
        <v>421</v>
      </c>
      <c r="O175">
        <v>0</v>
      </c>
      <c r="P175" s="1058">
        <v>0</v>
      </c>
      <c r="Q175" t="s">
        <v>422</v>
      </c>
      <c r="R175" s="1059">
        <v>5062.63</v>
      </c>
      <c r="S175" s="1058">
        <v>4712.49</v>
      </c>
      <c r="T175" t="s">
        <v>422</v>
      </c>
      <c r="U175" s="1059">
        <v>5062.63</v>
      </c>
      <c r="V175" t="s">
        <v>423</v>
      </c>
      <c r="W175" t="s">
        <v>424</v>
      </c>
      <c r="X175" t="s">
        <v>425</v>
      </c>
      <c r="Y175" t="s">
        <v>3135</v>
      </c>
      <c r="Z175" t="s">
        <v>5871</v>
      </c>
      <c r="AA175" s="711">
        <v>45020.625127314815</v>
      </c>
    </row>
    <row r="176" spans="1:27">
      <c r="A176" t="s">
        <v>410</v>
      </c>
      <c r="B176" t="s">
        <v>411</v>
      </c>
      <c r="C176" t="s">
        <v>4841</v>
      </c>
      <c r="D176" t="s">
        <v>970</v>
      </c>
      <c r="E176" t="s">
        <v>971</v>
      </c>
      <c r="F176" t="s">
        <v>414</v>
      </c>
      <c r="G176" t="s">
        <v>415</v>
      </c>
      <c r="H176" t="s">
        <v>416</v>
      </c>
      <c r="I176" t="s">
        <v>3563</v>
      </c>
      <c r="J176" t="s">
        <v>3979</v>
      </c>
      <c r="K176" s="711">
        <v>44986</v>
      </c>
      <c r="L176" t="s">
        <v>5842</v>
      </c>
      <c r="M176" t="s">
        <v>5843</v>
      </c>
      <c r="N176" t="s">
        <v>421</v>
      </c>
      <c r="O176">
        <v>0</v>
      </c>
      <c r="P176" s="1058">
        <v>0</v>
      </c>
      <c r="Q176" t="s">
        <v>422</v>
      </c>
      <c r="R176" s="1059">
        <v>1313</v>
      </c>
      <c r="S176" s="1058">
        <v>1245.73</v>
      </c>
      <c r="T176" t="s">
        <v>422</v>
      </c>
      <c r="U176" s="1059">
        <v>1313</v>
      </c>
      <c r="V176" t="s">
        <v>423</v>
      </c>
      <c r="W176" t="s">
        <v>424</v>
      </c>
      <c r="X176" t="s">
        <v>425</v>
      </c>
      <c r="Y176" t="s">
        <v>3122</v>
      </c>
      <c r="Z176" t="s">
        <v>5844</v>
      </c>
      <c r="AA176" s="711">
        <v>45021.391574074078</v>
      </c>
    </row>
    <row r="177" spans="1:27">
      <c r="A177" t="s">
        <v>410</v>
      </c>
      <c r="B177" t="s">
        <v>411</v>
      </c>
      <c r="C177" t="s">
        <v>4822</v>
      </c>
      <c r="D177" t="s">
        <v>970</v>
      </c>
      <c r="E177" t="s">
        <v>971</v>
      </c>
      <c r="F177" t="s">
        <v>414</v>
      </c>
      <c r="G177" t="s">
        <v>415</v>
      </c>
      <c r="H177" t="s">
        <v>416</v>
      </c>
      <c r="I177" t="s">
        <v>875</v>
      </c>
      <c r="J177" t="s">
        <v>1065</v>
      </c>
      <c r="K177" s="711">
        <v>44988</v>
      </c>
      <c r="L177" t="s">
        <v>5821</v>
      </c>
      <c r="M177" t="s">
        <v>5822</v>
      </c>
      <c r="N177" t="s">
        <v>421</v>
      </c>
      <c r="O177">
        <v>0</v>
      </c>
      <c r="P177" s="1058">
        <v>0</v>
      </c>
      <c r="Q177" t="s">
        <v>422</v>
      </c>
      <c r="R177" s="1059">
        <v>1573.83</v>
      </c>
      <c r="S177" s="1058">
        <v>1493.2</v>
      </c>
      <c r="T177" t="s">
        <v>422</v>
      </c>
      <c r="U177" s="1059">
        <v>1573.83</v>
      </c>
      <c r="V177" t="s">
        <v>423</v>
      </c>
      <c r="W177" t="s">
        <v>424</v>
      </c>
      <c r="X177" t="s">
        <v>425</v>
      </c>
      <c r="Y177" t="s">
        <v>3104</v>
      </c>
      <c r="Z177" t="s">
        <v>5823</v>
      </c>
      <c r="AA177" s="711">
        <v>45021.391597222224</v>
      </c>
    </row>
    <row r="178" spans="1:27">
      <c r="A178" t="s">
        <v>410</v>
      </c>
      <c r="B178" t="s">
        <v>411</v>
      </c>
      <c r="C178" t="s">
        <v>4822</v>
      </c>
      <c r="D178" t="s">
        <v>970</v>
      </c>
      <c r="E178" t="s">
        <v>971</v>
      </c>
      <c r="F178" t="s">
        <v>414</v>
      </c>
      <c r="G178" t="s">
        <v>415</v>
      </c>
      <c r="H178" t="s">
        <v>416</v>
      </c>
      <c r="I178" t="s">
        <v>910</v>
      </c>
      <c r="J178" t="s">
        <v>2159</v>
      </c>
      <c r="K178" s="711">
        <v>44988</v>
      </c>
      <c r="L178" t="s">
        <v>5827</v>
      </c>
      <c r="M178" t="s">
        <v>5828</v>
      </c>
      <c r="N178" t="s">
        <v>421</v>
      </c>
      <c r="O178">
        <v>0</v>
      </c>
      <c r="P178" s="1058">
        <v>0</v>
      </c>
      <c r="Q178" t="s">
        <v>422</v>
      </c>
      <c r="R178" s="1059">
        <v>2312</v>
      </c>
      <c r="S178" s="1058">
        <v>2193.5500000000002</v>
      </c>
      <c r="T178" t="s">
        <v>422</v>
      </c>
      <c r="U178" s="1059">
        <v>2312</v>
      </c>
      <c r="V178" t="s">
        <v>423</v>
      </c>
      <c r="W178" t="s">
        <v>424</v>
      </c>
      <c r="X178" t="s">
        <v>425</v>
      </c>
      <c r="Y178" t="s">
        <v>3104</v>
      </c>
      <c r="Z178" t="s">
        <v>5829</v>
      </c>
      <c r="AA178" s="711">
        <v>45021.39162037037</v>
      </c>
    </row>
    <row r="179" spans="1:27">
      <c r="A179" t="s">
        <v>410</v>
      </c>
      <c r="B179" t="s">
        <v>411</v>
      </c>
      <c r="C179" t="s">
        <v>4822</v>
      </c>
      <c r="D179" t="s">
        <v>970</v>
      </c>
      <c r="E179" t="s">
        <v>971</v>
      </c>
      <c r="F179" t="s">
        <v>414</v>
      </c>
      <c r="G179" t="s">
        <v>415</v>
      </c>
      <c r="H179" t="s">
        <v>416</v>
      </c>
      <c r="I179" t="s">
        <v>875</v>
      </c>
      <c r="J179" t="s">
        <v>1065</v>
      </c>
      <c r="K179" s="711">
        <v>44988</v>
      </c>
      <c r="L179" t="s">
        <v>5824</v>
      </c>
      <c r="M179" t="s">
        <v>5825</v>
      </c>
      <c r="N179" t="s">
        <v>421</v>
      </c>
      <c r="O179">
        <v>0</v>
      </c>
      <c r="P179" s="1058">
        <v>0</v>
      </c>
      <c r="Q179" t="s">
        <v>422</v>
      </c>
      <c r="R179" s="1059">
        <v>2264</v>
      </c>
      <c r="S179" s="1058">
        <v>2148.0100000000002</v>
      </c>
      <c r="T179" t="s">
        <v>422</v>
      </c>
      <c r="U179" s="1059">
        <v>2264</v>
      </c>
      <c r="V179" t="s">
        <v>423</v>
      </c>
      <c r="W179" t="s">
        <v>424</v>
      </c>
      <c r="X179" t="s">
        <v>425</v>
      </c>
      <c r="Y179" t="s">
        <v>3104</v>
      </c>
      <c r="Z179" t="s">
        <v>5826</v>
      </c>
      <c r="AA179" s="711">
        <v>45021.391631944447</v>
      </c>
    </row>
    <row r="180" spans="1:27">
      <c r="A180" t="s">
        <v>410</v>
      </c>
      <c r="B180" t="s">
        <v>411</v>
      </c>
      <c r="C180" t="s">
        <v>4822</v>
      </c>
      <c r="D180" t="s">
        <v>970</v>
      </c>
      <c r="E180" t="s">
        <v>971</v>
      </c>
      <c r="F180" t="s">
        <v>414</v>
      </c>
      <c r="G180" t="s">
        <v>415</v>
      </c>
      <c r="H180" t="s">
        <v>416</v>
      </c>
      <c r="I180" t="s">
        <v>910</v>
      </c>
      <c r="J180" t="s">
        <v>2159</v>
      </c>
      <c r="K180" s="711">
        <v>44988</v>
      </c>
      <c r="L180" t="s">
        <v>5830</v>
      </c>
      <c r="M180" t="s">
        <v>5831</v>
      </c>
      <c r="N180" t="s">
        <v>421</v>
      </c>
      <c r="O180">
        <v>0</v>
      </c>
      <c r="P180" s="1058">
        <v>0</v>
      </c>
      <c r="Q180" t="s">
        <v>422</v>
      </c>
      <c r="R180" s="1059">
        <v>2388</v>
      </c>
      <c r="S180" s="1058">
        <v>2265.65</v>
      </c>
      <c r="T180" t="s">
        <v>422</v>
      </c>
      <c r="U180" s="1059">
        <v>2388</v>
      </c>
      <c r="V180" t="s">
        <v>423</v>
      </c>
      <c r="W180" t="s">
        <v>424</v>
      </c>
      <c r="X180" t="s">
        <v>425</v>
      </c>
      <c r="Y180" t="s">
        <v>3104</v>
      </c>
      <c r="Z180" t="s">
        <v>5832</v>
      </c>
      <c r="AA180" s="711">
        <v>45021.391655092593</v>
      </c>
    </row>
    <row r="181" spans="1:27">
      <c r="A181" t="s">
        <v>410</v>
      </c>
      <c r="B181" t="s">
        <v>411</v>
      </c>
      <c r="C181" t="s">
        <v>4822</v>
      </c>
      <c r="D181" t="s">
        <v>970</v>
      </c>
      <c r="E181" t="s">
        <v>971</v>
      </c>
      <c r="F181" t="s">
        <v>414</v>
      </c>
      <c r="G181" t="s">
        <v>415</v>
      </c>
      <c r="H181" t="s">
        <v>416</v>
      </c>
      <c r="I181" t="s">
        <v>910</v>
      </c>
      <c r="J181" t="s">
        <v>2159</v>
      </c>
      <c r="K181" s="711">
        <v>44988</v>
      </c>
      <c r="L181" t="s">
        <v>5833</v>
      </c>
      <c r="M181" t="s">
        <v>5834</v>
      </c>
      <c r="N181" t="s">
        <v>421</v>
      </c>
      <c r="O181">
        <v>0</v>
      </c>
      <c r="P181" s="1058">
        <v>0</v>
      </c>
      <c r="Q181" t="s">
        <v>422</v>
      </c>
      <c r="R181" s="1059">
        <v>2375</v>
      </c>
      <c r="S181" s="1058">
        <v>2253.3200000000002</v>
      </c>
      <c r="T181" t="s">
        <v>422</v>
      </c>
      <c r="U181" s="1059">
        <v>2375</v>
      </c>
      <c r="V181" t="s">
        <v>423</v>
      </c>
      <c r="W181" t="s">
        <v>424</v>
      </c>
      <c r="X181" t="s">
        <v>425</v>
      </c>
      <c r="Y181" t="s">
        <v>3104</v>
      </c>
      <c r="Z181" t="s">
        <v>5835</v>
      </c>
      <c r="AA181" s="711">
        <v>45021.39166666667</v>
      </c>
    </row>
    <row r="182" spans="1:27">
      <c r="A182" t="s">
        <v>410</v>
      </c>
      <c r="B182" t="s">
        <v>411</v>
      </c>
      <c r="C182" t="s">
        <v>4822</v>
      </c>
      <c r="D182" t="s">
        <v>970</v>
      </c>
      <c r="E182" t="s">
        <v>971</v>
      </c>
      <c r="F182" t="s">
        <v>414</v>
      </c>
      <c r="G182" t="s">
        <v>415</v>
      </c>
      <c r="H182" t="s">
        <v>416</v>
      </c>
      <c r="I182" t="s">
        <v>910</v>
      </c>
      <c r="J182" t="s">
        <v>2159</v>
      </c>
      <c r="K182" s="711">
        <v>44988</v>
      </c>
      <c r="L182" t="s">
        <v>5836</v>
      </c>
      <c r="M182" t="s">
        <v>5837</v>
      </c>
      <c r="N182" t="s">
        <v>421</v>
      </c>
      <c r="O182">
        <v>0</v>
      </c>
      <c r="P182" s="1058">
        <v>0</v>
      </c>
      <c r="Q182" t="s">
        <v>422</v>
      </c>
      <c r="R182" s="1059">
        <v>2189</v>
      </c>
      <c r="S182" s="1058">
        <v>2076.85</v>
      </c>
      <c r="T182" t="s">
        <v>422</v>
      </c>
      <c r="U182" s="1059">
        <v>2189</v>
      </c>
      <c r="V182" t="s">
        <v>423</v>
      </c>
      <c r="W182" t="s">
        <v>424</v>
      </c>
      <c r="X182" t="s">
        <v>425</v>
      </c>
      <c r="Y182" t="s">
        <v>3104</v>
      </c>
      <c r="Z182" t="s">
        <v>5838</v>
      </c>
      <c r="AA182" s="711">
        <v>45021.391689814816</v>
      </c>
    </row>
    <row r="183" spans="1:27">
      <c r="A183" t="s">
        <v>410</v>
      </c>
      <c r="B183" t="s">
        <v>411</v>
      </c>
      <c r="C183" t="s">
        <v>4963</v>
      </c>
      <c r="D183" t="s">
        <v>970</v>
      </c>
      <c r="E183" t="s">
        <v>971</v>
      </c>
      <c r="F183" t="s">
        <v>414</v>
      </c>
      <c r="G183" t="s">
        <v>415</v>
      </c>
      <c r="H183" t="s">
        <v>416</v>
      </c>
      <c r="I183" t="s">
        <v>460</v>
      </c>
      <c r="J183" t="s">
        <v>461</v>
      </c>
      <c r="K183" s="711">
        <v>44992</v>
      </c>
      <c r="L183" t="s">
        <v>5857</v>
      </c>
      <c r="M183" t="s">
        <v>5858</v>
      </c>
      <c r="N183" t="s">
        <v>421</v>
      </c>
      <c r="O183">
        <v>0</v>
      </c>
      <c r="P183" s="1058">
        <v>0</v>
      </c>
      <c r="Q183" t="s">
        <v>422</v>
      </c>
      <c r="R183" s="1059">
        <v>300</v>
      </c>
      <c r="S183" s="1058">
        <v>282.02999999999997</v>
      </c>
      <c r="T183" t="s">
        <v>422</v>
      </c>
      <c r="U183" s="1059">
        <v>300</v>
      </c>
      <c r="V183" t="s">
        <v>423</v>
      </c>
      <c r="W183" t="s">
        <v>424</v>
      </c>
      <c r="X183" t="s">
        <v>425</v>
      </c>
      <c r="Y183" t="s">
        <v>3150</v>
      </c>
      <c r="Z183" t="s">
        <v>5859</v>
      </c>
      <c r="AA183" s="711">
        <v>45021.391712962963</v>
      </c>
    </row>
    <row r="184" spans="1:27">
      <c r="A184" t="s">
        <v>410</v>
      </c>
      <c r="B184" t="s">
        <v>411</v>
      </c>
      <c r="C184" t="s">
        <v>4928</v>
      </c>
      <c r="D184" t="s">
        <v>970</v>
      </c>
      <c r="E184" t="s">
        <v>971</v>
      </c>
      <c r="F184" t="s">
        <v>414</v>
      </c>
      <c r="G184" t="s">
        <v>415</v>
      </c>
      <c r="H184" t="s">
        <v>416</v>
      </c>
      <c r="I184" t="s">
        <v>441</v>
      </c>
      <c r="J184" t="s">
        <v>442</v>
      </c>
      <c r="K184" s="711">
        <v>45001</v>
      </c>
      <c r="L184" t="s">
        <v>5845</v>
      </c>
      <c r="M184" t="s">
        <v>5846</v>
      </c>
      <c r="N184" t="s">
        <v>421</v>
      </c>
      <c r="O184">
        <v>0</v>
      </c>
      <c r="P184" s="1058">
        <v>0</v>
      </c>
      <c r="Q184" t="s">
        <v>422</v>
      </c>
      <c r="R184" s="1059">
        <v>306</v>
      </c>
      <c r="S184" s="1058">
        <v>285.69</v>
      </c>
      <c r="T184" t="s">
        <v>422</v>
      </c>
      <c r="U184" s="1059">
        <v>306</v>
      </c>
      <c r="V184" t="s">
        <v>423</v>
      </c>
      <c r="W184" t="s">
        <v>424</v>
      </c>
      <c r="X184" t="s">
        <v>425</v>
      </c>
      <c r="Y184" t="s">
        <v>3142</v>
      </c>
      <c r="Z184" t="s">
        <v>5847</v>
      </c>
      <c r="AA184" s="711">
        <v>45021.391840277778</v>
      </c>
    </row>
    <row r="185" spans="1:27">
      <c r="A185" t="s">
        <v>410</v>
      </c>
      <c r="B185" t="s">
        <v>411</v>
      </c>
      <c r="C185" t="s">
        <v>4967</v>
      </c>
      <c r="D185" t="s">
        <v>970</v>
      </c>
      <c r="E185" t="s">
        <v>971</v>
      </c>
      <c r="F185" t="s">
        <v>414</v>
      </c>
      <c r="G185" t="s">
        <v>415</v>
      </c>
      <c r="H185" t="s">
        <v>416</v>
      </c>
      <c r="I185" t="s">
        <v>460</v>
      </c>
      <c r="J185" t="s">
        <v>461</v>
      </c>
      <c r="K185" s="711">
        <v>45007</v>
      </c>
      <c r="L185" t="s">
        <v>5860</v>
      </c>
      <c r="M185" t="s">
        <v>5861</v>
      </c>
      <c r="N185" t="s">
        <v>421</v>
      </c>
      <c r="O185">
        <v>0</v>
      </c>
      <c r="P185" s="1058">
        <v>0</v>
      </c>
      <c r="Q185" t="s">
        <v>422</v>
      </c>
      <c r="R185" s="1059">
        <v>190.74</v>
      </c>
      <c r="S185" s="1058">
        <v>179.01</v>
      </c>
      <c r="T185" t="s">
        <v>422</v>
      </c>
      <c r="U185" s="1059">
        <v>190.74</v>
      </c>
      <c r="V185" t="s">
        <v>423</v>
      </c>
      <c r="W185" t="s">
        <v>424</v>
      </c>
      <c r="X185" t="s">
        <v>425</v>
      </c>
      <c r="Y185" t="s">
        <v>3691</v>
      </c>
      <c r="Z185" t="s">
        <v>5862</v>
      </c>
      <c r="AA185" s="711">
        <v>45021.391909722224</v>
      </c>
    </row>
    <row r="186" spans="1:27">
      <c r="A186" t="s">
        <v>410</v>
      </c>
      <c r="B186" t="s">
        <v>411</v>
      </c>
      <c r="C186" t="s">
        <v>4963</v>
      </c>
      <c r="D186" t="s">
        <v>970</v>
      </c>
      <c r="E186" t="s">
        <v>971</v>
      </c>
      <c r="F186" t="s">
        <v>414</v>
      </c>
      <c r="G186" t="s">
        <v>415</v>
      </c>
      <c r="H186" t="s">
        <v>416</v>
      </c>
      <c r="I186" t="s">
        <v>460</v>
      </c>
      <c r="J186" t="s">
        <v>461</v>
      </c>
      <c r="K186" s="711">
        <v>45009</v>
      </c>
      <c r="L186" t="s">
        <v>5863</v>
      </c>
      <c r="M186" t="s">
        <v>5864</v>
      </c>
      <c r="N186" t="s">
        <v>421</v>
      </c>
      <c r="O186">
        <v>0</v>
      </c>
      <c r="P186" s="1058">
        <v>0</v>
      </c>
      <c r="Q186" t="s">
        <v>422</v>
      </c>
      <c r="R186" s="1059">
        <v>300</v>
      </c>
      <c r="S186" s="1058">
        <v>281.56</v>
      </c>
      <c r="T186" t="s">
        <v>422</v>
      </c>
      <c r="U186" s="1059">
        <v>300</v>
      </c>
      <c r="V186" t="s">
        <v>423</v>
      </c>
      <c r="W186" t="s">
        <v>424</v>
      </c>
      <c r="X186" t="s">
        <v>425</v>
      </c>
      <c r="Y186" t="s">
        <v>3150</v>
      </c>
      <c r="Z186" t="s">
        <v>5865</v>
      </c>
      <c r="AA186" s="711">
        <v>45021.39203703704</v>
      </c>
    </row>
    <row r="187" spans="1:27">
      <c r="A187" t="s">
        <v>410</v>
      </c>
      <c r="B187" t="s">
        <v>411</v>
      </c>
      <c r="C187" t="s">
        <v>5188</v>
      </c>
      <c r="D187" t="s">
        <v>970</v>
      </c>
      <c r="E187" t="s">
        <v>971</v>
      </c>
      <c r="F187" t="s">
        <v>414</v>
      </c>
      <c r="G187" t="s">
        <v>415</v>
      </c>
      <c r="H187" t="s">
        <v>416</v>
      </c>
      <c r="I187" t="s">
        <v>653</v>
      </c>
      <c r="J187" t="s">
        <v>654</v>
      </c>
      <c r="K187" s="711">
        <v>45016</v>
      </c>
      <c r="L187" t="s">
        <v>5950</v>
      </c>
      <c r="M187" t="s">
        <v>5951</v>
      </c>
      <c r="N187" t="s">
        <v>421</v>
      </c>
      <c r="O187">
        <v>0</v>
      </c>
      <c r="P187" s="1058">
        <v>0</v>
      </c>
      <c r="Q187" t="s">
        <v>422</v>
      </c>
      <c r="R187" s="1059">
        <v>606.82000000000005</v>
      </c>
      <c r="S187" s="1058">
        <v>564.85</v>
      </c>
      <c r="T187" t="s">
        <v>422</v>
      </c>
      <c r="U187" s="1059">
        <v>606.82000000000005</v>
      </c>
      <c r="V187" t="s">
        <v>423</v>
      </c>
      <c r="W187" t="s">
        <v>424</v>
      </c>
      <c r="X187" t="s">
        <v>425</v>
      </c>
      <c r="Y187" t="s">
        <v>3406</v>
      </c>
      <c r="Z187" t="s">
        <v>5952</v>
      </c>
      <c r="AA187" s="711">
        <v>45021.392071759263</v>
      </c>
    </row>
    <row r="188" spans="1:27">
      <c r="A188" t="s">
        <v>410</v>
      </c>
      <c r="B188" t="s">
        <v>411</v>
      </c>
      <c r="C188" t="s">
        <v>4690</v>
      </c>
      <c r="D188" t="s">
        <v>432</v>
      </c>
      <c r="E188" t="s">
        <v>433</v>
      </c>
      <c r="F188" t="s">
        <v>414</v>
      </c>
      <c r="G188" t="s">
        <v>415</v>
      </c>
      <c r="H188" t="s">
        <v>416</v>
      </c>
      <c r="I188" t="s">
        <v>675</v>
      </c>
      <c r="J188" t="s">
        <v>676</v>
      </c>
      <c r="K188" s="711">
        <v>45002</v>
      </c>
      <c r="L188" t="s">
        <v>5956</v>
      </c>
      <c r="M188" t="s">
        <v>5957</v>
      </c>
      <c r="N188" t="s">
        <v>421</v>
      </c>
      <c r="O188">
        <v>0</v>
      </c>
      <c r="P188" s="1058">
        <v>0</v>
      </c>
      <c r="Q188" t="s">
        <v>422</v>
      </c>
      <c r="R188" s="1059">
        <v>387.12</v>
      </c>
      <c r="S188" s="1058">
        <v>361.42</v>
      </c>
      <c r="T188" t="s">
        <v>422</v>
      </c>
      <c r="U188" s="1059">
        <v>387.12</v>
      </c>
      <c r="V188" t="s">
        <v>423</v>
      </c>
      <c r="W188" t="s">
        <v>424</v>
      </c>
      <c r="X188" t="s">
        <v>425</v>
      </c>
      <c r="Y188" t="s">
        <v>3163</v>
      </c>
      <c r="Z188" t="s">
        <v>5958</v>
      </c>
      <c r="AA188" s="711">
        <v>45021.466435185182</v>
      </c>
    </row>
    <row r="189" spans="1:27">
      <c r="A189" t="s">
        <v>410</v>
      </c>
      <c r="B189" t="s">
        <v>411</v>
      </c>
      <c r="C189" t="s">
        <v>5188</v>
      </c>
      <c r="D189" t="s">
        <v>432</v>
      </c>
      <c r="E189" t="s">
        <v>433</v>
      </c>
      <c r="F189" t="s">
        <v>414</v>
      </c>
      <c r="G189" t="s">
        <v>415</v>
      </c>
      <c r="H189" t="s">
        <v>416</v>
      </c>
      <c r="I189" t="s">
        <v>653</v>
      </c>
      <c r="J189" t="s">
        <v>654</v>
      </c>
      <c r="K189" s="711">
        <v>45016</v>
      </c>
      <c r="L189" t="s">
        <v>5947</v>
      </c>
      <c r="M189" t="s">
        <v>5948</v>
      </c>
      <c r="N189" t="s">
        <v>421</v>
      </c>
      <c r="O189">
        <v>0</v>
      </c>
      <c r="P189" s="1058">
        <v>0</v>
      </c>
      <c r="Q189" t="s">
        <v>422</v>
      </c>
      <c r="R189" s="1059">
        <v>4.9400000000000004</v>
      </c>
      <c r="S189" s="1058">
        <v>4.5999999999999996</v>
      </c>
      <c r="T189" t="s">
        <v>422</v>
      </c>
      <c r="U189" s="1059">
        <v>4.9400000000000004</v>
      </c>
      <c r="V189" t="s">
        <v>423</v>
      </c>
      <c r="W189" t="s">
        <v>424</v>
      </c>
      <c r="X189" t="s">
        <v>425</v>
      </c>
      <c r="Y189" t="s">
        <v>3406</v>
      </c>
      <c r="Z189" t="s">
        <v>5949</v>
      </c>
      <c r="AA189" s="711">
        <v>45021.474016203705</v>
      </c>
    </row>
    <row r="190" spans="1:27" s="696" customFormat="1">
      <c r="A190" s="696" t="s">
        <v>269</v>
      </c>
      <c r="B190" s="696" t="s">
        <v>411</v>
      </c>
      <c r="C190" s="696" t="s">
        <v>5252</v>
      </c>
      <c r="D190" s="696" t="s">
        <v>458</v>
      </c>
      <c r="E190" s="696" t="s">
        <v>459</v>
      </c>
      <c r="F190" s="696" t="s">
        <v>414</v>
      </c>
      <c r="G190" s="696" t="s">
        <v>415</v>
      </c>
      <c r="H190" s="696" t="s">
        <v>416</v>
      </c>
      <c r="I190" s="1054" t="s">
        <v>821</v>
      </c>
      <c r="J190" s="697" t="s">
        <v>2981</v>
      </c>
      <c r="K190" s="1047">
        <v>45016</v>
      </c>
      <c r="L190" s="696" t="s">
        <v>5964</v>
      </c>
      <c r="M190" s="696" t="s">
        <v>5965</v>
      </c>
      <c r="N190" s="696" t="s">
        <v>421</v>
      </c>
      <c r="O190" s="696">
        <v>0</v>
      </c>
      <c r="P190" s="696">
        <v>0</v>
      </c>
      <c r="Q190" s="696" t="s">
        <v>3452</v>
      </c>
      <c r="R190" s="696">
        <v>309.94</v>
      </c>
      <c r="S190" s="696">
        <v>309.94</v>
      </c>
      <c r="T190" s="1032" t="s">
        <v>422</v>
      </c>
      <c r="U190" s="696">
        <v>332.97</v>
      </c>
      <c r="V190" s="696" t="s">
        <v>423</v>
      </c>
      <c r="W190" s="696" t="s">
        <v>424</v>
      </c>
      <c r="X190" s="696" t="s">
        <v>425</v>
      </c>
      <c r="Y190" s="1033" t="s">
        <v>3488</v>
      </c>
      <c r="Z190" s="696" t="s">
        <v>5966</v>
      </c>
      <c r="AA190" s="1052">
        <v>45029.692615740743</v>
      </c>
    </row>
    <row r="191" spans="1:27" s="696" customFormat="1">
      <c r="A191" s="696" t="s">
        <v>410</v>
      </c>
      <c r="B191" s="696" t="s">
        <v>411</v>
      </c>
      <c r="C191" s="696" t="s">
        <v>4932</v>
      </c>
      <c r="D191" s="696" t="s">
        <v>970</v>
      </c>
      <c r="E191" s="696" t="s">
        <v>971</v>
      </c>
      <c r="F191" s="696" t="s">
        <v>414</v>
      </c>
      <c r="G191" s="696" t="s">
        <v>415</v>
      </c>
      <c r="H191" s="696" t="s">
        <v>416</v>
      </c>
      <c r="I191" s="696" t="s">
        <v>441</v>
      </c>
      <c r="J191" s="697" t="s">
        <v>442</v>
      </c>
      <c r="K191" s="1047">
        <v>45016</v>
      </c>
      <c r="L191" s="696" t="s">
        <v>5967</v>
      </c>
      <c r="M191" s="696" t="s">
        <v>5968</v>
      </c>
      <c r="N191" s="696" t="s">
        <v>421</v>
      </c>
      <c r="O191" s="696">
        <v>0</v>
      </c>
      <c r="P191" s="696">
        <v>0</v>
      </c>
      <c r="Q191" s="696" t="s">
        <v>422</v>
      </c>
      <c r="R191" s="696">
        <v>612</v>
      </c>
      <c r="S191" s="696">
        <v>569.66999999999996</v>
      </c>
      <c r="T191" s="1032" t="s">
        <v>422</v>
      </c>
      <c r="U191" s="696">
        <v>612</v>
      </c>
      <c r="V191" s="696" t="s">
        <v>423</v>
      </c>
      <c r="W191" s="696" t="s">
        <v>424</v>
      </c>
      <c r="X191" s="696" t="s">
        <v>425</v>
      </c>
      <c r="Y191" s="1033" t="s">
        <v>3145</v>
      </c>
      <c r="Z191" s="696" t="s">
        <v>5969</v>
      </c>
      <c r="AA191" s="1052">
        <v>45030.43445601852</v>
      </c>
    </row>
    <row r="192" spans="1:27" s="696" customFormat="1">
      <c r="A192" s="696" t="s">
        <v>410</v>
      </c>
      <c r="B192" s="696" t="s">
        <v>411</v>
      </c>
      <c r="C192" s="696" t="s">
        <v>4715</v>
      </c>
      <c r="D192" s="696" t="s">
        <v>970</v>
      </c>
      <c r="E192" s="696" t="s">
        <v>971</v>
      </c>
      <c r="F192" s="696" t="s">
        <v>414</v>
      </c>
      <c r="G192" s="696" t="s">
        <v>415</v>
      </c>
      <c r="H192" s="696" t="s">
        <v>416</v>
      </c>
      <c r="I192" s="696" t="s">
        <v>882</v>
      </c>
      <c r="J192" s="697" t="s">
        <v>1960</v>
      </c>
      <c r="K192" s="1047">
        <v>45016</v>
      </c>
      <c r="L192" s="696" t="s">
        <v>5970</v>
      </c>
      <c r="M192" s="696" t="s">
        <v>5971</v>
      </c>
      <c r="N192" s="696" t="s">
        <v>421</v>
      </c>
      <c r="O192" s="696">
        <v>0</v>
      </c>
      <c r="P192" s="696">
        <v>0</v>
      </c>
      <c r="Q192" s="696" t="s">
        <v>422</v>
      </c>
      <c r="R192" s="696">
        <v>144</v>
      </c>
      <c r="S192" s="696">
        <v>134.04</v>
      </c>
      <c r="T192" s="1032" t="s">
        <v>422</v>
      </c>
      <c r="U192" s="696">
        <v>144</v>
      </c>
      <c r="V192" s="696" t="s">
        <v>423</v>
      </c>
      <c r="W192" s="696" t="s">
        <v>424</v>
      </c>
      <c r="X192" s="696" t="s">
        <v>425</v>
      </c>
      <c r="Y192" s="1033" t="s">
        <v>3064</v>
      </c>
      <c r="Z192" s="696" t="s">
        <v>5972</v>
      </c>
      <c r="AA192" s="1052">
        <v>45030.434467592589</v>
      </c>
    </row>
    <row r="193" spans="1:27" s="696" customFormat="1">
      <c r="A193" s="696" t="s">
        <v>410</v>
      </c>
      <c r="B193" s="696" t="s">
        <v>411</v>
      </c>
      <c r="C193" s="696" t="s">
        <v>4715</v>
      </c>
      <c r="D193" s="696" t="s">
        <v>970</v>
      </c>
      <c r="E193" s="696" t="s">
        <v>971</v>
      </c>
      <c r="F193" s="696" t="s">
        <v>414</v>
      </c>
      <c r="G193" s="696" t="s">
        <v>415</v>
      </c>
      <c r="H193" s="696" t="s">
        <v>416</v>
      </c>
      <c r="I193" s="696" t="s">
        <v>882</v>
      </c>
      <c r="J193" s="697" t="s">
        <v>1960</v>
      </c>
      <c r="K193" s="1047">
        <v>45016</v>
      </c>
      <c r="L193" s="696" t="s">
        <v>5973</v>
      </c>
      <c r="M193" s="696" t="s">
        <v>5974</v>
      </c>
      <c r="N193" s="696" t="s">
        <v>421</v>
      </c>
      <c r="O193" s="696">
        <v>0</v>
      </c>
      <c r="P193" s="696">
        <v>0</v>
      </c>
      <c r="Q193" s="696" t="s">
        <v>422</v>
      </c>
      <c r="R193" s="696">
        <v>144</v>
      </c>
      <c r="S193" s="696">
        <v>134.04</v>
      </c>
      <c r="T193" s="1032" t="s">
        <v>422</v>
      </c>
      <c r="U193" s="696">
        <v>144</v>
      </c>
      <c r="V193" s="696" t="s">
        <v>423</v>
      </c>
      <c r="W193" s="696" t="s">
        <v>424</v>
      </c>
      <c r="X193" s="696" t="s">
        <v>425</v>
      </c>
      <c r="Y193" s="1033" t="s">
        <v>3064</v>
      </c>
      <c r="Z193" s="696" t="s">
        <v>5975</v>
      </c>
      <c r="AA193" s="1052">
        <v>45030.434467592589</v>
      </c>
    </row>
    <row r="194" spans="1:27" s="696" customFormat="1">
      <c r="A194" s="696" t="s">
        <v>410</v>
      </c>
      <c r="B194" s="696" t="s">
        <v>411</v>
      </c>
      <c r="C194" s="696" t="s">
        <v>4708</v>
      </c>
      <c r="D194" s="696" t="s">
        <v>970</v>
      </c>
      <c r="E194" s="696" t="s">
        <v>971</v>
      </c>
      <c r="F194" s="696" t="s">
        <v>414</v>
      </c>
      <c r="G194" s="696" t="s">
        <v>415</v>
      </c>
      <c r="H194" s="696" t="s">
        <v>416</v>
      </c>
      <c r="I194" s="696" t="s">
        <v>882</v>
      </c>
      <c r="J194" s="697" t="s">
        <v>1960</v>
      </c>
      <c r="K194" s="1047">
        <v>45016</v>
      </c>
      <c r="L194" s="696" t="s">
        <v>5976</v>
      </c>
      <c r="M194" s="696" t="s">
        <v>5977</v>
      </c>
      <c r="N194" s="696" t="s">
        <v>421</v>
      </c>
      <c r="O194" s="696">
        <v>0</v>
      </c>
      <c r="P194" s="696">
        <v>0</v>
      </c>
      <c r="Q194" s="696" t="s">
        <v>422</v>
      </c>
      <c r="R194" s="696">
        <v>570</v>
      </c>
      <c r="S194" s="696">
        <v>530.58000000000004</v>
      </c>
      <c r="T194" s="1032" t="s">
        <v>422</v>
      </c>
      <c r="U194" s="696">
        <v>570</v>
      </c>
      <c r="V194" s="696" t="s">
        <v>423</v>
      </c>
      <c r="W194" s="696" t="s">
        <v>424</v>
      </c>
      <c r="X194" s="696" t="s">
        <v>425</v>
      </c>
      <c r="Y194" s="1033" t="s">
        <v>3069</v>
      </c>
      <c r="Z194" s="696" t="s">
        <v>5978</v>
      </c>
      <c r="AA194" s="1052">
        <v>45030.434467592589</v>
      </c>
    </row>
    <row r="195" spans="1:27" s="696" customFormat="1">
      <c r="A195" s="696" t="s">
        <v>410</v>
      </c>
      <c r="B195" s="696" t="s">
        <v>411</v>
      </c>
      <c r="C195" s="696" t="s">
        <v>4932</v>
      </c>
      <c r="D195" s="696" t="s">
        <v>970</v>
      </c>
      <c r="E195" s="696" t="s">
        <v>971</v>
      </c>
      <c r="F195" s="696" t="s">
        <v>414</v>
      </c>
      <c r="G195" s="696" t="s">
        <v>415</v>
      </c>
      <c r="H195" s="696" t="s">
        <v>416</v>
      </c>
      <c r="I195" s="696" t="s">
        <v>441</v>
      </c>
      <c r="J195" s="697" t="s">
        <v>442</v>
      </c>
      <c r="K195" s="1047">
        <v>45016</v>
      </c>
      <c r="L195" s="696" t="s">
        <v>5979</v>
      </c>
      <c r="M195" s="696" t="s">
        <v>5980</v>
      </c>
      <c r="N195" s="696" t="s">
        <v>421</v>
      </c>
      <c r="O195" s="696">
        <v>0</v>
      </c>
      <c r="P195" s="696">
        <v>0</v>
      </c>
      <c r="Q195" s="696" t="s">
        <v>422</v>
      </c>
      <c r="R195" s="696">
        <v>153</v>
      </c>
      <c r="S195" s="696">
        <v>142.41999999999999</v>
      </c>
      <c r="T195" s="1032" t="s">
        <v>422</v>
      </c>
      <c r="U195" s="696">
        <v>153</v>
      </c>
      <c r="V195" s="696" t="s">
        <v>423</v>
      </c>
      <c r="W195" s="696" t="s">
        <v>424</v>
      </c>
      <c r="X195" s="696" t="s">
        <v>425</v>
      </c>
      <c r="Y195" s="1033" t="s">
        <v>3145</v>
      </c>
      <c r="Z195" s="696" t="s">
        <v>5981</v>
      </c>
      <c r="AA195" s="1052">
        <v>45030.434467592589</v>
      </c>
    </row>
    <row r="196" spans="1:27" s="696" customFormat="1">
      <c r="A196" s="696" t="s">
        <v>410</v>
      </c>
      <c r="B196" s="696" t="s">
        <v>411</v>
      </c>
      <c r="C196" s="696" t="s">
        <v>4719</v>
      </c>
      <c r="D196" s="696" t="s">
        <v>4597</v>
      </c>
      <c r="E196" s="696" t="s">
        <v>4598</v>
      </c>
      <c r="F196" s="696" t="s">
        <v>414</v>
      </c>
      <c r="G196" s="696" t="s">
        <v>415</v>
      </c>
      <c r="H196" s="696" t="s">
        <v>416</v>
      </c>
      <c r="I196" s="696" t="s">
        <v>3567</v>
      </c>
      <c r="J196" s="697" t="s">
        <v>3992</v>
      </c>
      <c r="K196" s="1047">
        <v>45016</v>
      </c>
      <c r="L196" s="696" t="s">
        <v>5982</v>
      </c>
      <c r="M196" s="696" t="s">
        <v>5983</v>
      </c>
      <c r="N196" s="696" t="s">
        <v>421</v>
      </c>
      <c r="O196" s="696">
        <v>0</v>
      </c>
      <c r="P196" s="696">
        <v>0</v>
      </c>
      <c r="Q196" s="696" t="s">
        <v>422</v>
      </c>
      <c r="R196" s="696">
        <v>60</v>
      </c>
      <c r="S196" s="696">
        <v>55.85</v>
      </c>
      <c r="T196" s="1032" t="s">
        <v>422</v>
      </c>
      <c r="U196" s="696">
        <v>60</v>
      </c>
      <c r="V196" s="696" t="s">
        <v>423</v>
      </c>
      <c r="W196" s="696" t="s">
        <v>424</v>
      </c>
      <c r="X196" s="696" t="s">
        <v>425</v>
      </c>
      <c r="Y196" s="1033" t="s">
        <v>3072</v>
      </c>
      <c r="Z196" s="696" t="s">
        <v>5984</v>
      </c>
      <c r="AA196" s="1052">
        <v>45030.692083333335</v>
      </c>
    </row>
    <row r="197" spans="1:27" s="696" customFormat="1">
      <c r="J197" s="697"/>
      <c r="K197" s="1047"/>
      <c r="T197" s="1032"/>
      <c r="U197" s="731">
        <f>SUM(U4:U196)</f>
        <v>166939.42999999996</v>
      </c>
      <c r="Y197" s="1033"/>
      <c r="AA197" s="1052"/>
    </row>
    <row r="198" spans="1:27" s="696" customFormat="1">
      <c r="J198" s="697"/>
      <c r="K198" s="1047"/>
      <c r="T198" s="1032"/>
      <c r="Y198" s="1033"/>
      <c r="AA198" s="1052"/>
    </row>
    <row r="199" spans="1:27" s="696" customFormat="1">
      <c r="I199" s="727"/>
      <c r="J199" s="697"/>
      <c r="K199" s="1047"/>
      <c r="T199" s="1032"/>
      <c r="Y199" s="1033"/>
      <c r="AA199" s="1052"/>
    </row>
    <row r="200" spans="1:27" s="696" customFormat="1">
      <c r="I200" s="727"/>
      <c r="J200" s="697"/>
      <c r="K200" s="1047"/>
      <c r="T200" s="1032"/>
      <c r="U200" s="732">
        <f>U197+'Breakdown depenses Avr''23'!U77</f>
        <v>277310.49999999994</v>
      </c>
      <c r="Y200" s="1033"/>
      <c r="AA200" s="1052"/>
    </row>
    <row r="201" spans="1:27" s="696" customFormat="1">
      <c r="I201" s="727"/>
      <c r="J201" s="697"/>
      <c r="K201" s="1047"/>
      <c r="T201" s="1032"/>
      <c r="Y201" s="1033"/>
      <c r="AA201" s="1052"/>
    </row>
    <row r="202" spans="1:27" s="696" customFormat="1">
      <c r="J202" s="697"/>
      <c r="K202" s="1047"/>
      <c r="T202" s="1032"/>
      <c r="U202" s="732">
        <f>U200*1.07</f>
        <v>296722.23499999993</v>
      </c>
      <c r="Y202" s="1033"/>
      <c r="AA202" s="1052"/>
    </row>
    <row r="203" spans="1:27" s="696" customFormat="1">
      <c r="J203" s="697"/>
      <c r="K203" s="1047"/>
      <c r="T203" s="1032"/>
      <c r="Y203" s="1033"/>
      <c r="AA203" s="1052"/>
    </row>
    <row r="204" spans="1:27" s="696" customFormat="1">
      <c r="J204" s="697"/>
      <c r="K204" s="1047"/>
      <c r="T204" s="1032"/>
      <c r="Y204" s="1033"/>
      <c r="AA204" s="1052"/>
    </row>
    <row r="205" spans="1:27" s="696" customFormat="1">
      <c r="A205" s="1034"/>
      <c r="B205" s="1034"/>
      <c r="C205" s="1034"/>
      <c r="D205" s="1034"/>
      <c r="E205" s="1034"/>
      <c r="F205" s="1034"/>
      <c r="G205" s="1034"/>
      <c r="H205" s="1034"/>
      <c r="I205" s="1034"/>
      <c r="J205" s="697"/>
      <c r="K205" s="1048"/>
      <c r="L205" s="1034"/>
      <c r="M205" s="1034"/>
      <c r="N205" s="1034"/>
      <c r="O205" s="1035"/>
      <c r="P205" s="1034"/>
      <c r="Q205" s="1036"/>
      <c r="R205" s="1035"/>
      <c r="S205" s="1034"/>
      <c r="T205" s="1037"/>
      <c r="U205" s="1034"/>
      <c r="V205" s="1034"/>
      <c r="W205" s="1034"/>
      <c r="X205" s="1034"/>
      <c r="Y205" s="1038"/>
      <c r="AA205" s="1052"/>
    </row>
    <row r="206" spans="1:27" s="696" customFormat="1">
      <c r="J206" s="697"/>
      <c r="K206" s="1047"/>
      <c r="T206" s="1032"/>
      <c r="Y206" s="1033"/>
      <c r="AA206" s="1052"/>
    </row>
    <row r="207" spans="1:27" s="696" customFormat="1">
      <c r="J207" s="697"/>
      <c r="K207" s="1047"/>
      <c r="T207" s="731"/>
      <c r="Y207" s="1033"/>
      <c r="AA207" s="1052"/>
    </row>
    <row r="208" spans="1:27">
      <c r="R208"/>
    </row>
    <row r="209" spans="18:18">
      <c r="R209"/>
    </row>
    <row r="210" spans="18:18">
      <c r="R210"/>
    </row>
    <row r="211" spans="18:18">
      <c r="R211"/>
    </row>
    <row r="212" spans="18:18">
      <c r="R212"/>
    </row>
    <row r="213" spans="18:18">
      <c r="R213"/>
    </row>
    <row r="214" spans="18:18">
      <c r="R214"/>
    </row>
    <row r="215" spans="18:18">
      <c r="R215"/>
    </row>
    <row r="216" spans="18:18">
      <c r="R216"/>
    </row>
    <row r="217" spans="18:18">
      <c r="R217"/>
    </row>
    <row r="218" spans="18:18">
      <c r="R218"/>
    </row>
    <row r="219" spans="18:18">
      <c r="R219"/>
    </row>
    <row r="220" spans="18:18">
      <c r="R220"/>
    </row>
    <row r="221" spans="18:18">
      <c r="R221"/>
    </row>
    <row r="222" spans="18:18">
      <c r="R222"/>
    </row>
    <row r="223" spans="18:18">
      <c r="R223"/>
    </row>
    <row r="224" spans="18:18">
      <c r="R224"/>
    </row>
    <row r="225" spans="18:18">
      <c r="R225"/>
    </row>
    <row r="226" spans="18:18">
      <c r="R226"/>
    </row>
    <row r="227" spans="18:18">
      <c r="R227"/>
    </row>
    <row r="228" spans="18:18">
      <c r="R228"/>
    </row>
    <row r="229" spans="18:18">
      <c r="R229"/>
    </row>
    <row r="230" spans="18:18">
      <c r="R230"/>
    </row>
    <row r="231" spans="18:18">
      <c r="R231"/>
    </row>
    <row r="232" spans="18:18">
      <c r="R232"/>
    </row>
    <row r="233" spans="18:18">
      <c r="R233"/>
    </row>
    <row r="234" spans="18:18">
      <c r="R234"/>
    </row>
    <row r="235" spans="18:18">
      <c r="R235"/>
    </row>
    <row r="236" spans="18:18">
      <c r="R236"/>
    </row>
    <row r="237" spans="18:18">
      <c r="R237"/>
    </row>
    <row r="238" spans="18:18">
      <c r="R238"/>
    </row>
    <row r="239" spans="18:18">
      <c r="R239"/>
    </row>
    <row r="240" spans="18:18">
      <c r="R240"/>
    </row>
    <row r="241" spans="9:18">
      <c r="R241"/>
    </row>
    <row r="242" spans="9:18">
      <c r="R242"/>
    </row>
    <row r="243" spans="9:18">
      <c r="R243"/>
    </row>
    <row r="244" spans="9:18">
      <c r="R244"/>
    </row>
    <row r="245" spans="9:18">
      <c r="R245"/>
    </row>
    <row r="246" spans="9:18">
      <c r="R246"/>
    </row>
    <row r="247" spans="9:18">
      <c r="R247"/>
    </row>
    <row r="248" spans="9:18">
      <c r="R248"/>
    </row>
    <row r="250" spans="9:18">
      <c r="I250" s="696"/>
      <c r="R250"/>
    </row>
    <row r="251" spans="9:18">
      <c r="R251"/>
    </row>
    <row r="252" spans="9:18">
      <c r="R252"/>
    </row>
    <row r="253" spans="9:18">
      <c r="R253"/>
    </row>
    <row r="254" spans="9:18">
      <c r="R254"/>
    </row>
    <row r="255" spans="9:18">
      <c r="R255" s="1053"/>
    </row>
    <row r="256" spans="9:18">
      <c r="R256"/>
    </row>
    <row r="257" spans="18:18">
      <c r="R257"/>
    </row>
    <row r="258" spans="18:18">
      <c r="R258"/>
    </row>
    <row r="259" spans="18:18">
      <c r="R259"/>
    </row>
    <row r="260" spans="18:18">
      <c r="R260"/>
    </row>
    <row r="261" spans="18:18">
      <c r="R261"/>
    </row>
    <row r="262" spans="18:18">
      <c r="R262"/>
    </row>
    <row r="263" spans="18:18">
      <c r="R263"/>
    </row>
    <row r="264" spans="18:18">
      <c r="R264"/>
    </row>
    <row r="265" spans="18:18">
      <c r="R265"/>
    </row>
    <row r="266" spans="18:18">
      <c r="R266"/>
    </row>
    <row r="267" spans="18:18">
      <c r="R267"/>
    </row>
    <row r="268" spans="18:18">
      <c r="R268"/>
    </row>
    <row r="269" spans="18:18">
      <c r="R269"/>
    </row>
    <row r="270" spans="18:18">
      <c r="R270"/>
    </row>
    <row r="271" spans="18:18">
      <c r="R271"/>
    </row>
    <row r="272" spans="18:18">
      <c r="R272"/>
    </row>
    <row r="273" spans="18:18">
      <c r="R273"/>
    </row>
    <row r="274" spans="18:18">
      <c r="R274"/>
    </row>
    <row r="275" spans="18:18">
      <c r="R275"/>
    </row>
    <row r="276" spans="18:18">
      <c r="R276" s="1053"/>
    </row>
    <row r="277" spans="18:18">
      <c r="R277"/>
    </row>
    <row r="278" spans="18:18">
      <c r="R278"/>
    </row>
    <row r="279" spans="18:18">
      <c r="R279"/>
    </row>
    <row r="280" spans="18:18">
      <c r="R280"/>
    </row>
    <row r="281" spans="18:18">
      <c r="R281"/>
    </row>
    <row r="282" spans="18:18">
      <c r="R282"/>
    </row>
    <row r="283" spans="18:18">
      <c r="R283" s="1053"/>
    </row>
  </sheetData>
  <autoFilter ref="A3:AB3" xr:uid="{09C2FDEE-A55F-4177-BF42-0A7AE2EE6773}"/>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1512-94FD-4592-9D4A-2CB2CFCDACF2}">
  <dimension ref="A3:AA283"/>
  <sheetViews>
    <sheetView topLeftCell="F1" zoomScale="70" zoomScaleNormal="70" workbookViewId="0">
      <selection activeCell="I58" sqref="I58"/>
    </sheetView>
  </sheetViews>
  <sheetFormatPr defaultColWidth="11.125" defaultRowHeight="15.75"/>
  <cols>
    <col min="1" max="1" width="31.375" bestFit="1" customWidth="1"/>
    <col min="2" max="2" width="7.125" customWidth="1"/>
    <col min="3" max="3" width="12.125" customWidth="1"/>
    <col min="4" max="4" width="8.125" customWidth="1"/>
    <col min="5" max="5" width="8.625" customWidth="1"/>
    <col min="6" max="6" width="12" bestFit="1" customWidth="1"/>
    <col min="7" max="7" width="10.625" customWidth="1"/>
    <col min="8" max="8" width="15.125" bestFit="1" customWidth="1"/>
    <col min="9" max="9" width="18.625" bestFit="1" customWidth="1"/>
    <col min="10" max="10" width="39.5" style="711" customWidth="1"/>
    <col min="11" max="11" width="11.125" style="1045" bestFit="1" customWidth="1"/>
    <col min="12" max="12" width="18" bestFit="1" customWidth="1"/>
    <col min="13" max="13" width="61.5" bestFit="1" customWidth="1"/>
    <col min="14" max="17" width="10" customWidth="1"/>
    <col min="18" max="18" width="10" style="935" customWidth="1"/>
    <col min="19" max="19" width="16.5" bestFit="1" customWidth="1"/>
    <col min="20" max="20" width="14" style="935" customWidth="1"/>
    <col min="21" max="21" width="13.625" customWidth="1"/>
    <col min="22" max="22" width="21.125" bestFit="1" customWidth="1"/>
    <col min="23" max="23" width="13.625" bestFit="1" customWidth="1"/>
    <col min="24" max="24" width="15.5" bestFit="1" customWidth="1"/>
    <col min="25" max="25" width="14.625" style="1011" bestFit="1" customWidth="1"/>
    <col min="27" max="27" width="11.125" style="1050"/>
  </cols>
  <sheetData>
    <row r="3" spans="1:27" s="717" customFormat="1">
      <c r="A3" s="717" t="s">
        <v>385</v>
      </c>
      <c r="B3" s="717" t="s">
        <v>386</v>
      </c>
      <c r="C3" s="717" t="s">
        <v>4665</v>
      </c>
      <c r="D3" s="717" t="s">
        <v>387</v>
      </c>
      <c r="E3" s="717" t="s">
        <v>388</v>
      </c>
      <c r="F3" s="717" t="s">
        <v>389</v>
      </c>
      <c r="G3" s="717" t="s">
        <v>390</v>
      </c>
      <c r="H3" s="717" t="s">
        <v>391</v>
      </c>
      <c r="I3" s="717" t="s">
        <v>392</v>
      </c>
      <c r="J3" s="718" t="s">
        <v>393</v>
      </c>
      <c r="K3" s="1044" t="s">
        <v>394</v>
      </c>
      <c r="L3" s="717" t="s">
        <v>395</v>
      </c>
      <c r="M3" s="717" t="s">
        <v>396</v>
      </c>
      <c r="N3" s="717" t="s">
        <v>397</v>
      </c>
      <c r="O3" s="717" t="s">
        <v>398</v>
      </c>
      <c r="P3" s="717" t="s">
        <v>399</v>
      </c>
      <c r="Q3" s="717" t="s">
        <v>400</v>
      </c>
      <c r="R3" s="934" t="s">
        <v>401</v>
      </c>
      <c r="S3" s="717" t="s">
        <v>402</v>
      </c>
      <c r="T3" s="934" t="s">
        <v>403</v>
      </c>
      <c r="U3" s="717" t="s">
        <v>404</v>
      </c>
      <c r="V3" s="717" t="s">
        <v>405</v>
      </c>
      <c r="W3" s="717" t="s">
        <v>406</v>
      </c>
      <c r="X3" s="717" t="s">
        <v>407</v>
      </c>
      <c r="Y3" s="1010" t="s">
        <v>408</v>
      </c>
      <c r="Z3" s="717" t="s">
        <v>4666</v>
      </c>
      <c r="AA3" s="1049" t="s">
        <v>409</v>
      </c>
    </row>
    <row r="4" spans="1:27">
      <c r="A4" t="s">
        <v>410</v>
      </c>
      <c r="B4" t="s">
        <v>411</v>
      </c>
      <c r="C4" t="s">
        <v>5188</v>
      </c>
      <c r="D4" t="s">
        <v>432</v>
      </c>
      <c r="E4" t="s">
        <v>433</v>
      </c>
      <c r="F4" t="s">
        <v>414</v>
      </c>
      <c r="G4" t="s">
        <v>415</v>
      </c>
      <c r="H4" t="s">
        <v>416</v>
      </c>
      <c r="I4" t="s">
        <v>653</v>
      </c>
      <c r="J4" s="711" t="s">
        <v>654</v>
      </c>
      <c r="K4" s="1045">
        <v>45046</v>
      </c>
      <c r="L4" t="s">
        <v>5985</v>
      </c>
      <c r="M4" t="s">
        <v>5986</v>
      </c>
      <c r="N4" t="s">
        <v>421</v>
      </c>
      <c r="O4">
        <v>0</v>
      </c>
      <c r="P4">
        <v>0</v>
      </c>
      <c r="Q4" t="s">
        <v>422</v>
      </c>
      <c r="R4">
        <v>11.6</v>
      </c>
      <c r="S4">
        <v>10.57</v>
      </c>
      <c r="T4" s="935" t="s">
        <v>422</v>
      </c>
      <c r="U4">
        <v>11.6</v>
      </c>
      <c r="V4" t="s">
        <v>423</v>
      </c>
      <c r="W4" t="s">
        <v>424</v>
      </c>
      <c r="X4" t="s">
        <v>425</v>
      </c>
      <c r="Y4" s="1011" t="s">
        <v>3406</v>
      </c>
      <c r="Z4" t="s">
        <v>5987</v>
      </c>
      <c r="AA4" s="1050">
        <v>45049.293530092589</v>
      </c>
    </row>
    <row r="5" spans="1:27">
      <c r="A5" t="s">
        <v>410</v>
      </c>
      <c r="B5" t="s">
        <v>411</v>
      </c>
      <c r="C5" t="s">
        <v>5988</v>
      </c>
      <c r="D5" t="s">
        <v>970</v>
      </c>
      <c r="E5" t="s">
        <v>971</v>
      </c>
      <c r="F5" t="s">
        <v>414</v>
      </c>
      <c r="G5" t="s">
        <v>415</v>
      </c>
      <c r="H5" t="s">
        <v>416</v>
      </c>
      <c r="I5" t="s">
        <v>453</v>
      </c>
      <c r="J5" s="711" t="s">
        <v>454</v>
      </c>
      <c r="K5" s="1045">
        <v>45020</v>
      </c>
      <c r="L5" t="s">
        <v>5989</v>
      </c>
      <c r="M5" t="s">
        <v>5990</v>
      </c>
      <c r="N5" t="s">
        <v>421</v>
      </c>
      <c r="O5">
        <v>0</v>
      </c>
      <c r="P5">
        <v>0</v>
      </c>
      <c r="Q5" t="s">
        <v>422</v>
      </c>
      <c r="R5">
        <v>15</v>
      </c>
      <c r="S5">
        <v>13.9</v>
      </c>
      <c r="T5" s="935" t="s">
        <v>422</v>
      </c>
      <c r="U5">
        <v>15</v>
      </c>
      <c r="V5" t="s">
        <v>423</v>
      </c>
      <c r="W5" t="s">
        <v>424</v>
      </c>
      <c r="X5" t="s">
        <v>425</v>
      </c>
      <c r="Y5" s="1011" t="s">
        <v>5991</v>
      </c>
      <c r="Z5" t="s">
        <v>5992</v>
      </c>
      <c r="AA5" s="1050">
        <v>45053.509768518517</v>
      </c>
    </row>
    <row r="6" spans="1:27">
      <c r="A6" t="s">
        <v>410</v>
      </c>
      <c r="B6" t="s">
        <v>411</v>
      </c>
      <c r="C6" t="s">
        <v>5988</v>
      </c>
      <c r="D6" t="s">
        <v>970</v>
      </c>
      <c r="E6" t="s">
        <v>971</v>
      </c>
      <c r="F6" t="s">
        <v>414</v>
      </c>
      <c r="G6" t="s">
        <v>415</v>
      </c>
      <c r="H6" t="s">
        <v>416</v>
      </c>
      <c r="I6" t="s">
        <v>524</v>
      </c>
      <c r="J6" s="711" t="s">
        <v>495</v>
      </c>
      <c r="K6" s="1045">
        <v>45020</v>
      </c>
      <c r="L6" t="s">
        <v>5993</v>
      </c>
      <c r="M6" t="s">
        <v>5994</v>
      </c>
      <c r="N6" t="s">
        <v>421</v>
      </c>
      <c r="O6">
        <v>0</v>
      </c>
      <c r="P6">
        <v>0</v>
      </c>
      <c r="Q6" t="s">
        <v>422</v>
      </c>
      <c r="R6">
        <v>15</v>
      </c>
      <c r="S6">
        <v>13.9</v>
      </c>
      <c r="T6" s="935" t="s">
        <v>422</v>
      </c>
      <c r="U6">
        <v>15</v>
      </c>
      <c r="V6" t="s">
        <v>423</v>
      </c>
      <c r="W6" t="s">
        <v>424</v>
      </c>
      <c r="X6" t="s">
        <v>425</v>
      </c>
      <c r="Y6" s="1011" t="s">
        <v>5991</v>
      </c>
      <c r="Z6" t="s">
        <v>5995</v>
      </c>
      <c r="AA6" s="1050">
        <v>45053.509768518517</v>
      </c>
    </row>
    <row r="7" spans="1:27">
      <c r="A7" t="s">
        <v>410</v>
      </c>
      <c r="B7" t="s">
        <v>411</v>
      </c>
      <c r="C7" t="s">
        <v>5988</v>
      </c>
      <c r="D7" t="s">
        <v>970</v>
      </c>
      <c r="E7" t="s">
        <v>971</v>
      </c>
      <c r="F7" t="s">
        <v>414</v>
      </c>
      <c r="G7" t="s">
        <v>415</v>
      </c>
      <c r="H7" t="s">
        <v>416</v>
      </c>
      <c r="I7" t="s">
        <v>623</v>
      </c>
      <c r="J7" s="711" t="s">
        <v>624</v>
      </c>
      <c r="K7" s="1045">
        <v>45020</v>
      </c>
      <c r="L7" t="s">
        <v>5996</v>
      </c>
      <c r="M7" t="s">
        <v>5997</v>
      </c>
      <c r="N7" t="s">
        <v>421</v>
      </c>
      <c r="O7">
        <v>0</v>
      </c>
      <c r="P7">
        <v>0</v>
      </c>
      <c r="Q7" t="s">
        <v>422</v>
      </c>
      <c r="R7">
        <v>15</v>
      </c>
      <c r="S7">
        <v>13.9</v>
      </c>
      <c r="T7" s="935" t="s">
        <v>422</v>
      </c>
      <c r="U7">
        <v>15</v>
      </c>
      <c r="V7" t="s">
        <v>423</v>
      </c>
      <c r="W7" t="s">
        <v>424</v>
      </c>
      <c r="X7" t="s">
        <v>425</v>
      </c>
      <c r="Y7" s="1011" t="s">
        <v>5991</v>
      </c>
      <c r="Z7" t="s">
        <v>5998</v>
      </c>
      <c r="AA7" s="1050">
        <v>45053.509768518517</v>
      </c>
    </row>
    <row r="8" spans="1:27">
      <c r="A8" t="s">
        <v>410</v>
      </c>
      <c r="B8" t="s">
        <v>411</v>
      </c>
      <c r="C8" t="s">
        <v>4708</v>
      </c>
      <c r="D8" t="s">
        <v>970</v>
      </c>
      <c r="E8" t="s">
        <v>971</v>
      </c>
      <c r="F8" t="s">
        <v>414</v>
      </c>
      <c r="G8" t="s">
        <v>415</v>
      </c>
      <c r="H8" t="s">
        <v>416</v>
      </c>
      <c r="I8" t="s">
        <v>3568</v>
      </c>
      <c r="J8" s="711" t="s">
        <v>3602</v>
      </c>
      <c r="K8" s="1045">
        <v>45021</v>
      </c>
      <c r="L8" t="s">
        <v>5999</v>
      </c>
      <c r="M8" t="s">
        <v>6000</v>
      </c>
      <c r="N8" t="s">
        <v>421</v>
      </c>
      <c r="O8">
        <v>0</v>
      </c>
      <c r="P8">
        <v>0</v>
      </c>
      <c r="Q8" t="s">
        <v>422</v>
      </c>
      <c r="R8">
        <v>230</v>
      </c>
      <c r="S8">
        <v>213.08</v>
      </c>
      <c r="T8" s="935" t="s">
        <v>422</v>
      </c>
      <c r="U8">
        <v>230</v>
      </c>
      <c r="V8" t="s">
        <v>423</v>
      </c>
      <c r="W8" t="s">
        <v>424</v>
      </c>
      <c r="X8" t="s">
        <v>425</v>
      </c>
      <c r="Y8" s="1011" t="s">
        <v>3069</v>
      </c>
      <c r="Z8" t="s">
        <v>6001</v>
      </c>
      <c r="AA8" s="1050">
        <v>45053.509780092594</v>
      </c>
    </row>
    <row r="9" spans="1:27">
      <c r="A9" t="s">
        <v>410</v>
      </c>
      <c r="B9" t="s">
        <v>411</v>
      </c>
      <c r="C9" t="s">
        <v>5053</v>
      </c>
      <c r="D9" t="s">
        <v>970</v>
      </c>
      <c r="E9" t="s">
        <v>971</v>
      </c>
      <c r="F9" t="s">
        <v>414</v>
      </c>
      <c r="G9" t="s">
        <v>415</v>
      </c>
      <c r="H9" t="s">
        <v>416</v>
      </c>
      <c r="I9" t="s">
        <v>569</v>
      </c>
      <c r="J9" s="711" t="s">
        <v>570</v>
      </c>
      <c r="K9" s="1045">
        <v>45020</v>
      </c>
      <c r="L9" t="s">
        <v>6002</v>
      </c>
      <c r="M9" t="s">
        <v>6003</v>
      </c>
      <c r="N9" t="s">
        <v>421</v>
      </c>
      <c r="O9">
        <v>0</v>
      </c>
      <c r="P9">
        <v>0</v>
      </c>
      <c r="Q9" t="s">
        <v>422</v>
      </c>
      <c r="R9">
        <v>13.6</v>
      </c>
      <c r="S9">
        <v>12.6</v>
      </c>
      <c r="T9" s="935" t="s">
        <v>422</v>
      </c>
      <c r="U9">
        <v>13.6</v>
      </c>
      <c r="V9" t="s">
        <v>423</v>
      </c>
      <c r="W9" t="s">
        <v>424</v>
      </c>
      <c r="X9" t="s">
        <v>425</v>
      </c>
      <c r="Y9" s="1011" t="s">
        <v>3246</v>
      </c>
      <c r="Z9" t="s">
        <v>6004</v>
      </c>
      <c r="AA9" s="1050">
        <v>45053.509780092594</v>
      </c>
    </row>
    <row r="10" spans="1:27">
      <c r="A10" t="s">
        <v>410</v>
      </c>
      <c r="B10" t="s">
        <v>411</v>
      </c>
      <c r="C10" t="s">
        <v>4708</v>
      </c>
      <c r="D10" t="s">
        <v>970</v>
      </c>
      <c r="E10" t="s">
        <v>971</v>
      </c>
      <c r="F10" t="s">
        <v>414</v>
      </c>
      <c r="G10" t="s">
        <v>415</v>
      </c>
      <c r="H10" t="s">
        <v>416</v>
      </c>
      <c r="I10" t="s">
        <v>633</v>
      </c>
      <c r="J10" s="711" t="s">
        <v>634</v>
      </c>
      <c r="K10" s="1045">
        <v>45020</v>
      </c>
      <c r="L10" t="s">
        <v>6005</v>
      </c>
      <c r="M10" t="s">
        <v>6006</v>
      </c>
      <c r="N10" t="s">
        <v>421</v>
      </c>
      <c r="O10">
        <v>0</v>
      </c>
      <c r="P10">
        <v>0</v>
      </c>
      <c r="Q10" t="s">
        <v>422</v>
      </c>
      <c r="R10">
        <v>179</v>
      </c>
      <c r="S10">
        <v>165.83</v>
      </c>
      <c r="T10" s="935" t="s">
        <v>422</v>
      </c>
      <c r="U10">
        <v>179</v>
      </c>
      <c r="V10" t="s">
        <v>423</v>
      </c>
      <c r="W10" t="s">
        <v>424</v>
      </c>
      <c r="X10" t="s">
        <v>425</v>
      </c>
      <c r="Y10" s="1011" t="s">
        <v>3069</v>
      </c>
      <c r="Z10" t="s">
        <v>6007</v>
      </c>
      <c r="AA10" s="1050">
        <v>45053.509780092594</v>
      </c>
    </row>
    <row r="11" spans="1:27">
      <c r="A11" t="s">
        <v>410</v>
      </c>
      <c r="B11" t="s">
        <v>411</v>
      </c>
      <c r="C11" t="s">
        <v>5053</v>
      </c>
      <c r="D11" t="s">
        <v>970</v>
      </c>
      <c r="E11" t="s">
        <v>971</v>
      </c>
      <c r="F11" t="s">
        <v>414</v>
      </c>
      <c r="G11" t="s">
        <v>415</v>
      </c>
      <c r="H11" t="s">
        <v>416</v>
      </c>
      <c r="I11" t="s">
        <v>569</v>
      </c>
      <c r="J11" s="711" t="s">
        <v>570</v>
      </c>
      <c r="K11" s="1045">
        <v>45027</v>
      </c>
      <c r="L11" t="s">
        <v>6008</v>
      </c>
      <c r="M11" t="s">
        <v>6009</v>
      </c>
      <c r="N11" t="s">
        <v>421</v>
      </c>
      <c r="O11">
        <v>0</v>
      </c>
      <c r="P11">
        <v>0</v>
      </c>
      <c r="Q11" t="s">
        <v>422</v>
      </c>
      <c r="R11">
        <v>3.4</v>
      </c>
      <c r="S11">
        <v>3.12</v>
      </c>
      <c r="T11" s="935" t="s">
        <v>422</v>
      </c>
      <c r="U11">
        <v>3.4</v>
      </c>
      <c r="V11" t="s">
        <v>423</v>
      </c>
      <c r="W11" t="s">
        <v>424</v>
      </c>
      <c r="X11" t="s">
        <v>425</v>
      </c>
      <c r="Y11" s="1011" t="s">
        <v>3246</v>
      </c>
      <c r="Z11" t="s">
        <v>6010</v>
      </c>
      <c r="AA11" s="1050">
        <v>45053.514143518521</v>
      </c>
    </row>
    <row r="12" spans="1:27">
      <c r="A12" t="s">
        <v>410</v>
      </c>
      <c r="B12" t="s">
        <v>411</v>
      </c>
      <c r="C12" t="s">
        <v>4708</v>
      </c>
      <c r="D12" t="s">
        <v>970</v>
      </c>
      <c r="E12" t="s">
        <v>971</v>
      </c>
      <c r="F12" t="s">
        <v>414</v>
      </c>
      <c r="G12" t="s">
        <v>415</v>
      </c>
      <c r="H12" t="s">
        <v>416</v>
      </c>
      <c r="I12" t="s">
        <v>633</v>
      </c>
      <c r="J12" s="711" t="s">
        <v>634</v>
      </c>
      <c r="K12" s="1045">
        <v>45027</v>
      </c>
      <c r="L12" t="s">
        <v>6011</v>
      </c>
      <c r="M12" t="s">
        <v>6012</v>
      </c>
      <c r="N12" t="s">
        <v>421</v>
      </c>
      <c r="O12">
        <v>0</v>
      </c>
      <c r="P12">
        <v>0</v>
      </c>
      <c r="Q12" t="s">
        <v>422</v>
      </c>
      <c r="R12">
        <v>12</v>
      </c>
      <c r="S12">
        <v>11.03</v>
      </c>
      <c r="T12" s="935" t="s">
        <v>422</v>
      </c>
      <c r="U12">
        <v>12</v>
      </c>
      <c r="V12" t="s">
        <v>423</v>
      </c>
      <c r="W12" t="s">
        <v>424</v>
      </c>
      <c r="X12" t="s">
        <v>425</v>
      </c>
      <c r="Y12" s="1011" t="s">
        <v>3069</v>
      </c>
      <c r="Z12" t="s">
        <v>6013</v>
      </c>
      <c r="AA12" s="1050">
        <v>45053.514143518521</v>
      </c>
    </row>
    <row r="13" spans="1:27">
      <c r="A13" t="s">
        <v>410</v>
      </c>
      <c r="B13" t="s">
        <v>411</v>
      </c>
      <c r="C13" t="s">
        <v>4708</v>
      </c>
      <c r="D13" t="s">
        <v>970</v>
      </c>
      <c r="E13" t="s">
        <v>971</v>
      </c>
      <c r="F13" t="s">
        <v>414</v>
      </c>
      <c r="G13" t="s">
        <v>415</v>
      </c>
      <c r="H13" t="s">
        <v>416</v>
      </c>
      <c r="I13" t="s">
        <v>633</v>
      </c>
      <c r="J13" s="711" t="s">
        <v>634</v>
      </c>
      <c r="K13" s="1045">
        <v>45028</v>
      </c>
      <c r="L13" t="s">
        <v>6014</v>
      </c>
      <c r="M13" t="s">
        <v>6015</v>
      </c>
      <c r="N13" t="s">
        <v>421</v>
      </c>
      <c r="O13">
        <v>0</v>
      </c>
      <c r="P13">
        <v>0</v>
      </c>
      <c r="Q13" t="s">
        <v>422</v>
      </c>
      <c r="R13">
        <v>7.5</v>
      </c>
      <c r="S13">
        <v>6.89</v>
      </c>
      <c r="T13" s="935" t="s">
        <v>422</v>
      </c>
      <c r="U13">
        <v>7.5</v>
      </c>
      <c r="V13" t="s">
        <v>423</v>
      </c>
      <c r="W13" t="s">
        <v>424</v>
      </c>
      <c r="X13" t="s">
        <v>425</v>
      </c>
      <c r="Y13" s="1011" t="s">
        <v>3069</v>
      </c>
      <c r="Z13" t="s">
        <v>6016</v>
      </c>
      <c r="AA13" s="1050">
        <v>45053.514143518521</v>
      </c>
    </row>
    <row r="14" spans="1:27">
      <c r="A14" t="s">
        <v>410</v>
      </c>
      <c r="B14" t="s">
        <v>411</v>
      </c>
      <c r="C14" t="s">
        <v>4708</v>
      </c>
      <c r="D14" t="s">
        <v>970</v>
      </c>
      <c r="E14" t="s">
        <v>971</v>
      </c>
      <c r="F14" t="s">
        <v>414</v>
      </c>
      <c r="G14" t="s">
        <v>415</v>
      </c>
      <c r="H14" t="s">
        <v>416</v>
      </c>
      <c r="I14" t="s">
        <v>633</v>
      </c>
      <c r="J14" s="711" t="s">
        <v>634</v>
      </c>
      <c r="K14" s="1045">
        <v>45028</v>
      </c>
      <c r="L14" t="s">
        <v>6017</v>
      </c>
      <c r="M14" t="s">
        <v>6018</v>
      </c>
      <c r="N14" t="s">
        <v>421</v>
      </c>
      <c r="O14">
        <v>0</v>
      </c>
      <c r="P14">
        <v>0</v>
      </c>
      <c r="Q14" t="s">
        <v>422</v>
      </c>
      <c r="R14">
        <v>12.5</v>
      </c>
      <c r="S14">
        <v>11.49</v>
      </c>
      <c r="T14" s="935" t="s">
        <v>422</v>
      </c>
      <c r="U14">
        <v>12.5</v>
      </c>
      <c r="V14" t="s">
        <v>423</v>
      </c>
      <c r="W14" t="s">
        <v>424</v>
      </c>
      <c r="X14" t="s">
        <v>425</v>
      </c>
      <c r="Y14" s="1011" t="s">
        <v>3069</v>
      </c>
      <c r="Z14" t="s">
        <v>6019</v>
      </c>
      <c r="AA14" s="1050">
        <v>45053.514143518521</v>
      </c>
    </row>
    <row r="15" spans="1:27">
      <c r="A15" t="s">
        <v>410</v>
      </c>
      <c r="B15" t="s">
        <v>411</v>
      </c>
      <c r="C15" t="s">
        <v>4708</v>
      </c>
      <c r="D15" t="s">
        <v>970</v>
      </c>
      <c r="E15" t="s">
        <v>971</v>
      </c>
      <c r="F15" t="s">
        <v>414</v>
      </c>
      <c r="G15" t="s">
        <v>415</v>
      </c>
      <c r="H15" t="s">
        <v>416</v>
      </c>
      <c r="I15" t="s">
        <v>633</v>
      </c>
      <c r="J15" s="711" t="s">
        <v>634</v>
      </c>
      <c r="K15" s="1045">
        <v>45028</v>
      </c>
      <c r="L15" t="s">
        <v>6020</v>
      </c>
      <c r="M15" t="s">
        <v>6021</v>
      </c>
      <c r="N15" t="s">
        <v>421</v>
      </c>
      <c r="O15">
        <v>0</v>
      </c>
      <c r="P15">
        <v>0</v>
      </c>
      <c r="Q15" t="s">
        <v>422</v>
      </c>
      <c r="R15">
        <v>22.72</v>
      </c>
      <c r="S15">
        <v>20.88</v>
      </c>
      <c r="T15" s="997" t="s">
        <v>422</v>
      </c>
      <c r="U15">
        <v>22.72</v>
      </c>
      <c r="V15" t="s">
        <v>423</v>
      </c>
      <c r="W15" t="s">
        <v>424</v>
      </c>
      <c r="X15" t="s">
        <v>425</v>
      </c>
      <c r="Y15" s="1011" t="s">
        <v>3069</v>
      </c>
      <c r="Z15" t="s">
        <v>6022</v>
      </c>
      <c r="AA15" s="1050">
        <v>45053.514143518521</v>
      </c>
    </row>
    <row r="16" spans="1:27">
      <c r="A16" t="s">
        <v>410</v>
      </c>
      <c r="B16" t="s">
        <v>411</v>
      </c>
      <c r="C16" t="s">
        <v>4845</v>
      </c>
      <c r="D16" t="s">
        <v>970</v>
      </c>
      <c r="E16" t="s">
        <v>971</v>
      </c>
      <c r="F16" t="s">
        <v>414</v>
      </c>
      <c r="G16" t="s">
        <v>415</v>
      </c>
      <c r="H16" t="s">
        <v>416</v>
      </c>
      <c r="I16" t="s">
        <v>569</v>
      </c>
      <c r="J16" s="711" t="s">
        <v>570</v>
      </c>
      <c r="K16" s="1045">
        <v>45029</v>
      </c>
      <c r="L16" t="s">
        <v>6023</v>
      </c>
      <c r="M16" t="s">
        <v>6024</v>
      </c>
      <c r="N16" t="s">
        <v>421</v>
      </c>
      <c r="O16">
        <v>0</v>
      </c>
      <c r="P16">
        <v>0</v>
      </c>
      <c r="Q16" t="s">
        <v>422</v>
      </c>
      <c r="R16">
        <v>56.01</v>
      </c>
      <c r="S16">
        <v>51.47</v>
      </c>
      <c r="T16" s="935" t="s">
        <v>422</v>
      </c>
      <c r="U16">
        <v>56.01</v>
      </c>
      <c r="V16" t="s">
        <v>423</v>
      </c>
      <c r="W16" t="s">
        <v>424</v>
      </c>
      <c r="X16" t="s">
        <v>425</v>
      </c>
      <c r="Y16" s="1011" t="s">
        <v>3168</v>
      </c>
      <c r="Z16" t="s">
        <v>6025</v>
      </c>
      <c r="AA16" s="1050">
        <v>45053.514155092591</v>
      </c>
    </row>
    <row r="17" spans="1:27">
      <c r="A17" t="s">
        <v>410</v>
      </c>
      <c r="B17" t="s">
        <v>411</v>
      </c>
      <c r="C17" t="s">
        <v>4708</v>
      </c>
      <c r="D17" t="s">
        <v>970</v>
      </c>
      <c r="E17" t="s">
        <v>971</v>
      </c>
      <c r="F17" t="s">
        <v>414</v>
      </c>
      <c r="G17" t="s">
        <v>415</v>
      </c>
      <c r="H17" s="719" t="s">
        <v>416</v>
      </c>
      <c r="I17" t="s">
        <v>633</v>
      </c>
      <c r="J17" s="711" t="s">
        <v>634</v>
      </c>
      <c r="K17" s="1045">
        <v>45029</v>
      </c>
      <c r="L17" t="s">
        <v>6026</v>
      </c>
      <c r="M17" t="s">
        <v>6027</v>
      </c>
      <c r="N17" t="s">
        <v>421</v>
      </c>
      <c r="O17">
        <v>0</v>
      </c>
      <c r="P17">
        <v>0</v>
      </c>
      <c r="Q17" t="s">
        <v>422</v>
      </c>
      <c r="R17">
        <v>4.08</v>
      </c>
      <c r="S17">
        <v>3.75</v>
      </c>
      <c r="T17" s="935" t="s">
        <v>422</v>
      </c>
      <c r="U17">
        <v>4.08</v>
      </c>
      <c r="V17" t="s">
        <v>423</v>
      </c>
      <c r="W17" t="s">
        <v>424</v>
      </c>
      <c r="X17" t="s">
        <v>425</v>
      </c>
      <c r="Y17" s="1011" t="s">
        <v>3069</v>
      </c>
      <c r="Z17" t="s">
        <v>6028</v>
      </c>
      <c r="AA17" s="1050">
        <v>45053.514155092591</v>
      </c>
    </row>
    <row r="18" spans="1:27">
      <c r="A18" t="s">
        <v>410</v>
      </c>
      <c r="B18" t="s">
        <v>411</v>
      </c>
      <c r="C18" t="s">
        <v>5121</v>
      </c>
      <c r="D18" t="s">
        <v>970</v>
      </c>
      <c r="E18" t="s">
        <v>971</v>
      </c>
      <c r="F18" t="s">
        <v>414</v>
      </c>
      <c r="G18" t="s">
        <v>415</v>
      </c>
      <c r="H18" s="719" t="s">
        <v>416</v>
      </c>
      <c r="I18" t="s">
        <v>633</v>
      </c>
      <c r="J18" s="711" t="s">
        <v>634</v>
      </c>
      <c r="K18" s="1045">
        <v>45029</v>
      </c>
      <c r="L18" t="s">
        <v>6029</v>
      </c>
      <c r="M18" t="s">
        <v>6030</v>
      </c>
      <c r="N18" t="s">
        <v>421</v>
      </c>
      <c r="O18">
        <v>0</v>
      </c>
      <c r="P18">
        <v>0</v>
      </c>
      <c r="Q18" t="s">
        <v>422</v>
      </c>
      <c r="R18">
        <v>6</v>
      </c>
      <c r="S18">
        <v>5.51</v>
      </c>
      <c r="T18" s="935" t="s">
        <v>422</v>
      </c>
      <c r="U18">
        <v>6</v>
      </c>
      <c r="V18" t="s">
        <v>423</v>
      </c>
      <c r="W18" t="s">
        <v>424</v>
      </c>
      <c r="X18" t="s">
        <v>425</v>
      </c>
      <c r="Y18" s="1011" t="s">
        <v>3373</v>
      </c>
      <c r="Z18" t="s">
        <v>6031</v>
      </c>
      <c r="AA18" s="1050">
        <v>45053.514155092591</v>
      </c>
    </row>
    <row r="19" spans="1:27">
      <c r="A19" t="s">
        <v>410</v>
      </c>
      <c r="B19" t="s">
        <v>411</v>
      </c>
      <c r="C19" t="s">
        <v>4708</v>
      </c>
      <c r="D19" t="s">
        <v>970</v>
      </c>
      <c r="E19" t="s">
        <v>971</v>
      </c>
      <c r="F19" t="s">
        <v>414</v>
      </c>
      <c r="G19" t="s">
        <v>415</v>
      </c>
      <c r="H19" t="s">
        <v>416</v>
      </c>
      <c r="I19" t="s">
        <v>878</v>
      </c>
      <c r="J19" s="711" t="s">
        <v>1564</v>
      </c>
      <c r="K19" s="1045">
        <v>45029</v>
      </c>
      <c r="L19" t="s">
        <v>6032</v>
      </c>
      <c r="M19" t="s">
        <v>6033</v>
      </c>
      <c r="N19" t="s">
        <v>421</v>
      </c>
      <c r="O19">
        <v>0</v>
      </c>
      <c r="P19">
        <v>0</v>
      </c>
      <c r="Q19" t="s">
        <v>422</v>
      </c>
      <c r="R19">
        <v>56</v>
      </c>
      <c r="S19">
        <v>51.46</v>
      </c>
      <c r="T19" s="935" t="s">
        <v>422</v>
      </c>
      <c r="U19">
        <v>56</v>
      </c>
      <c r="V19" t="s">
        <v>423</v>
      </c>
      <c r="W19" t="s">
        <v>424</v>
      </c>
      <c r="X19" t="s">
        <v>425</v>
      </c>
      <c r="Y19" s="1011" t="s">
        <v>3069</v>
      </c>
      <c r="Z19" t="s">
        <v>6034</v>
      </c>
      <c r="AA19" s="1050">
        <v>45053.514166666668</v>
      </c>
    </row>
    <row r="20" spans="1:27">
      <c r="A20" t="s">
        <v>410</v>
      </c>
      <c r="B20" t="s">
        <v>411</v>
      </c>
      <c r="C20" t="s">
        <v>5052</v>
      </c>
      <c r="D20" t="s">
        <v>970</v>
      </c>
      <c r="E20" t="s">
        <v>971</v>
      </c>
      <c r="F20" t="s">
        <v>414</v>
      </c>
      <c r="G20" t="s">
        <v>415</v>
      </c>
      <c r="H20" t="s">
        <v>416</v>
      </c>
      <c r="I20" t="s">
        <v>569</v>
      </c>
      <c r="J20" s="711" t="s">
        <v>570</v>
      </c>
      <c r="K20" s="1045">
        <v>45030</v>
      </c>
      <c r="L20" t="s">
        <v>6035</v>
      </c>
      <c r="M20" t="s">
        <v>6036</v>
      </c>
      <c r="N20" t="s">
        <v>421</v>
      </c>
      <c r="O20">
        <v>0</v>
      </c>
      <c r="P20">
        <v>0</v>
      </c>
      <c r="Q20" t="s">
        <v>422</v>
      </c>
      <c r="R20">
        <v>73.5</v>
      </c>
      <c r="S20">
        <v>67.540000000000006</v>
      </c>
      <c r="T20" s="935" t="s">
        <v>422</v>
      </c>
      <c r="U20">
        <v>73.5</v>
      </c>
      <c r="V20" t="s">
        <v>423</v>
      </c>
      <c r="W20" t="s">
        <v>424</v>
      </c>
      <c r="X20" t="s">
        <v>425</v>
      </c>
      <c r="Y20" s="1011" t="s">
        <v>3075</v>
      </c>
      <c r="Z20" t="s">
        <v>6037</v>
      </c>
      <c r="AA20" s="1050">
        <v>45053.514166666668</v>
      </c>
    </row>
    <row r="21" spans="1:27">
      <c r="A21" t="s">
        <v>410</v>
      </c>
      <c r="B21" t="s">
        <v>411</v>
      </c>
      <c r="C21" t="s">
        <v>5052</v>
      </c>
      <c r="D21" t="s">
        <v>970</v>
      </c>
      <c r="E21" t="s">
        <v>971</v>
      </c>
      <c r="F21" t="s">
        <v>414</v>
      </c>
      <c r="G21" t="s">
        <v>415</v>
      </c>
      <c r="H21" t="s">
        <v>416</v>
      </c>
      <c r="I21" t="s">
        <v>569</v>
      </c>
      <c r="J21" s="711" t="s">
        <v>570</v>
      </c>
      <c r="K21" s="1045">
        <v>45030</v>
      </c>
      <c r="L21" t="s">
        <v>6038</v>
      </c>
      <c r="M21" t="s">
        <v>6039</v>
      </c>
      <c r="N21" t="s">
        <v>421</v>
      </c>
      <c r="O21">
        <v>0</v>
      </c>
      <c r="P21">
        <v>0</v>
      </c>
      <c r="Q21" t="s">
        <v>422</v>
      </c>
      <c r="R21">
        <v>14</v>
      </c>
      <c r="S21">
        <v>12.86</v>
      </c>
      <c r="T21" s="935" t="s">
        <v>422</v>
      </c>
      <c r="U21">
        <v>14</v>
      </c>
      <c r="V21" t="s">
        <v>423</v>
      </c>
      <c r="W21" t="s">
        <v>424</v>
      </c>
      <c r="X21" t="s">
        <v>425</v>
      </c>
      <c r="Y21" s="1011" t="s">
        <v>3075</v>
      </c>
      <c r="Z21" t="s">
        <v>6040</v>
      </c>
      <c r="AA21" s="1050">
        <v>45053.514166666668</v>
      </c>
    </row>
    <row r="22" spans="1:27">
      <c r="A22" t="s">
        <v>410</v>
      </c>
      <c r="B22" t="s">
        <v>411</v>
      </c>
      <c r="C22" t="s">
        <v>5052</v>
      </c>
      <c r="D22" t="s">
        <v>458</v>
      </c>
      <c r="E22" t="s">
        <v>459</v>
      </c>
      <c r="F22" t="s">
        <v>414</v>
      </c>
      <c r="G22" t="s">
        <v>415</v>
      </c>
      <c r="H22" t="s">
        <v>416</v>
      </c>
      <c r="I22" t="s">
        <v>633</v>
      </c>
      <c r="J22" s="711" t="s">
        <v>634</v>
      </c>
      <c r="K22" s="1045">
        <v>45030</v>
      </c>
      <c r="L22" t="s">
        <v>6041</v>
      </c>
      <c r="M22" t="s">
        <v>6042</v>
      </c>
      <c r="N22" t="s">
        <v>421</v>
      </c>
      <c r="O22">
        <v>0</v>
      </c>
      <c r="P22">
        <v>0</v>
      </c>
      <c r="Q22" t="s">
        <v>422</v>
      </c>
      <c r="R22">
        <v>5</v>
      </c>
      <c r="S22">
        <v>4.59</v>
      </c>
      <c r="T22" s="935" t="s">
        <v>422</v>
      </c>
      <c r="U22">
        <v>5</v>
      </c>
      <c r="V22" t="s">
        <v>423</v>
      </c>
      <c r="W22" t="s">
        <v>424</v>
      </c>
      <c r="X22" t="s">
        <v>425</v>
      </c>
      <c r="Y22" s="1011" t="s">
        <v>3075</v>
      </c>
      <c r="Z22" t="s">
        <v>6043</v>
      </c>
      <c r="AA22" s="1050">
        <v>45053.514166666668</v>
      </c>
    </row>
    <row r="23" spans="1:27">
      <c r="A23" t="s">
        <v>410</v>
      </c>
      <c r="B23" t="s">
        <v>411</v>
      </c>
      <c r="C23" t="s">
        <v>4822</v>
      </c>
      <c r="D23" t="s">
        <v>970</v>
      </c>
      <c r="E23" t="s">
        <v>971</v>
      </c>
      <c r="F23" t="s">
        <v>414</v>
      </c>
      <c r="G23" t="s">
        <v>415</v>
      </c>
      <c r="H23" t="s">
        <v>416</v>
      </c>
      <c r="I23" t="s">
        <v>910</v>
      </c>
      <c r="J23" s="711" t="s">
        <v>2159</v>
      </c>
      <c r="K23" s="1045">
        <v>45041</v>
      </c>
      <c r="L23" t="s">
        <v>6044</v>
      </c>
      <c r="M23" t="s">
        <v>6045</v>
      </c>
      <c r="N23" t="s">
        <v>421</v>
      </c>
      <c r="O23">
        <v>0</v>
      </c>
      <c r="P23">
        <v>0</v>
      </c>
      <c r="Q23" t="s">
        <v>422</v>
      </c>
      <c r="R23">
        <v>352.85</v>
      </c>
      <c r="S23">
        <v>321.56</v>
      </c>
      <c r="T23" s="935" t="s">
        <v>422</v>
      </c>
      <c r="U23">
        <v>352.85</v>
      </c>
      <c r="V23" t="s">
        <v>423</v>
      </c>
      <c r="W23" t="s">
        <v>424</v>
      </c>
      <c r="X23" t="s">
        <v>425</v>
      </c>
      <c r="Y23" s="1011" t="s">
        <v>3104</v>
      </c>
      <c r="Z23" t="s">
        <v>6046</v>
      </c>
      <c r="AA23" s="1050">
        <v>45053.526122685187</v>
      </c>
    </row>
    <row r="24" spans="1:27">
      <c r="A24" t="s">
        <v>410</v>
      </c>
      <c r="B24" t="s">
        <v>411</v>
      </c>
      <c r="C24" t="s">
        <v>4708</v>
      </c>
      <c r="D24" t="s">
        <v>970</v>
      </c>
      <c r="E24" t="s">
        <v>971</v>
      </c>
      <c r="F24" t="s">
        <v>414</v>
      </c>
      <c r="G24" t="s">
        <v>415</v>
      </c>
      <c r="H24" t="s">
        <v>416</v>
      </c>
      <c r="I24" t="s">
        <v>878</v>
      </c>
      <c r="J24" s="711" t="s">
        <v>1564</v>
      </c>
      <c r="K24" s="1045">
        <v>45041</v>
      </c>
      <c r="L24" t="s">
        <v>6047</v>
      </c>
      <c r="M24" t="s">
        <v>6048</v>
      </c>
      <c r="N24" t="s">
        <v>421</v>
      </c>
      <c r="O24">
        <v>0</v>
      </c>
      <c r="P24">
        <v>0</v>
      </c>
      <c r="Q24" t="s">
        <v>422</v>
      </c>
      <c r="R24">
        <v>100</v>
      </c>
      <c r="S24">
        <v>91.13</v>
      </c>
      <c r="T24" s="935" t="s">
        <v>422</v>
      </c>
      <c r="U24">
        <v>100</v>
      </c>
      <c r="V24" t="s">
        <v>423</v>
      </c>
      <c r="W24" t="s">
        <v>424</v>
      </c>
      <c r="X24" t="s">
        <v>425</v>
      </c>
      <c r="Y24" s="1011" t="s">
        <v>3069</v>
      </c>
      <c r="Z24" t="s">
        <v>6049</v>
      </c>
      <c r="AA24" s="1050">
        <v>45053.526134259257</v>
      </c>
    </row>
    <row r="25" spans="1:27">
      <c r="A25" t="s">
        <v>410</v>
      </c>
      <c r="B25" t="s">
        <v>411</v>
      </c>
      <c r="C25" t="s">
        <v>4822</v>
      </c>
      <c r="D25" t="s">
        <v>970</v>
      </c>
      <c r="E25" t="s">
        <v>971</v>
      </c>
      <c r="F25" t="s">
        <v>414</v>
      </c>
      <c r="G25" t="s">
        <v>415</v>
      </c>
      <c r="H25" t="s">
        <v>416</v>
      </c>
      <c r="I25" t="s">
        <v>875</v>
      </c>
      <c r="J25" s="711" t="s">
        <v>1065</v>
      </c>
      <c r="K25" s="1045">
        <v>45041</v>
      </c>
      <c r="L25" t="s">
        <v>6050</v>
      </c>
      <c r="M25" t="s">
        <v>6051</v>
      </c>
      <c r="N25" t="s">
        <v>421</v>
      </c>
      <c r="O25">
        <v>0</v>
      </c>
      <c r="P25">
        <v>0</v>
      </c>
      <c r="Q25" t="s">
        <v>422</v>
      </c>
      <c r="R25">
        <v>358.21</v>
      </c>
      <c r="S25">
        <v>326.45</v>
      </c>
      <c r="T25" s="935" t="s">
        <v>422</v>
      </c>
      <c r="U25">
        <v>358.21</v>
      </c>
      <c r="V25" t="s">
        <v>423</v>
      </c>
      <c r="W25" t="s">
        <v>424</v>
      </c>
      <c r="X25" t="s">
        <v>425</v>
      </c>
      <c r="Y25" s="1011" t="s">
        <v>3104</v>
      </c>
      <c r="Z25" t="s">
        <v>6052</v>
      </c>
      <c r="AA25" s="1050">
        <v>45053.526134259257</v>
      </c>
    </row>
    <row r="26" spans="1:27">
      <c r="A26" t="s">
        <v>410</v>
      </c>
      <c r="B26" t="s">
        <v>411</v>
      </c>
      <c r="C26" t="s">
        <v>4822</v>
      </c>
      <c r="D26" t="s">
        <v>970</v>
      </c>
      <c r="E26" t="s">
        <v>971</v>
      </c>
      <c r="F26" t="s">
        <v>414</v>
      </c>
      <c r="G26" t="s">
        <v>415</v>
      </c>
      <c r="H26" t="s">
        <v>416</v>
      </c>
      <c r="I26" t="s">
        <v>910</v>
      </c>
      <c r="J26" s="711" t="s">
        <v>2159</v>
      </c>
      <c r="K26" s="1045">
        <v>45041</v>
      </c>
      <c r="L26" t="s">
        <v>6053</v>
      </c>
      <c r="M26" t="s">
        <v>6054</v>
      </c>
      <c r="N26" t="s">
        <v>421</v>
      </c>
      <c r="O26">
        <v>0</v>
      </c>
      <c r="P26">
        <v>0</v>
      </c>
      <c r="Q26" t="s">
        <v>422</v>
      </c>
      <c r="R26">
        <v>382</v>
      </c>
      <c r="S26">
        <v>348.13</v>
      </c>
      <c r="T26" s="935" t="s">
        <v>422</v>
      </c>
      <c r="U26">
        <v>382</v>
      </c>
      <c r="V26" t="s">
        <v>423</v>
      </c>
      <c r="W26" t="s">
        <v>424</v>
      </c>
      <c r="X26" t="s">
        <v>425</v>
      </c>
      <c r="Y26" s="1011" t="s">
        <v>3104</v>
      </c>
      <c r="Z26" t="s">
        <v>6055</v>
      </c>
      <c r="AA26" s="1050">
        <v>45053.526134259257</v>
      </c>
    </row>
    <row r="27" spans="1:27">
      <c r="A27" t="s">
        <v>410</v>
      </c>
      <c r="B27" t="s">
        <v>411</v>
      </c>
      <c r="C27" t="s">
        <v>4822</v>
      </c>
      <c r="D27" t="s">
        <v>970</v>
      </c>
      <c r="E27" t="s">
        <v>971</v>
      </c>
      <c r="F27" t="s">
        <v>414</v>
      </c>
      <c r="G27" t="s">
        <v>415</v>
      </c>
      <c r="H27" t="s">
        <v>416</v>
      </c>
      <c r="I27" t="s">
        <v>910</v>
      </c>
      <c r="J27" s="711" t="s">
        <v>2159</v>
      </c>
      <c r="K27" s="1045">
        <v>45044</v>
      </c>
      <c r="L27" t="s">
        <v>6056</v>
      </c>
      <c r="M27" t="s">
        <v>6057</v>
      </c>
      <c r="N27" t="s">
        <v>421</v>
      </c>
      <c r="O27">
        <v>0</v>
      </c>
      <c r="P27">
        <v>0</v>
      </c>
      <c r="Q27" t="s">
        <v>422</v>
      </c>
      <c r="R27">
        <v>490.34</v>
      </c>
      <c r="S27">
        <v>446.86</v>
      </c>
      <c r="T27" s="935" t="s">
        <v>422</v>
      </c>
      <c r="U27">
        <v>490.34</v>
      </c>
      <c r="V27" t="s">
        <v>423</v>
      </c>
      <c r="W27" t="s">
        <v>424</v>
      </c>
      <c r="X27" t="s">
        <v>425</v>
      </c>
      <c r="Y27" s="1011" t="s">
        <v>3104</v>
      </c>
      <c r="Z27" t="s">
        <v>6058</v>
      </c>
      <c r="AA27" s="1050">
        <v>45053.526134259257</v>
      </c>
    </row>
    <row r="28" spans="1:27">
      <c r="A28" t="s">
        <v>410</v>
      </c>
      <c r="B28" t="s">
        <v>411</v>
      </c>
      <c r="C28" t="s">
        <v>5052</v>
      </c>
      <c r="D28" t="s">
        <v>970</v>
      </c>
      <c r="E28" t="s">
        <v>971</v>
      </c>
      <c r="F28" t="s">
        <v>414</v>
      </c>
      <c r="G28" t="s">
        <v>415</v>
      </c>
      <c r="H28" t="s">
        <v>416</v>
      </c>
      <c r="I28" t="s">
        <v>569</v>
      </c>
      <c r="J28" s="711" t="s">
        <v>570</v>
      </c>
      <c r="K28" s="1045">
        <v>45044</v>
      </c>
      <c r="L28" t="s">
        <v>6059</v>
      </c>
      <c r="M28" t="s">
        <v>6060</v>
      </c>
      <c r="N28" t="s">
        <v>421</v>
      </c>
      <c r="O28">
        <v>0</v>
      </c>
      <c r="P28">
        <v>0</v>
      </c>
      <c r="Q28" t="s">
        <v>422</v>
      </c>
      <c r="R28">
        <v>70</v>
      </c>
      <c r="S28">
        <v>63.79</v>
      </c>
      <c r="T28" s="935" t="s">
        <v>422</v>
      </c>
      <c r="U28">
        <v>70</v>
      </c>
      <c r="V28" t="s">
        <v>423</v>
      </c>
      <c r="W28" t="s">
        <v>424</v>
      </c>
      <c r="X28" t="s">
        <v>425</v>
      </c>
      <c r="Y28" s="1011" t="s">
        <v>3075</v>
      </c>
      <c r="Z28" t="s">
        <v>6061</v>
      </c>
      <c r="AA28" s="1050">
        <v>45053.526134259257</v>
      </c>
    </row>
    <row r="29" spans="1:27">
      <c r="A29" t="s">
        <v>410</v>
      </c>
      <c r="B29" t="s">
        <v>411</v>
      </c>
      <c r="C29" t="s">
        <v>5052</v>
      </c>
      <c r="D29" t="s">
        <v>970</v>
      </c>
      <c r="E29" t="s">
        <v>971</v>
      </c>
      <c r="F29" t="s">
        <v>414</v>
      </c>
      <c r="G29" t="s">
        <v>415</v>
      </c>
      <c r="H29" t="s">
        <v>416</v>
      </c>
      <c r="I29" t="s">
        <v>569</v>
      </c>
      <c r="J29" s="711" t="s">
        <v>570</v>
      </c>
      <c r="K29" s="1045">
        <v>45044</v>
      </c>
      <c r="L29" t="s">
        <v>6062</v>
      </c>
      <c r="M29" t="s">
        <v>6063</v>
      </c>
      <c r="N29" t="s">
        <v>421</v>
      </c>
      <c r="O29">
        <v>0</v>
      </c>
      <c r="P29">
        <v>0</v>
      </c>
      <c r="Q29" t="s">
        <v>422</v>
      </c>
      <c r="R29">
        <v>46.9</v>
      </c>
      <c r="S29">
        <v>42.74</v>
      </c>
      <c r="T29" s="935" t="s">
        <v>422</v>
      </c>
      <c r="U29">
        <v>46.9</v>
      </c>
      <c r="V29" t="s">
        <v>423</v>
      </c>
      <c r="W29" t="s">
        <v>424</v>
      </c>
      <c r="X29" t="s">
        <v>425</v>
      </c>
      <c r="Y29" s="1011" t="s">
        <v>3075</v>
      </c>
      <c r="Z29" t="s">
        <v>6064</v>
      </c>
      <c r="AA29" s="1050">
        <v>45053.526134259257</v>
      </c>
    </row>
    <row r="30" spans="1:27">
      <c r="A30" t="s">
        <v>410</v>
      </c>
      <c r="B30" t="s">
        <v>411</v>
      </c>
      <c r="C30" t="s">
        <v>4822</v>
      </c>
      <c r="D30" t="s">
        <v>970</v>
      </c>
      <c r="E30" t="s">
        <v>971</v>
      </c>
      <c r="F30" t="s">
        <v>414</v>
      </c>
      <c r="G30" t="s">
        <v>415</v>
      </c>
      <c r="H30" t="s">
        <v>416</v>
      </c>
      <c r="I30" t="s">
        <v>875</v>
      </c>
      <c r="J30" s="711" t="s">
        <v>1065</v>
      </c>
      <c r="K30" s="1045">
        <v>45037</v>
      </c>
      <c r="L30" t="s">
        <v>6065</v>
      </c>
      <c r="M30" t="s">
        <v>6066</v>
      </c>
      <c r="N30" t="s">
        <v>421</v>
      </c>
      <c r="O30">
        <v>0</v>
      </c>
      <c r="P30">
        <v>0</v>
      </c>
      <c r="Q30" t="s">
        <v>422</v>
      </c>
      <c r="R30">
        <v>471</v>
      </c>
      <c r="S30">
        <v>429.12</v>
      </c>
      <c r="T30" s="935" t="s">
        <v>422</v>
      </c>
      <c r="U30">
        <v>471</v>
      </c>
      <c r="V30" t="s">
        <v>423</v>
      </c>
      <c r="W30" t="s">
        <v>424</v>
      </c>
      <c r="X30" t="s">
        <v>425</v>
      </c>
      <c r="Y30" s="1011" t="s">
        <v>3104</v>
      </c>
      <c r="Z30" t="s">
        <v>6067</v>
      </c>
      <c r="AA30" s="1050">
        <v>45053.526145833333</v>
      </c>
    </row>
    <row r="31" spans="1:27">
      <c r="A31" t="s">
        <v>410</v>
      </c>
      <c r="B31" t="s">
        <v>411</v>
      </c>
      <c r="C31" t="s">
        <v>4841</v>
      </c>
      <c r="D31" t="s">
        <v>970</v>
      </c>
      <c r="E31" t="s">
        <v>971</v>
      </c>
      <c r="F31" t="s">
        <v>414</v>
      </c>
      <c r="G31" t="s">
        <v>415</v>
      </c>
      <c r="H31" s="696" t="s">
        <v>416</v>
      </c>
      <c r="I31" t="s">
        <v>3563</v>
      </c>
      <c r="J31" s="711" t="s">
        <v>3979</v>
      </c>
      <c r="K31" s="1045">
        <v>45019</v>
      </c>
      <c r="L31" t="s">
        <v>6068</v>
      </c>
      <c r="M31" t="s">
        <v>6069</v>
      </c>
      <c r="N31" t="s">
        <v>421</v>
      </c>
      <c r="O31">
        <v>0</v>
      </c>
      <c r="P31">
        <v>0</v>
      </c>
      <c r="Q31" t="s">
        <v>422</v>
      </c>
      <c r="R31">
        <v>1438</v>
      </c>
      <c r="S31">
        <v>1332.22</v>
      </c>
      <c r="T31" s="935" t="s">
        <v>422</v>
      </c>
      <c r="U31">
        <v>1438</v>
      </c>
      <c r="V31" t="s">
        <v>423</v>
      </c>
      <c r="W31" t="s">
        <v>424</v>
      </c>
      <c r="X31" t="s">
        <v>425</v>
      </c>
      <c r="Y31" s="1011" t="s">
        <v>3122</v>
      </c>
      <c r="Z31" t="s">
        <v>6070</v>
      </c>
      <c r="AA31" s="1050">
        <v>45053.533773148149</v>
      </c>
    </row>
    <row r="32" spans="1:27">
      <c r="A32" t="s">
        <v>410</v>
      </c>
      <c r="B32" t="s">
        <v>411</v>
      </c>
      <c r="C32" t="s">
        <v>4928</v>
      </c>
      <c r="D32" t="s">
        <v>970</v>
      </c>
      <c r="E32" t="s">
        <v>971</v>
      </c>
      <c r="F32" t="s">
        <v>414</v>
      </c>
      <c r="G32" t="s">
        <v>415</v>
      </c>
      <c r="H32" s="696" t="s">
        <v>416</v>
      </c>
      <c r="I32" t="s">
        <v>441</v>
      </c>
      <c r="J32" s="711" t="s">
        <v>442</v>
      </c>
      <c r="K32" s="1045">
        <v>45034</v>
      </c>
      <c r="L32" t="s">
        <v>6071</v>
      </c>
      <c r="M32" t="s">
        <v>6072</v>
      </c>
      <c r="N32" t="s">
        <v>421</v>
      </c>
      <c r="O32">
        <v>0</v>
      </c>
      <c r="P32">
        <v>0</v>
      </c>
      <c r="Q32" t="s">
        <v>422</v>
      </c>
      <c r="R32">
        <v>306</v>
      </c>
      <c r="S32">
        <v>278.79000000000002</v>
      </c>
      <c r="T32" s="935" t="s">
        <v>422</v>
      </c>
      <c r="U32">
        <v>306</v>
      </c>
      <c r="V32" t="s">
        <v>423</v>
      </c>
      <c r="W32" t="s">
        <v>424</v>
      </c>
      <c r="X32" t="s">
        <v>425</v>
      </c>
      <c r="Y32" s="1011" t="s">
        <v>3142</v>
      </c>
      <c r="Z32" t="s">
        <v>6073</v>
      </c>
      <c r="AA32" s="1050">
        <v>45053.533773148149</v>
      </c>
    </row>
    <row r="33" spans="1:27">
      <c r="A33" t="s">
        <v>410</v>
      </c>
      <c r="B33" t="s">
        <v>411</v>
      </c>
      <c r="C33" t="s">
        <v>4708</v>
      </c>
      <c r="D33" t="s">
        <v>970</v>
      </c>
      <c r="E33" t="s">
        <v>971</v>
      </c>
      <c r="F33" t="s">
        <v>414</v>
      </c>
      <c r="G33" t="s">
        <v>415</v>
      </c>
      <c r="H33" s="696" t="s">
        <v>416</v>
      </c>
      <c r="I33" t="s">
        <v>878</v>
      </c>
      <c r="J33" s="711" t="s">
        <v>1564</v>
      </c>
      <c r="K33" s="1045">
        <v>45043</v>
      </c>
      <c r="L33" t="s">
        <v>6074</v>
      </c>
      <c r="M33" t="s">
        <v>6075</v>
      </c>
      <c r="N33" t="s">
        <v>421</v>
      </c>
      <c r="O33">
        <v>0</v>
      </c>
      <c r="P33">
        <v>0</v>
      </c>
      <c r="Q33" t="s">
        <v>422</v>
      </c>
      <c r="R33">
        <v>504</v>
      </c>
      <c r="S33">
        <v>459.31</v>
      </c>
      <c r="T33" s="935" t="s">
        <v>422</v>
      </c>
      <c r="U33">
        <v>504</v>
      </c>
      <c r="V33" t="s">
        <v>423</v>
      </c>
      <c r="W33" t="s">
        <v>424</v>
      </c>
      <c r="X33" t="s">
        <v>425</v>
      </c>
      <c r="Y33" s="1011" t="s">
        <v>3069</v>
      </c>
      <c r="Z33" t="s">
        <v>6076</v>
      </c>
      <c r="AA33" s="1050">
        <v>45053.533784722225</v>
      </c>
    </row>
    <row r="34" spans="1:27">
      <c r="A34" t="s">
        <v>410</v>
      </c>
      <c r="B34" t="s">
        <v>411</v>
      </c>
      <c r="C34" t="s">
        <v>4822</v>
      </c>
      <c r="D34" t="s">
        <v>970</v>
      </c>
      <c r="E34" t="s">
        <v>971</v>
      </c>
      <c r="F34" t="s">
        <v>414</v>
      </c>
      <c r="G34" t="s">
        <v>415</v>
      </c>
      <c r="H34" s="696" t="s">
        <v>416</v>
      </c>
      <c r="I34" t="s">
        <v>910</v>
      </c>
      <c r="J34" s="711" t="s">
        <v>2159</v>
      </c>
      <c r="K34" s="1045">
        <v>45043</v>
      </c>
      <c r="L34" t="s">
        <v>6077</v>
      </c>
      <c r="M34" t="s">
        <v>6078</v>
      </c>
      <c r="N34" t="s">
        <v>421</v>
      </c>
      <c r="O34">
        <v>0</v>
      </c>
      <c r="P34">
        <v>0</v>
      </c>
      <c r="Q34" t="s">
        <v>422</v>
      </c>
      <c r="R34">
        <v>547</v>
      </c>
      <c r="S34">
        <v>498.5</v>
      </c>
      <c r="T34" s="935" t="s">
        <v>422</v>
      </c>
      <c r="U34">
        <v>547</v>
      </c>
      <c r="V34" t="s">
        <v>423</v>
      </c>
      <c r="W34" t="s">
        <v>424</v>
      </c>
      <c r="X34" t="s">
        <v>425</v>
      </c>
      <c r="Y34" s="1011" t="s">
        <v>3104</v>
      </c>
      <c r="Z34" t="s">
        <v>6079</v>
      </c>
      <c r="AA34" s="1050">
        <v>45053.533784722225</v>
      </c>
    </row>
    <row r="35" spans="1:27">
      <c r="A35" t="s">
        <v>410</v>
      </c>
      <c r="B35" t="s">
        <v>411</v>
      </c>
      <c r="C35" t="s">
        <v>5188</v>
      </c>
      <c r="D35" t="s">
        <v>970</v>
      </c>
      <c r="E35" t="s">
        <v>971</v>
      </c>
      <c r="F35" t="s">
        <v>414</v>
      </c>
      <c r="G35" t="s">
        <v>415</v>
      </c>
      <c r="H35" s="696" t="s">
        <v>416</v>
      </c>
      <c r="I35" t="s">
        <v>653</v>
      </c>
      <c r="J35" s="711" t="s">
        <v>654</v>
      </c>
      <c r="K35" s="1045">
        <v>45046</v>
      </c>
      <c r="L35" t="s">
        <v>6080</v>
      </c>
      <c r="M35" t="s">
        <v>6081</v>
      </c>
      <c r="N35" t="s">
        <v>421</v>
      </c>
      <c r="O35">
        <v>0</v>
      </c>
      <c r="P35">
        <v>0</v>
      </c>
      <c r="Q35" t="s">
        <v>422</v>
      </c>
      <c r="R35">
        <v>77.61</v>
      </c>
      <c r="S35">
        <v>70.73</v>
      </c>
      <c r="T35" s="935" t="s">
        <v>422</v>
      </c>
      <c r="U35">
        <v>77.61</v>
      </c>
      <c r="V35" t="s">
        <v>423</v>
      </c>
      <c r="W35" t="s">
        <v>424</v>
      </c>
      <c r="X35" t="s">
        <v>425</v>
      </c>
      <c r="Y35" s="1011" t="s">
        <v>3406</v>
      </c>
      <c r="Z35" t="s">
        <v>6082</v>
      </c>
      <c r="AA35" s="1050">
        <v>45053.533784722225</v>
      </c>
    </row>
    <row r="36" spans="1:27">
      <c r="A36" t="s">
        <v>410</v>
      </c>
      <c r="B36" t="s">
        <v>411</v>
      </c>
      <c r="C36" t="s">
        <v>4690</v>
      </c>
      <c r="D36" t="s">
        <v>432</v>
      </c>
      <c r="E36" t="s">
        <v>433</v>
      </c>
      <c r="F36" t="s">
        <v>414</v>
      </c>
      <c r="G36" t="s">
        <v>415</v>
      </c>
      <c r="H36" s="696" t="s">
        <v>416</v>
      </c>
      <c r="I36" t="s">
        <v>499</v>
      </c>
      <c r="J36" s="711" t="s">
        <v>495</v>
      </c>
      <c r="K36" s="1045">
        <v>45044</v>
      </c>
      <c r="L36" t="s">
        <v>6083</v>
      </c>
      <c r="M36" t="s">
        <v>6084</v>
      </c>
      <c r="N36" t="s">
        <v>421</v>
      </c>
      <c r="O36">
        <v>0</v>
      </c>
      <c r="P36">
        <v>0</v>
      </c>
      <c r="Q36" t="s">
        <v>422</v>
      </c>
      <c r="R36">
        <v>171.53</v>
      </c>
      <c r="S36">
        <v>156.32</v>
      </c>
      <c r="T36" s="935" t="s">
        <v>422</v>
      </c>
      <c r="U36">
        <v>171.53</v>
      </c>
      <c r="V36" t="s">
        <v>423</v>
      </c>
      <c r="W36" t="s">
        <v>424</v>
      </c>
      <c r="X36" t="s">
        <v>425</v>
      </c>
      <c r="Y36" s="1011" t="s">
        <v>3163</v>
      </c>
      <c r="Z36" t="s">
        <v>6085</v>
      </c>
      <c r="AA36" s="1050">
        <v>45055.654675925929</v>
      </c>
    </row>
    <row r="37" spans="1:27">
      <c r="A37" t="s">
        <v>410</v>
      </c>
      <c r="B37" t="s">
        <v>411</v>
      </c>
      <c r="C37" t="s">
        <v>4667</v>
      </c>
      <c r="D37" t="s">
        <v>970</v>
      </c>
      <c r="E37" t="s">
        <v>971</v>
      </c>
      <c r="F37" t="s">
        <v>414</v>
      </c>
      <c r="G37" t="s">
        <v>415</v>
      </c>
      <c r="H37" s="696" t="s">
        <v>416</v>
      </c>
      <c r="I37" t="s">
        <v>853</v>
      </c>
      <c r="J37" s="711" t="s">
        <v>4668</v>
      </c>
      <c r="K37" s="1045">
        <v>45046</v>
      </c>
      <c r="L37" t="s">
        <v>6086</v>
      </c>
      <c r="M37" t="s">
        <v>6087</v>
      </c>
      <c r="N37" t="s">
        <v>421</v>
      </c>
      <c r="O37">
        <v>0</v>
      </c>
      <c r="P37">
        <v>0</v>
      </c>
      <c r="Q37" t="s">
        <v>422</v>
      </c>
      <c r="R37">
        <v>13207</v>
      </c>
      <c r="S37">
        <v>12035.91</v>
      </c>
      <c r="T37" s="935" t="s">
        <v>422</v>
      </c>
      <c r="U37">
        <v>13207</v>
      </c>
      <c r="V37" t="s">
        <v>423</v>
      </c>
      <c r="W37" t="s">
        <v>424</v>
      </c>
      <c r="X37" t="s">
        <v>425</v>
      </c>
      <c r="Y37" s="1011" t="s">
        <v>3571</v>
      </c>
      <c r="Z37" t="s">
        <v>6088</v>
      </c>
      <c r="AA37" s="1050">
        <v>45057.486377314817</v>
      </c>
    </row>
    <row r="38" spans="1:27">
      <c r="A38" t="s">
        <v>410</v>
      </c>
      <c r="B38" t="s">
        <v>411</v>
      </c>
      <c r="C38" t="s">
        <v>4667</v>
      </c>
      <c r="D38" t="s">
        <v>970</v>
      </c>
      <c r="E38" t="s">
        <v>971</v>
      </c>
      <c r="F38" t="s">
        <v>414</v>
      </c>
      <c r="G38" t="s">
        <v>415</v>
      </c>
      <c r="H38" s="696" t="s">
        <v>416</v>
      </c>
      <c r="I38" t="s">
        <v>874</v>
      </c>
      <c r="J38" s="711" t="s">
        <v>2327</v>
      </c>
      <c r="K38" s="1045">
        <v>45046</v>
      </c>
      <c r="L38" t="s">
        <v>6086</v>
      </c>
      <c r="M38" t="s">
        <v>6089</v>
      </c>
      <c r="N38" t="s">
        <v>421</v>
      </c>
      <c r="O38">
        <v>0</v>
      </c>
      <c r="P38">
        <v>0</v>
      </c>
      <c r="Q38" t="s">
        <v>422</v>
      </c>
      <c r="R38">
        <v>3385</v>
      </c>
      <c r="S38">
        <v>3084.84</v>
      </c>
      <c r="T38" s="935" t="s">
        <v>422</v>
      </c>
      <c r="U38">
        <v>3385</v>
      </c>
      <c r="V38" t="s">
        <v>423</v>
      </c>
      <c r="W38" t="s">
        <v>424</v>
      </c>
      <c r="X38" t="s">
        <v>425</v>
      </c>
      <c r="Y38" s="1011" t="s">
        <v>3571</v>
      </c>
      <c r="Z38" t="s">
        <v>6090</v>
      </c>
      <c r="AA38" s="1050">
        <v>45057.486377314817</v>
      </c>
    </row>
    <row r="39" spans="1:27">
      <c r="A39" t="s">
        <v>410</v>
      </c>
      <c r="B39" t="s">
        <v>411</v>
      </c>
      <c r="C39" t="s">
        <v>4667</v>
      </c>
      <c r="D39" t="s">
        <v>970</v>
      </c>
      <c r="E39" t="s">
        <v>971</v>
      </c>
      <c r="F39" t="s">
        <v>414</v>
      </c>
      <c r="G39" t="s">
        <v>415</v>
      </c>
      <c r="H39" s="696" t="s">
        <v>416</v>
      </c>
      <c r="I39" t="s">
        <v>909</v>
      </c>
      <c r="J39" s="711" t="s">
        <v>2330</v>
      </c>
      <c r="K39" s="1045">
        <v>45046</v>
      </c>
      <c r="L39" t="s">
        <v>6086</v>
      </c>
      <c r="M39" t="s">
        <v>6091</v>
      </c>
      <c r="N39" t="s">
        <v>421</v>
      </c>
      <c r="O39">
        <v>0</v>
      </c>
      <c r="P39">
        <v>0</v>
      </c>
      <c r="Q39" t="s">
        <v>422</v>
      </c>
      <c r="R39">
        <v>5607</v>
      </c>
      <c r="S39">
        <v>5109.82</v>
      </c>
      <c r="T39" s="935" t="s">
        <v>422</v>
      </c>
      <c r="U39">
        <v>5607</v>
      </c>
      <c r="V39" t="s">
        <v>423</v>
      </c>
      <c r="W39" t="s">
        <v>424</v>
      </c>
      <c r="X39" t="s">
        <v>425</v>
      </c>
      <c r="Y39" s="1011" t="s">
        <v>3571</v>
      </c>
      <c r="Z39" t="s">
        <v>6092</v>
      </c>
      <c r="AA39" s="1050">
        <v>45057.486377314817</v>
      </c>
    </row>
    <row r="40" spans="1:27">
      <c r="A40" t="s">
        <v>410</v>
      </c>
      <c r="B40" t="s">
        <v>411</v>
      </c>
      <c r="C40" t="s">
        <v>4667</v>
      </c>
      <c r="D40" t="s">
        <v>970</v>
      </c>
      <c r="E40" t="s">
        <v>971</v>
      </c>
      <c r="F40" t="s">
        <v>414</v>
      </c>
      <c r="G40" t="s">
        <v>415</v>
      </c>
      <c r="H40" t="s">
        <v>416</v>
      </c>
      <c r="I40" t="s">
        <v>917</v>
      </c>
      <c r="J40" s="711" t="s">
        <v>972</v>
      </c>
      <c r="K40" s="1045">
        <v>45046</v>
      </c>
      <c r="L40" t="s">
        <v>6086</v>
      </c>
      <c r="M40" t="s">
        <v>6093</v>
      </c>
      <c r="N40" t="s">
        <v>421</v>
      </c>
      <c r="O40">
        <v>0</v>
      </c>
      <c r="P40">
        <v>0</v>
      </c>
      <c r="Q40" t="s">
        <v>422</v>
      </c>
      <c r="R40">
        <v>2290</v>
      </c>
      <c r="S40">
        <v>2086.94</v>
      </c>
      <c r="T40" s="935" t="s">
        <v>422</v>
      </c>
      <c r="U40">
        <v>2290</v>
      </c>
      <c r="V40" t="s">
        <v>423</v>
      </c>
      <c r="W40" t="s">
        <v>424</v>
      </c>
      <c r="X40" t="s">
        <v>425</v>
      </c>
      <c r="Y40" s="1011" t="s">
        <v>3571</v>
      </c>
      <c r="Z40" t="s">
        <v>6094</v>
      </c>
      <c r="AA40" s="1050">
        <v>45057.486377314817</v>
      </c>
    </row>
    <row r="41" spans="1:27">
      <c r="A41" t="s">
        <v>410</v>
      </c>
      <c r="B41" t="s">
        <v>411</v>
      </c>
      <c r="C41" t="s">
        <v>4667</v>
      </c>
      <c r="D41" t="s">
        <v>970</v>
      </c>
      <c r="E41" t="s">
        <v>971</v>
      </c>
      <c r="F41" t="s">
        <v>414</v>
      </c>
      <c r="G41" t="s">
        <v>415</v>
      </c>
      <c r="H41" s="929" t="s">
        <v>416</v>
      </c>
      <c r="I41" t="s">
        <v>940</v>
      </c>
      <c r="J41" s="711" t="s">
        <v>1007</v>
      </c>
      <c r="K41" s="1045">
        <v>45046</v>
      </c>
      <c r="L41" t="s">
        <v>6086</v>
      </c>
      <c r="M41" t="s">
        <v>6095</v>
      </c>
      <c r="N41" t="s">
        <v>421</v>
      </c>
      <c r="O41">
        <v>0</v>
      </c>
      <c r="P41">
        <v>0</v>
      </c>
      <c r="Q41" t="s">
        <v>422</v>
      </c>
      <c r="R41">
        <v>380</v>
      </c>
      <c r="S41">
        <v>346.3</v>
      </c>
      <c r="T41" s="935" t="s">
        <v>422</v>
      </c>
      <c r="U41">
        <v>380</v>
      </c>
      <c r="V41" t="s">
        <v>423</v>
      </c>
      <c r="W41" t="s">
        <v>424</v>
      </c>
      <c r="X41" t="s">
        <v>425</v>
      </c>
      <c r="Y41" s="1011" t="s">
        <v>3571</v>
      </c>
      <c r="Z41" t="s">
        <v>6096</v>
      </c>
      <c r="AA41" s="1050">
        <v>45057.486377314817</v>
      </c>
    </row>
    <row r="42" spans="1:27">
      <c r="A42" t="s">
        <v>410</v>
      </c>
      <c r="B42" t="s">
        <v>411</v>
      </c>
      <c r="C42" t="s">
        <v>4667</v>
      </c>
      <c r="D42" t="s">
        <v>970</v>
      </c>
      <c r="E42" t="s">
        <v>971</v>
      </c>
      <c r="F42" t="s">
        <v>414</v>
      </c>
      <c r="G42" t="s">
        <v>415</v>
      </c>
      <c r="H42" t="s">
        <v>416</v>
      </c>
      <c r="I42" t="s">
        <v>843</v>
      </c>
      <c r="J42" s="711" t="s">
        <v>995</v>
      </c>
      <c r="K42" s="1045">
        <v>45046</v>
      </c>
      <c r="L42" t="s">
        <v>6086</v>
      </c>
      <c r="M42" t="s">
        <v>6097</v>
      </c>
      <c r="N42" t="s">
        <v>421</v>
      </c>
      <c r="O42">
        <v>0</v>
      </c>
      <c r="P42">
        <v>0</v>
      </c>
      <c r="Q42" t="s">
        <v>422</v>
      </c>
      <c r="R42">
        <v>624</v>
      </c>
      <c r="S42">
        <v>568.66999999999996</v>
      </c>
      <c r="T42" s="935" t="s">
        <v>422</v>
      </c>
      <c r="U42">
        <v>624</v>
      </c>
      <c r="V42" t="s">
        <v>423</v>
      </c>
      <c r="W42" t="s">
        <v>424</v>
      </c>
      <c r="X42" t="s">
        <v>425</v>
      </c>
      <c r="Y42" s="1011" t="s">
        <v>3571</v>
      </c>
      <c r="Z42" t="s">
        <v>6098</v>
      </c>
      <c r="AA42" s="1050">
        <v>45057.486388888887</v>
      </c>
    </row>
    <row r="43" spans="1:27">
      <c r="A43" t="s">
        <v>410</v>
      </c>
      <c r="B43" t="s">
        <v>411</v>
      </c>
      <c r="C43" t="s">
        <v>4667</v>
      </c>
      <c r="D43" t="s">
        <v>970</v>
      </c>
      <c r="E43" t="s">
        <v>971</v>
      </c>
      <c r="F43" t="s">
        <v>414</v>
      </c>
      <c r="G43" t="s">
        <v>415</v>
      </c>
      <c r="H43" t="s">
        <v>416</v>
      </c>
      <c r="I43" t="s">
        <v>2355</v>
      </c>
      <c r="J43" s="711" t="s">
        <v>2356</v>
      </c>
      <c r="K43" s="1045">
        <v>45046</v>
      </c>
      <c r="L43" t="s">
        <v>6086</v>
      </c>
      <c r="M43" t="s">
        <v>6099</v>
      </c>
      <c r="N43" t="s">
        <v>421</v>
      </c>
      <c r="O43">
        <v>0</v>
      </c>
      <c r="P43">
        <v>0</v>
      </c>
      <c r="Q43" t="s">
        <v>422</v>
      </c>
      <c r="R43">
        <v>1785</v>
      </c>
      <c r="S43">
        <v>1626.72</v>
      </c>
      <c r="T43" s="935" t="s">
        <v>422</v>
      </c>
      <c r="U43">
        <v>1785</v>
      </c>
      <c r="V43" t="s">
        <v>423</v>
      </c>
      <c r="W43" t="s">
        <v>424</v>
      </c>
      <c r="X43" t="s">
        <v>425</v>
      </c>
      <c r="Y43" s="1011" t="s">
        <v>3571</v>
      </c>
      <c r="Z43" t="s">
        <v>6100</v>
      </c>
      <c r="AA43" s="1050">
        <v>45057.486388888887</v>
      </c>
    </row>
    <row r="44" spans="1:27">
      <c r="A44" t="s">
        <v>410</v>
      </c>
      <c r="B44" t="s">
        <v>411</v>
      </c>
      <c r="C44" t="s">
        <v>4932</v>
      </c>
      <c r="D44" t="s">
        <v>970</v>
      </c>
      <c r="E44" t="s">
        <v>971</v>
      </c>
      <c r="F44" t="s">
        <v>414</v>
      </c>
      <c r="G44" t="s">
        <v>415</v>
      </c>
      <c r="H44" t="s">
        <v>416</v>
      </c>
      <c r="I44" t="s">
        <v>441</v>
      </c>
      <c r="J44" s="711" t="s">
        <v>442</v>
      </c>
      <c r="K44" s="1045">
        <v>45046</v>
      </c>
      <c r="L44" t="s">
        <v>6101</v>
      </c>
      <c r="M44" t="s">
        <v>6102</v>
      </c>
      <c r="N44" t="s">
        <v>421</v>
      </c>
      <c r="O44">
        <v>0</v>
      </c>
      <c r="P44">
        <v>0</v>
      </c>
      <c r="Q44" t="s">
        <v>422</v>
      </c>
      <c r="R44">
        <v>612</v>
      </c>
      <c r="S44">
        <v>557.73</v>
      </c>
      <c r="T44" s="935" t="s">
        <v>422</v>
      </c>
      <c r="U44">
        <v>612</v>
      </c>
      <c r="V44" t="s">
        <v>423</v>
      </c>
      <c r="W44" t="s">
        <v>424</v>
      </c>
      <c r="X44" t="s">
        <v>425</v>
      </c>
      <c r="Y44" s="1011" t="s">
        <v>3145</v>
      </c>
      <c r="Z44" t="s">
        <v>6103</v>
      </c>
      <c r="AA44" s="1050">
        <v>45061.290868055556</v>
      </c>
    </row>
    <row r="45" spans="1:27">
      <c r="A45" t="s">
        <v>410</v>
      </c>
      <c r="B45" t="s">
        <v>411</v>
      </c>
      <c r="C45" t="s">
        <v>4932</v>
      </c>
      <c r="D45" t="s">
        <v>970</v>
      </c>
      <c r="E45" t="s">
        <v>971</v>
      </c>
      <c r="F45" t="s">
        <v>414</v>
      </c>
      <c r="G45" t="s">
        <v>415</v>
      </c>
      <c r="H45" t="s">
        <v>416</v>
      </c>
      <c r="I45" t="s">
        <v>441</v>
      </c>
      <c r="J45" s="711" t="s">
        <v>442</v>
      </c>
      <c r="K45" s="1045">
        <v>45046</v>
      </c>
      <c r="L45" t="s">
        <v>6104</v>
      </c>
      <c r="M45" t="s">
        <v>6105</v>
      </c>
      <c r="N45" t="s">
        <v>421</v>
      </c>
      <c r="O45">
        <v>0</v>
      </c>
      <c r="P45">
        <v>0</v>
      </c>
      <c r="Q45" t="s">
        <v>422</v>
      </c>
      <c r="R45">
        <v>153</v>
      </c>
      <c r="S45">
        <v>139.43</v>
      </c>
      <c r="T45" s="935" t="s">
        <v>422</v>
      </c>
      <c r="U45">
        <v>153</v>
      </c>
      <c r="V45" t="s">
        <v>423</v>
      </c>
      <c r="W45" t="s">
        <v>424</v>
      </c>
      <c r="X45" t="s">
        <v>425</v>
      </c>
      <c r="Y45" s="1011" t="s">
        <v>3145</v>
      </c>
      <c r="Z45" t="s">
        <v>6106</v>
      </c>
      <c r="AA45" s="1050">
        <v>45061.290868055556</v>
      </c>
    </row>
    <row r="46" spans="1:27">
      <c r="A46" t="s">
        <v>410</v>
      </c>
      <c r="B46" t="s">
        <v>411</v>
      </c>
      <c r="C46" t="s">
        <v>4708</v>
      </c>
      <c r="D46" t="s">
        <v>970</v>
      </c>
      <c r="E46" t="s">
        <v>971</v>
      </c>
      <c r="F46" t="s">
        <v>414</v>
      </c>
      <c r="G46" t="s">
        <v>415</v>
      </c>
      <c r="H46" t="s">
        <v>416</v>
      </c>
      <c r="I46" t="s">
        <v>878</v>
      </c>
      <c r="J46" s="711" t="s">
        <v>1564</v>
      </c>
      <c r="K46" s="1045">
        <v>45046</v>
      </c>
      <c r="L46" t="s">
        <v>6107</v>
      </c>
      <c r="M46" t="s">
        <v>6108</v>
      </c>
      <c r="N46" t="s">
        <v>421</v>
      </c>
      <c r="O46">
        <v>0</v>
      </c>
      <c r="P46">
        <v>0</v>
      </c>
      <c r="Q46" t="s">
        <v>422</v>
      </c>
      <c r="R46">
        <v>3450</v>
      </c>
      <c r="S46">
        <v>3144.08</v>
      </c>
      <c r="T46" s="935" t="s">
        <v>422</v>
      </c>
      <c r="U46">
        <v>3450</v>
      </c>
      <c r="V46" t="s">
        <v>423</v>
      </c>
      <c r="W46" t="s">
        <v>424</v>
      </c>
      <c r="X46" t="s">
        <v>425</v>
      </c>
      <c r="Y46" s="1011" t="s">
        <v>3069</v>
      </c>
      <c r="Z46" t="s">
        <v>6109</v>
      </c>
      <c r="AA46" s="1050">
        <v>45061.290891203702</v>
      </c>
    </row>
    <row r="47" spans="1:27">
      <c r="A47" t="s">
        <v>410</v>
      </c>
      <c r="B47" t="s">
        <v>411</v>
      </c>
      <c r="C47" t="s">
        <v>4715</v>
      </c>
      <c r="D47" t="s">
        <v>970</v>
      </c>
      <c r="E47" t="s">
        <v>971</v>
      </c>
      <c r="F47" t="s">
        <v>414</v>
      </c>
      <c r="G47" t="s">
        <v>415</v>
      </c>
      <c r="H47" t="s">
        <v>416</v>
      </c>
      <c r="I47" t="s">
        <v>3567</v>
      </c>
      <c r="J47" s="711" t="s">
        <v>3992</v>
      </c>
      <c r="K47" s="1045">
        <v>45046</v>
      </c>
      <c r="L47" t="s">
        <v>6110</v>
      </c>
      <c r="M47" t="s">
        <v>6111</v>
      </c>
      <c r="N47" t="s">
        <v>421</v>
      </c>
      <c r="O47">
        <v>0</v>
      </c>
      <c r="P47">
        <v>0</v>
      </c>
      <c r="Q47" t="s">
        <v>422</v>
      </c>
      <c r="R47">
        <v>324</v>
      </c>
      <c r="S47">
        <v>295.27</v>
      </c>
      <c r="T47" s="935" t="s">
        <v>422</v>
      </c>
      <c r="U47">
        <v>324</v>
      </c>
      <c r="V47" t="s">
        <v>423</v>
      </c>
      <c r="W47" t="s">
        <v>424</v>
      </c>
      <c r="X47" t="s">
        <v>425</v>
      </c>
      <c r="Y47" s="1011" t="s">
        <v>3064</v>
      </c>
      <c r="Z47" t="s">
        <v>6112</v>
      </c>
      <c r="AA47" s="1050">
        <v>45061.290891203702</v>
      </c>
    </row>
    <row r="48" spans="1:27">
      <c r="A48" t="s">
        <v>269</v>
      </c>
      <c r="B48" t="s">
        <v>411</v>
      </c>
      <c r="C48" t="s">
        <v>5252</v>
      </c>
      <c r="D48" t="s">
        <v>458</v>
      </c>
      <c r="E48" t="s">
        <v>459</v>
      </c>
      <c r="F48" t="s">
        <v>414</v>
      </c>
      <c r="G48" t="s">
        <v>415</v>
      </c>
      <c r="H48" t="s">
        <v>416</v>
      </c>
      <c r="I48" s="1053" t="s">
        <v>821</v>
      </c>
      <c r="J48" s="711" t="s">
        <v>2981</v>
      </c>
      <c r="K48" s="1045">
        <v>45046</v>
      </c>
      <c r="L48" t="s">
        <v>6113</v>
      </c>
      <c r="M48" t="s">
        <v>6114</v>
      </c>
      <c r="N48" t="s">
        <v>421</v>
      </c>
      <c r="O48">
        <v>0</v>
      </c>
      <c r="P48">
        <v>0</v>
      </c>
      <c r="Q48" t="s">
        <v>3452</v>
      </c>
      <c r="R48">
        <v>383.05</v>
      </c>
      <c r="S48">
        <v>383.05</v>
      </c>
      <c r="T48" s="935" t="s">
        <v>422</v>
      </c>
      <c r="U48">
        <v>420.32</v>
      </c>
      <c r="V48" t="s">
        <v>423</v>
      </c>
      <c r="W48" t="s">
        <v>424</v>
      </c>
      <c r="X48" t="s">
        <v>425</v>
      </c>
      <c r="Y48" s="1011" t="s">
        <v>3488</v>
      </c>
      <c r="Z48" t="s">
        <v>6115</v>
      </c>
      <c r="AA48" s="1050">
        <v>45061.649016203701</v>
      </c>
    </row>
    <row r="49" spans="1:27">
      <c r="A49" t="s">
        <v>410</v>
      </c>
      <c r="B49" t="s">
        <v>411</v>
      </c>
      <c r="C49" t="s">
        <v>4715</v>
      </c>
      <c r="D49" t="s">
        <v>432</v>
      </c>
      <c r="E49" t="s">
        <v>433</v>
      </c>
      <c r="F49" t="s">
        <v>414</v>
      </c>
      <c r="G49" t="s">
        <v>415</v>
      </c>
      <c r="H49" t="s">
        <v>416</v>
      </c>
      <c r="I49" t="s">
        <v>2043</v>
      </c>
      <c r="J49" s="711" t="s">
        <v>1833</v>
      </c>
      <c r="K49" s="1045">
        <v>45046</v>
      </c>
      <c r="L49" t="s">
        <v>6116</v>
      </c>
      <c r="M49" t="s">
        <v>6117</v>
      </c>
      <c r="N49" t="s">
        <v>421</v>
      </c>
      <c r="O49">
        <v>0</v>
      </c>
      <c r="P49">
        <v>0</v>
      </c>
      <c r="Q49" t="s">
        <v>422</v>
      </c>
      <c r="R49">
        <v>350</v>
      </c>
      <c r="S49">
        <v>318.95999999999998</v>
      </c>
      <c r="T49" s="935" t="s">
        <v>422</v>
      </c>
      <c r="U49">
        <v>350</v>
      </c>
      <c r="V49" t="s">
        <v>423</v>
      </c>
      <c r="W49" t="s">
        <v>424</v>
      </c>
      <c r="X49" t="s">
        <v>425</v>
      </c>
      <c r="Y49" s="1011" t="s">
        <v>3064</v>
      </c>
      <c r="Z49" t="s">
        <v>6118</v>
      </c>
      <c r="AA49" s="1050">
        <v>45062.507662037038</v>
      </c>
    </row>
    <row r="50" spans="1:27">
      <c r="A50" t="s">
        <v>410</v>
      </c>
      <c r="B50" t="s">
        <v>411</v>
      </c>
      <c r="C50" t="s">
        <v>5016</v>
      </c>
      <c r="D50" t="s">
        <v>432</v>
      </c>
      <c r="E50" t="s">
        <v>433</v>
      </c>
      <c r="F50" t="s">
        <v>414</v>
      </c>
      <c r="G50" t="s">
        <v>415</v>
      </c>
      <c r="H50" t="s">
        <v>416</v>
      </c>
      <c r="I50" t="s">
        <v>2043</v>
      </c>
      <c r="J50" s="711" t="s">
        <v>1833</v>
      </c>
      <c r="K50" s="1045">
        <v>45046</v>
      </c>
      <c r="L50" t="s">
        <v>6119</v>
      </c>
      <c r="M50" t="s">
        <v>6117</v>
      </c>
      <c r="N50" t="s">
        <v>421</v>
      </c>
      <c r="O50">
        <v>0</v>
      </c>
      <c r="P50">
        <v>0</v>
      </c>
      <c r="Q50" t="s">
        <v>422</v>
      </c>
      <c r="R50">
        <v>53.5</v>
      </c>
      <c r="S50">
        <v>48.76</v>
      </c>
      <c r="T50" s="935" t="s">
        <v>422</v>
      </c>
      <c r="U50">
        <v>53.5</v>
      </c>
      <c r="V50" t="s">
        <v>423</v>
      </c>
      <c r="W50" t="s">
        <v>424</v>
      </c>
      <c r="X50" t="s">
        <v>425</v>
      </c>
      <c r="Y50" s="1011" t="s">
        <v>3435</v>
      </c>
      <c r="Z50" t="s">
        <v>6120</v>
      </c>
      <c r="AA50" s="1050">
        <v>45062.507662037038</v>
      </c>
    </row>
    <row r="51" spans="1:27">
      <c r="A51" t="s">
        <v>410</v>
      </c>
      <c r="B51" t="s">
        <v>411</v>
      </c>
      <c r="C51" t="s">
        <v>4667</v>
      </c>
      <c r="D51" t="s">
        <v>970</v>
      </c>
      <c r="E51" t="s">
        <v>971</v>
      </c>
      <c r="F51" t="s">
        <v>414</v>
      </c>
      <c r="G51" t="s">
        <v>415</v>
      </c>
      <c r="H51" t="s">
        <v>416</v>
      </c>
      <c r="I51" t="s">
        <v>814</v>
      </c>
      <c r="J51" s="711" t="s">
        <v>1348</v>
      </c>
      <c r="K51" s="1045">
        <v>45046</v>
      </c>
      <c r="L51" t="s">
        <v>6121</v>
      </c>
      <c r="M51" t="s">
        <v>6122</v>
      </c>
      <c r="N51" t="s">
        <v>421</v>
      </c>
      <c r="O51">
        <v>0</v>
      </c>
      <c r="P51">
        <v>0</v>
      </c>
      <c r="Q51" t="s">
        <v>422</v>
      </c>
      <c r="R51">
        <v>3747</v>
      </c>
      <c r="S51">
        <v>3414.75</v>
      </c>
      <c r="T51" s="935" t="s">
        <v>422</v>
      </c>
      <c r="U51">
        <v>3747</v>
      </c>
      <c r="V51" t="s">
        <v>423</v>
      </c>
      <c r="W51" t="s">
        <v>424</v>
      </c>
      <c r="X51" t="s">
        <v>425</v>
      </c>
      <c r="Y51" s="1011" t="s">
        <v>3571</v>
      </c>
      <c r="Z51" t="s">
        <v>6123</v>
      </c>
      <c r="AA51" s="1050">
        <v>45062.538831018515</v>
      </c>
    </row>
    <row r="52" spans="1:27">
      <c r="A52" t="s">
        <v>410</v>
      </c>
      <c r="B52" t="s">
        <v>411</v>
      </c>
      <c r="C52" t="s">
        <v>4667</v>
      </c>
      <c r="D52" t="s">
        <v>970</v>
      </c>
      <c r="E52" t="s">
        <v>971</v>
      </c>
      <c r="F52" t="s">
        <v>414</v>
      </c>
      <c r="G52" t="s">
        <v>415</v>
      </c>
      <c r="H52" t="s">
        <v>416</v>
      </c>
      <c r="I52" t="s">
        <v>3559</v>
      </c>
      <c r="J52" s="711" t="s">
        <v>4141</v>
      </c>
      <c r="K52" s="1045">
        <v>45046</v>
      </c>
      <c r="L52" t="s">
        <v>6121</v>
      </c>
      <c r="M52" t="s">
        <v>6124</v>
      </c>
      <c r="N52" t="s">
        <v>421</v>
      </c>
      <c r="O52">
        <v>0</v>
      </c>
      <c r="P52">
        <v>0</v>
      </c>
      <c r="Q52" t="s">
        <v>422</v>
      </c>
      <c r="R52">
        <v>4195</v>
      </c>
      <c r="S52">
        <v>3823.02</v>
      </c>
      <c r="T52" s="935" t="s">
        <v>422</v>
      </c>
      <c r="U52">
        <v>4195</v>
      </c>
      <c r="V52" t="s">
        <v>423</v>
      </c>
      <c r="W52" t="s">
        <v>424</v>
      </c>
      <c r="X52" t="s">
        <v>425</v>
      </c>
      <c r="Y52" s="1011" t="s">
        <v>3571</v>
      </c>
      <c r="Z52" t="s">
        <v>6125</v>
      </c>
      <c r="AA52" s="1050">
        <v>45062.538842592592</v>
      </c>
    </row>
    <row r="53" spans="1:27">
      <c r="A53" t="s">
        <v>410</v>
      </c>
      <c r="B53" t="s">
        <v>411</v>
      </c>
      <c r="C53" t="s">
        <v>4667</v>
      </c>
      <c r="D53" t="s">
        <v>970</v>
      </c>
      <c r="E53" t="s">
        <v>971</v>
      </c>
      <c r="F53" t="s">
        <v>414</v>
      </c>
      <c r="G53" t="s">
        <v>415</v>
      </c>
      <c r="H53" t="s">
        <v>416</v>
      </c>
      <c r="I53" t="s">
        <v>855</v>
      </c>
      <c r="J53" s="711" t="s">
        <v>1329</v>
      </c>
      <c r="K53" s="1045">
        <v>45046</v>
      </c>
      <c r="L53" t="s">
        <v>6121</v>
      </c>
      <c r="M53" t="s">
        <v>6126</v>
      </c>
      <c r="N53" t="s">
        <v>421</v>
      </c>
      <c r="O53">
        <v>0</v>
      </c>
      <c r="P53">
        <v>0</v>
      </c>
      <c r="Q53" t="s">
        <v>422</v>
      </c>
      <c r="R53">
        <v>948</v>
      </c>
      <c r="S53">
        <v>863.94</v>
      </c>
      <c r="T53" s="935" t="s">
        <v>422</v>
      </c>
      <c r="U53">
        <v>948</v>
      </c>
      <c r="V53" t="s">
        <v>423</v>
      </c>
      <c r="W53" t="s">
        <v>424</v>
      </c>
      <c r="X53" t="s">
        <v>425</v>
      </c>
      <c r="Y53" s="1011" t="s">
        <v>3571</v>
      </c>
      <c r="Z53" t="s">
        <v>6127</v>
      </c>
      <c r="AA53" s="1050">
        <v>45062.538842592592</v>
      </c>
    </row>
    <row r="54" spans="1:27">
      <c r="A54" t="s">
        <v>410</v>
      </c>
      <c r="B54" t="s">
        <v>411</v>
      </c>
      <c r="C54" t="s">
        <v>4667</v>
      </c>
      <c r="D54" t="s">
        <v>970</v>
      </c>
      <c r="E54" t="s">
        <v>971</v>
      </c>
      <c r="F54" t="s">
        <v>414</v>
      </c>
      <c r="G54" t="s">
        <v>415</v>
      </c>
      <c r="H54" t="s">
        <v>416</v>
      </c>
      <c r="I54" t="s">
        <v>3561</v>
      </c>
      <c r="J54" s="711" t="s">
        <v>3821</v>
      </c>
      <c r="K54" s="1045">
        <v>45046</v>
      </c>
      <c r="L54" t="s">
        <v>6121</v>
      </c>
      <c r="M54" t="s">
        <v>6128</v>
      </c>
      <c r="N54" t="s">
        <v>421</v>
      </c>
      <c r="O54">
        <v>0</v>
      </c>
      <c r="P54">
        <v>0</v>
      </c>
      <c r="Q54" t="s">
        <v>422</v>
      </c>
      <c r="R54">
        <v>1594</v>
      </c>
      <c r="S54">
        <v>1452.66</v>
      </c>
      <c r="T54" s="935" t="s">
        <v>422</v>
      </c>
      <c r="U54">
        <v>1594</v>
      </c>
      <c r="V54" t="s">
        <v>423</v>
      </c>
      <c r="W54" t="s">
        <v>424</v>
      </c>
      <c r="X54" t="s">
        <v>425</v>
      </c>
      <c r="Y54" s="1011" t="s">
        <v>3571</v>
      </c>
      <c r="Z54" t="s">
        <v>6129</v>
      </c>
      <c r="AA54" s="1050">
        <v>45062.538842592592</v>
      </c>
    </row>
    <row r="55" spans="1:27">
      <c r="A55" t="s">
        <v>410</v>
      </c>
      <c r="B55" t="s">
        <v>411</v>
      </c>
      <c r="C55" t="s">
        <v>4667</v>
      </c>
      <c r="D55" t="s">
        <v>970</v>
      </c>
      <c r="E55" t="s">
        <v>971</v>
      </c>
      <c r="F55" t="s">
        <v>414</v>
      </c>
      <c r="G55" t="s">
        <v>415</v>
      </c>
      <c r="H55" t="s">
        <v>416</v>
      </c>
      <c r="I55" t="s">
        <v>852</v>
      </c>
      <c r="J55" s="711" t="s">
        <v>2284</v>
      </c>
      <c r="K55" s="1045">
        <v>45046</v>
      </c>
      <c r="L55" t="s">
        <v>6121</v>
      </c>
      <c r="M55" t="s">
        <v>6130</v>
      </c>
      <c r="N55" t="s">
        <v>421</v>
      </c>
      <c r="O55">
        <v>0</v>
      </c>
      <c r="P55">
        <v>0</v>
      </c>
      <c r="Q55" t="s">
        <v>422</v>
      </c>
      <c r="R55">
        <v>7168</v>
      </c>
      <c r="S55">
        <v>6532.4</v>
      </c>
      <c r="T55" s="935" t="s">
        <v>422</v>
      </c>
      <c r="U55">
        <v>7168</v>
      </c>
      <c r="V55" t="s">
        <v>423</v>
      </c>
      <c r="W55" t="s">
        <v>424</v>
      </c>
      <c r="X55" t="s">
        <v>425</v>
      </c>
      <c r="Y55" s="1011" t="s">
        <v>3571</v>
      </c>
      <c r="Z55" t="s">
        <v>6131</v>
      </c>
      <c r="AA55" s="1050">
        <v>45062.538842592592</v>
      </c>
    </row>
    <row r="56" spans="1:27">
      <c r="A56" t="s">
        <v>410</v>
      </c>
      <c r="B56" t="s">
        <v>411</v>
      </c>
      <c r="C56" t="s">
        <v>4667</v>
      </c>
      <c r="D56" t="s">
        <v>970</v>
      </c>
      <c r="E56" t="s">
        <v>971</v>
      </c>
      <c r="F56" t="s">
        <v>414</v>
      </c>
      <c r="G56" t="s">
        <v>415</v>
      </c>
      <c r="H56" t="s">
        <v>416</v>
      </c>
      <c r="I56" t="s">
        <v>867</v>
      </c>
      <c r="J56" s="711" t="s">
        <v>1339</v>
      </c>
      <c r="K56" s="1045">
        <v>45046</v>
      </c>
      <c r="L56" t="s">
        <v>6121</v>
      </c>
      <c r="M56" t="s">
        <v>6132</v>
      </c>
      <c r="N56" t="s">
        <v>421</v>
      </c>
      <c r="O56">
        <v>0</v>
      </c>
      <c r="P56">
        <v>0</v>
      </c>
      <c r="Q56" t="s">
        <v>422</v>
      </c>
      <c r="R56">
        <v>3444</v>
      </c>
      <c r="S56">
        <v>3138.61</v>
      </c>
      <c r="T56" s="935" t="s">
        <v>422</v>
      </c>
      <c r="U56">
        <v>3444</v>
      </c>
      <c r="V56" t="s">
        <v>423</v>
      </c>
      <c r="W56" t="s">
        <v>424</v>
      </c>
      <c r="X56" t="s">
        <v>425</v>
      </c>
      <c r="Y56" s="1011" t="s">
        <v>3571</v>
      </c>
      <c r="Z56" t="s">
        <v>6133</v>
      </c>
      <c r="AA56" s="1050">
        <v>45062.538842592592</v>
      </c>
    </row>
    <row r="57" spans="1:27">
      <c r="A57" t="s">
        <v>410</v>
      </c>
      <c r="B57" t="s">
        <v>411</v>
      </c>
      <c r="C57" t="s">
        <v>4667</v>
      </c>
      <c r="D57" t="s">
        <v>970</v>
      </c>
      <c r="E57" t="s">
        <v>971</v>
      </c>
      <c r="F57" t="s">
        <v>414</v>
      </c>
      <c r="G57" t="s">
        <v>415</v>
      </c>
      <c r="H57" t="s">
        <v>416</v>
      </c>
      <c r="I57" t="s">
        <v>869</v>
      </c>
      <c r="J57" s="711" t="s">
        <v>2289</v>
      </c>
      <c r="K57" s="1045">
        <v>45046</v>
      </c>
      <c r="L57" t="s">
        <v>6121</v>
      </c>
      <c r="M57" t="s">
        <v>6134</v>
      </c>
      <c r="N57" t="s">
        <v>421</v>
      </c>
      <c r="O57">
        <v>0</v>
      </c>
      <c r="P57">
        <v>0</v>
      </c>
      <c r="Q57" t="s">
        <v>422</v>
      </c>
      <c r="R57">
        <v>1166</v>
      </c>
      <c r="S57">
        <v>1062.6099999999999</v>
      </c>
      <c r="T57" s="935" t="s">
        <v>422</v>
      </c>
      <c r="U57">
        <v>1166</v>
      </c>
      <c r="V57" t="s">
        <v>423</v>
      </c>
      <c r="W57" t="s">
        <v>424</v>
      </c>
      <c r="X57" t="s">
        <v>425</v>
      </c>
      <c r="Y57" s="1011" t="s">
        <v>3571</v>
      </c>
      <c r="Z57" t="s">
        <v>6135</v>
      </c>
      <c r="AA57" s="1050">
        <v>45062.538842592592</v>
      </c>
    </row>
    <row r="58" spans="1:27">
      <c r="A58" t="s">
        <v>410</v>
      </c>
      <c r="B58" t="s">
        <v>411</v>
      </c>
      <c r="C58" t="s">
        <v>4685</v>
      </c>
      <c r="D58" t="s">
        <v>458</v>
      </c>
      <c r="E58" t="s">
        <v>459</v>
      </c>
      <c r="F58" t="s">
        <v>414</v>
      </c>
      <c r="G58" t="s">
        <v>415</v>
      </c>
      <c r="H58" t="s">
        <v>416</v>
      </c>
      <c r="I58" t="s">
        <v>925</v>
      </c>
      <c r="J58" s="711" t="s">
        <v>1343</v>
      </c>
      <c r="K58" s="1045">
        <v>45046</v>
      </c>
      <c r="L58" t="s">
        <v>6121</v>
      </c>
      <c r="M58" t="s">
        <v>6136</v>
      </c>
      <c r="N58" t="s">
        <v>421</v>
      </c>
      <c r="O58">
        <v>0</v>
      </c>
      <c r="P58">
        <v>0</v>
      </c>
      <c r="Q58" t="s">
        <v>422</v>
      </c>
      <c r="R58">
        <v>3860</v>
      </c>
      <c r="S58">
        <v>3517.73</v>
      </c>
      <c r="T58" s="935" t="s">
        <v>422</v>
      </c>
      <c r="U58">
        <v>3860</v>
      </c>
      <c r="V58" t="s">
        <v>423</v>
      </c>
      <c r="W58" t="s">
        <v>424</v>
      </c>
      <c r="X58" t="s">
        <v>425</v>
      </c>
      <c r="Y58" s="1011" t="s">
        <v>3574</v>
      </c>
      <c r="Z58" t="s">
        <v>6137</v>
      </c>
      <c r="AA58" s="1050">
        <v>45062.538842592592</v>
      </c>
    </row>
    <row r="59" spans="1:27">
      <c r="A59" t="s">
        <v>410</v>
      </c>
      <c r="B59" t="s">
        <v>411</v>
      </c>
      <c r="C59" t="s">
        <v>4685</v>
      </c>
      <c r="D59" t="s">
        <v>970</v>
      </c>
      <c r="E59" t="s">
        <v>971</v>
      </c>
      <c r="F59" t="s">
        <v>414</v>
      </c>
      <c r="G59" t="s">
        <v>415</v>
      </c>
      <c r="H59" t="s">
        <v>416</v>
      </c>
      <c r="I59" t="s">
        <v>860</v>
      </c>
      <c r="J59" s="711" t="s">
        <v>2594</v>
      </c>
      <c r="K59" s="1045">
        <v>45046</v>
      </c>
      <c r="L59" t="s">
        <v>6121</v>
      </c>
      <c r="M59" t="s">
        <v>6138</v>
      </c>
      <c r="N59" t="s">
        <v>421</v>
      </c>
      <c r="O59">
        <v>0</v>
      </c>
      <c r="P59">
        <v>0</v>
      </c>
      <c r="Q59" t="s">
        <v>422</v>
      </c>
      <c r="R59">
        <v>5204</v>
      </c>
      <c r="S59">
        <v>4742.55</v>
      </c>
      <c r="T59" s="935" t="s">
        <v>422</v>
      </c>
      <c r="U59">
        <v>5204</v>
      </c>
      <c r="V59" t="s">
        <v>423</v>
      </c>
      <c r="W59" t="s">
        <v>424</v>
      </c>
      <c r="X59" t="s">
        <v>425</v>
      </c>
      <c r="Y59" s="1011" t="s">
        <v>3574</v>
      </c>
      <c r="Z59" t="s">
        <v>6139</v>
      </c>
      <c r="AA59" s="1050">
        <v>45062.538842592592</v>
      </c>
    </row>
    <row r="60" spans="1:27">
      <c r="A60" t="s">
        <v>410</v>
      </c>
      <c r="B60" t="s">
        <v>411</v>
      </c>
      <c r="C60" t="s">
        <v>4667</v>
      </c>
      <c r="D60" t="s">
        <v>970</v>
      </c>
      <c r="E60" t="s">
        <v>971</v>
      </c>
      <c r="F60" t="s">
        <v>414</v>
      </c>
      <c r="G60" t="s">
        <v>415</v>
      </c>
      <c r="H60" t="s">
        <v>416</v>
      </c>
      <c r="I60" t="s">
        <v>885</v>
      </c>
      <c r="J60" s="711" t="s">
        <v>2594</v>
      </c>
      <c r="K60" s="1045">
        <v>45046</v>
      </c>
      <c r="L60" t="s">
        <v>6121</v>
      </c>
      <c r="M60" t="s">
        <v>6138</v>
      </c>
      <c r="N60" t="s">
        <v>421</v>
      </c>
      <c r="O60">
        <v>0</v>
      </c>
      <c r="P60">
        <v>0</v>
      </c>
      <c r="Q60" t="s">
        <v>422</v>
      </c>
      <c r="R60">
        <v>417</v>
      </c>
      <c r="S60">
        <v>380.02</v>
      </c>
      <c r="T60" s="935" t="s">
        <v>422</v>
      </c>
      <c r="U60">
        <v>417</v>
      </c>
      <c r="V60" t="s">
        <v>423</v>
      </c>
      <c r="W60" t="s">
        <v>424</v>
      </c>
      <c r="X60" t="s">
        <v>425</v>
      </c>
      <c r="Y60" s="1011" t="s">
        <v>3571</v>
      </c>
      <c r="Z60" t="s">
        <v>6140</v>
      </c>
      <c r="AA60" s="1050">
        <v>45062.538842592592</v>
      </c>
    </row>
    <row r="61" spans="1:27">
      <c r="A61" t="s">
        <v>410</v>
      </c>
      <c r="B61" t="s">
        <v>411</v>
      </c>
      <c r="C61" t="s">
        <v>4685</v>
      </c>
      <c r="D61" t="s">
        <v>970</v>
      </c>
      <c r="E61" t="s">
        <v>971</v>
      </c>
      <c r="F61" t="s">
        <v>414</v>
      </c>
      <c r="G61" t="s">
        <v>415</v>
      </c>
      <c r="H61" t="s">
        <v>416</v>
      </c>
      <c r="I61" t="s">
        <v>899</v>
      </c>
      <c r="J61" s="711" t="s">
        <v>2594</v>
      </c>
      <c r="K61" s="1045">
        <v>45046</v>
      </c>
      <c r="L61" t="s">
        <v>6121</v>
      </c>
      <c r="M61" t="s">
        <v>6138</v>
      </c>
      <c r="N61" t="s">
        <v>421</v>
      </c>
      <c r="O61">
        <v>0</v>
      </c>
      <c r="P61">
        <v>0</v>
      </c>
      <c r="Q61" t="s">
        <v>422</v>
      </c>
      <c r="R61">
        <v>2576</v>
      </c>
      <c r="S61">
        <v>2347.58</v>
      </c>
      <c r="T61" s="935" t="s">
        <v>422</v>
      </c>
      <c r="U61">
        <v>2576</v>
      </c>
      <c r="V61" t="s">
        <v>423</v>
      </c>
      <c r="W61" t="s">
        <v>424</v>
      </c>
      <c r="X61" t="s">
        <v>425</v>
      </c>
      <c r="Y61" s="1011" t="s">
        <v>3574</v>
      </c>
      <c r="Z61" t="s">
        <v>6141</v>
      </c>
      <c r="AA61" s="1050">
        <v>45062.538842592592</v>
      </c>
    </row>
    <row r="62" spans="1:27">
      <c r="A62" t="s">
        <v>410</v>
      </c>
      <c r="B62" t="s">
        <v>411</v>
      </c>
      <c r="C62" t="s">
        <v>4667</v>
      </c>
      <c r="D62" t="s">
        <v>970</v>
      </c>
      <c r="E62" t="s">
        <v>971</v>
      </c>
      <c r="F62" t="s">
        <v>414</v>
      </c>
      <c r="G62" t="s">
        <v>415</v>
      </c>
      <c r="H62" t="s">
        <v>416</v>
      </c>
      <c r="I62" t="s">
        <v>905</v>
      </c>
      <c r="J62" s="711" t="s">
        <v>4147</v>
      </c>
      <c r="K62" s="1045">
        <v>45046</v>
      </c>
      <c r="L62" t="s">
        <v>6121</v>
      </c>
      <c r="M62" t="s">
        <v>6142</v>
      </c>
      <c r="N62" t="s">
        <v>421</v>
      </c>
      <c r="O62">
        <v>0</v>
      </c>
      <c r="P62">
        <v>0</v>
      </c>
      <c r="Q62" t="s">
        <v>422</v>
      </c>
      <c r="R62">
        <v>13835</v>
      </c>
      <c r="S62">
        <v>12608.22</v>
      </c>
      <c r="T62" s="935" t="s">
        <v>422</v>
      </c>
      <c r="U62">
        <v>13835</v>
      </c>
      <c r="V62" t="s">
        <v>423</v>
      </c>
      <c r="W62" t="s">
        <v>424</v>
      </c>
      <c r="X62" t="s">
        <v>425</v>
      </c>
      <c r="Y62" s="1011" t="s">
        <v>3571</v>
      </c>
      <c r="Z62" t="s">
        <v>6143</v>
      </c>
      <c r="AA62" s="1050">
        <v>45062.538854166669</v>
      </c>
    </row>
    <row r="63" spans="1:27">
      <c r="A63" t="s">
        <v>410</v>
      </c>
      <c r="B63" t="s">
        <v>411</v>
      </c>
      <c r="C63" t="s">
        <v>4667</v>
      </c>
      <c r="D63" t="s">
        <v>970</v>
      </c>
      <c r="E63" t="s">
        <v>971</v>
      </c>
      <c r="F63" t="s">
        <v>414</v>
      </c>
      <c r="G63" t="s">
        <v>415</v>
      </c>
      <c r="H63" t="s">
        <v>416</v>
      </c>
      <c r="I63" t="s">
        <v>914</v>
      </c>
      <c r="J63" s="711" t="s">
        <v>2298</v>
      </c>
      <c r="K63" s="1045">
        <v>45046</v>
      </c>
      <c r="L63" t="s">
        <v>6121</v>
      </c>
      <c r="M63" t="s">
        <v>6144</v>
      </c>
      <c r="N63" t="s">
        <v>421</v>
      </c>
      <c r="O63">
        <v>0</v>
      </c>
      <c r="P63">
        <v>0</v>
      </c>
      <c r="Q63" t="s">
        <v>422</v>
      </c>
      <c r="R63">
        <v>80</v>
      </c>
      <c r="S63">
        <v>72.91</v>
      </c>
      <c r="T63" s="935" t="s">
        <v>422</v>
      </c>
      <c r="U63">
        <v>80</v>
      </c>
      <c r="V63" t="s">
        <v>423</v>
      </c>
      <c r="W63" t="s">
        <v>424</v>
      </c>
      <c r="X63" t="s">
        <v>425</v>
      </c>
      <c r="Y63" s="1011" t="s">
        <v>3571</v>
      </c>
      <c r="Z63" t="s">
        <v>6145</v>
      </c>
      <c r="AA63" s="1050">
        <v>45062.538854166669</v>
      </c>
    </row>
    <row r="64" spans="1:27">
      <c r="A64" t="s">
        <v>410</v>
      </c>
      <c r="B64" t="s">
        <v>411</v>
      </c>
      <c r="C64" t="s">
        <v>4667</v>
      </c>
      <c r="D64" t="s">
        <v>970</v>
      </c>
      <c r="E64" t="s">
        <v>971</v>
      </c>
      <c r="F64" t="s">
        <v>414</v>
      </c>
      <c r="G64" t="s">
        <v>415</v>
      </c>
      <c r="H64" t="s">
        <v>416</v>
      </c>
      <c r="I64" t="s">
        <v>916</v>
      </c>
      <c r="J64" s="711" t="s">
        <v>4150</v>
      </c>
      <c r="K64" s="1045">
        <v>45046</v>
      </c>
      <c r="L64" t="s">
        <v>6121</v>
      </c>
      <c r="M64" t="s">
        <v>6146</v>
      </c>
      <c r="N64" t="s">
        <v>421</v>
      </c>
      <c r="O64">
        <v>0</v>
      </c>
      <c r="P64">
        <v>0</v>
      </c>
      <c r="Q64" t="s">
        <v>422</v>
      </c>
      <c r="R64">
        <v>2723</v>
      </c>
      <c r="S64">
        <v>2481.5500000000002</v>
      </c>
      <c r="T64" s="935" t="s">
        <v>422</v>
      </c>
      <c r="U64">
        <v>2723</v>
      </c>
      <c r="V64" t="s">
        <v>423</v>
      </c>
      <c r="W64" t="s">
        <v>424</v>
      </c>
      <c r="X64" t="s">
        <v>425</v>
      </c>
      <c r="Y64" s="1011" t="s">
        <v>3571</v>
      </c>
      <c r="Z64" t="s">
        <v>6147</v>
      </c>
      <c r="AA64" s="1050">
        <v>45062.538854166669</v>
      </c>
    </row>
    <row r="65" spans="1:27">
      <c r="A65" t="s">
        <v>410</v>
      </c>
      <c r="B65" t="s">
        <v>411</v>
      </c>
      <c r="C65" t="s">
        <v>4685</v>
      </c>
      <c r="D65" t="s">
        <v>970</v>
      </c>
      <c r="E65" t="s">
        <v>971</v>
      </c>
      <c r="F65" t="s">
        <v>414</v>
      </c>
      <c r="G65" t="s">
        <v>415</v>
      </c>
      <c r="H65" t="s">
        <v>416</v>
      </c>
      <c r="I65" t="s">
        <v>822</v>
      </c>
      <c r="J65" s="711" t="s">
        <v>1352</v>
      </c>
      <c r="K65" s="1045">
        <v>45046</v>
      </c>
      <c r="L65" t="s">
        <v>6121</v>
      </c>
      <c r="M65" t="s">
        <v>6148</v>
      </c>
      <c r="N65" t="s">
        <v>421</v>
      </c>
      <c r="O65">
        <v>0</v>
      </c>
      <c r="P65">
        <v>0</v>
      </c>
      <c r="Q65" t="s">
        <v>422</v>
      </c>
      <c r="R65">
        <v>7114</v>
      </c>
      <c r="S65">
        <v>6483.19</v>
      </c>
      <c r="T65" s="935" t="s">
        <v>422</v>
      </c>
      <c r="U65">
        <v>7114</v>
      </c>
      <c r="V65" t="s">
        <v>423</v>
      </c>
      <c r="W65" t="s">
        <v>424</v>
      </c>
      <c r="X65" t="s">
        <v>425</v>
      </c>
      <c r="Y65" s="1011" t="s">
        <v>3574</v>
      </c>
      <c r="Z65" t="s">
        <v>6149</v>
      </c>
      <c r="AA65" s="1050">
        <v>45062.538854166669</v>
      </c>
    </row>
    <row r="66" spans="1:27">
      <c r="A66" t="s">
        <v>410</v>
      </c>
      <c r="B66" t="s">
        <v>411</v>
      </c>
      <c r="C66" t="s">
        <v>4685</v>
      </c>
      <c r="D66" t="s">
        <v>970</v>
      </c>
      <c r="E66" t="s">
        <v>971</v>
      </c>
      <c r="F66" t="s">
        <v>414</v>
      </c>
      <c r="G66" t="s">
        <v>415</v>
      </c>
      <c r="H66" t="s">
        <v>416</v>
      </c>
      <c r="I66" t="s">
        <v>839</v>
      </c>
      <c r="J66" s="711" t="s">
        <v>1355</v>
      </c>
      <c r="K66" s="1045">
        <v>45046</v>
      </c>
      <c r="L66" t="s">
        <v>6121</v>
      </c>
      <c r="M66" t="s">
        <v>6150</v>
      </c>
      <c r="N66" t="s">
        <v>421</v>
      </c>
      <c r="O66">
        <v>0</v>
      </c>
      <c r="P66">
        <v>0</v>
      </c>
      <c r="Q66" t="s">
        <v>422</v>
      </c>
      <c r="R66">
        <v>78</v>
      </c>
      <c r="S66">
        <v>71.08</v>
      </c>
      <c r="T66" s="935" t="s">
        <v>422</v>
      </c>
      <c r="U66">
        <v>78</v>
      </c>
      <c r="V66" t="s">
        <v>423</v>
      </c>
      <c r="W66" t="s">
        <v>424</v>
      </c>
      <c r="X66" t="s">
        <v>425</v>
      </c>
      <c r="Y66" s="1011" t="s">
        <v>3574</v>
      </c>
      <c r="Z66" t="s">
        <v>6151</v>
      </c>
      <c r="AA66" s="1050">
        <v>45062.538854166669</v>
      </c>
    </row>
    <row r="67" spans="1:27">
      <c r="A67" t="s">
        <v>410</v>
      </c>
      <c r="B67" t="s">
        <v>411</v>
      </c>
      <c r="C67" t="s">
        <v>4685</v>
      </c>
      <c r="D67" t="s">
        <v>970</v>
      </c>
      <c r="E67" t="s">
        <v>971</v>
      </c>
      <c r="F67" t="s">
        <v>414</v>
      </c>
      <c r="G67" t="s">
        <v>415</v>
      </c>
      <c r="H67" t="s">
        <v>416</v>
      </c>
      <c r="I67" t="s">
        <v>840</v>
      </c>
      <c r="J67" s="711" t="s">
        <v>1361</v>
      </c>
      <c r="K67" s="1045">
        <v>45046</v>
      </c>
      <c r="L67" t="s">
        <v>6121</v>
      </c>
      <c r="M67" t="s">
        <v>6152</v>
      </c>
      <c r="N67" t="s">
        <v>421</v>
      </c>
      <c r="O67">
        <v>0</v>
      </c>
      <c r="P67">
        <v>0</v>
      </c>
      <c r="Q67" t="s">
        <v>422</v>
      </c>
      <c r="R67">
        <v>2313</v>
      </c>
      <c r="S67">
        <v>2107.9</v>
      </c>
      <c r="T67" s="935" t="s">
        <v>422</v>
      </c>
      <c r="U67">
        <v>2313</v>
      </c>
      <c r="V67" t="s">
        <v>423</v>
      </c>
      <c r="W67" t="s">
        <v>424</v>
      </c>
      <c r="X67" t="s">
        <v>425</v>
      </c>
      <c r="Y67" s="1011" t="s">
        <v>3574</v>
      </c>
      <c r="Z67" t="s">
        <v>6153</v>
      </c>
      <c r="AA67" s="1050">
        <v>45062.538854166669</v>
      </c>
    </row>
    <row r="68" spans="1:27">
      <c r="A68" t="s">
        <v>410</v>
      </c>
      <c r="B68" t="s">
        <v>411</v>
      </c>
      <c r="C68" t="s">
        <v>4685</v>
      </c>
      <c r="D68" t="s">
        <v>970</v>
      </c>
      <c r="E68" t="s">
        <v>971</v>
      </c>
      <c r="F68" t="s">
        <v>414</v>
      </c>
      <c r="G68" t="s">
        <v>415</v>
      </c>
      <c r="H68" t="s">
        <v>416</v>
      </c>
      <c r="I68" t="s">
        <v>824</v>
      </c>
      <c r="J68" s="711" t="s">
        <v>1364</v>
      </c>
      <c r="K68" s="1045">
        <v>45046</v>
      </c>
      <c r="L68" t="s">
        <v>6121</v>
      </c>
      <c r="M68" t="s">
        <v>6154</v>
      </c>
      <c r="N68" t="s">
        <v>421</v>
      </c>
      <c r="O68">
        <v>0</v>
      </c>
      <c r="P68">
        <v>0</v>
      </c>
      <c r="Q68" t="s">
        <v>422</v>
      </c>
      <c r="R68">
        <v>4950</v>
      </c>
      <c r="S68">
        <v>4511.07</v>
      </c>
      <c r="T68" s="935" t="s">
        <v>422</v>
      </c>
      <c r="U68">
        <v>4950</v>
      </c>
      <c r="V68" t="s">
        <v>423</v>
      </c>
      <c r="W68" t="s">
        <v>424</v>
      </c>
      <c r="X68" t="s">
        <v>425</v>
      </c>
      <c r="Y68" s="1011" t="s">
        <v>3574</v>
      </c>
      <c r="Z68" t="s">
        <v>6155</v>
      </c>
      <c r="AA68" s="1050">
        <v>45062.538854166669</v>
      </c>
    </row>
    <row r="69" spans="1:27">
      <c r="A69" t="s">
        <v>410</v>
      </c>
      <c r="B69" t="s">
        <v>411</v>
      </c>
      <c r="C69" t="s">
        <v>5016</v>
      </c>
      <c r="D69" t="s">
        <v>412</v>
      </c>
      <c r="E69" t="s">
        <v>413</v>
      </c>
      <c r="F69" t="s">
        <v>414</v>
      </c>
      <c r="G69" t="s">
        <v>415</v>
      </c>
      <c r="H69" t="s">
        <v>416</v>
      </c>
      <c r="I69" t="s">
        <v>569</v>
      </c>
      <c r="J69" s="720" t="s">
        <v>1358</v>
      </c>
      <c r="K69" s="1045">
        <v>45021</v>
      </c>
      <c r="L69" t="s">
        <v>6156</v>
      </c>
      <c r="M69" t="s">
        <v>6157</v>
      </c>
      <c r="N69" t="s">
        <v>421</v>
      </c>
      <c r="O69">
        <v>0</v>
      </c>
      <c r="P69">
        <v>0</v>
      </c>
      <c r="Q69" t="s">
        <v>422</v>
      </c>
      <c r="R69">
        <v>20</v>
      </c>
      <c r="S69">
        <v>18.53</v>
      </c>
      <c r="T69" s="935" t="s">
        <v>422</v>
      </c>
      <c r="U69">
        <v>20</v>
      </c>
      <c r="V69" t="s">
        <v>423</v>
      </c>
      <c r="W69" t="s">
        <v>424</v>
      </c>
      <c r="X69" t="s">
        <v>425</v>
      </c>
      <c r="Y69" s="1011" t="s">
        <v>3435</v>
      </c>
      <c r="Z69" t="s">
        <v>6158</v>
      </c>
      <c r="AA69" s="1050">
        <v>45062.590370370373</v>
      </c>
    </row>
    <row r="70" spans="1:27">
      <c r="A70" t="s">
        <v>410</v>
      </c>
      <c r="B70" t="s">
        <v>411</v>
      </c>
      <c r="C70" t="s">
        <v>4822</v>
      </c>
      <c r="D70" t="s">
        <v>412</v>
      </c>
      <c r="E70" t="s">
        <v>413</v>
      </c>
      <c r="F70" t="s">
        <v>414</v>
      </c>
      <c r="G70" t="s">
        <v>415</v>
      </c>
      <c r="H70" t="s">
        <v>416</v>
      </c>
      <c r="I70" t="s">
        <v>875</v>
      </c>
      <c r="J70" s="711" t="s">
        <v>1065</v>
      </c>
      <c r="K70" s="1045">
        <v>45036</v>
      </c>
      <c r="L70" t="s">
        <v>6159</v>
      </c>
      <c r="M70" t="s">
        <v>6160</v>
      </c>
      <c r="N70" t="s">
        <v>421</v>
      </c>
      <c r="O70">
        <v>0</v>
      </c>
      <c r="P70">
        <v>0</v>
      </c>
      <c r="Q70" t="s">
        <v>422</v>
      </c>
      <c r="R70">
        <v>361</v>
      </c>
      <c r="S70">
        <v>328.9</v>
      </c>
      <c r="T70" s="935" t="s">
        <v>422</v>
      </c>
      <c r="U70">
        <v>361</v>
      </c>
      <c r="V70" t="s">
        <v>423</v>
      </c>
      <c r="W70" t="s">
        <v>424</v>
      </c>
      <c r="X70" t="s">
        <v>425</v>
      </c>
      <c r="Y70" s="1011" t="s">
        <v>3104</v>
      </c>
      <c r="Z70" t="s">
        <v>6161</v>
      </c>
      <c r="AA70" s="1050">
        <v>45062.591354166667</v>
      </c>
    </row>
    <row r="71" spans="1:27">
      <c r="A71" t="s">
        <v>410</v>
      </c>
      <c r="B71" t="s">
        <v>411</v>
      </c>
      <c r="C71" t="s">
        <v>4822</v>
      </c>
      <c r="D71" t="s">
        <v>412</v>
      </c>
      <c r="E71" t="s">
        <v>413</v>
      </c>
      <c r="F71" t="s">
        <v>414</v>
      </c>
      <c r="G71" t="s">
        <v>415</v>
      </c>
      <c r="H71" t="s">
        <v>416</v>
      </c>
      <c r="I71" t="s">
        <v>910</v>
      </c>
      <c r="J71" s="711" t="s">
        <v>2159</v>
      </c>
      <c r="K71" s="1045">
        <v>45034</v>
      </c>
      <c r="L71" t="s">
        <v>6162</v>
      </c>
      <c r="M71" t="s">
        <v>6163</v>
      </c>
      <c r="N71" t="s">
        <v>421</v>
      </c>
      <c r="O71">
        <v>0</v>
      </c>
      <c r="P71">
        <v>0</v>
      </c>
      <c r="Q71" t="s">
        <v>422</v>
      </c>
      <c r="R71">
        <v>345</v>
      </c>
      <c r="S71">
        <v>314.32</v>
      </c>
      <c r="T71" s="935" t="s">
        <v>422</v>
      </c>
      <c r="U71">
        <v>345</v>
      </c>
      <c r="V71" t="s">
        <v>423</v>
      </c>
      <c r="W71" t="s">
        <v>424</v>
      </c>
      <c r="X71" t="s">
        <v>425</v>
      </c>
      <c r="Y71" s="1011" t="s">
        <v>3104</v>
      </c>
      <c r="Z71" t="s">
        <v>6164</v>
      </c>
      <c r="AA71" s="1050">
        <v>45062.591354166667</v>
      </c>
    </row>
    <row r="72" spans="1:27">
      <c r="A72" t="s">
        <v>410</v>
      </c>
      <c r="B72" t="s">
        <v>411</v>
      </c>
      <c r="C72" t="s">
        <v>4906</v>
      </c>
      <c r="D72" t="s">
        <v>432</v>
      </c>
      <c r="E72" t="s">
        <v>433</v>
      </c>
      <c r="F72" t="s">
        <v>414</v>
      </c>
      <c r="G72" t="s">
        <v>415</v>
      </c>
      <c r="H72" t="s">
        <v>416</v>
      </c>
      <c r="I72" t="s">
        <v>434</v>
      </c>
      <c r="J72" s="711" t="s">
        <v>435</v>
      </c>
      <c r="K72" s="1045">
        <v>45046</v>
      </c>
      <c r="L72" t="s">
        <v>6165</v>
      </c>
      <c r="M72" t="s">
        <v>6166</v>
      </c>
      <c r="N72" t="s">
        <v>421</v>
      </c>
      <c r="O72">
        <v>0</v>
      </c>
      <c r="P72">
        <v>0</v>
      </c>
      <c r="Q72" t="s">
        <v>422</v>
      </c>
      <c r="R72">
        <v>948.87</v>
      </c>
      <c r="S72">
        <v>864.73</v>
      </c>
      <c r="T72" s="935" t="s">
        <v>422</v>
      </c>
      <c r="U72">
        <v>948.87</v>
      </c>
      <c r="V72" t="s">
        <v>423</v>
      </c>
      <c r="W72" t="s">
        <v>424</v>
      </c>
      <c r="X72" t="s">
        <v>425</v>
      </c>
      <c r="Y72" s="1011" t="s">
        <v>3135</v>
      </c>
      <c r="Z72" t="s">
        <v>6167</v>
      </c>
      <c r="AA72" s="1050">
        <v>45064.61383101852</v>
      </c>
    </row>
    <row r="73" spans="1:27" s="1011" customFormat="1">
      <c r="A73" t="s">
        <v>410</v>
      </c>
      <c r="B73" t="s">
        <v>411</v>
      </c>
      <c r="C73" t="s">
        <v>4906</v>
      </c>
      <c r="D73" t="s">
        <v>432</v>
      </c>
      <c r="E73" t="s">
        <v>433</v>
      </c>
      <c r="F73" t="s">
        <v>414</v>
      </c>
      <c r="G73" t="s">
        <v>415</v>
      </c>
      <c r="H73" t="s">
        <v>416</v>
      </c>
      <c r="I73" s="711" t="s">
        <v>453</v>
      </c>
      <c r="J73" s="711" t="s">
        <v>454</v>
      </c>
      <c r="K73" s="1045">
        <v>45046</v>
      </c>
      <c r="L73" t="s">
        <v>6168</v>
      </c>
      <c r="M73" t="s">
        <v>6169</v>
      </c>
      <c r="N73" t="s">
        <v>421</v>
      </c>
      <c r="O73">
        <v>0</v>
      </c>
      <c r="P73">
        <v>0</v>
      </c>
      <c r="Q73" t="s">
        <v>422</v>
      </c>
      <c r="R73">
        <v>1336.68</v>
      </c>
      <c r="S73" s="935">
        <v>1218.1500000000001</v>
      </c>
      <c r="T73" t="s">
        <v>422</v>
      </c>
      <c r="U73">
        <v>1336.68</v>
      </c>
      <c r="V73" t="s">
        <v>423</v>
      </c>
      <c r="W73" t="s">
        <v>424</v>
      </c>
      <c r="X73" s="711" t="s">
        <v>425</v>
      </c>
      <c r="Y73" s="1011" t="s">
        <v>3135</v>
      </c>
      <c r="Z73" t="s">
        <v>6170</v>
      </c>
      <c r="AA73" s="1050">
        <v>45064.61383101852</v>
      </c>
    </row>
    <row r="74" spans="1:27" s="1011" customFormat="1">
      <c r="A74" t="s">
        <v>410</v>
      </c>
      <c r="B74" t="s">
        <v>411</v>
      </c>
      <c r="C74" t="s">
        <v>4906</v>
      </c>
      <c r="D74" t="s">
        <v>432</v>
      </c>
      <c r="E74" t="s">
        <v>433</v>
      </c>
      <c r="F74" t="s">
        <v>414</v>
      </c>
      <c r="G74" t="s">
        <v>415</v>
      </c>
      <c r="H74" t="s">
        <v>416</v>
      </c>
      <c r="I74" s="711" t="s">
        <v>524</v>
      </c>
      <c r="J74" s="711" t="s">
        <v>495</v>
      </c>
      <c r="K74" s="1045">
        <v>45046</v>
      </c>
      <c r="L74" t="s">
        <v>6171</v>
      </c>
      <c r="M74" t="s">
        <v>6172</v>
      </c>
      <c r="N74" t="s">
        <v>421</v>
      </c>
      <c r="O74">
        <v>0</v>
      </c>
      <c r="P74">
        <v>0</v>
      </c>
      <c r="Q74" t="s">
        <v>422</v>
      </c>
      <c r="R74">
        <v>5024.3500000000004</v>
      </c>
      <c r="S74" s="935">
        <v>4578.83</v>
      </c>
      <c r="T74" t="s">
        <v>422</v>
      </c>
      <c r="U74">
        <v>5024.3500000000004</v>
      </c>
      <c r="V74" t="s">
        <v>423</v>
      </c>
      <c r="W74" t="s">
        <v>424</v>
      </c>
      <c r="X74" s="711" t="s">
        <v>425</v>
      </c>
      <c r="Y74" s="1011" t="s">
        <v>3135</v>
      </c>
      <c r="Z74" t="s">
        <v>6173</v>
      </c>
      <c r="AA74" s="1050">
        <v>45064.61383101852</v>
      </c>
    </row>
    <row r="75" spans="1:27" s="1011" customFormat="1">
      <c r="A75"/>
      <c r="B75"/>
      <c r="C75"/>
      <c r="D75"/>
      <c r="E75"/>
      <c r="F75"/>
      <c r="G75"/>
      <c r="H75"/>
      <c r="I75" s="1054"/>
      <c r="J75" s="711"/>
      <c r="K75" s="1045"/>
      <c r="L75"/>
      <c r="M75"/>
      <c r="N75"/>
      <c r="O75"/>
      <c r="P75"/>
      <c r="Q75"/>
      <c r="R75"/>
      <c r="S75" s="935"/>
      <c r="T75"/>
      <c r="U75" s="712">
        <f>SUM(U4:U74)</f>
        <v>112156.06999999999</v>
      </c>
      <c r="V75"/>
      <c r="W75"/>
      <c r="X75" s="711"/>
      <c r="Z75"/>
      <c r="AA75" s="1050"/>
    </row>
    <row r="76" spans="1:27" s="1011" customFormat="1">
      <c r="A76"/>
      <c r="B76"/>
      <c r="C76"/>
      <c r="D76"/>
      <c r="E76"/>
      <c r="F76"/>
      <c r="G76"/>
      <c r="H76"/>
      <c r="I76" s="711"/>
      <c r="J76" s="711"/>
      <c r="K76" s="1045"/>
      <c r="L76"/>
      <c r="M76" t="s">
        <v>6099</v>
      </c>
      <c r="N76"/>
      <c r="O76"/>
      <c r="P76"/>
      <c r="Q76"/>
      <c r="R76"/>
      <c r="S76" s="935"/>
      <c r="T76"/>
      <c r="U76" s="712">
        <v>-1785</v>
      </c>
      <c r="V76"/>
      <c r="W76"/>
      <c r="X76" s="711"/>
      <c r="Z76"/>
      <c r="AA76" s="1050"/>
    </row>
    <row r="77" spans="1:27" s="1011" customFormat="1">
      <c r="A77"/>
      <c r="B77"/>
      <c r="C77"/>
      <c r="D77"/>
      <c r="E77"/>
      <c r="F77"/>
      <c r="G77"/>
      <c r="H77"/>
      <c r="I77" s="711"/>
      <c r="J77" s="711"/>
      <c r="K77" s="1045"/>
      <c r="L77"/>
      <c r="M77"/>
      <c r="N77"/>
      <c r="O77"/>
      <c r="P77"/>
      <c r="Q77"/>
      <c r="R77"/>
      <c r="S77" s="935"/>
      <c r="T77"/>
      <c r="U77" s="1064">
        <f>SUM(U75:U76)</f>
        <v>110371.06999999999</v>
      </c>
      <c r="V77"/>
      <c r="W77"/>
      <c r="X77" s="711"/>
      <c r="Z77"/>
      <c r="AA77" s="1050"/>
    </row>
    <row r="78" spans="1:27" s="1011" customFormat="1">
      <c r="A78"/>
      <c r="B78"/>
      <c r="C78"/>
      <c r="D78"/>
      <c r="E78"/>
      <c r="F78"/>
      <c r="G78"/>
      <c r="H78"/>
      <c r="I78" s="711"/>
      <c r="J78" s="711"/>
      <c r="K78" s="1045"/>
      <c r="L78"/>
      <c r="M78"/>
      <c r="N78"/>
      <c r="O78"/>
      <c r="P78"/>
      <c r="Q78"/>
      <c r="R78"/>
      <c r="S78" s="935"/>
      <c r="T78"/>
      <c r="U78"/>
      <c r="V78"/>
      <c r="W78"/>
      <c r="X78" s="711"/>
      <c r="Z78"/>
      <c r="AA78" s="1050"/>
    </row>
    <row r="79" spans="1:27" s="1011" customFormat="1">
      <c r="A79"/>
      <c r="B79"/>
      <c r="C79"/>
      <c r="D79"/>
      <c r="E79"/>
      <c r="F79"/>
      <c r="G79"/>
      <c r="H79"/>
      <c r="I79" s="711"/>
      <c r="J79" s="711"/>
      <c r="K79" s="1045"/>
      <c r="L79"/>
      <c r="M79"/>
      <c r="N79"/>
      <c r="O79"/>
      <c r="P79"/>
      <c r="Q79"/>
      <c r="R79"/>
      <c r="S79" s="935"/>
      <c r="T79"/>
      <c r="U79"/>
      <c r="V79"/>
      <c r="W79"/>
      <c r="X79" s="711"/>
      <c r="Z79"/>
      <c r="AA79" s="1050"/>
    </row>
    <row r="80" spans="1:27" s="1011" customFormat="1">
      <c r="A80"/>
      <c r="B80"/>
      <c r="C80"/>
      <c r="D80"/>
      <c r="E80"/>
      <c r="F80"/>
      <c r="G80"/>
      <c r="H80"/>
      <c r="I80" s="711"/>
      <c r="J80" s="711"/>
      <c r="K80" s="1045"/>
      <c r="L80"/>
      <c r="M80"/>
      <c r="N80"/>
      <c r="O80"/>
      <c r="P80"/>
      <c r="Q80"/>
      <c r="R80"/>
      <c r="S80" s="935"/>
      <c r="T80"/>
      <c r="U80"/>
      <c r="V80"/>
      <c r="W80"/>
      <c r="X80" s="711"/>
      <c r="Z80"/>
      <c r="AA80" s="1050"/>
    </row>
    <row r="81" spans="1:27" s="1011" customFormat="1">
      <c r="A81"/>
      <c r="B81"/>
      <c r="C81"/>
      <c r="D81"/>
      <c r="E81"/>
      <c r="F81"/>
      <c r="G81"/>
      <c r="H81"/>
      <c r="I81" s="711"/>
      <c r="J81" s="711"/>
      <c r="K81" s="1045"/>
      <c r="L81"/>
      <c r="M81"/>
      <c r="N81"/>
      <c r="O81"/>
      <c r="P81"/>
      <c r="Q81"/>
      <c r="R81"/>
      <c r="S81" s="935"/>
      <c r="T81"/>
      <c r="U81"/>
      <c r="V81"/>
      <c r="W81"/>
      <c r="X81" s="711"/>
      <c r="Z81"/>
      <c r="AA81" s="1050"/>
    </row>
    <row r="82" spans="1:27" s="1011" customFormat="1">
      <c r="A82"/>
      <c r="B82"/>
      <c r="C82"/>
      <c r="D82"/>
      <c r="E82"/>
      <c r="F82"/>
      <c r="G82"/>
      <c r="H82"/>
      <c r="I82" s="711"/>
      <c r="J82" s="711"/>
      <c r="K82" s="1045"/>
      <c r="L82"/>
      <c r="M82"/>
      <c r="N82"/>
      <c r="O82"/>
      <c r="P82"/>
      <c r="Q82"/>
      <c r="R82"/>
      <c r="S82" s="935"/>
      <c r="T82"/>
      <c r="U82"/>
      <c r="V82"/>
      <c r="W82"/>
      <c r="X82" s="711"/>
      <c r="Z82"/>
      <c r="AA82" s="1050"/>
    </row>
    <row r="83" spans="1:27" s="1011" customFormat="1">
      <c r="A83"/>
      <c r="B83"/>
      <c r="C83"/>
      <c r="D83"/>
      <c r="E83"/>
      <c r="F83"/>
      <c r="G83"/>
      <c r="H83"/>
      <c r="I83" s="711"/>
      <c r="J83" s="711"/>
      <c r="K83" s="1045"/>
      <c r="L83"/>
      <c r="M83"/>
      <c r="N83"/>
      <c r="O83"/>
      <c r="P83"/>
      <c r="Q83"/>
      <c r="R83"/>
      <c r="S83" s="935"/>
      <c r="T83"/>
      <c r="U83"/>
      <c r="V83"/>
      <c r="W83"/>
      <c r="X83" s="711"/>
      <c r="Z83"/>
      <c r="AA83" s="1050"/>
    </row>
    <row r="84" spans="1:27" s="1011" customFormat="1">
      <c r="A84"/>
      <c r="B84"/>
      <c r="C84"/>
      <c r="D84"/>
      <c r="E84"/>
      <c r="F84"/>
      <c r="G84"/>
      <c r="H84"/>
      <c r="I84" s="711"/>
      <c r="J84" s="711"/>
      <c r="K84" s="1045"/>
      <c r="L84"/>
      <c r="M84"/>
      <c r="N84"/>
      <c r="O84"/>
      <c r="P84"/>
      <c r="Q84"/>
      <c r="R84"/>
      <c r="S84" s="935"/>
      <c r="T84"/>
      <c r="U84"/>
      <c r="V84"/>
      <c r="W84"/>
      <c r="X84" s="711"/>
      <c r="Z84"/>
      <c r="AA84" s="1050"/>
    </row>
    <row r="85" spans="1:27" s="1011" customFormat="1">
      <c r="A85"/>
      <c r="B85"/>
      <c r="C85"/>
      <c r="D85"/>
      <c r="E85"/>
      <c r="F85"/>
      <c r="G85"/>
      <c r="H85"/>
      <c r="I85" s="711"/>
      <c r="J85" s="711"/>
      <c r="K85" s="1045"/>
      <c r="L85"/>
      <c r="M85"/>
      <c r="N85"/>
      <c r="O85"/>
      <c r="P85"/>
      <c r="Q85"/>
      <c r="R85"/>
      <c r="S85" s="935"/>
      <c r="T85"/>
      <c r="U85"/>
      <c r="V85"/>
      <c r="W85"/>
      <c r="X85" s="711"/>
      <c r="Z85"/>
      <c r="AA85" s="1050"/>
    </row>
    <row r="86" spans="1:27" s="1011" customFormat="1">
      <c r="A86"/>
      <c r="B86"/>
      <c r="C86"/>
      <c r="D86"/>
      <c r="E86"/>
      <c r="F86"/>
      <c r="G86"/>
      <c r="H86"/>
      <c r="I86" s="711"/>
      <c r="J86" s="711"/>
      <c r="K86" s="1045"/>
      <c r="L86"/>
      <c r="M86"/>
      <c r="N86"/>
      <c r="O86"/>
      <c r="P86"/>
      <c r="Q86"/>
      <c r="R86"/>
      <c r="S86" s="935"/>
      <c r="T86"/>
      <c r="U86"/>
      <c r="V86"/>
      <c r="W86"/>
      <c r="X86" s="711"/>
      <c r="Z86"/>
      <c r="AA86" s="1050"/>
    </row>
    <row r="87" spans="1:27" s="1011" customFormat="1">
      <c r="A87"/>
      <c r="B87"/>
      <c r="C87"/>
      <c r="D87"/>
      <c r="E87"/>
      <c r="F87"/>
      <c r="G87"/>
      <c r="H87"/>
      <c r="I87" s="711"/>
      <c r="J87" s="711"/>
      <c r="K87" s="1045"/>
      <c r="L87"/>
      <c r="M87"/>
      <c r="N87"/>
      <c r="O87"/>
      <c r="P87"/>
      <c r="Q87"/>
      <c r="R87"/>
      <c r="S87" s="935"/>
      <c r="T87"/>
      <c r="U87"/>
      <c r="V87"/>
      <c r="W87"/>
      <c r="X87" s="711"/>
      <c r="Z87"/>
      <c r="AA87" s="1050"/>
    </row>
    <row r="88" spans="1:27" s="1011" customFormat="1">
      <c r="A88"/>
      <c r="B88"/>
      <c r="C88"/>
      <c r="D88"/>
      <c r="E88"/>
      <c r="F88"/>
      <c r="G88"/>
      <c r="H88"/>
      <c r="I88" s="711"/>
      <c r="J88" s="711"/>
      <c r="K88" s="1045"/>
      <c r="L88"/>
      <c r="M88"/>
      <c r="N88"/>
      <c r="O88"/>
      <c r="P88"/>
      <c r="Q88"/>
      <c r="R88"/>
      <c r="S88" s="935"/>
      <c r="T88"/>
      <c r="U88"/>
      <c r="V88"/>
      <c r="W88"/>
      <c r="X88" s="711"/>
      <c r="Z88"/>
      <c r="AA88" s="1050"/>
    </row>
    <row r="89" spans="1:27" s="1011" customFormat="1">
      <c r="A89"/>
      <c r="B89"/>
      <c r="C89"/>
      <c r="D89"/>
      <c r="E89"/>
      <c r="F89"/>
      <c r="G89"/>
      <c r="H89"/>
      <c r="I89" s="711"/>
      <c r="J89" s="711"/>
      <c r="K89" s="1045"/>
      <c r="L89"/>
      <c r="M89"/>
      <c r="N89"/>
      <c r="O89"/>
      <c r="P89"/>
      <c r="Q89"/>
      <c r="R89"/>
      <c r="S89" s="935"/>
      <c r="T89"/>
      <c r="U89"/>
      <c r="V89"/>
      <c r="W89"/>
      <c r="X89" s="711"/>
      <c r="Z89"/>
      <c r="AA89" s="1050"/>
    </row>
    <row r="90" spans="1:27" s="1011" customFormat="1">
      <c r="A90"/>
      <c r="B90"/>
      <c r="C90"/>
      <c r="D90"/>
      <c r="E90"/>
      <c r="F90"/>
      <c r="G90"/>
      <c r="H90"/>
      <c r="I90" s="711"/>
      <c r="J90" s="711"/>
      <c r="K90" s="1045"/>
      <c r="L90"/>
      <c r="M90"/>
      <c r="N90"/>
      <c r="O90"/>
      <c r="P90"/>
      <c r="Q90"/>
      <c r="R90"/>
      <c r="S90" s="935"/>
      <c r="T90"/>
      <c r="U90"/>
      <c r="V90"/>
      <c r="W90"/>
      <c r="X90" s="711"/>
      <c r="Z90"/>
      <c r="AA90" s="1050"/>
    </row>
    <row r="91" spans="1:27" s="1011" customFormat="1">
      <c r="A91"/>
      <c r="B91"/>
      <c r="C91"/>
      <c r="D91"/>
      <c r="E91"/>
      <c r="F91"/>
      <c r="G91"/>
      <c r="H91"/>
      <c r="I91" s="711"/>
      <c r="J91" s="711"/>
      <c r="K91" s="1045"/>
      <c r="L91"/>
      <c r="M91"/>
      <c r="N91"/>
      <c r="O91"/>
      <c r="P91"/>
      <c r="Q91"/>
      <c r="R91"/>
      <c r="S91" s="935"/>
      <c r="T91"/>
      <c r="U91"/>
      <c r="V91"/>
      <c r="W91"/>
      <c r="X91" s="711"/>
      <c r="Z91"/>
      <c r="AA91" s="1050"/>
    </row>
    <row r="92" spans="1:27" s="1011" customFormat="1">
      <c r="A92"/>
      <c r="B92"/>
      <c r="C92"/>
      <c r="D92"/>
      <c r="E92"/>
      <c r="F92"/>
      <c r="G92"/>
      <c r="H92"/>
      <c r="I92" s="711"/>
      <c r="J92" s="711"/>
      <c r="K92" s="1045"/>
      <c r="L92"/>
      <c r="M92"/>
      <c r="N92"/>
      <c r="O92"/>
      <c r="P92"/>
      <c r="Q92"/>
      <c r="R92"/>
      <c r="S92" s="935"/>
      <c r="T92"/>
      <c r="U92"/>
      <c r="V92"/>
      <c r="W92"/>
      <c r="X92" s="711"/>
      <c r="Z92"/>
      <c r="AA92" s="1050"/>
    </row>
    <row r="93" spans="1:27" s="1011" customFormat="1">
      <c r="A93"/>
      <c r="B93"/>
      <c r="C93"/>
      <c r="D93"/>
      <c r="E93"/>
      <c r="F93"/>
      <c r="G93"/>
      <c r="H93"/>
      <c r="I93" s="711"/>
      <c r="J93" s="711"/>
      <c r="K93" s="1045"/>
      <c r="L93"/>
      <c r="M93"/>
      <c r="N93"/>
      <c r="O93"/>
      <c r="P93"/>
      <c r="Q93"/>
      <c r="R93"/>
      <c r="S93" s="935"/>
      <c r="T93"/>
      <c r="U93"/>
      <c r="V93"/>
      <c r="W93"/>
      <c r="X93" s="711"/>
      <c r="Z93"/>
      <c r="AA93" s="1050"/>
    </row>
    <row r="94" spans="1:27" s="1011" customFormat="1">
      <c r="A94"/>
      <c r="B94"/>
      <c r="C94"/>
      <c r="D94"/>
      <c r="E94"/>
      <c r="F94"/>
      <c r="G94"/>
      <c r="H94"/>
      <c r="I94" s="711"/>
      <c r="J94" s="711"/>
      <c r="K94" s="1045"/>
      <c r="L94"/>
      <c r="M94"/>
      <c r="N94"/>
      <c r="O94"/>
      <c r="P94"/>
      <c r="Q94"/>
      <c r="R94"/>
      <c r="S94" s="935"/>
      <c r="T94"/>
      <c r="U94"/>
      <c r="V94"/>
      <c r="W94"/>
      <c r="X94" s="711"/>
      <c r="Z94"/>
      <c r="AA94" s="1050"/>
    </row>
    <row r="95" spans="1:27" s="1011" customFormat="1">
      <c r="A95"/>
      <c r="B95"/>
      <c r="C95"/>
      <c r="D95"/>
      <c r="E95"/>
      <c r="F95"/>
      <c r="G95"/>
      <c r="H95"/>
      <c r="I95" s="711"/>
      <c r="J95" s="711"/>
      <c r="K95" s="1045"/>
      <c r="L95"/>
      <c r="M95"/>
      <c r="N95"/>
      <c r="O95"/>
      <c r="P95"/>
      <c r="Q95"/>
      <c r="R95"/>
      <c r="S95" s="935"/>
      <c r="T95"/>
      <c r="U95"/>
      <c r="V95"/>
      <c r="W95"/>
      <c r="X95" s="711"/>
      <c r="Z95"/>
      <c r="AA95" s="1050"/>
    </row>
    <row r="96" spans="1:27" s="1011" customFormat="1">
      <c r="A96"/>
      <c r="B96"/>
      <c r="C96"/>
      <c r="D96"/>
      <c r="E96"/>
      <c r="F96"/>
      <c r="G96"/>
      <c r="H96"/>
      <c r="I96" s="711"/>
      <c r="J96" s="711"/>
      <c r="K96" s="1045"/>
      <c r="L96"/>
      <c r="M96"/>
      <c r="N96"/>
      <c r="O96"/>
      <c r="P96"/>
      <c r="Q96"/>
      <c r="R96"/>
      <c r="S96" s="935"/>
      <c r="T96"/>
      <c r="U96"/>
      <c r="V96"/>
      <c r="W96"/>
      <c r="X96" s="711"/>
      <c r="Z96"/>
      <c r="AA96" s="1050"/>
    </row>
    <row r="97" spans="1:27" s="1011" customFormat="1">
      <c r="A97"/>
      <c r="B97"/>
      <c r="C97"/>
      <c r="D97"/>
      <c r="E97"/>
      <c r="F97"/>
      <c r="G97"/>
      <c r="H97"/>
      <c r="I97" s="711"/>
      <c r="J97" s="711"/>
      <c r="K97" s="1045"/>
      <c r="L97"/>
      <c r="M97"/>
      <c r="N97"/>
      <c r="O97"/>
      <c r="P97"/>
      <c r="Q97"/>
      <c r="R97"/>
      <c r="S97" s="935"/>
      <c r="T97"/>
      <c r="U97"/>
      <c r="V97"/>
      <c r="W97"/>
      <c r="X97" s="711"/>
      <c r="Z97"/>
      <c r="AA97" s="1050"/>
    </row>
    <row r="98" spans="1:27" s="1011" customFormat="1">
      <c r="A98"/>
      <c r="B98"/>
      <c r="C98"/>
      <c r="D98"/>
      <c r="E98"/>
      <c r="F98"/>
      <c r="G98"/>
      <c r="H98"/>
      <c r="I98" s="711"/>
      <c r="J98" s="711"/>
      <c r="K98" s="1045"/>
      <c r="L98"/>
      <c r="M98"/>
      <c r="N98"/>
      <c r="O98"/>
      <c r="P98"/>
      <c r="Q98"/>
      <c r="R98"/>
      <c r="S98" s="935"/>
      <c r="T98"/>
      <c r="U98"/>
      <c r="V98"/>
      <c r="W98"/>
      <c r="X98" s="711"/>
      <c r="Z98"/>
      <c r="AA98" s="1050"/>
    </row>
    <row r="99" spans="1:27" s="1011" customFormat="1">
      <c r="A99"/>
      <c r="B99"/>
      <c r="C99"/>
      <c r="D99"/>
      <c r="E99"/>
      <c r="F99"/>
      <c r="G99"/>
      <c r="H99"/>
      <c r="I99" s="711"/>
      <c r="J99" s="711"/>
      <c r="K99" s="1045"/>
      <c r="L99"/>
      <c r="M99"/>
      <c r="N99"/>
      <c r="O99"/>
      <c r="P99"/>
      <c r="Q99"/>
      <c r="R99"/>
      <c r="S99" s="935"/>
      <c r="T99"/>
      <c r="U99"/>
      <c r="V99"/>
      <c r="W99"/>
      <c r="X99" s="711"/>
      <c r="Z99"/>
      <c r="AA99" s="1050"/>
    </row>
    <row r="100" spans="1:27" s="1011" customFormat="1">
      <c r="A100"/>
      <c r="B100"/>
      <c r="C100"/>
      <c r="D100"/>
      <c r="E100"/>
      <c r="F100"/>
      <c r="G100"/>
      <c r="H100"/>
      <c r="I100" s="711"/>
      <c r="J100" s="711"/>
      <c r="K100" s="1045"/>
      <c r="L100"/>
      <c r="M100"/>
      <c r="N100"/>
      <c r="O100"/>
      <c r="P100"/>
      <c r="Q100"/>
      <c r="R100"/>
      <c r="S100" s="935"/>
      <c r="T100"/>
      <c r="U100"/>
      <c r="V100"/>
      <c r="W100"/>
      <c r="X100" s="711"/>
      <c r="Z100"/>
      <c r="AA100" s="1050"/>
    </row>
    <row r="101" spans="1:27" s="1011" customFormat="1">
      <c r="A101"/>
      <c r="B101"/>
      <c r="C101"/>
      <c r="D101"/>
      <c r="E101"/>
      <c r="F101"/>
      <c r="G101"/>
      <c r="H101"/>
      <c r="I101" s="711"/>
      <c r="J101" s="711"/>
      <c r="K101" s="1045"/>
      <c r="L101"/>
      <c r="M101"/>
      <c r="N101"/>
      <c r="O101"/>
      <c r="P101"/>
      <c r="Q101"/>
      <c r="R101"/>
      <c r="S101" s="935"/>
      <c r="T101"/>
      <c r="U101"/>
      <c r="V101"/>
      <c r="W101"/>
      <c r="X101" s="711"/>
      <c r="Z101"/>
      <c r="AA101" s="1050"/>
    </row>
    <row r="102" spans="1:27" s="1011" customFormat="1">
      <c r="A102"/>
      <c r="B102"/>
      <c r="C102"/>
      <c r="D102"/>
      <c r="E102"/>
      <c r="F102"/>
      <c r="G102"/>
      <c r="H102"/>
      <c r="I102" s="711"/>
      <c r="J102" s="711"/>
      <c r="K102" s="1045"/>
      <c r="L102"/>
      <c r="M102"/>
      <c r="N102"/>
      <c r="O102"/>
      <c r="P102"/>
      <c r="Q102"/>
      <c r="R102"/>
      <c r="S102" s="935"/>
      <c r="T102"/>
      <c r="U102"/>
      <c r="V102"/>
      <c r="W102"/>
      <c r="X102" s="711"/>
      <c r="Z102"/>
      <c r="AA102" s="1050"/>
    </row>
    <row r="103" spans="1:27" s="1011" customFormat="1">
      <c r="A103"/>
      <c r="B103"/>
      <c r="C103"/>
      <c r="D103"/>
      <c r="E103"/>
      <c r="F103"/>
      <c r="G103"/>
      <c r="H103"/>
      <c r="I103" s="711"/>
      <c r="J103" s="711"/>
      <c r="K103" s="1045"/>
      <c r="L103"/>
      <c r="M103"/>
      <c r="N103"/>
      <c r="O103"/>
      <c r="P103"/>
      <c r="Q103"/>
      <c r="R103"/>
      <c r="S103" s="935"/>
      <c r="T103"/>
      <c r="U103"/>
      <c r="V103"/>
      <c r="W103"/>
      <c r="X103" s="711"/>
      <c r="Z103"/>
      <c r="AA103" s="1050"/>
    </row>
    <row r="104" spans="1:27" s="1011" customFormat="1">
      <c r="A104"/>
      <c r="B104"/>
      <c r="C104"/>
      <c r="D104"/>
      <c r="E104"/>
      <c r="F104"/>
      <c r="G104"/>
      <c r="H104"/>
      <c r="I104" s="711"/>
      <c r="J104" s="711"/>
      <c r="K104" s="1045"/>
      <c r="L104"/>
      <c r="M104"/>
      <c r="N104"/>
      <c r="O104"/>
      <c r="P104"/>
      <c r="Q104"/>
      <c r="R104"/>
      <c r="S104" s="935"/>
      <c r="T104"/>
      <c r="U104"/>
      <c r="V104"/>
      <c r="W104"/>
      <c r="X104" s="711"/>
      <c r="Z104"/>
      <c r="AA104" s="1050"/>
    </row>
    <row r="105" spans="1:27" s="1011" customFormat="1">
      <c r="A105"/>
      <c r="B105"/>
      <c r="C105"/>
      <c r="D105"/>
      <c r="E105"/>
      <c r="F105"/>
      <c r="G105"/>
      <c r="H105"/>
      <c r="I105" s="711"/>
      <c r="J105" s="711"/>
      <c r="K105" s="1045"/>
      <c r="L105"/>
      <c r="M105"/>
      <c r="N105"/>
      <c r="O105"/>
      <c r="P105"/>
      <c r="Q105"/>
      <c r="R105"/>
      <c r="S105" s="935"/>
      <c r="T105"/>
      <c r="U105"/>
      <c r="V105"/>
      <c r="W105"/>
      <c r="X105" s="711"/>
      <c r="Z105"/>
      <c r="AA105" s="1050"/>
    </row>
    <row r="106" spans="1:27" s="1011" customFormat="1">
      <c r="A106"/>
      <c r="B106"/>
      <c r="C106"/>
      <c r="D106"/>
      <c r="E106"/>
      <c r="F106"/>
      <c r="G106"/>
      <c r="H106"/>
      <c r="I106" s="711"/>
      <c r="J106" s="711"/>
      <c r="K106" s="1045"/>
      <c r="L106"/>
      <c r="M106"/>
      <c r="N106"/>
      <c r="O106"/>
      <c r="P106"/>
      <c r="Q106"/>
      <c r="R106"/>
      <c r="S106" s="935"/>
      <c r="T106"/>
      <c r="U106"/>
      <c r="V106"/>
      <c r="W106"/>
      <c r="X106" s="711"/>
      <c r="Z106"/>
      <c r="AA106" s="1050"/>
    </row>
    <row r="107" spans="1:27" s="1011" customFormat="1">
      <c r="A107"/>
      <c r="B107"/>
      <c r="C107"/>
      <c r="D107"/>
      <c r="E107"/>
      <c r="F107"/>
      <c r="G107"/>
      <c r="H107"/>
      <c r="I107" s="711"/>
      <c r="J107" s="711"/>
      <c r="K107" s="1045"/>
      <c r="L107"/>
      <c r="M107"/>
      <c r="N107"/>
      <c r="O107"/>
      <c r="P107"/>
      <c r="Q107"/>
      <c r="R107"/>
      <c r="S107" s="935"/>
      <c r="T107"/>
      <c r="U107"/>
      <c r="V107"/>
      <c r="W107"/>
      <c r="X107" s="711"/>
      <c r="Z107"/>
      <c r="AA107" s="1050"/>
    </row>
    <row r="108" spans="1:27" s="1011" customFormat="1">
      <c r="A108"/>
      <c r="B108"/>
      <c r="C108"/>
      <c r="D108"/>
      <c r="E108"/>
      <c r="F108"/>
      <c r="G108"/>
      <c r="H108"/>
      <c r="I108" s="711"/>
      <c r="J108" s="711"/>
      <c r="K108" s="1045"/>
      <c r="L108"/>
      <c r="M108"/>
      <c r="N108"/>
      <c r="O108"/>
      <c r="P108"/>
      <c r="Q108"/>
      <c r="R108"/>
      <c r="S108" s="935"/>
      <c r="T108"/>
      <c r="U108"/>
      <c r="V108"/>
      <c r="W108"/>
      <c r="X108" s="711"/>
      <c r="Z108"/>
      <c r="AA108" s="1050"/>
    </row>
    <row r="109" spans="1:27" s="1011" customFormat="1">
      <c r="A109"/>
      <c r="B109"/>
      <c r="C109"/>
      <c r="D109"/>
      <c r="E109"/>
      <c r="F109"/>
      <c r="G109"/>
      <c r="H109"/>
      <c r="I109" s="711"/>
      <c r="J109" s="711"/>
      <c r="K109" s="1045"/>
      <c r="L109"/>
      <c r="M109"/>
      <c r="N109"/>
      <c r="O109"/>
      <c r="P109"/>
      <c r="Q109"/>
      <c r="R109"/>
      <c r="S109" s="935"/>
      <c r="T109"/>
      <c r="U109"/>
      <c r="V109"/>
      <c r="W109"/>
      <c r="X109" s="711"/>
      <c r="Z109"/>
      <c r="AA109" s="1050"/>
    </row>
    <row r="110" spans="1:27" s="1011" customFormat="1">
      <c r="A110"/>
      <c r="B110"/>
      <c r="C110"/>
      <c r="D110"/>
      <c r="E110"/>
      <c r="F110"/>
      <c r="G110"/>
      <c r="H110"/>
      <c r="I110" s="711"/>
      <c r="J110" s="711"/>
      <c r="K110" s="1045"/>
      <c r="L110"/>
      <c r="M110"/>
      <c r="N110"/>
      <c r="O110"/>
      <c r="P110"/>
      <c r="Q110"/>
      <c r="R110"/>
      <c r="S110" s="935"/>
      <c r="T110"/>
      <c r="U110"/>
      <c r="V110"/>
      <c r="W110"/>
      <c r="X110" s="711"/>
      <c r="Z110"/>
      <c r="AA110" s="1050"/>
    </row>
    <row r="111" spans="1:27" s="1011" customFormat="1">
      <c r="A111"/>
      <c r="B111"/>
      <c r="C111"/>
      <c r="D111"/>
      <c r="E111"/>
      <c r="F111"/>
      <c r="G111"/>
      <c r="H111"/>
      <c r="I111" s="711"/>
      <c r="J111" s="711"/>
      <c r="K111" s="1045"/>
      <c r="L111"/>
      <c r="M111"/>
      <c r="N111"/>
      <c r="O111"/>
      <c r="P111"/>
      <c r="Q111"/>
      <c r="R111"/>
      <c r="S111" s="935"/>
      <c r="T111"/>
      <c r="U111"/>
      <c r="V111"/>
      <c r="W111"/>
      <c r="X111" s="711"/>
      <c r="Z111"/>
      <c r="AA111" s="1050"/>
    </row>
    <row r="112" spans="1:27" s="1011" customFormat="1">
      <c r="A112"/>
      <c r="B112"/>
      <c r="C112"/>
      <c r="D112"/>
      <c r="E112"/>
      <c r="F112"/>
      <c r="G112"/>
      <c r="H112"/>
      <c r="I112" s="711"/>
      <c r="J112" s="711"/>
      <c r="K112" s="1045"/>
      <c r="L112"/>
      <c r="M112"/>
      <c r="N112"/>
      <c r="O112"/>
      <c r="P112"/>
      <c r="Q112"/>
      <c r="R112"/>
      <c r="S112" s="935"/>
      <c r="T112"/>
      <c r="U112"/>
      <c r="V112"/>
      <c r="W112"/>
      <c r="X112" s="711"/>
      <c r="Z112"/>
      <c r="AA112" s="1050"/>
    </row>
    <row r="113" spans="1:27" s="1011" customFormat="1">
      <c r="A113"/>
      <c r="B113"/>
      <c r="C113"/>
      <c r="D113"/>
      <c r="E113"/>
      <c r="F113"/>
      <c r="G113"/>
      <c r="H113"/>
      <c r="I113" s="711"/>
      <c r="J113" s="711"/>
      <c r="K113" s="1045"/>
      <c r="L113"/>
      <c r="M113"/>
      <c r="N113"/>
      <c r="O113"/>
      <c r="P113"/>
      <c r="Q113"/>
      <c r="R113"/>
      <c r="S113" s="935"/>
      <c r="T113"/>
      <c r="U113"/>
      <c r="V113"/>
      <c r="W113"/>
      <c r="X113" s="711"/>
      <c r="Z113"/>
      <c r="AA113" s="1050"/>
    </row>
    <row r="114" spans="1:27" s="1011" customFormat="1">
      <c r="A114"/>
      <c r="B114"/>
      <c r="C114"/>
      <c r="D114"/>
      <c r="E114"/>
      <c r="F114"/>
      <c r="G114"/>
      <c r="H114"/>
      <c r="I114" s="711"/>
      <c r="J114" s="711"/>
      <c r="K114" s="1045"/>
      <c r="L114"/>
      <c r="M114"/>
      <c r="N114"/>
      <c r="O114"/>
      <c r="P114"/>
      <c r="Q114"/>
      <c r="R114"/>
      <c r="S114" s="935"/>
      <c r="T114"/>
      <c r="U114"/>
      <c r="V114"/>
      <c r="W114"/>
      <c r="X114" s="711"/>
      <c r="Z114"/>
      <c r="AA114" s="1050"/>
    </row>
    <row r="115" spans="1:27" s="1011" customFormat="1">
      <c r="A115"/>
      <c r="B115"/>
      <c r="C115"/>
      <c r="D115"/>
      <c r="E115"/>
      <c r="F115"/>
      <c r="G115"/>
      <c r="H115"/>
      <c r="I115" s="711"/>
      <c r="J115" s="711"/>
      <c r="K115" s="1045"/>
      <c r="L115"/>
      <c r="M115"/>
      <c r="N115"/>
      <c r="O115"/>
      <c r="P115"/>
      <c r="Q115"/>
      <c r="R115"/>
      <c r="S115" s="935"/>
      <c r="T115"/>
      <c r="U115"/>
      <c r="V115"/>
      <c r="W115"/>
      <c r="X115" s="711"/>
      <c r="Z115"/>
      <c r="AA115" s="1050"/>
    </row>
    <row r="116" spans="1:27" s="1011" customFormat="1">
      <c r="A116"/>
      <c r="B116"/>
      <c r="C116"/>
      <c r="D116"/>
      <c r="E116"/>
      <c r="F116"/>
      <c r="G116"/>
      <c r="H116"/>
      <c r="I116" s="711"/>
      <c r="J116" s="711"/>
      <c r="K116" s="1045"/>
      <c r="L116"/>
      <c r="M116"/>
      <c r="N116"/>
      <c r="O116"/>
      <c r="P116"/>
      <c r="Q116"/>
      <c r="R116"/>
      <c r="S116" s="935"/>
      <c r="T116"/>
      <c r="U116"/>
      <c r="V116"/>
      <c r="W116"/>
      <c r="X116" s="711"/>
      <c r="Z116"/>
      <c r="AA116" s="1050"/>
    </row>
    <row r="117" spans="1:27" s="1011" customFormat="1">
      <c r="A117"/>
      <c r="B117"/>
      <c r="C117"/>
      <c r="D117"/>
      <c r="E117"/>
      <c r="F117"/>
      <c r="G117"/>
      <c r="H117"/>
      <c r="I117" s="711"/>
      <c r="J117" s="711"/>
      <c r="K117" s="1045"/>
      <c r="L117"/>
      <c r="M117"/>
      <c r="N117"/>
      <c r="O117"/>
      <c r="P117"/>
      <c r="Q117"/>
      <c r="R117"/>
      <c r="S117" s="935"/>
      <c r="T117"/>
      <c r="U117"/>
      <c r="V117"/>
      <c r="W117"/>
      <c r="X117" s="711"/>
      <c r="Z117"/>
      <c r="AA117" s="1050"/>
    </row>
    <row r="118" spans="1:27" s="1011" customFormat="1">
      <c r="A118"/>
      <c r="B118"/>
      <c r="C118"/>
      <c r="D118"/>
      <c r="E118"/>
      <c r="F118"/>
      <c r="G118"/>
      <c r="H118"/>
      <c r="I118" s="711"/>
      <c r="J118" s="711"/>
      <c r="K118" s="1045"/>
      <c r="L118"/>
      <c r="M118"/>
      <c r="N118"/>
      <c r="O118"/>
      <c r="P118"/>
      <c r="Q118"/>
      <c r="R118"/>
      <c r="S118" s="935"/>
      <c r="T118"/>
      <c r="U118"/>
      <c r="V118"/>
      <c r="W118"/>
      <c r="X118" s="711"/>
      <c r="Z118"/>
      <c r="AA118" s="1050"/>
    </row>
    <row r="119" spans="1:27" s="1011" customFormat="1">
      <c r="A119"/>
      <c r="B119"/>
      <c r="C119"/>
      <c r="D119"/>
      <c r="E119"/>
      <c r="F119"/>
      <c r="G119"/>
      <c r="H119"/>
      <c r="I119" s="711"/>
      <c r="J119" s="711"/>
      <c r="K119" s="1045"/>
      <c r="L119"/>
      <c r="M119"/>
      <c r="N119"/>
      <c r="O119"/>
      <c r="P119"/>
      <c r="Q119"/>
      <c r="R119"/>
      <c r="S119" s="935"/>
      <c r="T119"/>
      <c r="U119"/>
      <c r="V119"/>
      <c r="W119"/>
      <c r="X119" s="711"/>
      <c r="Z119"/>
      <c r="AA119" s="1050"/>
    </row>
    <row r="120" spans="1:27" s="1011" customFormat="1">
      <c r="A120"/>
      <c r="B120"/>
      <c r="C120"/>
      <c r="D120"/>
      <c r="E120"/>
      <c r="F120"/>
      <c r="G120"/>
      <c r="H120"/>
      <c r="I120" s="711"/>
      <c r="J120" s="711"/>
      <c r="K120" s="1045"/>
      <c r="L120"/>
      <c r="M120"/>
      <c r="N120"/>
      <c r="O120"/>
      <c r="P120"/>
      <c r="Q120"/>
      <c r="R120" s="935"/>
      <c r="S120" s="935"/>
      <c r="T120"/>
      <c r="U120"/>
      <c r="V120"/>
      <c r="W120"/>
      <c r="X120" s="711"/>
      <c r="Z120"/>
      <c r="AA120" s="1050"/>
    </row>
    <row r="121" spans="1:27" s="1011" customFormat="1">
      <c r="A121"/>
      <c r="B121"/>
      <c r="C121"/>
      <c r="D121"/>
      <c r="E121"/>
      <c r="F121"/>
      <c r="G121"/>
      <c r="H121"/>
      <c r="I121" s="711"/>
      <c r="J121" s="711"/>
      <c r="K121" s="1045"/>
      <c r="L121"/>
      <c r="M121"/>
      <c r="N121"/>
      <c r="O121"/>
      <c r="P121"/>
      <c r="Q121"/>
      <c r="R121" s="935"/>
      <c r="S121" s="935"/>
      <c r="T121"/>
      <c r="U121"/>
      <c r="V121"/>
      <c r="W121"/>
      <c r="X121" s="711"/>
      <c r="Z121"/>
      <c r="AA121" s="1050"/>
    </row>
    <row r="122" spans="1:27" s="1011" customFormat="1">
      <c r="A122"/>
      <c r="B122"/>
      <c r="C122"/>
      <c r="D122"/>
      <c r="E122"/>
      <c r="F122"/>
      <c r="G122"/>
      <c r="H122"/>
      <c r="I122" s="711"/>
      <c r="J122" s="711"/>
      <c r="K122" s="1045"/>
      <c r="L122"/>
      <c r="M122"/>
      <c r="N122"/>
      <c r="O122"/>
      <c r="P122"/>
      <c r="Q122"/>
      <c r="R122" s="935"/>
      <c r="S122" s="935"/>
      <c r="T122"/>
      <c r="U122"/>
      <c r="V122"/>
      <c r="W122"/>
      <c r="X122" s="711"/>
      <c r="Z122"/>
      <c r="AA122" s="1050"/>
    </row>
    <row r="123" spans="1:27" s="1011" customFormat="1">
      <c r="A123"/>
      <c r="B123"/>
      <c r="C123"/>
      <c r="D123"/>
      <c r="E123"/>
      <c r="F123"/>
      <c r="G123"/>
      <c r="H123"/>
      <c r="I123" s="711"/>
      <c r="J123" s="711"/>
      <c r="K123" s="1045"/>
      <c r="L123"/>
      <c r="M123"/>
      <c r="N123"/>
      <c r="O123"/>
      <c r="P123"/>
      <c r="Q123"/>
      <c r="R123" s="935"/>
      <c r="S123" s="935"/>
      <c r="T123"/>
      <c r="U123"/>
      <c r="V123"/>
      <c r="W123"/>
      <c r="X123" s="711"/>
      <c r="Z123"/>
      <c r="AA123" s="1050"/>
    </row>
    <row r="124" spans="1:27" s="1011" customFormat="1">
      <c r="A124"/>
      <c r="B124"/>
      <c r="C124"/>
      <c r="D124"/>
      <c r="E124"/>
      <c r="F124"/>
      <c r="G124"/>
      <c r="H124"/>
      <c r="I124" s="711"/>
      <c r="J124" s="711"/>
      <c r="K124" s="1045"/>
      <c r="L124"/>
      <c r="M124"/>
      <c r="N124"/>
      <c r="O124"/>
      <c r="P124"/>
      <c r="Q124"/>
      <c r="R124"/>
      <c r="S124" s="935"/>
      <c r="T124"/>
      <c r="U124"/>
      <c r="V124"/>
      <c r="W124"/>
      <c r="X124" s="711"/>
      <c r="Z124"/>
      <c r="AA124" s="1050"/>
    </row>
    <row r="125" spans="1:27" s="1011" customFormat="1">
      <c r="A125"/>
      <c r="B125"/>
      <c r="C125"/>
      <c r="D125"/>
      <c r="E125"/>
      <c r="F125"/>
      <c r="G125"/>
      <c r="H125"/>
      <c r="I125" s="711"/>
      <c r="J125" s="711"/>
      <c r="K125" s="1045"/>
      <c r="L125"/>
      <c r="M125"/>
      <c r="N125"/>
      <c r="O125"/>
      <c r="P125"/>
      <c r="Q125"/>
      <c r="R125"/>
      <c r="S125" s="935"/>
      <c r="T125"/>
      <c r="U125"/>
      <c r="V125"/>
      <c r="W125"/>
      <c r="X125" s="711"/>
      <c r="Z125"/>
      <c r="AA125" s="1050"/>
    </row>
    <row r="126" spans="1:27" s="1011" customFormat="1">
      <c r="A126"/>
      <c r="B126"/>
      <c r="C126"/>
      <c r="D126"/>
      <c r="E126"/>
      <c r="F126"/>
      <c r="G126"/>
      <c r="H126"/>
      <c r="I126" s="711"/>
      <c r="J126" s="711"/>
      <c r="K126" s="1045"/>
      <c r="L126"/>
      <c r="M126"/>
      <c r="N126"/>
      <c r="O126"/>
      <c r="P126"/>
      <c r="Q126"/>
      <c r="R126"/>
      <c r="S126" s="935"/>
      <c r="T126"/>
      <c r="U126"/>
      <c r="V126"/>
      <c r="W126"/>
      <c r="X126" s="711"/>
      <c r="Z126"/>
      <c r="AA126" s="1050"/>
    </row>
    <row r="127" spans="1:27" s="1011" customFormat="1">
      <c r="A127"/>
      <c r="B127"/>
      <c r="C127"/>
      <c r="D127"/>
      <c r="E127"/>
      <c r="F127"/>
      <c r="G127"/>
      <c r="H127"/>
      <c r="I127" s="711"/>
      <c r="J127" s="711"/>
      <c r="K127" s="1045"/>
      <c r="L127"/>
      <c r="M127"/>
      <c r="N127"/>
      <c r="O127"/>
      <c r="P127"/>
      <c r="Q127"/>
      <c r="R127"/>
      <c r="S127" s="935"/>
      <c r="T127"/>
      <c r="U127"/>
      <c r="V127"/>
      <c r="W127"/>
      <c r="X127" s="711"/>
      <c r="Z127"/>
      <c r="AA127" s="1050"/>
    </row>
    <row r="128" spans="1:27" s="1011" customFormat="1">
      <c r="A128"/>
      <c r="B128"/>
      <c r="C128"/>
      <c r="D128"/>
      <c r="E128"/>
      <c r="F128"/>
      <c r="G128"/>
      <c r="H128"/>
      <c r="I128" s="711"/>
      <c r="J128" s="711"/>
      <c r="K128" s="1045"/>
      <c r="L128"/>
      <c r="M128"/>
      <c r="N128"/>
      <c r="O128"/>
      <c r="P128"/>
      <c r="Q128"/>
      <c r="R128"/>
      <c r="S128" s="935"/>
      <c r="T128"/>
      <c r="U128"/>
      <c r="V128"/>
      <c r="W128"/>
      <c r="X128" s="711"/>
      <c r="Z128"/>
      <c r="AA128" s="1050"/>
    </row>
    <row r="129" spans="1:27" s="1011" customFormat="1">
      <c r="A129"/>
      <c r="B129"/>
      <c r="C129"/>
      <c r="D129"/>
      <c r="E129"/>
      <c r="F129"/>
      <c r="G129"/>
      <c r="H129"/>
      <c r="I129" s="711"/>
      <c r="J129" s="711"/>
      <c r="K129" s="1045"/>
      <c r="L129"/>
      <c r="M129"/>
      <c r="N129"/>
      <c r="O129"/>
      <c r="P129"/>
      <c r="Q129"/>
      <c r="R129"/>
      <c r="S129" s="935"/>
      <c r="T129"/>
      <c r="U129"/>
      <c r="V129"/>
      <c r="W129"/>
      <c r="X129" s="711"/>
      <c r="Z129"/>
      <c r="AA129" s="1050"/>
    </row>
    <row r="130" spans="1:27" s="1011" customFormat="1">
      <c r="A130"/>
      <c r="B130"/>
      <c r="C130"/>
      <c r="D130"/>
      <c r="E130"/>
      <c r="F130"/>
      <c r="G130"/>
      <c r="H130"/>
      <c r="I130" s="711"/>
      <c r="J130" s="711"/>
      <c r="K130" s="1045"/>
      <c r="L130"/>
      <c r="M130"/>
      <c r="N130"/>
      <c r="O130"/>
      <c r="P130"/>
      <c r="Q130"/>
      <c r="R130"/>
      <c r="S130" s="935"/>
      <c r="T130"/>
      <c r="U130"/>
      <c r="V130"/>
      <c r="W130"/>
      <c r="X130" s="711"/>
      <c r="Z130"/>
      <c r="AA130" s="1050"/>
    </row>
    <row r="131" spans="1:27" s="1011" customFormat="1">
      <c r="A131"/>
      <c r="B131"/>
      <c r="C131"/>
      <c r="D131"/>
      <c r="E131"/>
      <c r="F131"/>
      <c r="G131"/>
      <c r="H131"/>
      <c r="I131" s="711"/>
      <c r="J131" s="711"/>
      <c r="K131" s="1045"/>
      <c r="L131"/>
      <c r="M131"/>
      <c r="N131"/>
      <c r="O131"/>
      <c r="P131"/>
      <c r="Q131"/>
      <c r="R131"/>
      <c r="S131" s="935"/>
      <c r="T131"/>
      <c r="U131"/>
      <c r="V131"/>
      <c r="W131"/>
      <c r="X131" s="711"/>
      <c r="Z131"/>
      <c r="AA131" s="1050"/>
    </row>
    <row r="132" spans="1:27" s="1011" customFormat="1">
      <c r="A132"/>
      <c r="B132"/>
      <c r="C132"/>
      <c r="D132"/>
      <c r="E132"/>
      <c r="F132"/>
      <c r="G132"/>
      <c r="H132"/>
      <c r="I132" s="711"/>
      <c r="J132" s="711"/>
      <c r="K132" s="1045"/>
      <c r="L132"/>
      <c r="M132"/>
      <c r="N132"/>
      <c r="O132"/>
      <c r="P132"/>
      <c r="Q132"/>
      <c r="R132"/>
      <c r="S132" s="935"/>
      <c r="T132"/>
      <c r="U132"/>
      <c r="V132"/>
      <c r="W132"/>
      <c r="X132" s="711"/>
      <c r="Z132"/>
      <c r="AA132" s="1050"/>
    </row>
    <row r="133" spans="1:27" s="1011" customFormat="1">
      <c r="A133"/>
      <c r="B133"/>
      <c r="C133"/>
      <c r="D133"/>
      <c r="E133"/>
      <c r="F133"/>
      <c r="G133"/>
      <c r="H133"/>
      <c r="I133" s="711"/>
      <c r="J133" s="711"/>
      <c r="K133" s="1045"/>
      <c r="L133"/>
      <c r="M133"/>
      <c r="N133"/>
      <c r="O133"/>
      <c r="P133"/>
      <c r="Q133"/>
      <c r="R133"/>
      <c r="S133" s="935"/>
      <c r="T133"/>
      <c r="U133"/>
      <c r="V133"/>
      <c r="W133"/>
      <c r="X133" s="711"/>
      <c r="Z133"/>
      <c r="AA133" s="1050"/>
    </row>
    <row r="134" spans="1:27">
      <c r="I134" s="711"/>
      <c r="R134"/>
      <c r="S134" s="935"/>
      <c r="T134"/>
      <c r="X134" s="711"/>
    </row>
    <row r="135" spans="1:27">
      <c r="I135" s="711"/>
      <c r="R135"/>
      <c r="S135" s="935"/>
      <c r="T135"/>
      <c r="X135" s="711"/>
    </row>
    <row r="136" spans="1:27">
      <c r="I136" s="711"/>
      <c r="R136"/>
      <c r="S136" s="935"/>
      <c r="T136"/>
      <c r="X136" s="711"/>
    </row>
    <row r="137" spans="1:27">
      <c r="I137" s="711"/>
      <c r="R137"/>
      <c r="S137" s="935"/>
      <c r="T137"/>
      <c r="X137" s="711"/>
    </row>
    <row r="138" spans="1:27">
      <c r="I138" s="711"/>
      <c r="R138"/>
      <c r="S138" s="935"/>
      <c r="T138"/>
      <c r="X138" s="711"/>
    </row>
    <row r="139" spans="1:27">
      <c r="I139" s="711"/>
      <c r="R139"/>
      <c r="S139" s="935"/>
      <c r="T139"/>
      <c r="X139" s="711"/>
    </row>
    <row r="140" spans="1:27">
      <c r="I140" s="711"/>
      <c r="R140"/>
      <c r="S140" s="935"/>
      <c r="T140"/>
      <c r="X140" s="711"/>
    </row>
    <row r="141" spans="1:27">
      <c r="I141" s="711"/>
      <c r="R141"/>
      <c r="S141" s="935"/>
      <c r="T141"/>
      <c r="X141" s="711"/>
    </row>
    <row r="142" spans="1:27" s="719" customFormat="1">
      <c r="I142" s="720"/>
      <c r="J142" s="720"/>
      <c r="K142" s="1056"/>
      <c r="S142" s="943"/>
      <c r="X142" s="720"/>
      <c r="Y142" s="1013"/>
      <c r="AA142" s="1057"/>
    </row>
    <row r="143" spans="1:27">
      <c r="J143"/>
      <c r="K143" s="711"/>
      <c r="P143" s="1058"/>
      <c r="R143" s="1059"/>
      <c r="S143" s="1058"/>
      <c r="T143"/>
      <c r="U143" s="1059"/>
      <c r="Y143"/>
      <c r="AA143" s="711"/>
    </row>
    <row r="144" spans="1:27">
      <c r="J144"/>
      <c r="K144" s="711"/>
      <c r="P144" s="1058"/>
      <c r="R144" s="1059"/>
      <c r="S144" s="1058"/>
      <c r="T144"/>
      <c r="U144" s="1059"/>
      <c r="Y144"/>
      <c r="AA144" s="711"/>
    </row>
    <row r="145" spans="10:27">
      <c r="J145"/>
      <c r="K145" s="711"/>
      <c r="P145" s="1058"/>
      <c r="R145" s="1059"/>
      <c r="S145" s="1058"/>
      <c r="T145"/>
      <c r="U145" s="1059"/>
      <c r="Y145"/>
      <c r="AA145" s="711"/>
    </row>
    <row r="146" spans="10:27">
      <c r="J146"/>
      <c r="K146" s="711"/>
      <c r="P146" s="1058"/>
      <c r="R146" s="1059"/>
      <c r="S146" s="1058"/>
      <c r="T146"/>
      <c r="U146" s="1059"/>
      <c r="Y146"/>
      <c r="AA146" s="711"/>
    </row>
    <row r="147" spans="10:27">
      <c r="J147"/>
      <c r="K147" s="711"/>
      <c r="P147" s="1058"/>
      <c r="R147" s="1059"/>
      <c r="S147" s="1058"/>
      <c r="T147"/>
      <c r="U147" s="1059"/>
      <c r="Y147"/>
      <c r="AA147" s="711"/>
    </row>
    <row r="148" spans="10:27">
      <c r="J148"/>
      <c r="K148" s="711"/>
      <c r="P148" s="1058"/>
      <c r="R148" s="1059"/>
      <c r="S148" s="1058"/>
      <c r="T148"/>
      <c r="U148" s="1059"/>
      <c r="Y148"/>
      <c r="AA148" s="711"/>
    </row>
    <row r="149" spans="10:27">
      <c r="J149"/>
      <c r="K149" s="711"/>
      <c r="P149" s="1058"/>
      <c r="R149" s="1059"/>
      <c r="S149" s="1058"/>
      <c r="T149"/>
      <c r="U149" s="1059"/>
      <c r="Y149"/>
      <c r="AA149" s="711"/>
    </row>
    <row r="150" spans="10:27">
      <c r="J150"/>
      <c r="K150" s="711"/>
      <c r="P150" s="1058"/>
      <c r="R150" s="1059"/>
      <c r="S150" s="1058"/>
      <c r="T150"/>
      <c r="U150" s="1059"/>
      <c r="Y150"/>
      <c r="AA150" s="711"/>
    </row>
    <row r="151" spans="10:27">
      <c r="J151"/>
      <c r="K151" s="711"/>
      <c r="P151" s="1058"/>
      <c r="R151" s="1059"/>
      <c r="S151" s="1058"/>
      <c r="T151"/>
      <c r="U151" s="1059"/>
      <c r="Y151"/>
      <c r="AA151" s="711"/>
    </row>
    <row r="152" spans="10:27">
      <c r="J152"/>
      <c r="K152" s="711"/>
      <c r="P152" s="1058"/>
      <c r="R152" s="1059"/>
      <c r="S152" s="1058"/>
      <c r="T152"/>
      <c r="U152" s="1059"/>
      <c r="Y152"/>
      <c r="AA152" s="711"/>
    </row>
    <row r="153" spans="10:27">
      <c r="J153"/>
      <c r="K153" s="711"/>
      <c r="P153" s="1058"/>
      <c r="R153" s="1059"/>
      <c r="S153" s="1058"/>
      <c r="T153"/>
      <c r="U153" s="1059"/>
      <c r="Y153"/>
      <c r="AA153" s="711"/>
    </row>
    <row r="154" spans="10:27">
      <c r="J154"/>
      <c r="K154" s="711"/>
      <c r="P154" s="1058"/>
      <c r="R154" s="1059"/>
      <c r="S154" s="1058"/>
      <c r="T154"/>
      <c r="U154" s="1059"/>
      <c r="Y154"/>
      <c r="AA154" s="711"/>
    </row>
    <row r="155" spans="10:27">
      <c r="J155"/>
      <c r="K155" s="711"/>
      <c r="P155" s="1058"/>
      <c r="R155" s="1059"/>
      <c r="S155" s="1058"/>
      <c r="T155"/>
      <c r="U155" s="1059"/>
      <c r="Y155"/>
      <c r="AA155" s="711"/>
    </row>
    <row r="156" spans="10:27">
      <c r="J156"/>
      <c r="K156" s="711"/>
      <c r="P156" s="1058"/>
      <c r="R156" s="1059"/>
      <c r="S156" s="1058"/>
      <c r="T156"/>
      <c r="U156" s="1059"/>
      <c r="Y156"/>
      <c r="AA156" s="711"/>
    </row>
    <row r="157" spans="10:27">
      <c r="J157"/>
      <c r="K157" s="711"/>
      <c r="P157" s="1058"/>
      <c r="R157" s="1059"/>
      <c r="S157" s="1058"/>
      <c r="T157"/>
      <c r="U157" s="1059"/>
      <c r="Y157"/>
      <c r="AA157" s="711"/>
    </row>
    <row r="158" spans="10:27">
      <c r="J158"/>
      <c r="K158" s="711"/>
      <c r="P158" s="1058"/>
      <c r="R158" s="1059"/>
      <c r="S158" s="1058"/>
      <c r="T158"/>
      <c r="U158" s="1059"/>
      <c r="Y158"/>
      <c r="AA158" s="711"/>
    </row>
    <row r="159" spans="10:27">
      <c r="J159"/>
      <c r="K159" s="711"/>
      <c r="P159" s="1058"/>
      <c r="R159" s="1059"/>
      <c r="S159" s="1058"/>
      <c r="T159"/>
      <c r="U159" s="1059"/>
      <c r="Y159"/>
      <c r="AA159" s="711"/>
    </row>
    <row r="160" spans="10:27">
      <c r="J160"/>
      <c r="K160" s="711"/>
      <c r="P160" s="1058"/>
      <c r="R160" s="1059"/>
      <c r="S160" s="1058"/>
      <c r="T160"/>
      <c r="U160" s="1059"/>
      <c r="Y160"/>
      <c r="AA160" s="711"/>
    </row>
    <row r="161" spans="10:27">
      <c r="J161"/>
      <c r="K161" s="711"/>
      <c r="P161" s="1058"/>
      <c r="R161" s="1059"/>
      <c r="S161" s="1058"/>
      <c r="T161"/>
      <c r="U161" s="1059"/>
      <c r="Y161"/>
      <c r="AA161" s="711"/>
    </row>
    <row r="162" spans="10:27">
      <c r="J162"/>
      <c r="K162" s="711"/>
      <c r="P162" s="1058"/>
      <c r="R162" s="1059"/>
      <c r="S162" s="1058"/>
      <c r="T162"/>
      <c r="U162" s="1059"/>
      <c r="Y162"/>
      <c r="AA162" s="711"/>
    </row>
    <row r="163" spans="10:27">
      <c r="J163"/>
      <c r="K163" s="711"/>
      <c r="P163" s="1058"/>
      <c r="R163" s="1059"/>
      <c r="S163" s="1058"/>
      <c r="T163"/>
      <c r="U163" s="1059"/>
      <c r="Y163"/>
      <c r="AA163" s="711"/>
    </row>
    <row r="164" spans="10:27">
      <c r="J164"/>
      <c r="K164" s="711"/>
      <c r="P164" s="1058"/>
      <c r="R164" s="1059"/>
      <c r="S164" s="1058"/>
      <c r="T164"/>
      <c r="U164" s="1059"/>
      <c r="Y164"/>
      <c r="AA164" s="711"/>
    </row>
    <row r="165" spans="10:27">
      <c r="J165"/>
      <c r="K165" s="711"/>
      <c r="P165" s="1058"/>
      <c r="R165" s="1059"/>
      <c r="S165" s="1058"/>
      <c r="T165"/>
      <c r="U165" s="1059"/>
      <c r="Y165"/>
      <c r="AA165" s="711"/>
    </row>
    <row r="166" spans="10:27">
      <c r="J166"/>
      <c r="K166" s="711"/>
      <c r="P166" s="1058"/>
      <c r="R166" s="1059"/>
      <c r="S166" s="1058"/>
      <c r="T166"/>
      <c r="U166" s="1059"/>
      <c r="Y166"/>
      <c r="AA166" s="711"/>
    </row>
    <row r="167" spans="10:27">
      <c r="J167"/>
      <c r="K167" s="711"/>
      <c r="P167" s="1058"/>
      <c r="R167" s="1059"/>
      <c r="S167" s="1058"/>
      <c r="T167"/>
      <c r="U167" s="1059"/>
      <c r="Y167"/>
      <c r="AA167" s="711"/>
    </row>
    <row r="168" spans="10:27">
      <c r="J168"/>
      <c r="K168" s="711"/>
      <c r="P168" s="1058"/>
      <c r="R168" s="1059"/>
      <c r="S168" s="1058"/>
      <c r="T168"/>
      <c r="U168" s="1059"/>
      <c r="Y168"/>
      <c r="AA168" s="711"/>
    </row>
    <row r="169" spans="10:27">
      <c r="J169"/>
      <c r="K169" s="711"/>
      <c r="P169" s="1058"/>
      <c r="R169" s="1059"/>
      <c r="S169" s="1058"/>
      <c r="T169"/>
      <c r="U169" s="1059"/>
      <c r="Y169"/>
      <c r="AA169" s="711"/>
    </row>
    <row r="170" spans="10:27">
      <c r="J170"/>
      <c r="K170" s="711"/>
      <c r="P170" s="1058"/>
      <c r="R170" s="1059"/>
      <c r="S170" s="1058"/>
      <c r="T170"/>
      <c r="U170" s="1059"/>
      <c r="Y170"/>
      <c r="AA170" s="711"/>
    </row>
    <row r="171" spans="10:27">
      <c r="J171"/>
      <c r="K171" s="711"/>
      <c r="P171" s="1058"/>
      <c r="R171" s="1059"/>
      <c r="S171" s="1058"/>
      <c r="T171"/>
      <c r="U171" s="1059"/>
      <c r="Y171"/>
      <c r="AA171" s="711"/>
    </row>
    <row r="172" spans="10:27">
      <c r="J172"/>
      <c r="K172" s="711"/>
      <c r="P172" s="1058"/>
      <c r="R172" s="1059"/>
      <c r="S172" s="1058"/>
      <c r="T172"/>
      <c r="U172" s="1059"/>
      <c r="Y172"/>
      <c r="AA172" s="711"/>
    </row>
    <row r="173" spans="10:27">
      <c r="J173"/>
      <c r="K173" s="711"/>
      <c r="P173" s="1058"/>
      <c r="R173" s="1059"/>
      <c r="S173" s="1058"/>
      <c r="T173"/>
      <c r="U173" s="1059"/>
      <c r="Y173"/>
      <c r="AA173" s="711"/>
    </row>
    <row r="174" spans="10:27">
      <c r="J174"/>
      <c r="K174" s="711"/>
      <c r="P174" s="1058"/>
      <c r="R174" s="1059"/>
      <c r="S174" s="1058"/>
      <c r="T174"/>
      <c r="U174" s="1059"/>
      <c r="Y174"/>
      <c r="AA174" s="711"/>
    </row>
    <row r="175" spans="10:27">
      <c r="J175"/>
      <c r="K175" s="711"/>
      <c r="P175" s="1058"/>
      <c r="R175" s="1059"/>
      <c r="S175" s="1058"/>
      <c r="T175"/>
      <c r="U175" s="1059"/>
      <c r="Y175"/>
      <c r="AA175" s="711"/>
    </row>
    <row r="176" spans="10:27">
      <c r="J176"/>
      <c r="K176" s="711"/>
      <c r="P176" s="1058"/>
      <c r="R176" s="1059"/>
      <c r="S176" s="1058"/>
      <c r="T176"/>
      <c r="U176" s="1059"/>
      <c r="Y176"/>
      <c r="AA176" s="711"/>
    </row>
    <row r="177" spans="10:27">
      <c r="J177"/>
      <c r="K177" s="711"/>
      <c r="P177" s="1058"/>
      <c r="R177" s="1059"/>
      <c r="S177" s="1058"/>
      <c r="T177"/>
      <c r="U177" s="1059"/>
      <c r="Y177"/>
      <c r="AA177" s="711"/>
    </row>
    <row r="178" spans="10:27">
      <c r="J178"/>
      <c r="K178" s="711"/>
      <c r="P178" s="1058"/>
      <c r="R178" s="1059"/>
      <c r="S178" s="1058"/>
      <c r="T178"/>
      <c r="U178" s="1059"/>
      <c r="Y178"/>
      <c r="AA178" s="711"/>
    </row>
    <row r="179" spans="10:27">
      <c r="J179"/>
      <c r="K179" s="711"/>
      <c r="P179" s="1058"/>
      <c r="R179" s="1059"/>
      <c r="S179" s="1058"/>
      <c r="T179"/>
      <c r="U179" s="1059"/>
      <c r="Y179"/>
      <c r="AA179" s="711"/>
    </row>
    <row r="180" spans="10:27">
      <c r="J180"/>
      <c r="K180" s="711"/>
      <c r="P180" s="1058"/>
      <c r="R180" s="1059"/>
      <c r="S180" s="1058"/>
      <c r="T180"/>
      <c r="U180" s="1059"/>
      <c r="Y180"/>
      <c r="AA180" s="711"/>
    </row>
    <row r="181" spans="10:27">
      <c r="J181"/>
      <c r="K181" s="711"/>
      <c r="P181" s="1058"/>
      <c r="R181" s="1059"/>
      <c r="S181" s="1058"/>
      <c r="T181"/>
      <c r="U181" s="1059"/>
      <c r="Y181"/>
      <c r="AA181" s="711"/>
    </row>
    <row r="182" spans="10:27">
      <c r="J182"/>
      <c r="K182" s="711"/>
      <c r="P182" s="1058"/>
      <c r="R182" s="1059"/>
      <c r="S182" s="1058"/>
      <c r="T182"/>
      <c r="U182" s="1059"/>
      <c r="Y182"/>
      <c r="AA182" s="711"/>
    </row>
    <row r="183" spans="10:27">
      <c r="J183"/>
      <c r="K183" s="711"/>
      <c r="P183" s="1058"/>
      <c r="R183" s="1059"/>
      <c r="S183" s="1058"/>
      <c r="T183"/>
      <c r="U183" s="1059"/>
      <c r="Y183"/>
      <c r="AA183" s="711"/>
    </row>
    <row r="184" spans="10:27">
      <c r="J184"/>
      <c r="K184" s="711"/>
      <c r="P184" s="1058"/>
      <c r="R184" s="1059"/>
      <c r="S184" s="1058"/>
      <c r="T184"/>
      <c r="U184" s="1059"/>
      <c r="Y184"/>
      <c r="AA184" s="711"/>
    </row>
    <row r="185" spans="10:27">
      <c r="J185"/>
      <c r="K185" s="711"/>
      <c r="P185" s="1058"/>
      <c r="R185" s="1059"/>
      <c r="S185" s="1058"/>
      <c r="T185"/>
      <c r="U185" s="1059"/>
      <c r="Y185"/>
      <c r="AA185" s="711"/>
    </row>
    <row r="186" spans="10:27">
      <c r="J186"/>
      <c r="K186" s="711"/>
      <c r="P186" s="1058"/>
      <c r="R186" s="1059"/>
      <c r="S186" s="1058"/>
      <c r="T186"/>
      <c r="U186" s="1059"/>
      <c r="Y186"/>
      <c r="AA186" s="711"/>
    </row>
    <row r="187" spans="10:27">
      <c r="J187"/>
      <c r="K187" s="711"/>
      <c r="P187" s="1058"/>
      <c r="R187" s="1059"/>
      <c r="S187" s="1058"/>
      <c r="T187"/>
      <c r="U187" s="1059"/>
      <c r="Y187"/>
      <c r="AA187" s="711"/>
    </row>
    <row r="188" spans="10:27">
      <c r="J188"/>
      <c r="K188" s="711"/>
      <c r="P188" s="1058"/>
      <c r="R188" s="1059"/>
      <c r="S188" s="1058"/>
      <c r="T188"/>
      <c r="U188" s="1059"/>
      <c r="Y188"/>
      <c r="AA188" s="711"/>
    </row>
    <row r="189" spans="10:27">
      <c r="J189"/>
      <c r="K189" s="711"/>
      <c r="P189" s="1058"/>
      <c r="R189" s="1059"/>
      <c r="S189" s="1058"/>
      <c r="T189"/>
      <c r="U189" s="1059"/>
      <c r="Y189"/>
      <c r="AA189" s="711"/>
    </row>
    <row r="190" spans="10:27" s="696" customFormat="1">
      <c r="J190" s="697"/>
      <c r="K190" s="1047"/>
      <c r="T190" s="1032"/>
      <c r="Y190" s="1033"/>
      <c r="AA190" s="1052"/>
    </row>
    <row r="191" spans="10:27" s="696" customFormat="1">
      <c r="J191" s="697"/>
      <c r="K191" s="1047"/>
      <c r="T191" s="1032"/>
      <c r="Y191" s="1033"/>
      <c r="AA191" s="1052"/>
    </row>
    <row r="192" spans="10:27" s="696" customFormat="1">
      <c r="J192" s="697"/>
      <c r="K192" s="1047"/>
      <c r="T192" s="1032"/>
      <c r="Y192" s="1033"/>
      <c r="AA192" s="1052"/>
    </row>
    <row r="193" spans="1:27" s="696" customFormat="1">
      <c r="J193" s="697"/>
      <c r="K193" s="1047"/>
      <c r="T193" s="1032"/>
      <c r="Y193" s="1033"/>
      <c r="AA193" s="1052"/>
    </row>
    <row r="194" spans="1:27" s="696" customFormat="1">
      <c r="J194" s="697"/>
      <c r="K194" s="1047"/>
      <c r="T194" s="1032"/>
      <c r="Y194" s="1033"/>
      <c r="AA194" s="1052"/>
    </row>
    <row r="195" spans="1:27" s="696" customFormat="1">
      <c r="J195" s="697"/>
      <c r="K195" s="1047"/>
      <c r="T195" s="1032"/>
      <c r="Y195" s="1033"/>
      <c r="AA195" s="1052"/>
    </row>
    <row r="196" spans="1:27" s="696" customFormat="1">
      <c r="J196" s="697"/>
      <c r="K196" s="1047"/>
      <c r="T196" s="1032"/>
      <c r="Y196" s="1033"/>
      <c r="AA196" s="1052"/>
    </row>
    <row r="197" spans="1:27" s="696" customFormat="1">
      <c r="J197" s="697"/>
      <c r="K197" s="1047"/>
      <c r="T197" s="1032"/>
      <c r="Y197" s="1033"/>
      <c r="AA197" s="1052"/>
    </row>
    <row r="198" spans="1:27" s="696" customFormat="1">
      <c r="J198" s="697"/>
      <c r="K198" s="1047"/>
      <c r="T198" s="1032"/>
      <c r="Y198" s="1033"/>
      <c r="AA198" s="1052"/>
    </row>
    <row r="199" spans="1:27" s="696" customFormat="1">
      <c r="I199" s="727"/>
      <c r="J199" s="697"/>
      <c r="K199" s="1047"/>
      <c r="T199" s="1032"/>
      <c r="Y199" s="1033"/>
      <c r="AA199" s="1052"/>
    </row>
    <row r="200" spans="1:27" s="696" customFormat="1">
      <c r="I200" s="727"/>
      <c r="J200" s="697"/>
      <c r="K200" s="1047"/>
      <c r="T200" s="1032"/>
      <c r="Y200" s="1033"/>
      <c r="AA200" s="1052"/>
    </row>
    <row r="201" spans="1:27" s="696" customFormat="1">
      <c r="I201" s="727"/>
      <c r="J201" s="697"/>
      <c r="K201" s="1047"/>
      <c r="T201" s="1032"/>
      <c r="Y201" s="1033"/>
      <c r="AA201" s="1052"/>
    </row>
    <row r="202" spans="1:27" s="696" customFormat="1">
      <c r="J202" s="697"/>
      <c r="K202" s="1047"/>
      <c r="T202" s="1032"/>
      <c r="Y202" s="1033"/>
      <c r="AA202" s="1052"/>
    </row>
    <row r="203" spans="1:27" s="696" customFormat="1">
      <c r="J203" s="697"/>
      <c r="K203" s="1047"/>
      <c r="T203" s="1032"/>
      <c r="Y203" s="1033"/>
      <c r="AA203" s="1052"/>
    </row>
    <row r="204" spans="1:27" s="696" customFormat="1">
      <c r="J204" s="697"/>
      <c r="K204" s="1047"/>
      <c r="T204" s="1032"/>
      <c r="Y204" s="1033"/>
      <c r="AA204" s="1052"/>
    </row>
    <row r="205" spans="1:27" s="696" customFormat="1">
      <c r="A205" s="1034"/>
      <c r="B205" s="1034"/>
      <c r="C205" s="1034"/>
      <c r="D205" s="1034"/>
      <c r="E205" s="1034"/>
      <c r="F205" s="1034"/>
      <c r="G205" s="1034"/>
      <c r="H205" s="1034"/>
      <c r="I205" s="1034"/>
      <c r="J205" s="697"/>
      <c r="K205" s="1048"/>
      <c r="L205" s="1034"/>
      <c r="M205" s="1034"/>
      <c r="N205" s="1034"/>
      <c r="O205" s="1035"/>
      <c r="P205" s="1034"/>
      <c r="Q205" s="1036"/>
      <c r="R205" s="1035"/>
      <c r="S205" s="1034"/>
      <c r="T205" s="1037"/>
      <c r="U205" s="1034"/>
      <c r="V205" s="1034"/>
      <c r="W205" s="1034"/>
      <c r="X205" s="1034"/>
      <c r="Y205" s="1038"/>
      <c r="AA205" s="1052"/>
    </row>
    <row r="206" spans="1:27" s="696" customFormat="1">
      <c r="J206" s="697"/>
      <c r="K206" s="1047"/>
      <c r="T206" s="1032"/>
      <c r="Y206" s="1033"/>
      <c r="AA206" s="1052"/>
    </row>
    <row r="207" spans="1:27" s="696" customFormat="1">
      <c r="J207" s="697"/>
      <c r="K207" s="1047"/>
      <c r="T207" s="731"/>
      <c r="Y207" s="1033"/>
      <c r="AA207" s="1052"/>
    </row>
    <row r="208" spans="1:27">
      <c r="R208"/>
    </row>
    <row r="209" spans="18:18">
      <c r="R209"/>
    </row>
    <row r="210" spans="18:18">
      <c r="R210"/>
    </row>
    <row r="211" spans="18:18">
      <c r="R211"/>
    </row>
    <row r="212" spans="18:18">
      <c r="R212"/>
    </row>
    <row r="213" spans="18:18">
      <c r="R213"/>
    </row>
    <row r="214" spans="18:18">
      <c r="R214"/>
    </row>
    <row r="215" spans="18:18">
      <c r="R215"/>
    </row>
    <row r="216" spans="18:18">
      <c r="R216"/>
    </row>
    <row r="217" spans="18:18">
      <c r="R217"/>
    </row>
    <row r="218" spans="18:18">
      <c r="R218"/>
    </row>
    <row r="219" spans="18:18">
      <c r="R219"/>
    </row>
    <row r="220" spans="18:18">
      <c r="R220"/>
    </row>
    <row r="221" spans="18:18">
      <c r="R221"/>
    </row>
    <row r="222" spans="18:18">
      <c r="R222"/>
    </row>
    <row r="223" spans="18:18">
      <c r="R223"/>
    </row>
    <row r="224" spans="18:18">
      <c r="R224"/>
    </row>
    <row r="225" spans="18:18">
      <c r="R225"/>
    </row>
    <row r="226" spans="18:18">
      <c r="R226"/>
    </row>
    <row r="227" spans="18:18">
      <c r="R227"/>
    </row>
    <row r="228" spans="18:18">
      <c r="R228"/>
    </row>
    <row r="229" spans="18:18">
      <c r="R229"/>
    </row>
    <row r="230" spans="18:18">
      <c r="R230"/>
    </row>
    <row r="231" spans="18:18">
      <c r="R231"/>
    </row>
    <row r="232" spans="18:18">
      <c r="R232"/>
    </row>
    <row r="233" spans="18:18">
      <c r="R233"/>
    </row>
    <row r="234" spans="18:18">
      <c r="R234"/>
    </row>
    <row r="235" spans="18:18">
      <c r="R235"/>
    </row>
    <row r="236" spans="18:18">
      <c r="R236"/>
    </row>
    <row r="237" spans="18:18">
      <c r="R237"/>
    </row>
    <row r="238" spans="18:18">
      <c r="R238"/>
    </row>
    <row r="239" spans="18:18">
      <c r="R239"/>
    </row>
    <row r="240" spans="18:18">
      <c r="R240"/>
    </row>
    <row r="241" spans="9:18">
      <c r="R241"/>
    </row>
    <row r="242" spans="9:18">
      <c r="R242"/>
    </row>
    <row r="243" spans="9:18">
      <c r="R243"/>
    </row>
    <row r="244" spans="9:18">
      <c r="R244"/>
    </row>
    <row r="245" spans="9:18">
      <c r="R245"/>
    </row>
    <row r="246" spans="9:18">
      <c r="R246"/>
    </row>
    <row r="247" spans="9:18">
      <c r="R247"/>
    </row>
    <row r="248" spans="9:18">
      <c r="R248"/>
    </row>
    <row r="250" spans="9:18">
      <c r="I250" s="696"/>
      <c r="R250"/>
    </row>
    <row r="251" spans="9:18">
      <c r="R251"/>
    </row>
    <row r="252" spans="9:18">
      <c r="R252"/>
    </row>
    <row r="253" spans="9:18">
      <c r="R253"/>
    </row>
    <row r="254" spans="9:18">
      <c r="R254"/>
    </row>
    <row r="255" spans="9:18">
      <c r="R255" s="1053"/>
    </row>
    <row r="256" spans="9:18">
      <c r="R256"/>
    </row>
    <row r="257" spans="18:18">
      <c r="R257"/>
    </row>
    <row r="258" spans="18:18">
      <c r="R258"/>
    </row>
    <row r="259" spans="18:18">
      <c r="R259"/>
    </row>
    <row r="260" spans="18:18">
      <c r="R260"/>
    </row>
    <row r="261" spans="18:18">
      <c r="R261"/>
    </row>
    <row r="262" spans="18:18">
      <c r="R262"/>
    </row>
    <row r="263" spans="18:18">
      <c r="R263"/>
    </row>
    <row r="264" spans="18:18">
      <c r="R264"/>
    </row>
    <row r="265" spans="18:18">
      <c r="R265"/>
    </row>
    <row r="266" spans="18:18">
      <c r="R266"/>
    </row>
    <row r="267" spans="18:18">
      <c r="R267"/>
    </row>
    <row r="268" spans="18:18">
      <c r="R268"/>
    </row>
    <row r="269" spans="18:18">
      <c r="R269"/>
    </row>
    <row r="270" spans="18:18">
      <c r="R270"/>
    </row>
    <row r="271" spans="18:18">
      <c r="R271"/>
    </row>
    <row r="272" spans="18:18">
      <c r="R272"/>
    </row>
    <row r="273" spans="18:18">
      <c r="R273"/>
    </row>
    <row r="274" spans="18:18">
      <c r="R274"/>
    </row>
    <row r="275" spans="18:18">
      <c r="R275"/>
    </row>
    <row r="276" spans="18:18">
      <c r="R276" s="1053"/>
    </row>
    <row r="277" spans="18:18">
      <c r="R277"/>
    </row>
    <row r="278" spans="18:18">
      <c r="R278"/>
    </row>
    <row r="279" spans="18:18">
      <c r="R279"/>
    </row>
    <row r="280" spans="18:18">
      <c r="R280"/>
    </row>
    <row r="281" spans="18:18">
      <c r="R281"/>
    </row>
    <row r="282" spans="18:18">
      <c r="R282"/>
    </row>
    <row r="283" spans="18:18">
      <c r="R283" s="1053"/>
    </row>
  </sheetData>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F7F5-C55B-4548-9DB4-ECDFA257AB76}">
  <sheetPr filterMode="1"/>
  <dimension ref="A3:AF288"/>
  <sheetViews>
    <sheetView topLeftCell="I39" zoomScale="70" zoomScaleNormal="70" workbookViewId="0">
      <selection activeCell="T124" sqref="T124"/>
    </sheetView>
  </sheetViews>
  <sheetFormatPr defaultColWidth="11.125" defaultRowHeight="15.75" outlineLevelCol="1"/>
  <cols>
    <col min="1" max="1" width="31.375" style="696" hidden="1" customWidth="1" outlineLevel="1"/>
    <col min="2" max="2" width="7.125" style="696" hidden="1" customWidth="1" outlineLevel="1"/>
    <col min="3" max="3" width="12.125" style="696" hidden="1" customWidth="1" outlineLevel="1"/>
    <col min="4" max="4" width="8.125" style="696" hidden="1" customWidth="1" outlineLevel="1"/>
    <col min="5" max="5" width="8.625" style="696" hidden="1" customWidth="1" outlineLevel="1"/>
    <col min="6" max="6" width="12" style="696" hidden="1" customWidth="1" outlineLevel="1"/>
    <col min="7" max="7" width="10.625" style="696" hidden="1" customWidth="1" outlineLevel="1"/>
    <col min="8" max="8" width="15.125" style="696" hidden="1" customWidth="1" outlineLevel="1"/>
    <col min="9" max="9" width="18.625" style="696" bestFit="1" customWidth="1" collapsed="1"/>
    <col min="10" max="10" width="39.5" style="697" hidden="1" customWidth="1"/>
    <col min="11" max="11" width="11.125" style="1047" hidden="1" customWidth="1"/>
    <col min="12" max="12" width="18" style="696" hidden="1" customWidth="1"/>
    <col min="13" max="13" width="61.5" style="696" bestFit="1" customWidth="1"/>
    <col min="14" max="17" width="10" style="696" hidden="1" customWidth="1" outlineLevel="1"/>
    <col min="18" max="18" width="10" style="731" hidden="1" customWidth="1" outlineLevel="1"/>
    <col min="19" max="19" width="16.5" style="696" hidden="1" customWidth="1" outlineLevel="1"/>
    <col min="20" max="20" width="14" style="731" customWidth="1" collapsed="1"/>
    <col min="21" max="21" width="13.625" style="731" customWidth="1"/>
    <col min="22" max="22" width="21.125" style="696" bestFit="1" customWidth="1"/>
    <col min="23" max="23" width="13.625" style="696" bestFit="1" customWidth="1"/>
    <col min="24" max="24" width="15.5" style="696" bestFit="1" customWidth="1"/>
    <col min="25" max="25" width="14.625" style="1033" bestFit="1" customWidth="1"/>
    <col min="26" max="26" width="11.125" style="696"/>
    <col min="27" max="27" width="11.125" style="1052"/>
    <col min="28" max="16384" width="11.125" style="696"/>
  </cols>
  <sheetData>
    <row r="3" spans="1:28" s="1124" customFormat="1">
      <c r="A3" s="1124" t="s">
        <v>385</v>
      </c>
      <c r="B3" s="1124" t="s">
        <v>386</v>
      </c>
      <c r="C3" s="1124" t="s">
        <v>4665</v>
      </c>
      <c r="D3" s="1124" t="s">
        <v>387</v>
      </c>
      <c r="E3" s="1124" t="s">
        <v>388</v>
      </c>
      <c r="F3" s="1124" t="s">
        <v>389</v>
      </c>
      <c r="G3" s="1124" t="s">
        <v>390</v>
      </c>
      <c r="H3" s="1124" t="s">
        <v>391</v>
      </c>
      <c r="I3" s="1124" t="s">
        <v>392</v>
      </c>
      <c r="J3" s="1125" t="s">
        <v>393</v>
      </c>
      <c r="K3" s="1126" t="s">
        <v>394</v>
      </c>
      <c r="L3" s="1124" t="s">
        <v>395</v>
      </c>
      <c r="M3" s="1124" t="s">
        <v>396</v>
      </c>
      <c r="N3" s="1124" t="s">
        <v>397</v>
      </c>
      <c r="O3" s="1124" t="s">
        <v>398</v>
      </c>
      <c r="P3" s="1124" t="s">
        <v>399</v>
      </c>
      <c r="Q3" s="1124" t="s">
        <v>400</v>
      </c>
      <c r="R3" s="1127" t="s">
        <v>401</v>
      </c>
      <c r="S3" s="1124" t="s">
        <v>402</v>
      </c>
      <c r="T3" s="1127" t="s">
        <v>403</v>
      </c>
      <c r="U3" s="1127" t="s">
        <v>404</v>
      </c>
      <c r="V3" s="1124" t="s">
        <v>405</v>
      </c>
      <c r="W3" s="1124" t="s">
        <v>406</v>
      </c>
      <c r="X3" s="1124" t="s">
        <v>407</v>
      </c>
      <c r="Y3" s="1128" t="s">
        <v>408</v>
      </c>
      <c r="Z3" s="1124" t="s">
        <v>4666</v>
      </c>
      <c r="AA3" s="1129" t="s">
        <v>409</v>
      </c>
    </row>
    <row r="4" spans="1:28">
      <c r="A4" s="696" t="s">
        <v>410</v>
      </c>
      <c r="B4" s="696" t="s">
        <v>411</v>
      </c>
      <c r="C4" s="696" t="s">
        <v>5052</v>
      </c>
      <c r="D4" s="696" t="s">
        <v>970</v>
      </c>
      <c r="E4" s="696" t="s">
        <v>971</v>
      </c>
      <c r="F4" s="696" t="s">
        <v>414</v>
      </c>
      <c r="G4" s="696" t="s">
        <v>415</v>
      </c>
      <c r="H4" s="696" t="s">
        <v>416</v>
      </c>
      <c r="I4" s="696" t="s">
        <v>569</v>
      </c>
      <c r="J4" s="697" t="s">
        <v>570</v>
      </c>
      <c r="K4" s="1047">
        <v>45048</v>
      </c>
      <c r="L4" s="696" t="s">
        <v>6190</v>
      </c>
      <c r="M4" s="696" t="s">
        <v>6191</v>
      </c>
      <c r="N4" s="696" t="s">
        <v>421</v>
      </c>
      <c r="O4" s="696">
        <v>0</v>
      </c>
      <c r="P4" s="696">
        <v>0</v>
      </c>
      <c r="Q4" s="696" t="s">
        <v>422</v>
      </c>
      <c r="R4" s="696">
        <v>51.1</v>
      </c>
      <c r="S4" s="696">
        <v>46.53</v>
      </c>
      <c r="T4" s="731" t="s">
        <v>422</v>
      </c>
      <c r="U4" s="731">
        <v>51.1</v>
      </c>
      <c r="V4" s="696" t="s">
        <v>423</v>
      </c>
      <c r="W4" s="696" t="s">
        <v>424</v>
      </c>
      <c r="X4" s="696" t="s">
        <v>425</v>
      </c>
      <c r="Y4" s="1033" t="s">
        <v>3075</v>
      </c>
      <c r="Z4" s="696" t="s">
        <v>6192</v>
      </c>
      <c r="AA4" s="1052">
        <v>45062.563148148147</v>
      </c>
    </row>
    <row r="5" spans="1:28">
      <c r="A5" s="696" t="s">
        <v>410</v>
      </c>
      <c r="B5" s="696" t="s">
        <v>411</v>
      </c>
      <c r="C5" s="696" t="s">
        <v>5053</v>
      </c>
      <c r="D5" s="696" t="s">
        <v>970</v>
      </c>
      <c r="E5" s="696" t="s">
        <v>971</v>
      </c>
      <c r="F5" s="696" t="s">
        <v>414</v>
      </c>
      <c r="G5" s="696" t="s">
        <v>415</v>
      </c>
      <c r="H5" s="696" t="s">
        <v>416</v>
      </c>
      <c r="I5" s="696" t="s">
        <v>569</v>
      </c>
      <c r="J5" s="697" t="s">
        <v>570</v>
      </c>
      <c r="K5" s="1047">
        <v>45049</v>
      </c>
      <c r="L5" s="696" t="s">
        <v>6193</v>
      </c>
      <c r="M5" s="696" t="s">
        <v>6194</v>
      </c>
      <c r="N5" s="696" t="s">
        <v>421</v>
      </c>
      <c r="O5" s="696">
        <v>0</v>
      </c>
      <c r="P5" s="696">
        <v>0</v>
      </c>
      <c r="Q5" s="696" t="s">
        <v>422</v>
      </c>
      <c r="R5" s="696">
        <v>34</v>
      </c>
      <c r="S5" s="696">
        <v>30.96</v>
      </c>
      <c r="T5" s="731" t="s">
        <v>422</v>
      </c>
      <c r="U5" s="731">
        <v>34</v>
      </c>
      <c r="V5" s="696" t="s">
        <v>423</v>
      </c>
      <c r="W5" s="696" t="s">
        <v>424</v>
      </c>
      <c r="X5" s="696" t="s">
        <v>425</v>
      </c>
      <c r="Y5" s="1033" t="s">
        <v>3246</v>
      </c>
      <c r="Z5" s="696" t="s">
        <v>6195</v>
      </c>
      <c r="AA5" s="1052">
        <v>45062.563148148147</v>
      </c>
    </row>
    <row r="6" spans="1:28">
      <c r="A6" s="696" t="s">
        <v>410</v>
      </c>
      <c r="B6" s="696" t="s">
        <v>411</v>
      </c>
      <c r="C6" s="696" t="s">
        <v>5052</v>
      </c>
      <c r="D6" s="696" t="s">
        <v>970</v>
      </c>
      <c r="E6" s="696" t="s">
        <v>971</v>
      </c>
      <c r="F6" s="696" t="s">
        <v>414</v>
      </c>
      <c r="G6" s="696" t="s">
        <v>415</v>
      </c>
      <c r="H6" s="696" t="s">
        <v>416</v>
      </c>
      <c r="I6" s="696" t="s">
        <v>569</v>
      </c>
      <c r="J6" s="697" t="s">
        <v>570</v>
      </c>
      <c r="K6" s="1047">
        <v>45049</v>
      </c>
      <c r="L6" s="696" t="s">
        <v>6196</v>
      </c>
      <c r="M6" s="696" t="s">
        <v>6197</v>
      </c>
      <c r="N6" s="696" t="s">
        <v>421</v>
      </c>
      <c r="O6" s="696">
        <v>0</v>
      </c>
      <c r="P6" s="696">
        <v>0</v>
      </c>
      <c r="Q6" s="696" t="s">
        <v>422</v>
      </c>
      <c r="R6" s="696">
        <v>77</v>
      </c>
      <c r="S6" s="696">
        <v>70.11</v>
      </c>
      <c r="T6" s="731" t="s">
        <v>422</v>
      </c>
      <c r="U6" s="731">
        <v>77</v>
      </c>
      <c r="V6" s="696" t="s">
        <v>423</v>
      </c>
      <c r="W6" s="696" t="s">
        <v>424</v>
      </c>
      <c r="X6" s="696" t="s">
        <v>425</v>
      </c>
      <c r="Y6" s="1033" t="s">
        <v>3075</v>
      </c>
      <c r="Z6" s="696" t="s">
        <v>6198</v>
      </c>
      <c r="AA6" s="1052">
        <v>45062.563159722224</v>
      </c>
    </row>
    <row r="7" spans="1:28">
      <c r="A7" s="696" t="s">
        <v>410</v>
      </c>
      <c r="B7" s="696" t="s">
        <v>411</v>
      </c>
      <c r="C7" s="696" t="s">
        <v>4708</v>
      </c>
      <c r="D7" s="696" t="s">
        <v>970</v>
      </c>
      <c r="E7" s="696" t="s">
        <v>971</v>
      </c>
      <c r="F7" s="696" t="s">
        <v>414</v>
      </c>
      <c r="G7" s="696" t="s">
        <v>415</v>
      </c>
      <c r="H7" s="696" t="s">
        <v>416</v>
      </c>
      <c r="I7" s="696" t="s">
        <v>633</v>
      </c>
      <c r="J7" s="697" t="s">
        <v>634</v>
      </c>
      <c r="K7" s="1047">
        <v>45051</v>
      </c>
      <c r="L7" s="696" t="s">
        <v>6199</v>
      </c>
      <c r="M7" s="696" t="s">
        <v>6200</v>
      </c>
      <c r="N7" s="696" t="s">
        <v>421</v>
      </c>
      <c r="O7" s="696">
        <v>0</v>
      </c>
      <c r="P7" s="696">
        <v>0</v>
      </c>
      <c r="Q7" s="696" t="s">
        <v>422</v>
      </c>
      <c r="R7" s="696">
        <v>54.48</v>
      </c>
      <c r="S7" s="696">
        <v>49.61</v>
      </c>
      <c r="T7" s="731" t="s">
        <v>422</v>
      </c>
      <c r="U7" s="731">
        <v>54.48</v>
      </c>
      <c r="V7" s="696" t="s">
        <v>423</v>
      </c>
      <c r="W7" s="696" t="s">
        <v>424</v>
      </c>
      <c r="X7" s="696" t="s">
        <v>425</v>
      </c>
      <c r="Y7" s="1033" t="s">
        <v>3069</v>
      </c>
      <c r="Z7" s="696" t="s">
        <v>6201</v>
      </c>
      <c r="AA7" s="1052">
        <v>45062.563159722224</v>
      </c>
    </row>
    <row r="8" spans="1:28">
      <c r="A8" s="696" t="s">
        <v>410</v>
      </c>
      <c r="B8" s="696" t="s">
        <v>411</v>
      </c>
      <c r="C8" s="696" t="s">
        <v>4708</v>
      </c>
      <c r="D8" s="696" t="s">
        <v>970</v>
      </c>
      <c r="E8" s="696" t="s">
        <v>971</v>
      </c>
      <c r="F8" s="696" t="s">
        <v>414</v>
      </c>
      <c r="G8" s="696" t="s">
        <v>415</v>
      </c>
      <c r="H8" s="696" t="s">
        <v>416</v>
      </c>
      <c r="I8" s="696" t="s">
        <v>633</v>
      </c>
      <c r="J8" s="697" t="s">
        <v>634</v>
      </c>
      <c r="K8" s="1047">
        <v>45051</v>
      </c>
      <c r="L8" s="696" t="s">
        <v>6202</v>
      </c>
      <c r="M8" s="696" t="s">
        <v>6203</v>
      </c>
      <c r="N8" s="696" t="s">
        <v>421</v>
      </c>
      <c r="O8" s="696">
        <v>0</v>
      </c>
      <c r="P8" s="696">
        <v>0</v>
      </c>
      <c r="Q8" s="696" t="s">
        <v>422</v>
      </c>
      <c r="R8" s="696">
        <v>55</v>
      </c>
      <c r="S8" s="696">
        <v>50.08</v>
      </c>
      <c r="T8" s="731" t="s">
        <v>422</v>
      </c>
      <c r="U8" s="731">
        <v>55</v>
      </c>
      <c r="V8" s="696" t="s">
        <v>423</v>
      </c>
      <c r="W8" s="696" t="s">
        <v>424</v>
      </c>
      <c r="X8" s="696" t="s">
        <v>425</v>
      </c>
      <c r="Y8" s="1033" t="s">
        <v>3069</v>
      </c>
      <c r="Z8" s="696" t="s">
        <v>6204</v>
      </c>
      <c r="AA8" s="1052">
        <v>45062.563159722224</v>
      </c>
    </row>
    <row r="9" spans="1:28">
      <c r="A9" s="696" t="s">
        <v>410</v>
      </c>
      <c r="B9" s="696" t="s">
        <v>411</v>
      </c>
      <c r="C9" s="696" t="s">
        <v>4708</v>
      </c>
      <c r="D9" s="696" t="s">
        <v>970</v>
      </c>
      <c r="E9" s="696" t="s">
        <v>971</v>
      </c>
      <c r="F9" s="696" t="s">
        <v>414</v>
      </c>
      <c r="G9" s="696" t="s">
        <v>415</v>
      </c>
      <c r="H9" s="696" t="s">
        <v>416</v>
      </c>
      <c r="I9" s="696" t="s">
        <v>633</v>
      </c>
      <c r="J9" s="697" t="s">
        <v>634</v>
      </c>
      <c r="K9" s="1047">
        <v>45051</v>
      </c>
      <c r="L9" s="696" t="s">
        <v>6205</v>
      </c>
      <c r="M9" s="696" t="s">
        <v>6206</v>
      </c>
      <c r="N9" s="696" t="s">
        <v>421</v>
      </c>
      <c r="O9" s="696">
        <v>0</v>
      </c>
      <c r="P9" s="696">
        <v>0</v>
      </c>
      <c r="Q9" s="696" t="s">
        <v>422</v>
      </c>
      <c r="R9" s="696">
        <v>7.5</v>
      </c>
      <c r="S9" s="696">
        <v>6.83</v>
      </c>
      <c r="T9" s="731" t="s">
        <v>422</v>
      </c>
      <c r="U9" s="731">
        <v>7.5</v>
      </c>
      <c r="V9" s="696" t="s">
        <v>423</v>
      </c>
      <c r="W9" s="696" t="s">
        <v>424</v>
      </c>
      <c r="X9" s="696" t="s">
        <v>425</v>
      </c>
      <c r="Y9" s="1033" t="s">
        <v>3069</v>
      </c>
      <c r="Z9" s="696" t="s">
        <v>6207</v>
      </c>
      <c r="AA9" s="1052">
        <v>45062.563159722224</v>
      </c>
    </row>
    <row r="10" spans="1:28">
      <c r="A10" s="696" t="s">
        <v>410</v>
      </c>
      <c r="B10" s="696" t="s">
        <v>411</v>
      </c>
      <c r="C10" s="696" t="s">
        <v>4822</v>
      </c>
      <c r="D10" s="696" t="s">
        <v>970</v>
      </c>
      <c r="E10" s="696" t="s">
        <v>971</v>
      </c>
      <c r="F10" s="696" t="s">
        <v>414</v>
      </c>
      <c r="G10" s="696" t="s">
        <v>415</v>
      </c>
      <c r="H10" s="696" t="s">
        <v>416</v>
      </c>
      <c r="I10" s="696" t="s">
        <v>910</v>
      </c>
      <c r="J10" s="697" t="s">
        <v>2159</v>
      </c>
      <c r="K10" s="1047">
        <v>45055</v>
      </c>
      <c r="L10" s="696" t="s">
        <v>6208</v>
      </c>
      <c r="M10" s="696" t="s">
        <v>6209</v>
      </c>
      <c r="N10" s="696" t="s">
        <v>421</v>
      </c>
      <c r="O10" s="696">
        <v>0</v>
      </c>
      <c r="P10" s="696">
        <v>0</v>
      </c>
      <c r="Q10" s="696" t="s">
        <v>422</v>
      </c>
      <c r="R10" s="696">
        <v>445.19</v>
      </c>
      <c r="S10" s="696">
        <v>403.58</v>
      </c>
      <c r="T10" s="731" t="s">
        <v>422</v>
      </c>
      <c r="U10" s="731">
        <v>445.19</v>
      </c>
      <c r="V10" s="696" t="s">
        <v>423</v>
      </c>
      <c r="W10" s="696" t="s">
        <v>424</v>
      </c>
      <c r="X10" s="696" t="s">
        <v>425</v>
      </c>
      <c r="Y10" s="1033" t="s">
        <v>3104</v>
      </c>
      <c r="Z10" s="696" t="s">
        <v>6210</v>
      </c>
      <c r="AA10" s="1052">
        <v>45062.577650462961</v>
      </c>
    </row>
    <row r="11" spans="1:28">
      <c r="A11" s="696" t="s">
        <v>410</v>
      </c>
      <c r="B11" s="696" t="s">
        <v>411</v>
      </c>
      <c r="C11" s="696" t="s">
        <v>4690</v>
      </c>
      <c r="D11" s="696" t="s">
        <v>970</v>
      </c>
      <c r="E11" s="696" t="s">
        <v>971</v>
      </c>
      <c r="F11" s="696" t="s">
        <v>414</v>
      </c>
      <c r="G11" s="696" t="s">
        <v>415</v>
      </c>
      <c r="H11" s="696" t="s">
        <v>416</v>
      </c>
      <c r="I11" s="696" t="s">
        <v>453</v>
      </c>
      <c r="J11" s="697" t="s">
        <v>454</v>
      </c>
      <c r="K11" s="1047">
        <v>45055</v>
      </c>
      <c r="L11" s="696" t="s">
        <v>6211</v>
      </c>
      <c r="M11" s="696" t="s">
        <v>6212</v>
      </c>
      <c r="N11" s="696" t="s">
        <v>421</v>
      </c>
      <c r="O11" s="696">
        <v>0</v>
      </c>
      <c r="P11" s="696">
        <v>0</v>
      </c>
      <c r="Q11" s="696" t="s">
        <v>422</v>
      </c>
      <c r="R11" s="696">
        <v>91</v>
      </c>
      <c r="S11" s="696">
        <v>82.49</v>
      </c>
      <c r="T11" s="731" t="s">
        <v>422</v>
      </c>
      <c r="U11" s="731">
        <v>91</v>
      </c>
      <c r="V11" s="696" t="s">
        <v>423</v>
      </c>
      <c r="W11" s="696" t="s">
        <v>424</v>
      </c>
      <c r="X11" s="696" t="s">
        <v>425</v>
      </c>
      <c r="Y11" s="1033" t="s">
        <v>3163</v>
      </c>
      <c r="Z11" s="696" t="s">
        <v>6213</v>
      </c>
      <c r="AA11" s="1052">
        <v>45062.577650462961</v>
      </c>
    </row>
    <row r="12" spans="1:28" hidden="1">
      <c r="A12" s="696" t="s">
        <v>410</v>
      </c>
      <c r="B12" s="696" t="s">
        <v>411</v>
      </c>
      <c r="C12" s="696" t="s">
        <v>5052</v>
      </c>
      <c r="D12" s="696" t="s">
        <v>970</v>
      </c>
      <c r="E12" s="696" t="s">
        <v>971</v>
      </c>
      <c r="F12" s="696" t="s">
        <v>414</v>
      </c>
      <c r="G12" s="696" t="s">
        <v>415</v>
      </c>
      <c r="H12" s="696" t="s">
        <v>416</v>
      </c>
      <c r="I12" s="696" t="s">
        <v>569</v>
      </c>
      <c r="J12" s="697" t="s">
        <v>570</v>
      </c>
      <c r="K12" s="1047">
        <v>45055</v>
      </c>
      <c r="L12" s="696" t="s">
        <v>6214</v>
      </c>
      <c r="M12" s="696" t="s">
        <v>6215</v>
      </c>
      <c r="N12" s="696" t="s">
        <v>421</v>
      </c>
      <c r="O12" s="696">
        <v>0</v>
      </c>
      <c r="P12" s="696">
        <v>0</v>
      </c>
      <c r="Q12" s="696" t="s">
        <v>422</v>
      </c>
      <c r="R12" s="696">
        <v>10</v>
      </c>
      <c r="S12" s="696">
        <v>9.07</v>
      </c>
      <c r="T12" s="731" t="s">
        <v>422</v>
      </c>
      <c r="U12" s="1141"/>
      <c r="V12" s="696" t="s">
        <v>423</v>
      </c>
      <c r="W12" s="696" t="s">
        <v>424</v>
      </c>
      <c r="X12" s="696" t="s">
        <v>425</v>
      </c>
      <c r="Y12" s="1033" t="s">
        <v>3075</v>
      </c>
      <c r="Z12" s="696" t="s">
        <v>6216</v>
      </c>
      <c r="AA12" s="1052">
        <v>45062.577650462961</v>
      </c>
      <c r="AB12" s="696" t="s">
        <v>383</v>
      </c>
    </row>
    <row r="13" spans="1:28" hidden="1">
      <c r="A13" s="696" t="s">
        <v>410</v>
      </c>
      <c r="B13" s="696" t="s">
        <v>411</v>
      </c>
      <c r="C13" s="696" t="s">
        <v>5052</v>
      </c>
      <c r="D13" s="696" t="s">
        <v>970</v>
      </c>
      <c r="E13" s="696" t="s">
        <v>971</v>
      </c>
      <c r="F13" s="696" t="s">
        <v>414</v>
      </c>
      <c r="G13" s="696" t="s">
        <v>415</v>
      </c>
      <c r="H13" s="696" t="s">
        <v>416</v>
      </c>
      <c r="I13" s="696" t="s">
        <v>569</v>
      </c>
      <c r="J13" s="697" t="s">
        <v>570</v>
      </c>
      <c r="K13" s="1047">
        <v>45055</v>
      </c>
      <c r="L13" s="696" t="s">
        <v>6217</v>
      </c>
      <c r="M13" s="696" t="s">
        <v>6218</v>
      </c>
      <c r="N13" s="696" t="s">
        <v>421</v>
      </c>
      <c r="O13" s="696">
        <v>0</v>
      </c>
      <c r="P13" s="696">
        <v>0</v>
      </c>
      <c r="Q13" s="696" t="s">
        <v>422</v>
      </c>
      <c r="R13" s="696">
        <v>15</v>
      </c>
      <c r="S13" s="696">
        <v>13.6</v>
      </c>
      <c r="T13" s="731" t="s">
        <v>422</v>
      </c>
      <c r="U13" s="1141"/>
      <c r="V13" s="696" t="s">
        <v>423</v>
      </c>
      <c r="W13" s="696" t="s">
        <v>424</v>
      </c>
      <c r="X13" s="696" t="s">
        <v>425</v>
      </c>
      <c r="Y13" s="1033" t="s">
        <v>3075</v>
      </c>
      <c r="Z13" s="696" t="s">
        <v>6219</v>
      </c>
      <c r="AA13" s="1052">
        <v>45062.577650462961</v>
      </c>
      <c r="AB13" s="696" t="s">
        <v>383</v>
      </c>
    </row>
    <row r="14" spans="1:28">
      <c r="A14" s="696" t="s">
        <v>410</v>
      </c>
      <c r="B14" s="696" t="s">
        <v>411</v>
      </c>
      <c r="C14" s="696" t="s">
        <v>4708</v>
      </c>
      <c r="D14" s="696" t="s">
        <v>970</v>
      </c>
      <c r="E14" s="696" t="s">
        <v>971</v>
      </c>
      <c r="F14" s="696" t="s">
        <v>414</v>
      </c>
      <c r="G14" s="696" t="s">
        <v>415</v>
      </c>
      <c r="H14" s="696" t="s">
        <v>416</v>
      </c>
      <c r="I14" s="696" t="s">
        <v>633</v>
      </c>
      <c r="J14" s="697" t="s">
        <v>634</v>
      </c>
      <c r="K14" s="1047">
        <v>45055</v>
      </c>
      <c r="L14" s="696" t="s">
        <v>6220</v>
      </c>
      <c r="M14" s="696" t="s">
        <v>6221</v>
      </c>
      <c r="N14" s="696" t="s">
        <v>421</v>
      </c>
      <c r="O14" s="696">
        <v>0</v>
      </c>
      <c r="P14" s="696">
        <v>0</v>
      </c>
      <c r="Q14" s="696" t="s">
        <v>422</v>
      </c>
      <c r="R14" s="696">
        <v>9</v>
      </c>
      <c r="S14" s="696">
        <v>8.16</v>
      </c>
      <c r="T14" s="731" t="s">
        <v>422</v>
      </c>
      <c r="U14" s="731">
        <v>9</v>
      </c>
      <c r="V14" s="696" t="s">
        <v>423</v>
      </c>
      <c r="W14" s="696" t="s">
        <v>424</v>
      </c>
      <c r="X14" s="696" t="s">
        <v>425</v>
      </c>
      <c r="Y14" s="1033" t="s">
        <v>3069</v>
      </c>
      <c r="Z14" s="696" t="s">
        <v>6222</v>
      </c>
      <c r="AA14" s="1052">
        <v>45062.577662037038</v>
      </c>
    </row>
    <row r="15" spans="1:28">
      <c r="A15" s="696" t="s">
        <v>410</v>
      </c>
      <c r="B15" s="696" t="s">
        <v>411</v>
      </c>
      <c r="C15" s="696" t="s">
        <v>4715</v>
      </c>
      <c r="D15" s="696" t="s">
        <v>970</v>
      </c>
      <c r="E15" s="696" t="s">
        <v>971</v>
      </c>
      <c r="F15" s="696" t="s">
        <v>414</v>
      </c>
      <c r="G15" s="696" t="s">
        <v>415</v>
      </c>
      <c r="H15" s="696" t="s">
        <v>416</v>
      </c>
      <c r="I15" s="696" t="s">
        <v>2043</v>
      </c>
      <c r="J15" s="697" t="s">
        <v>1833</v>
      </c>
      <c r="K15" s="1047">
        <v>45062</v>
      </c>
      <c r="L15" s="696" t="s">
        <v>6223</v>
      </c>
      <c r="M15" s="696" t="s">
        <v>6224</v>
      </c>
      <c r="N15" s="696" t="s">
        <v>421</v>
      </c>
      <c r="O15" s="696">
        <v>0</v>
      </c>
      <c r="P15" s="696">
        <v>0</v>
      </c>
      <c r="Q15" s="696" t="s">
        <v>422</v>
      </c>
      <c r="R15" s="696">
        <v>185</v>
      </c>
      <c r="S15" s="696">
        <v>170.46</v>
      </c>
      <c r="T15" s="721" t="s">
        <v>422</v>
      </c>
      <c r="U15" s="731">
        <v>185</v>
      </c>
      <c r="V15" s="696" t="s">
        <v>423</v>
      </c>
      <c r="W15" s="696" t="s">
        <v>424</v>
      </c>
      <c r="X15" s="696" t="s">
        <v>425</v>
      </c>
      <c r="Y15" s="1033" t="s">
        <v>3064</v>
      </c>
      <c r="Z15" s="696" t="s">
        <v>6225</v>
      </c>
      <c r="AA15" s="1052">
        <v>45077.602337962962</v>
      </c>
    </row>
    <row r="16" spans="1:28">
      <c r="A16" s="696" t="s">
        <v>410</v>
      </c>
      <c r="B16" s="696" t="s">
        <v>411</v>
      </c>
      <c r="C16" s="696" t="s">
        <v>4708</v>
      </c>
      <c r="D16" s="696" t="s">
        <v>970</v>
      </c>
      <c r="E16" s="696" t="s">
        <v>971</v>
      </c>
      <c r="F16" s="696" t="s">
        <v>414</v>
      </c>
      <c r="G16" s="696" t="s">
        <v>415</v>
      </c>
      <c r="H16" s="696" t="s">
        <v>416</v>
      </c>
      <c r="I16" s="696" t="s">
        <v>882</v>
      </c>
      <c r="J16" s="697" t="s">
        <v>1960</v>
      </c>
      <c r="K16" s="1047">
        <v>45065</v>
      </c>
      <c r="L16" s="696" t="s">
        <v>6226</v>
      </c>
      <c r="M16" s="696" t="s">
        <v>6227</v>
      </c>
      <c r="N16" s="696" t="s">
        <v>421</v>
      </c>
      <c r="O16" s="696">
        <v>0</v>
      </c>
      <c r="P16" s="696">
        <v>0</v>
      </c>
      <c r="Q16" s="696" t="s">
        <v>422</v>
      </c>
      <c r="R16" s="696">
        <v>6910</v>
      </c>
      <c r="S16" s="696">
        <v>6366.9</v>
      </c>
      <c r="T16" s="731" t="s">
        <v>422</v>
      </c>
      <c r="U16" s="731">
        <v>6910</v>
      </c>
      <c r="V16" s="696" t="s">
        <v>423</v>
      </c>
      <c r="W16" s="696" t="s">
        <v>424</v>
      </c>
      <c r="X16" s="696" t="s">
        <v>425</v>
      </c>
      <c r="Y16" s="1033" t="s">
        <v>3069</v>
      </c>
      <c r="Z16" s="696" t="s">
        <v>6228</v>
      </c>
      <c r="AA16" s="1052">
        <v>45077.602349537039</v>
      </c>
    </row>
    <row r="17" spans="1:27">
      <c r="A17" s="696" t="s">
        <v>410</v>
      </c>
      <c r="B17" s="696" t="s">
        <v>411</v>
      </c>
      <c r="C17" s="696" t="s">
        <v>4708</v>
      </c>
      <c r="D17" s="696" t="s">
        <v>970</v>
      </c>
      <c r="E17" s="696" t="s">
        <v>971</v>
      </c>
      <c r="F17" s="696" t="s">
        <v>414</v>
      </c>
      <c r="G17" s="696" t="s">
        <v>415</v>
      </c>
      <c r="H17" s="696" t="s">
        <v>416</v>
      </c>
      <c r="I17" s="696" t="s">
        <v>908</v>
      </c>
      <c r="J17" s="697" t="s">
        <v>1697</v>
      </c>
      <c r="K17" s="1047">
        <v>45065</v>
      </c>
      <c r="L17" s="696" t="s">
        <v>6229</v>
      </c>
      <c r="M17" s="696" t="s">
        <v>6230</v>
      </c>
      <c r="N17" s="696" t="s">
        <v>421</v>
      </c>
      <c r="O17" s="696">
        <v>0</v>
      </c>
      <c r="P17" s="696">
        <v>0</v>
      </c>
      <c r="Q17" s="696" t="s">
        <v>422</v>
      </c>
      <c r="R17" s="696">
        <v>6100</v>
      </c>
      <c r="S17" s="696">
        <v>5620.57</v>
      </c>
      <c r="T17" s="731" t="s">
        <v>422</v>
      </c>
      <c r="U17" s="731">
        <v>6100</v>
      </c>
      <c r="V17" s="696" t="s">
        <v>423</v>
      </c>
      <c r="W17" s="696" t="s">
        <v>424</v>
      </c>
      <c r="X17" s="696" t="s">
        <v>425</v>
      </c>
      <c r="Y17" s="1033" t="s">
        <v>3069</v>
      </c>
      <c r="Z17" s="696" t="s">
        <v>6231</v>
      </c>
      <c r="AA17" s="1052">
        <v>45077.602349537039</v>
      </c>
    </row>
    <row r="18" spans="1:27">
      <c r="A18" s="696" t="s">
        <v>410</v>
      </c>
      <c r="B18" s="696" t="s">
        <v>411</v>
      </c>
      <c r="C18" s="696" t="s">
        <v>4932</v>
      </c>
      <c r="D18" s="696" t="s">
        <v>970</v>
      </c>
      <c r="E18" s="696" t="s">
        <v>971</v>
      </c>
      <c r="F18" s="696" t="s">
        <v>414</v>
      </c>
      <c r="G18" s="696" t="s">
        <v>415</v>
      </c>
      <c r="H18" s="696" t="s">
        <v>416</v>
      </c>
      <c r="I18" s="696" t="s">
        <v>441</v>
      </c>
      <c r="J18" s="697" t="s">
        <v>442</v>
      </c>
      <c r="K18" s="1047">
        <v>45064</v>
      </c>
      <c r="L18" s="696" t="s">
        <v>6232</v>
      </c>
      <c r="M18" s="696" t="s">
        <v>6233</v>
      </c>
      <c r="N18" s="696" t="s">
        <v>421</v>
      </c>
      <c r="O18" s="696">
        <v>0</v>
      </c>
      <c r="P18" s="696">
        <v>0</v>
      </c>
      <c r="Q18" s="696" t="s">
        <v>422</v>
      </c>
      <c r="R18" s="696">
        <v>612</v>
      </c>
      <c r="S18" s="696">
        <v>563.9</v>
      </c>
      <c r="T18" s="731" t="s">
        <v>422</v>
      </c>
      <c r="U18" s="731">
        <v>612</v>
      </c>
      <c r="V18" s="696" t="s">
        <v>423</v>
      </c>
      <c r="W18" s="696" t="s">
        <v>424</v>
      </c>
      <c r="X18" s="696" t="s">
        <v>425</v>
      </c>
      <c r="Y18" s="1033" t="s">
        <v>3145</v>
      </c>
      <c r="Z18" s="696" t="s">
        <v>6234</v>
      </c>
      <c r="AA18" s="1052">
        <v>45077.602349537039</v>
      </c>
    </row>
    <row r="19" spans="1:27">
      <c r="A19" s="696" t="s">
        <v>410</v>
      </c>
      <c r="B19" s="696" t="s">
        <v>411</v>
      </c>
      <c r="C19" s="696" t="s">
        <v>4715</v>
      </c>
      <c r="D19" s="696" t="s">
        <v>970</v>
      </c>
      <c r="E19" s="696" t="s">
        <v>971</v>
      </c>
      <c r="F19" s="696" t="s">
        <v>414</v>
      </c>
      <c r="G19" s="696" t="s">
        <v>415</v>
      </c>
      <c r="H19" s="696" t="s">
        <v>416</v>
      </c>
      <c r="I19" s="696" t="s">
        <v>882</v>
      </c>
      <c r="J19" s="697" t="s">
        <v>1960</v>
      </c>
      <c r="K19" s="1047">
        <v>45072</v>
      </c>
      <c r="L19" s="696" t="s">
        <v>6235</v>
      </c>
      <c r="M19" s="696" t="s">
        <v>6236</v>
      </c>
      <c r="N19" s="696" t="s">
        <v>421</v>
      </c>
      <c r="O19" s="696">
        <v>0</v>
      </c>
      <c r="P19" s="696">
        <v>0</v>
      </c>
      <c r="Q19" s="696" t="s">
        <v>422</v>
      </c>
      <c r="R19" s="696">
        <v>875</v>
      </c>
      <c r="S19" s="696">
        <v>809.59</v>
      </c>
      <c r="T19" s="731" t="s">
        <v>422</v>
      </c>
      <c r="U19" s="731">
        <v>875</v>
      </c>
      <c r="V19" s="696" t="s">
        <v>423</v>
      </c>
      <c r="W19" s="696" t="s">
        <v>424</v>
      </c>
      <c r="X19" s="696" t="s">
        <v>425</v>
      </c>
      <c r="Y19" s="1033" t="s">
        <v>3064</v>
      </c>
      <c r="Z19" s="696" t="s">
        <v>6237</v>
      </c>
      <c r="AA19" s="1052">
        <v>45077.602361111109</v>
      </c>
    </row>
    <row r="20" spans="1:27">
      <c r="A20" s="696" t="s">
        <v>410</v>
      </c>
      <c r="B20" s="696" t="s">
        <v>411</v>
      </c>
      <c r="C20" s="696" t="s">
        <v>4715</v>
      </c>
      <c r="D20" s="696" t="s">
        <v>970</v>
      </c>
      <c r="E20" s="696" t="s">
        <v>971</v>
      </c>
      <c r="F20" s="696" t="s">
        <v>414</v>
      </c>
      <c r="G20" s="696" t="s">
        <v>415</v>
      </c>
      <c r="H20" s="696" t="s">
        <v>416</v>
      </c>
      <c r="I20" s="696" t="s">
        <v>2043</v>
      </c>
      <c r="J20" s="697" t="s">
        <v>1833</v>
      </c>
      <c r="K20" s="1047">
        <v>45070</v>
      </c>
      <c r="L20" s="696" t="s">
        <v>6238</v>
      </c>
      <c r="M20" s="696" t="s">
        <v>6239</v>
      </c>
      <c r="N20" s="696" t="s">
        <v>421</v>
      </c>
      <c r="O20" s="696">
        <v>0</v>
      </c>
      <c r="P20" s="696">
        <v>0</v>
      </c>
      <c r="Q20" s="696" t="s">
        <v>422</v>
      </c>
      <c r="R20" s="696">
        <v>1204</v>
      </c>
      <c r="S20" s="696">
        <v>1113.99</v>
      </c>
      <c r="T20" s="731" t="s">
        <v>422</v>
      </c>
      <c r="U20" s="731">
        <v>1204</v>
      </c>
      <c r="V20" s="696" t="s">
        <v>423</v>
      </c>
      <c r="W20" s="696" t="s">
        <v>424</v>
      </c>
      <c r="X20" s="696" t="s">
        <v>425</v>
      </c>
      <c r="Y20" s="1033" t="s">
        <v>3064</v>
      </c>
      <c r="Z20" s="696" t="s">
        <v>6240</v>
      </c>
      <c r="AA20" s="1052">
        <v>45077.602361111109</v>
      </c>
    </row>
    <row r="21" spans="1:27">
      <c r="A21" s="696" t="s">
        <v>410</v>
      </c>
      <c r="B21" s="696" t="s">
        <v>411</v>
      </c>
      <c r="C21" s="696" t="s">
        <v>4715</v>
      </c>
      <c r="D21" s="696" t="s">
        <v>970</v>
      </c>
      <c r="E21" s="696" t="s">
        <v>971</v>
      </c>
      <c r="F21" s="696" t="s">
        <v>414</v>
      </c>
      <c r="G21" s="696" t="s">
        <v>415</v>
      </c>
      <c r="H21" s="696" t="s">
        <v>416</v>
      </c>
      <c r="I21" s="696" t="s">
        <v>2043</v>
      </c>
      <c r="J21" s="697" t="s">
        <v>1833</v>
      </c>
      <c r="K21" s="1047">
        <v>45070</v>
      </c>
      <c r="L21" s="696" t="s">
        <v>6241</v>
      </c>
      <c r="M21" s="696" t="s">
        <v>6242</v>
      </c>
      <c r="N21" s="696" t="s">
        <v>421</v>
      </c>
      <c r="O21" s="696">
        <v>0</v>
      </c>
      <c r="P21" s="696">
        <v>0</v>
      </c>
      <c r="Q21" s="696" t="s">
        <v>422</v>
      </c>
      <c r="R21" s="696">
        <v>430</v>
      </c>
      <c r="S21" s="696">
        <v>397.85</v>
      </c>
      <c r="T21" s="731" t="s">
        <v>422</v>
      </c>
      <c r="U21" s="731">
        <v>430</v>
      </c>
      <c r="V21" s="696" t="s">
        <v>423</v>
      </c>
      <c r="W21" s="696" t="s">
        <v>424</v>
      </c>
      <c r="X21" s="696" t="s">
        <v>425</v>
      </c>
      <c r="Y21" s="1033" t="s">
        <v>3064</v>
      </c>
      <c r="Z21" s="696" t="s">
        <v>6243</v>
      </c>
      <c r="AA21" s="1052">
        <v>45077.602361111109</v>
      </c>
    </row>
    <row r="22" spans="1:27">
      <c r="A22" s="696" t="s">
        <v>410</v>
      </c>
      <c r="B22" s="696" t="s">
        <v>411</v>
      </c>
      <c r="C22" s="696" t="s">
        <v>4715</v>
      </c>
      <c r="D22" s="696" t="s">
        <v>970</v>
      </c>
      <c r="E22" s="696" t="s">
        <v>971</v>
      </c>
      <c r="F22" s="696" t="s">
        <v>414</v>
      </c>
      <c r="G22" s="696" t="s">
        <v>415</v>
      </c>
      <c r="H22" s="696" t="s">
        <v>416</v>
      </c>
      <c r="I22" s="696" t="s">
        <v>2043</v>
      </c>
      <c r="J22" s="697" t="s">
        <v>1833</v>
      </c>
      <c r="K22" s="1047">
        <v>45072</v>
      </c>
      <c r="L22" s="696" t="s">
        <v>6244</v>
      </c>
      <c r="M22" s="696" t="s">
        <v>6245</v>
      </c>
      <c r="N22" s="696" t="s">
        <v>421</v>
      </c>
      <c r="O22" s="696">
        <v>0</v>
      </c>
      <c r="P22" s="696">
        <v>0</v>
      </c>
      <c r="Q22" s="696" t="s">
        <v>422</v>
      </c>
      <c r="R22" s="696">
        <v>324</v>
      </c>
      <c r="S22" s="696">
        <v>299.77999999999997</v>
      </c>
      <c r="T22" s="731" t="s">
        <v>422</v>
      </c>
      <c r="U22" s="731">
        <v>324</v>
      </c>
      <c r="V22" s="696" t="s">
        <v>423</v>
      </c>
      <c r="W22" s="696" t="s">
        <v>424</v>
      </c>
      <c r="X22" s="696" t="s">
        <v>425</v>
      </c>
      <c r="Y22" s="1033" t="s">
        <v>3064</v>
      </c>
      <c r="Z22" s="696" t="s">
        <v>6246</v>
      </c>
      <c r="AA22" s="1052">
        <v>45077.602361111109</v>
      </c>
    </row>
    <row r="23" spans="1:27">
      <c r="A23" s="696" t="s">
        <v>410</v>
      </c>
      <c r="B23" s="696" t="s">
        <v>411</v>
      </c>
      <c r="C23" s="696" t="s">
        <v>5052</v>
      </c>
      <c r="D23" s="696" t="s">
        <v>970</v>
      </c>
      <c r="E23" s="696" t="s">
        <v>971</v>
      </c>
      <c r="F23" s="696" t="s">
        <v>414</v>
      </c>
      <c r="G23" s="696" t="s">
        <v>415</v>
      </c>
      <c r="H23" s="696" t="s">
        <v>416</v>
      </c>
      <c r="I23" s="696" t="s">
        <v>569</v>
      </c>
      <c r="J23" s="697" t="s">
        <v>570</v>
      </c>
      <c r="K23" s="1047">
        <v>45061</v>
      </c>
      <c r="L23" s="696" t="s">
        <v>6247</v>
      </c>
      <c r="M23" s="696" t="s">
        <v>6248</v>
      </c>
      <c r="N23" s="696" t="s">
        <v>421</v>
      </c>
      <c r="O23" s="696">
        <v>0</v>
      </c>
      <c r="P23" s="696">
        <v>0</v>
      </c>
      <c r="Q23" s="696" t="s">
        <v>422</v>
      </c>
      <c r="R23" s="696">
        <v>84</v>
      </c>
      <c r="S23" s="696">
        <v>77.400000000000006</v>
      </c>
      <c r="T23" s="731" t="s">
        <v>422</v>
      </c>
      <c r="U23" s="731">
        <v>84</v>
      </c>
      <c r="V23" s="696" t="s">
        <v>423</v>
      </c>
      <c r="W23" s="696" t="s">
        <v>424</v>
      </c>
      <c r="X23" s="696" t="s">
        <v>425</v>
      </c>
      <c r="Y23" s="1033" t="s">
        <v>3075</v>
      </c>
      <c r="Z23" s="696" t="s">
        <v>6249</v>
      </c>
      <c r="AA23" s="1052">
        <v>45077.642187500001</v>
      </c>
    </row>
    <row r="24" spans="1:27">
      <c r="A24" s="696" t="s">
        <v>410</v>
      </c>
      <c r="B24" s="696" t="s">
        <v>411</v>
      </c>
      <c r="C24" s="696" t="s">
        <v>4932</v>
      </c>
      <c r="D24" s="696" t="s">
        <v>970</v>
      </c>
      <c r="E24" s="696" t="s">
        <v>971</v>
      </c>
      <c r="F24" s="696" t="s">
        <v>414</v>
      </c>
      <c r="G24" s="696" t="s">
        <v>415</v>
      </c>
      <c r="H24" s="696" t="s">
        <v>416</v>
      </c>
      <c r="I24" s="696" t="s">
        <v>441</v>
      </c>
      <c r="J24" s="697" t="s">
        <v>442</v>
      </c>
      <c r="K24" s="1047">
        <v>45065</v>
      </c>
      <c r="L24" s="696" t="s">
        <v>6250</v>
      </c>
      <c r="M24" s="696" t="s">
        <v>6251</v>
      </c>
      <c r="N24" s="696" t="s">
        <v>421</v>
      </c>
      <c r="O24" s="696">
        <v>0</v>
      </c>
      <c r="P24" s="696">
        <v>0</v>
      </c>
      <c r="Q24" s="696" t="s">
        <v>422</v>
      </c>
      <c r="R24" s="696">
        <v>91.8</v>
      </c>
      <c r="S24" s="696">
        <v>84.58</v>
      </c>
      <c r="T24" s="731" t="s">
        <v>422</v>
      </c>
      <c r="U24" s="731">
        <v>91.8</v>
      </c>
      <c r="V24" s="696" t="s">
        <v>423</v>
      </c>
      <c r="W24" s="696" t="s">
        <v>424</v>
      </c>
      <c r="X24" s="696" t="s">
        <v>425</v>
      </c>
      <c r="Y24" s="1033" t="s">
        <v>3145</v>
      </c>
      <c r="Z24" s="696" t="s">
        <v>6252</v>
      </c>
      <c r="AA24" s="1052">
        <v>45077.642199074071</v>
      </c>
    </row>
    <row r="25" spans="1:27">
      <c r="A25" s="696" t="s">
        <v>410</v>
      </c>
      <c r="B25" s="696" t="s">
        <v>411</v>
      </c>
      <c r="C25" s="696" t="s">
        <v>5052</v>
      </c>
      <c r="D25" s="696" t="s">
        <v>970</v>
      </c>
      <c r="E25" s="696" t="s">
        <v>971</v>
      </c>
      <c r="F25" s="696" t="s">
        <v>414</v>
      </c>
      <c r="G25" s="696" t="s">
        <v>415</v>
      </c>
      <c r="H25" s="696" t="s">
        <v>416</v>
      </c>
      <c r="I25" s="696" t="s">
        <v>569</v>
      </c>
      <c r="J25" s="697" t="s">
        <v>570</v>
      </c>
      <c r="K25" s="1047">
        <v>45061</v>
      </c>
      <c r="L25" s="696" t="s">
        <v>6253</v>
      </c>
      <c r="M25" s="696" t="s">
        <v>6254</v>
      </c>
      <c r="N25" s="696" t="s">
        <v>421</v>
      </c>
      <c r="O25" s="696">
        <v>0</v>
      </c>
      <c r="P25" s="696">
        <v>0</v>
      </c>
      <c r="Q25" s="696" t="s">
        <v>422</v>
      </c>
      <c r="R25" s="696">
        <v>28</v>
      </c>
      <c r="S25" s="696">
        <v>25.8</v>
      </c>
      <c r="T25" s="731" t="s">
        <v>422</v>
      </c>
      <c r="U25" s="731">
        <v>28</v>
      </c>
      <c r="V25" s="696" t="s">
        <v>423</v>
      </c>
      <c r="W25" s="696" t="s">
        <v>424</v>
      </c>
      <c r="X25" s="696" t="s">
        <v>425</v>
      </c>
      <c r="Y25" s="1033" t="s">
        <v>3075</v>
      </c>
      <c r="Z25" s="696" t="s">
        <v>6255</v>
      </c>
      <c r="AA25" s="1052">
        <v>45077.642199074071</v>
      </c>
    </row>
    <row r="26" spans="1:27">
      <c r="A26" s="696" t="s">
        <v>410</v>
      </c>
      <c r="B26" s="696" t="s">
        <v>411</v>
      </c>
      <c r="C26" s="696" t="s">
        <v>5053</v>
      </c>
      <c r="D26" s="696" t="s">
        <v>970</v>
      </c>
      <c r="E26" s="696" t="s">
        <v>971</v>
      </c>
      <c r="F26" s="696" t="s">
        <v>414</v>
      </c>
      <c r="G26" s="696" t="s">
        <v>415</v>
      </c>
      <c r="H26" s="696" t="s">
        <v>416</v>
      </c>
      <c r="I26" s="696" t="s">
        <v>569</v>
      </c>
      <c r="J26" s="697" t="s">
        <v>570</v>
      </c>
      <c r="K26" s="1047">
        <v>45049</v>
      </c>
      <c r="L26" s="696" t="s">
        <v>6256</v>
      </c>
      <c r="M26" s="696" t="s">
        <v>6257</v>
      </c>
      <c r="N26" s="696" t="s">
        <v>421</v>
      </c>
      <c r="O26" s="696">
        <v>0</v>
      </c>
      <c r="P26" s="696">
        <v>0</v>
      </c>
      <c r="Q26" s="696" t="s">
        <v>422</v>
      </c>
      <c r="R26" s="696">
        <v>-34</v>
      </c>
      <c r="S26" s="696">
        <v>-30.96</v>
      </c>
      <c r="T26" s="731" t="s">
        <v>422</v>
      </c>
      <c r="U26" s="731">
        <v>-34</v>
      </c>
      <c r="V26" s="696" t="s">
        <v>423</v>
      </c>
      <c r="W26" s="696" t="s">
        <v>424</v>
      </c>
      <c r="X26" s="696" t="s">
        <v>425</v>
      </c>
      <c r="Y26" s="1033" t="s">
        <v>3246</v>
      </c>
      <c r="Z26" s="696" t="s">
        <v>6258</v>
      </c>
      <c r="AA26" s="1052">
        <v>45077.642210648148</v>
      </c>
    </row>
    <row r="27" spans="1:27">
      <c r="A27" s="696" t="s">
        <v>410</v>
      </c>
      <c r="B27" s="696" t="s">
        <v>411</v>
      </c>
      <c r="C27" s="696" t="s">
        <v>5053</v>
      </c>
      <c r="D27" s="696" t="s">
        <v>970</v>
      </c>
      <c r="E27" s="696" t="s">
        <v>971</v>
      </c>
      <c r="F27" s="696" t="s">
        <v>414</v>
      </c>
      <c r="G27" s="696" t="s">
        <v>415</v>
      </c>
      <c r="H27" s="696" t="s">
        <v>416</v>
      </c>
      <c r="I27" s="696" t="s">
        <v>569</v>
      </c>
      <c r="J27" s="697" t="s">
        <v>570</v>
      </c>
      <c r="K27" s="1047">
        <v>45049</v>
      </c>
      <c r="L27" s="696" t="s">
        <v>6259</v>
      </c>
      <c r="M27" s="696" t="s">
        <v>6260</v>
      </c>
      <c r="N27" s="696" t="s">
        <v>421</v>
      </c>
      <c r="O27" s="696">
        <v>0</v>
      </c>
      <c r="P27" s="696">
        <v>0</v>
      </c>
      <c r="Q27" s="696" t="s">
        <v>422</v>
      </c>
      <c r="R27" s="696">
        <v>47.6</v>
      </c>
      <c r="S27" s="696">
        <v>43.34</v>
      </c>
      <c r="T27" s="731" t="s">
        <v>422</v>
      </c>
      <c r="U27" s="731">
        <v>47.6</v>
      </c>
      <c r="V27" s="696" t="s">
        <v>423</v>
      </c>
      <c r="W27" s="696" t="s">
        <v>424</v>
      </c>
      <c r="X27" s="696" t="s">
        <v>425</v>
      </c>
      <c r="Y27" s="1033" t="s">
        <v>3246</v>
      </c>
      <c r="Z27" s="696" t="s">
        <v>6261</v>
      </c>
      <c r="AA27" s="1052">
        <v>45077.642210648148</v>
      </c>
    </row>
    <row r="28" spans="1:27">
      <c r="A28" s="696" t="s">
        <v>410</v>
      </c>
      <c r="B28" s="696" t="s">
        <v>411</v>
      </c>
      <c r="C28" s="696" t="s">
        <v>4667</v>
      </c>
      <c r="D28" s="696" t="s">
        <v>970</v>
      </c>
      <c r="E28" s="696" t="s">
        <v>971</v>
      </c>
      <c r="F28" s="696" t="s">
        <v>414</v>
      </c>
      <c r="G28" s="696" t="s">
        <v>415</v>
      </c>
      <c r="H28" s="696" t="s">
        <v>416</v>
      </c>
      <c r="I28" s="696" t="s">
        <v>809</v>
      </c>
      <c r="J28" s="697" t="s">
        <v>1622</v>
      </c>
      <c r="K28" s="1047">
        <v>45072</v>
      </c>
      <c r="L28" s="696" t="s">
        <v>6262</v>
      </c>
      <c r="M28" s="696" t="s">
        <v>6263</v>
      </c>
      <c r="N28" s="696" t="s">
        <v>421</v>
      </c>
      <c r="O28" s="696">
        <v>0</v>
      </c>
      <c r="P28" s="696">
        <v>0</v>
      </c>
      <c r="Q28" s="696" t="s">
        <v>422</v>
      </c>
      <c r="R28" s="696">
        <v>2040</v>
      </c>
      <c r="S28" s="696">
        <v>1887.49</v>
      </c>
      <c r="T28" s="731" t="s">
        <v>422</v>
      </c>
      <c r="U28" s="731">
        <v>2040</v>
      </c>
      <c r="V28" s="696" t="s">
        <v>423</v>
      </c>
      <c r="W28" s="696" t="s">
        <v>424</v>
      </c>
      <c r="X28" s="696" t="s">
        <v>425</v>
      </c>
      <c r="Y28" s="1033" t="s">
        <v>3571</v>
      </c>
      <c r="Z28" s="696" t="s">
        <v>6264</v>
      </c>
      <c r="AA28" s="1052">
        <v>45078.424398148149</v>
      </c>
    </row>
    <row r="29" spans="1:27">
      <c r="A29" s="696" t="s">
        <v>410</v>
      </c>
      <c r="B29" s="696" t="s">
        <v>411</v>
      </c>
      <c r="C29" s="696" t="s">
        <v>4685</v>
      </c>
      <c r="D29" s="696" t="s">
        <v>970</v>
      </c>
      <c r="E29" s="696" t="s">
        <v>971</v>
      </c>
      <c r="F29" s="696" t="s">
        <v>414</v>
      </c>
      <c r="G29" s="696" t="s">
        <v>415</v>
      </c>
      <c r="H29" s="696" t="s">
        <v>416</v>
      </c>
      <c r="I29" s="696" t="s">
        <v>2512</v>
      </c>
      <c r="J29" s="697" t="s">
        <v>2513</v>
      </c>
      <c r="K29" s="1047">
        <v>45072</v>
      </c>
      <c r="L29" s="696" t="s">
        <v>6262</v>
      </c>
      <c r="M29" s="696" t="s">
        <v>6265</v>
      </c>
      <c r="N29" s="696" t="s">
        <v>421</v>
      </c>
      <c r="O29" s="696">
        <v>0</v>
      </c>
      <c r="P29" s="696">
        <v>0</v>
      </c>
      <c r="Q29" s="696" t="s">
        <v>422</v>
      </c>
      <c r="R29" s="696">
        <v>362</v>
      </c>
      <c r="S29" s="696">
        <v>334.94</v>
      </c>
      <c r="T29" s="731" t="s">
        <v>422</v>
      </c>
      <c r="V29" s="696" t="s">
        <v>423</v>
      </c>
      <c r="W29" s="696" t="s">
        <v>424</v>
      </c>
      <c r="X29" s="696" t="s">
        <v>425</v>
      </c>
      <c r="Y29" s="1033" t="s">
        <v>3574</v>
      </c>
      <c r="Z29" s="696" t="s">
        <v>6266</v>
      </c>
      <c r="AA29" s="1052">
        <v>45078.424409722225</v>
      </c>
    </row>
    <row r="30" spans="1:27">
      <c r="A30" s="696" t="s">
        <v>410</v>
      </c>
      <c r="B30" s="696" t="s">
        <v>411</v>
      </c>
      <c r="C30" s="696" t="s">
        <v>4667</v>
      </c>
      <c r="D30" s="696" t="s">
        <v>970</v>
      </c>
      <c r="E30" s="696" t="s">
        <v>971</v>
      </c>
      <c r="F30" s="696" t="s">
        <v>414</v>
      </c>
      <c r="G30" s="696" t="s">
        <v>415</v>
      </c>
      <c r="H30" s="696" t="s">
        <v>416</v>
      </c>
      <c r="I30" s="696" t="s">
        <v>847</v>
      </c>
      <c r="J30" s="697" t="s">
        <v>1625</v>
      </c>
      <c r="K30" s="1047">
        <v>45072</v>
      </c>
      <c r="L30" s="696" t="s">
        <v>6262</v>
      </c>
      <c r="M30" s="696" t="s">
        <v>6267</v>
      </c>
      <c r="N30" s="696" t="s">
        <v>421</v>
      </c>
      <c r="O30" s="696">
        <v>0</v>
      </c>
      <c r="P30" s="696">
        <v>0</v>
      </c>
      <c r="Q30" s="696" t="s">
        <v>422</v>
      </c>
      <c r="R30" s="696">
        <v>400</v>
      </c>
      <c r="S30" s="696">
        <v>370.1</v>
      </c>
      <c r="T30" s="731" t="s">
        <v>422</v>
      </c>
      <c r="U30" s="731">
        <v>400</v>
      </c>
      <c r="V30" s="696" t="s">
        <v>423</v>
      </c>
      <c r="W30" s="696" t="s">
        <v>424</v>
      </c>
      <c r="X30" s="696" t="s">
        <v>425</v>
      </c>
      <c r="Y30" s="1033" t="s">
        <v>3571</v>
      </c>
      <c r="Z30" s="696" t="s">
        <v>6268</v>
      </c>
      <c r="AA30" s="1052">
        <v>45078.424409722225</v>
      </c>
    </row>
    <row r="31" spans="1:27">
      <c r="A31" s="696" t="s">
        <v>410</v>
      </c>
      <c r="B31" s="696" t="s">
        <v>411</v>
      </c>
      <c r="C31" s="696" t="s">
        <v>4685</v>
      </c>
      <c r="D31" s="696" t="s">
        <v>970</v>
      </c>
      <c r="E31" s="696" t="s">
        <v>971</v>
      </c>
      <c r="F31" s="696" t="s">
        <v>414</v>
      </c>
      <c r="G31" s="696" t="s">
        <v>415</v>
      </c>
      <c r="H31" s="696" t="s">
        <v>416</v>
      </c>
      <c r="I31" s="696" t="s">
        <v>863</v>
      </c>
      <c r="J31" s="697" t="s">
        <v>1778</v>
      </c>
      <c r="K31" s="1047">
        <v>45072</v>
      </c>
      <c r="L31" s="696" t="s">
        <v>6262</v>
      </c>
      <c r="M31" s="696" t="s">
        <v>6269</v>
      </c>
      <c r="N31" s="696" t="s">
        <v>421</v>
      </c>
      <c r="O31" s="696">
        <v>0</v>
      </c>
      <c r="P31" s="696">
        <v>0</v>
      </c>
      <c r="Q31" s="696" t="s">
        <v>422</v>
      </c>
      <c r="R31" s="696">
        <v>676</v>
      </c>
      <c r="S31" s="696">
        <v>625.46</v>
      </c>
      <c r="T31" s="731" t="s">
        <v>422</v>
      </c>
      <c r="U31" s="731">
        <v>676</v>
      </c>
      <c r="V31" s="696" t="s">
        <v>423</v>
      </c>
      <c r="W31" s="696" t="s">
        <v>424</v>
      </c>
      <c r="X31" s="696" t="s">
        <v>425</v>
      </c>
      <c r="Y31" s="1033" t="s">
        <v>3574</v>
      </c>
      <c r="Z31" s="696" t="s">
        <v>6270</v>
      </c>
      <c r="AA31" s="1052">
        <v>45078.424409722225</v>
      </c>
    </row>
    <row r="32" spans="1:27">
      <c r="A32" s="696" t="s">
        <v>410</v>
      </c>
      <c r="B32" s="696" t="s">
        <v>411</v>
      </c>
      <c r="C32" s="696" t="s">
        <v>4685</v>
      </c>
      <c r="D32" s="696" t="s">
        <v>970</v>
      </c>
      <c r="E32" s="696" t="s">
        <v>971</v>
      </c>
      <c r="F32" s="696" t="s">
        <v>414</v>
      </c>
      <c r="G32" s="696" t="s">
        <v>415</v>
      </c>
      <c r="H32" s="696" t="s">
        <v>416</v>
      </c>
      <c r="I32" s="696" t="s">
        <v>868</v>
      </c>
      <c r="J32" s="697" t="s">
        <v>2520</v>
      </c>
      <c r="K32" s="1047">
        <v>45072</v>
      </c>
      <c r="L32" s="696" t="s">
        <v>6262</v>
      </c>
      <c r="M32" s="696" t="s">
        <v>6271</v>
      </c>
      <c r="N32" s="696" t="s">
        <v>421</v>
      </c>
      <c r="O32" s="696">
        <v>0</v>
      </c>
      <c r="P32" s="696">
        <v>0</v>
      </c>
      <c r="Q32" s="696" t="s">
        <v>422</v>
      </c>
      <c r="R32" s="696">
        <v>740</v>
      </c>
      <c r="S32" s="696">
        <v>684.68</v>
      </c>
      <c r="T32" s="731" t="s">
        <v>422</v>
      </c>
      <c r="U32" s="731">
        <v>740</v>
      </c>
      <c r="V32" s="696" t="s">
        <v>423</v>
      </c>
      <c r="W32" s="696" t="s">
        <v>424</v>
      </c>
      <c r="X32" s="696" t="s">
        <v>425</v>
      </c>
      <c r="Y32" s="1033" t="s">
        <v>3574</v>
      </c>
      <c r="Z32" s="696" t="s">
        <v>6272</v>
      </c>
      <c r="AA32" s="1052">
        <v>45078.424409722225</v>
      </c>
    </row>
    <row r="33" spans="1:27">
      <c r="A33" s="696" t="s">
        <v>410</v>
      </c>
      <c r="B33" s="696" t="s">
        <v>411</v>
      </c>
      <c r="C33" s="696" t="s">
        <v>4685</v>
      </c>
      <c r="D33" s="696" t="s">
        <v>970</v>
      </c>
      <c r="E33" s="696" t="s">
        <v>971</v>
      </c>
      <c r="F33" s="696" t="s">
        <v>414</v>
      </c>
      <c r="G33" s="696" t="s">
        <v>415</v>
      </c>
      <c r="H33" s="696" t="s">
        <v>416</v>
      </c>
      <c r="I33" s="696" t="s">
        <v>934</v>
      </c>
      <c r="J33" s="697" t="s">
        <v>1261</v>
      </c>
      <c r="K33" s="1047">
        <v>45072</v>
      </c>
      <c r="L33" s="696" t="s">
        <v>6262</v>
      </c>
      <c r="M33" s="696" t="s">
        <v>6273</v>
      </c>
      <c r="N33" s="696" t="s">
        <v>421</v>
      </c>
      <c r="O33" s="696">
        <v>0</v>
      </c>
      <c r="P33" s="696">
        <v>0</v>
      </c>
      <c r="Q33" s="696" t="s">
        <v>422</v>
      </c>
      <c r="R33" s="696">
        <v>121</v>
      </c>
      <c r="S33" s="696">
        <v>111.95</v>
      </c>
      <c r="T33" s="731" t="s">
        <v>422</v>
      </c>
      <c r="U33" s="731">
        <v>121</v>
      </c>
      <c r="V33" s="696" t="s">
        <v>423</v>
      </c>
      <c r="W33" s="696" t="s">
        <v>424</v>
      </c>
      <c r="X33" s="696" t="s">
        <v>425</v>
      </c>
      <c r="Y33" s="1033" t="s">
        <v>3574</v>
      </c>
      <c r="Z33" s="696" t="s">
        <v>6274</v>
      </c>
      <c r="AA33" s="1052">
        <v>45078.424409722225</v>
      </c>
    </row>
    <row r="34" spans="1:27">
      <c r="A34" s="696" t="s">
        <v>410</v>
      </c>
      <c r="B34" s="696" t="s">
        <v>411</v>
      </c>
      <c r="C34" s="696" t="s">
        <v>4685</v>
      </c>
      <c r="D34" s="696" t="s">
        <v>970</v>
      </c>
      <c r="E34" s="696" t="s">
        <v>971</v>
      </c>
      <c r="F34" s="696" t="s">
        <v>414</v>
      </c>
      <c r="G34" s="696" t="s">
        <v>415</v>
      </c>
      <c r="H34" s="696" t="s">
        <v>416</v>
      </c>
      <c r="I34" s="696" t="s">
        <v>816</v>
      </c>
      <c r="J34" s="697" t="s">
        <v>1266</v>
      </c>
      <c r="K34" s="1047">
        <v>45072</v>
      </c>
      <c r="L34" s="696" t="s">
        <v>6262</v>
      </c>
      <c r="M34" s="696" t="s">
        <v>6275</v>
      </c>
      <c r="N34" s="696" t="s">
        <v>421</v>
      </c>
      <c r="O34" s="696">
        <v>0</v>
      </c>
      <c r="P34" s="696">
        <v>0</v>
      </c>
      <c r="Q34" s="696" t="s">
        <v>422</v>
      </c>
      <c r="R34" s="696">
        <v>300</v>
      </c>
      <c r="S34" s="696">
        <v>277.57</v>
      </c>
      <c r="T34" s="731" t="s">
        <v>422</v>
      </c>
      <c r="U34" s="731">
        <v>300</v>
      </c>
      <c r="V34" s="696" t="s">
        <v>423</v>
      </c>
      <c r="W34" s="696" t="s">
        <v>424</v>
      </c>
      <c r="X34" s="696" t="s">
        <v>425</v>
      </c>
      <c r="Y34" s="1033" t="s">
        <v>3574</v>
      </c>
      <c r="Z34" s="696" t="s">
        <v>6276</v>
      </c>
      <c r="AA34" s="1052">
        <v>45078.424409722225</v>
      </c>
    </row>
    <row r="35" spans="1:27">
      <c r="A35" s="696" t="s">
        <v>410</v>
      </c>
      <c r="B35" s="696" t="s">
        <v>411</v>
      </c>
      <c r="C35" s="696" t="s">
        <v>4685</v>
      </c>
      <c r="D35" s="696" t="s">
        <v>970</v>
      </c>
      <c r="E35" s="696" t="s">
        <v>971</v>
      </c>
      <c r="F35" s="696" t="s">
        <v>414</v>
      </c>
      <c r="G35" s="696" t="s">
        <v>415</v>
      </c>
      <c r="H35" s="696" t="s">
        <v>416</v>
      </c>
      <c r="I35" s="696" t="s">
        <v>817</v>
      </c>
      <c r="J35" s="697" t="s">
        <v>1274</v>
      </c>
      <c r="K35" s="1047">
        <v>45072</v>
      </c>
      <c r="L35" s="696" t="s">
        <v>6262</v>
      </c>
      <c r="M35" s="696" t="s">
        <v>6277</v>
      </c>
      <c r="N35" s="696" t="s">
        <v>421</v>
      </c>
      <c r="O35" s="696">
        <v>0</v>
      </c>
      <c r="P35" s="696">
        <v>0</v>
      </c>
      <c r="Q35" s="696" t="s">
        <v>422</v>
      </c>
      <c r="R35" s="696">
        <v>900</v>
      </c>
      <c r="S35" s="696">
        <v>832.72</v>
      </c>
      <c r="T35" s="731" t="s">
        <v>422</v>
      </c>
      <c r="U35" s="731">
        <v>900</v>
      </c>
      <c r="V35" s="696" t="s">
        <v>423</v>
      </c>
      <c r="W35" s="696" t="s">
        <v>424</v>
      </c>
      <c r="X35" s="696" t="s">
        <v>425</v>
      </c>
      <c r="Y35" s="1033" t="s">
        <v>3574</v>
      </c>
      <c r="Z35" s="696" t="s">
        <v>6278</v>
      </c>
      <c r="AA35" s="1052">
        <v>45078.424409722225</v>
      </c>
    </row>
    <row r="36" spans="1:27">
      <c r="A36" s="696" t="s">
        <v>410</v>
      </c>
      <c r="B36" s="696" t="s">
        <v>411</v>
      </c>
      <c r="C36" s="696" t="s">
        <v>4715</v>
      </c>
      <c r="D36" s="696" t="s">
        <v>412</v>
      </c>
      <c r="E36" s="696" t="s">
        <v>413</v>
      </c>
      <c r="F36" s="696" t="s">
        <v>414</v>
      </c>
      <c r="G36" s="696" t="s">
        <v>415</v>
      </c>
      <c r="H36" s="696" t="s">
        <v>416</v>
      </c>
      <c r="I36" s="696" t="s">
        <v>882</v>
      </c>
      <c r="J36" s="697" t="s">
        <v>1960</v>
      </c>
      <c r="K36" s="1047">
        <v>45054</v>
      </c>
      <c r="L36" s="696" t="s">
        <v>6279</v>
      </c>
      <c r="M36" s="696" t="s">
        <v>6280</v>
      </c>
      <c r="N36" s="696" t="s">
        <v>421</v>
      </c>
      <c r="O36" s="696">
        <v>0</v>
      </c>
      <c r="P36" s="696">
        <v>0</v>
      </c>
      <c r="Q36" s="696" t="s">
        <v>422</v>
      </c>
      <c r="R36" s="696">
        <v>20</v>
      </c>
      <c r="S36" s="696">
        <v>18.13</v>
      </c>
      <c r="T36" s="731" t="s">
        <v>422</v>
      </c>
      <c r="U36" s="731">
        <v>20</v>
      </c>
      <c r="V36" s="696" t="s">
        <v>423</v>
      </c>
      <c r="W36" s="696" t="s">
        <v>424</v>
      </c>
      <c r="X36" s="696" t="s">
        <v>425</v>
      </c>
      <c r="Y36" s="1033" t="s">
        <v>3064</v>
      </c>
      <c r="Z36" s="696" t="s">
        <v>6281</v>
      </c>
      <c r="AA36" s="1052">
        <v>45078.632870370369</v>
      </c>
    </row>
    <row r="37" spans="1:27">
      <c r="A37" s="696" t="s">
        <v>410</v>
      </c>
      <c r="B37" s="696" t="s">
        <v>411</v>
      </c>
      <c r="C37" s="696" t="s">
        <v>4845</v>
      </c>
      <c r="D37" s="696" t="s">
        <v>412</v>
      </c>
      <c r="E37" s="696" t="s">
        <v>413</v>
      </c>
      <c r="F37" s="696" t="s">
        <v>414</v>
      </c>
      <c r="G37" s="696" t="s">
        <v>415</v>
      </c>
      <c r="H37" s="696" t="s">
        <v>416</v>
      </c>
      <c r="I37" s="696" t="s">
        <v>882</v>
      </c>
      <c r="J37" s="697" t="s">
        <v>1960</v>
      </c>
      <c r="K37" s="1047">
        <v>45068</v>
      </c>
      <c r="L37" s="696" t="s">
        <v>6282</v>
      </c>
      <c r="M37" s="696" t="s">
        <v>6283</v>
      </c>
      <c r="N37" s="696" t="s">
        <v>421</v>
      </c>
      <c r="O37" s="696">
        <v>0</v>
      </c>
      <c r="P37" s="696">
        <v>0</v>
      </c>
      <c r="Q37" s="696" t="s">
        <v>422</v>
      </c>
      <c r="R37" s="696">
        <v>21</v>
      </c>
      <c r="S37" s="696">
        <v>19.43</v>
      </c>
      <c r="T37" s="731" t="s">
        <v>422</v>
      </c>
      <c r="U37" s="731">
        <v>21</v>
      </c>
      <c r="V37" s="696" t="s">
        <v>423</v>
      </c>
      <c r="W37" s="696" t="s">
        <v>424</v>
      </c>
      <c r="X37" s="696" t="s">
        <v>425</v>
      </c>
      <c r="Y37" s="1033" t="s">
        <v>3168</v>
      </c>
      <c r="Z37" s="696" t="s">
        <v>6284</v>
      </c>
      <c r="AA37" s="1052">
        <v>45078.72383101852</v>
      </c>
    </row>
    <row r="38" spans="1:27">
      <c r="A38" s="696" t="s">
        <v>410</v>
      </c>
      <c r="B38" s="696" t="s">
        <v>411</v>
      </c>
      <c r="C38" s="696" t="s">
        <v>5188</v>
      </c>
      <c r="D38" s="696" t="s">
        <v>432</v>
      </c>
      <c r="E38" s="696" t="s">
        <v>433</v>
      </c>
      <c r="F38" s="696" t="s">
        <v>414</v>
      </c>
      <c r="G38" s="696" t="s">
        <v>415</v>
      </c>
      <c r="H38" s="696" t="s">
        <v>416</v>
      </c>
      <c r="I38" s="696" t="s">
        <v>653</v>
      </c>
      <c r="J38" s="697" t="s">
        <v>654</v>
      </c>
      <c r="K38" s="1047">
        <v>45077</v>
      </c>
      <c r="L38" s="696" t="s">
        <v>6285</v>
      </c>
      <c r="M38" s="696" t="s">
        <v>6286</v>
      </c>
      <c r="N38" s="696" t="s">
        <v>421</v>
      </c>
      <c r="O38" s="696">
        <v>0</v>
      </c>
      <c r="P38" s="696">
        <v>0</v>
      </c>
      <c r="Q38" s="696" t="s">
        <v>422</v>
      </c>
      <c r="R38" s="696">
        <v>11.6</v>
      </c>
      <c r="S38" s="696">
        <v>10.81</v>
      </c>
      <c r="T38" s="731" t="s">
        <v>422</v>
      </c>
      <c r="U38" s="731">
        <v>11.6</v>
      </c>
      <c r="V38" s="696" t="s">
        <v>423</v>
      </c>
      <c r="W38" s="696" t="s">
        <v>424</v>
      </c>
      <c r="X38" s="696" t="s">
        <v>425</v>
      </c>
      <c r="Y38" s="1033" t="s">
        <v>3406</v>
      </c>
      <c r="Z38" s="696" t="s">
        <v>6287</v>
      </c>
      <c r="AA38" s="1052">
        <v>45083.261759259258</v>
      </c>
    </row>
    <row r="39" spans="1:27">
      <c r="A39" s="696" t="s">
        <v>410</v>
      </c>
      <c r="B39" s="696" t="s">
        <v>411</v>
      </c>
      <c r="C39" s="696" t="s">
        <v>5052</v>
      </c>
      <c r="D39" s="696" t="s">
        <v>970</v>
      </c>
      <c r="E39" s="696" t="s">
        <v>971</v>
      </c>
      <c r="F39" s="696" t="s">
        <v>414</v>
      </c>
      <c r="G39" s="696" t="s">
        <v>415</v>
      </c>
      <c r="H39" s="696" t="s">
        <v>416</v>
      </c>
      <c r="I39" s="696" t="s">
        <v>569</v>
      </c>
      <c r="J39" s="697" t="s">
        <v>570</v>
      </c>
      <c r="K39" s="1047">
        <v>45069</v>
      </c>
      <c r="L39" s="696" t="s">
        <v>6288</v>
      </c>
      <c r="M39" s="696" t="s">
        <v>6289</v>
      </c>
      <c r="N39" s="696" t="s">
        <v>421</v>
      </c>
      <c r="O39" s="696">
        <v>0</v>
      </c>
      <c r="P39" s="696">
        <v>0</v>
      </c>
      <c r="Q39" s="696" t="s">
        <v>422</v>
      </c>
      <c r="R39" s="696">
        <v>73.5</v>
      </c>
      <c r="S39" s="696">
        <v>68.010000000000005</v>
      </c>
      <c r="T39" s="731" t="s">
        <v>422</v>
      </c>
      <c r="U39" s="731">
        <v>73.5</v>
      </c>
      <c r="V39" s="696" t="s">
        <v>423</v>
      </c>
      <c r="W39" s="696" t="s">
        <v>424</v>
      </c>
      <c r="X39" s="696" t="s">
        <v>425</v>
      </c>
      <c r="Y39" s="1033" t="s">
        <v>3075</v>
      </c>
      <c r="Z39" s="696" t="s">
        <v>6290</v>
      </c>
      <c r="AA39" s="1052">
        <v>45083.521701388891</v>
      </c>
    </row>
    <row r="40" spans="1:27">
      <c r="A40" s="696" t="s">
        <v>410</v>
      </c>
      <c r="B40" s="696" t="s">
        <v>411</v>
      </c>
      <c r="C40" s="696" t="s">
        <v>5052</v>
      </c>
      <c r="D40" s="696" t="s">
        <v>970</v>
      </c>
      <c r="E40" s="696" t="s">
        <v>971</v>
      </c>
      <c r="F40" s="696" t="s">
        <v>414</v>
      </c>
      <c r="G40" s="696" t="s">
        <v>415</v>
      </c>
      <c r="H40" s="696" t="s">
        <v>416</v>
      </c>
      <c r="I40" s="696" t="s">
        <v>569</v>
      </c>
      <c r="J40" s="697" t="s">
        <v>570</v>
      </c>
      <c r="K40" s="1047">
        <v>45069</v>
      </c>
      <c r="L40" s="696" t="s">
        <v>6291</v>
      </c>
      <c r="M40" s="696" t="s">
        <v>6292</v>
      </c>
      <c r="N40" s="696" t="s">
        <v>421</v>
      </c>
      <c r="O40" s="696">
        <v>0</v>
      </c>
      <c r="P40" s="696">
        <v>0</v>
      </c>
      <c r="Q40" s="696" t="s">
        <v>422</v>
      </c>
      <c r="R40" s="696">
        <v>59.5</v>
      </c>
      <c r="S40" s="696">
        <v>55.05</v>
      </c>
      <c r="T40" s="731" t="s">
        <v>422</v>
      </c>
      <c r="U40" s="731">
        <v>59.5</v>
      </c>
      <c r="V40" s="696" t="s">
        <v>423</v>
      </c>
      <c r="W40" s="696" t="s">
        <v>424</v>
      </c>
      <c r="X40" s="696" t="s">
        <v>425</v>
      </c>
      <c r="Y40" s="1033" t="s">
        <v>3075</v>
      </c>
      <c r="Z40" s="696" t="s">
        <v>6293</v>
      </c>
      <c r="AA40" s="1052">
        <v>45083.521701388891</v>
      </c>
    </row>
    <row r="41" spans="1:27">
      <c r="A41" s="696" t="s">
        <v>410</v>
      </c>
      <c r="B41" s="696" t="s">
        <v>411</v>
      </c>
      <c r="C41" s="696" t="s">
        <v>4715</v>
      </c>
      <c r="D41" s="696" t="s">
        <v>970</v>
      </c>
      <c r="E41" s="696" t="s">
        <v>971</v>
      </c>
      <c r="F41" s="696" t="s">
        <v>414</v>
      </c>
      <c r="G41" s="696" t="s">
        <v>415</v>
      </c>
      <c r="H41" s="696" t="s">
        <v>416</v>
      </c>
      <c r="I41" s="696" t="s">
        <v>2043</v>
      </c>
      <c r="J41" s="697" t="s">
        <v>1833</v>
      </c>
      <c r="K41" s="1047">
        <v>45069</v>
      </c>
      <c r="L41" s="696" t="s">
        <v>6294</v>
      </c>
      <c r="M41" s="696" t="s">
        <v>6295</v>
      </c>
      <c r="N41" s="696" t="s">
        <v>421</v>
      </c>
      <c r="O41" s="696">
        <v>0</v>
      </c>
      <c r="P41" s="696">
        <v>0</v>
      </c>
      <c r="Q41" s="696" t="s">
        <v>422</v>
      </c>
      <c r="R41" s="696">
        <v>324</v>
      </c>
      <c r="S41" s="696">
        <v>299.77999999999997</v>
      </c>
      <c r="T41" s="731" t="s">
        <v>422</v>
      </c>
      <c r="U41" s="731">
        <v>324</v>
      </c>
      <c r="V41" s="696" t="s">
        <v>423</v>
      </c>
      <c r="W41" s="696" t="s">
        <v>424</v>
      </c>
      <c r="X41" s="696" t="s">
        <v>425</v>
      </c>
      <c r="Y41" s="1033" t="s">
        <v>3064</v>
      </c>
      <c r="Z41" s="696" t="s">
        <v>6296</v>
      </c>
      <c r="AA41" s="1052">
        <v>45083.521701388891</v>
      </c>
    </row>
    <row r="42" spans="1:27">
      <c r="A42" s="696" t="s">
        <v>410</v>
      </c>
      <c r="B42" s="696" t="s">
        <v>411</v>
      </c>
      <c r="C42" s="696" t="s">
        <v>5052</v>
      </c>
      <c r="D42" s="696" t="s">
        <v>970</v>
      </c>
      <c r="E42" s="696" t="s">
        <v>971</v>
      </c>
      <c r="F42" s="696" t="s">
        <v>414</v>
      </c>
      <c r="G42" s="696" t="s">
        <v>415</v>
      </c>
      <c r="H42" s="696" t="s">
        <v>416</v>
      </c>
      <c r="I42" s="696" t="s">
        <v>569</v>
      </c>
      <c r="J42" s="697" t="s">
        <v>570</v>
      </c>
      <c r="K42" s="1047">
        <v>45061</v>
      </c>
      <c r="L42" s="696" t="s">
        <v>6297</v>
      </c>
      <c r="M42" s="696" t="s">
        <v>6298</v>
      </c>
      <c r="N42" s="696" t="s">
        <v>421</v>
      </c>
      <c r="O42" s="696">
        <v>0</v>
      </c>
      <c r="P42" s="696">
        <v>0</v>
      </c>
      <c r="Q42" s="696" t="s">
        <v>422</v>
      </c>
      <c r="R42" s="696">
        <v>-84</v>
      </c>
      <c r="S42" s="696">
        <v>-77.400000000000006</v>
      </c>
      <c r="T42" s="731" t="s">
        <v>422</v>
      </c>
      <c r="U42" s="731">
        <v>-84</v>
      </c>
      <c r="V42" s="696" t="s">
        <v>423</v>
      </c>
      <c r="W42" s="696" t="s">
        <v>424</v>
      </c>
      <c r="X42" s="696" t="s">
        <v>425</v>
      </c>
      <c r="Y42" s="1033" t="s">
        <v>3075</v>
      </c>
      <c r="Z42" s="696" t="s">
        <v>6299</v>
      </c>
      <c r="AA42" s="1052">
        <v>45083.52171296296</v>
      </c>
    </row>
    <row r="43" spans="1:27">
      <c r="A43" s="696" t="s">
        <v>410</v>
      </c>
      <c r="B43" s="696" t="s">
        <v>411</v>
      </c>
      <c r="C43" s="696" t="s">
        <v>4708</v>
      </c>
      <c r="D43" s="696" t="s">
        <v>970</v>
      </c>
      <c r="E43" s="696" t="s">
        <v>971</v>
      </c>
      <c r="F43" s="696" t="s">
        <v>414</v>
      </c>
      <c r="G43" s="696" t="s">
        <v>415</v>
      </c>
      <c r="H43" s="696" t="s">
        <v>416</v>
      </c>
      <c r="I43" s="696" t="s">
        <v>633</v>
      </c>
      <c r="J43" s="697" t="s">
        <v>634</v>
      </c>
      <c r="K43" s="1047">
        <v>45069</v>
      </c>
      <c r="L43" s="696" t="s">
        <v>6300</v>
      </c>
      <c r="M43" s="696" t="s">
        <v>6301</v>
      </c>
      <c r="N43" s="696" t="s">
        <v>421</v>
      </c>
      <c r="O43" s="696">
        <v>0</v>
      </c>
      <c r="P43" s="696">
        <v>0</v>
      </c>
      <c r="Q43" s="696" t="s">
        <v>422</v>
      </c>
      <c r="R43" s="696">
        <v>9</v>
      </c>
      <c r="S43" s="696">
        <v>8.33</v>
      </c>
      <c r="T43" s="731" t="s">
        <v>422</v>
      </c>
      <c r="U43" s="731">
        <v>9</v>
      </c>
      <c r="V43" s="696" t="s">
        <v>423</v>
      </c>
      <c r="W43" s="696" t="s">
        <v>424</v>
      </c>
      <c r="X43" s="696" t="s">
        <v>425</v>
      </c>
      <c r="Y43" s="1033" t="s">
        <v>3069</v>
      </c>
      <c r="Z43" s="696" t="s">
        <v>6302</v>
      </c>
      <c r="AA43" s="1052">
        <v>45083.52171296296</v>
      </c>
    </row>
    <row r="44" spans="1:27">
      <c r="A44" s="696" t="s">
        <v>410</v>
      </c>
      <c r="B44" s="696" t="s">
        <v>411</v>
      </c>
      <c r="C44" s="696" t="s">
        <v>4708</v>
      </c>
      <c r="D44" s="696" t="s">
        <v>970</v>
      </c>
      <c r="E44" s="696" t="s">
        <v>971</v>
      </c>
      <c r="F44" s="696" t="s">
        <v>414</v>
      </c>
      <c r="G44" s="696" t="s">
        <v>415</v>
      </c>
      <c r="H44" s="696" t="s">
        <v>416</v>
      </c>
      <c r="I44" s="696" t="s">
        <v>633</v>
      </c>
      <c r="J44" s="697" t="s">
        <v>634</v>
      </c>
      <c r="K44" s="1047">
        <v>45072</v>
      </c>
      <c r="L44" s="696" t="s">
        <v>6303</v>
      </c>
      <c r="M44" s="696" t="s">
        <v>6304</v>
      </c>
      <c r="N44" s="696" t="s">
        <v>421</v>
      </c>
      <c r="O44" s="696">
        <v>0</v>
      </c>
      <c r="P44" s="696">
        <v>0</v>
      </c>
      <c r="Q44" s="696" t="s">
        <v>422</v>
      </c>
      <c r="R44" s="696">
        <v>7.5</v>
      </c>
      <c r="S44" s="696">
        <v>6.94</v>
      </c>
      <c r="T44" s="731" t="s">
        <v>422</v>
      </c>
      <c r="U44" s="731">
        <v>7.5</v>
      </c>
      <c r="V44" s="696" t="s">
        <v>423</v>
      </c>
      <c r="W44" s="696" t="s">
        <v>424</v>
      </c>
      <c r="X44" s="696" t="s">
        <v>425</v>
      </c>
      <c r="Y44" s="1033" t="s">
        <v>3069</v>
      </c>
      <c r="Z44" s="696" t="s">
        <v>6305</v>
      </c>
      <c r="AA44" s="1052">
        <v>45083.52171296296</v>
      </c>
    </row>
    <row r="45" spans="1:27">
      <c r="A45" s="696" t="s">
        <v>410</v>
      </c>
      <c r="B45" s="696" t="s">
        <v>411</v>
      </c>
      <c r="C45" s="696" t="s">
        <v>5052</v>
      </c>
      <c r="D45" s="696" t="s">
        <v>970</v>
      </c>
      <c r="E45" s="696" t="s">
        <v>971</v>
      </c>
      <c r="F45" s="696" t="s">
        <v>414</v>
      </c>
      <c r="G45" s="696" t="s">
        <v>415</v>
      </c>
      <c r="H45" s="696" t="s">
        <v>416</v>
      </c>
      <c r="I45" s="696" t="s">
        <v>569</v>
      </c>
      <c r="J45" s="697" t="s">
        <v>570</v>
      </c>
      <c r="K45" s="1047">
        <v>45061</v>
      </c>
      <c r="L45" s="696" t="s">
        <v>6297</v>
      </c>
      <c r="M45" s="696" t="s">
        <v>6306</v>
      </c>
      <c r="N45" s="696" t="s">
        <v>421</v>
      </c>
      <c r="O45" s="696">
        <v>0</v>
      </c>
      <c r="P45" s="696">
        <v>0</v>
      </c>
      <c r="Q45" s="696" t="s">
        <v>422</v>
      </c>
      <c r="R45" s="696">
        <v>56</v>
      </c>
      <c r="S45" s="696">
        <v>51.6</v>
      </c>
      <c r="T45" s="731" t="s">
        <v>422</v>
      </c>
      <c r="U45" s="731">
        <v>56</v>
      </c>
      <c r="V45" s="696" t="s">
        <v>423</v>
      </c>
      <c r="W45" s="696" t="s">
        <v>424</v>
      </c>
      <c r="X45" s="696" t="s">
        <v>425</v>
      </c>
      <c r="Y45" s="1033" t="s">
        <v>3075</v>
      </c>
      <c r="Z45" s="696" t="s">
        <v>6307</v>
      </c>
      <c r="AA45" s="1052">
        <v>45083.521724537037</v>
      </c>
    </row>
    <row r="46" spans="1:27">
      <c r="A46" s="696" t="s">
        <v>410</v>
      </c>
      <c r="B46" s="696" t="s">
        <v>411</v>
      </c>
      <c r="C46" s="696" t="s">
        <v>4690</v>
      </c>
      <c r="D46" s="696" t="s">
        <v>432</v>
      </c>
      <c r="E46" s="696" t="s">
        <v>433</v>
      </c>
      <c r="F46" s="696" t="s">
        <v>414</v>
      </c>
      <c r="G46" s="696" t="s">
        <v>415</v>
      </c>
      <c r="H46" s="696" t="s">
        <v>416</v>
      </c>
      <c r="I46" s="696" t="s">
        <v>499</v>
      </c>
      <c r="J46" s="697" t="s">
        <v>495</v>
      </c>
      <c r="K46" s="1047">
        <v>45064</v>
      </c>
      <c r="L46" s="696" t="s">
        <v>6308</v>
      </c>
      <c r="M46" s="696" t="s">
        <v>6309</v>
      </c>
      <c r="N46" s="696" t="s">
        <v>421</v>
      </c>
      <c r="O46" s="696">
        <v>0</v>
      </c>
      <c r="P46" s="696">
        <v>0</v>
      </c>
      <c r="Q46" s="696" t="s">
        <v>422</v>
      </c>
      <c r="R46" s="696">
        <v>429.37</v>
      </c>
      <c r="S46" s="696">
        <v>395.62</v>
      </c>
      <c r="T46" s="731" t="s">
        <v>422</v>
      </c>
      <c r="U46" s="731">
        <v>429.37</v>
      </c>
      <c r="V46" s="696" t="s">
        <v>423</v>
      </c>
      <c r="W46" s="696" t="s">
        <v>424</v>
      </c>
      <c r="X46" s="696" t="s">
        <v>425</v>
      </c>
      <c r="Y46" s="1033" t="s">
        <v>3163</v>
      </c>
      <c r="Z46" s="696" t="s">
        <v>6310</v>
      </c>
      <c r="AA46" s="1052">
        <v>45083.629618055558</v>
      </c>
    </row>
    <row r="47" spans="1:27">
      <c r="A47" s="696" t="s">
        <v>410</v>
      </c>
      <c r="B47" s="696" t="s">
        <v>411</v>
      </c>
      <c r="C47" s="696" t="s">
        <v>4906</v>
      </c>
      <c r="D47" s="696" t="s">
        <v>432</v>
      </c>
      <c r="E47" s="696" t="s">
        <v>433</v>
      </c>
      <c r="F47" s="696" t="s">
        <v>414</v>
      </c>
      <c r="G47" s="696" t="s">
        <v>415</v>
      </c>
      <c r="H47" s="696" t="s">
        <v>416</v>
      </c>
      <c r="I47" s="696" t="s">
        <v>453</v>
      </c>
      <c r="J47" s="697" t="s">
        <v>454</v>
      </c>
      <c r="K47" s="1047">
        <v>45077</v>
      </c>
      <c r="L47" s="696" t="s">
        <v>6311</v>
      </c>
      <c r="M47" s="696" t="s">
        <v>6312</v>
      </c>
      <c r="N47" s="696" t="s">
        <v>421</v>
      </c>
      <c r="O47" s="696">
        <v>0</v>
      </c>
      <c r="P47" s="696">
        <v>0</v>
      </c>
      <c r="Q47" s="696" t="s">
        <v>422</v>
      </c>
      <c r="R47" s="696">
        <v>577.75</v>
      </c>
      <c r="S47" s="696">
        <v>538.34</v>
      </c>
      <c r="T47" s="731" t="s">
        <v>422</v>
      </c>
      <c r="U47" s="731">
        <v>577.75</v>
      </c>
      <c r="V47" s="696" t="s">
        <v>423</v>
      </c>
      <c r="W47" s="696" t="s">
        <v>424</v>
      </c>
      <c r="X47" s="696" t="s">
        <v>425</v>
      </c>
      <c r="Y47" s="1033" t="s">
        <v>3135</v>
      </c>
      <c r="Z47" s="696" t="s">
        <v>6313</v>
      </c>
      <c r="AA47" s="1052">
        <v>45083.649664351855</v>
      </c>
    </row>
    <row r="48" spans="1:27">
      <c r="A48" s="696" t="s">
        <v>410</v>
      </c>
      <c r="B48" s="696" t="s">
        <v>411</v>
      </c>
      <c r="C48" s="696" t="s">
        <v>4906</v>
      </c>
      <c r="D48" s="696" t="s">
        <v>432</v>
      </c>
      <c r="E48" s="696" t="s">
        <v>433</v>
      </c>
      <c r="F48" s="696" t="s">
        <v>414</v>
      </c>
      <c r="G48" s="696" t="s">
        <v>415</v>
      </c>
      <c r="H48" s="696" t="s">
        <v>416</v>
      </c>
      <c r="I48" s="696" t="s">
        <v>524</v>
      </c>
      <c r="J48" s="697" t="s">
        <v>495</v>
      </c>
      <c r="K48" s="1047">
        <v>45077</v>
      </c>
      <c r="L48" s="696" t="s">
        <v>6314</v>
      </c>
      <c r="M48" s="696" t="s">
        <v>6315</v>
      </c>
      <c r="N48" s="696" t="s">
        <v>421</v>
      </c>
      <c r="O48" s="696">
        <v>0</v>
      </c>
      <c r="P48" s="696">
        <v>0</v>
      </c>
      <c r="Q48" s="696" t="s">
        <v>422</v>
      </c>
      <c r="R48" s="696">
        <v>5486.01</v>
      </c>
      <c r="S48" s="696">
        <v>5111.82</v>
      </c>
      <c r="T48" s="731" t="s">
        <v>422</v>
      </c>
      <c r="U48" s="731">
        <v>5486.01</v>
      </c>
      <c r="V48" s="696" t="s">
        <v>423</v>
      </c>
      <c r="W48" s="696" t="s">
        <v>424</v>
      </c>
      <c r="X48" s="696" t="s">
        <v>425</v>
      </c>
      <c r="Y48" s="1033" t="s">
        <v>3135</v>
      </c>
      <c r="Z48" s="696" t="s">
        <v>6316</v>
      </c>
      <c r="AA48" s="1052">
        <v>45083.649664351855</v>
      </c>
    </row>
    <row r="49" spans="1:27">
      <c r="A49" s="696" t="s">
        <v>410</v>
      </c>
      <c r="B49" s="696" t="s">
        <v>411</v>
      </c>
      <c r="C49" s="696" t="s">
        <v>4906</v>
      </c>
      <c r="D49" s="696" t="s">
        <v>432</v>
      </c>
      <c r="E49" s="696" t="s">
        <v>433</v>
      </c>
      <c r="F49" s="696" t="s">
        <v>414</v>
      </c>
      <c r="G49" s="696" t="s">
        <v>415</v>
      </c>
      <c r="H49" s="696" t="s">
        <v>416</v>
      </c>
      <c r="I49" s="696" t="s">
        <v>524</v>
      </c>
      <c r="J49" s="697" t="s">
        <v>495</v>
      </c>
      <c r="K49" s="1047">
        <v>45077</v>
      </c>
      <c r="L49" s="696" t="s">
        <v>6317</v>
      </c>
      <c r="M49" s="696" t="s">
        <v>6318</v>
      </c>
      <c r="N49" s="696" t="s">
        <v>421</v>
      </c>
      <c r="O49" s="696">
        <v>0</v>
      </c>
      <c r="P49" s="696">
        <v>0</v>
      </c>
      <c r="Q49" s="696" t="s">
        <v>422</v>
      </c>
      <c r="R49" s="696">
        <v>1714.92</v>
      </c>
      <c r="S49" s="696">
        <v>1597.95</v>
      </c>
      <c r="T49" s="731" t="s">
        <v>422</v>
      </c>
      <c r="U49" s="731">
        <v>1714.92</v>
      </c>
      <c r="V49" s="696" t="s">
        <v>423</v>
      </c>
      <c r="W49" s="696" t="s">
        <v>424</v>
      </c>
      <c r="X49" s="696" t="s">
        <v>425</v>
      </c>
      <c r="Y49" s="1033" t="s">
        <v>3135</v>
      </c>
      <c r="Z49" s="696" t="s">
        <v>6319</v>
      </c>
      <c r="AA49" s="1052">
        <v>45083.649664351855</v>
      </c>
    </row>
    <row r="50" spans="1:27">
      <c r="A50" s="696" t="s">
        <v>410</v>
      </c>
      <c r="B50" s="696" t="s">
        <v>411</v>
      </c>
      <c r="C50" s="696" t="s">
        <v>4690</v>
      </c>
      <c r="D50" s="696" t="s">
        <v>970</v>
      </c>
      <c r="E50" s="696" t="s">
        <v>971</v>
      </c>
      <c r="F50" s="696" t="s">
        <v>414</v>
      </c>
      <c r="G50" s="696" t="s">
        <v>415</v>
      </c>
      <c r="H50" s="696" t="s">
        <v>416</v>
      </c>
      <c r="I50" s="696" t="s">
        <v>453</v>
      </c>
      <c r="J50" s="697" t="s">
        <v>454</v>
      </c>
      <c r="K50" s="1047">
        <v>45077</v>
      </c>
      <c r="L50" s="696" t="s">
        <v>6320</v>
      </c>
      <c r="M50" s="696" t="s">
        <v>6321</v>
      </c>
      <c r="N50" s="696" t="s">
        <v>421</v>
      </c>
      <c r="O50" s="696">
        <v>0</v>
      </c>
      <c r="P50" s="696">
        <v>0</v>
      </c>
      <c r="Q50" s="696" t="s">
        <v>422</v>
      </c>
      <c r="R50" s="696">
        <v>369</v>
      </c>
      <c r="S50" s="696">
        <v>343.83</v>
      </c>
      <c r="T50" s="731" t="s">
        <v>422</v>
      </c>
      <c r="U50" s="731">
        <v>369</v>
      </c>
      <c r="V50" s="696" t="s">
        <v>423</v>
      </c>
      <c r="W50" s="696" t="s">
        <v>424</v>
      </c>
      <c r="X50" s="696" t="s">
        <v>425</v>
      </c>
      <c r="Y50" s="1033" t="s">
        <v>3163</v>
      </c>
      <c r="Z50" s="696" t="s">
        <v>6322</v>
      </c>
      <c r="AA50" s="1052">
        <v>45084.329085648147</v>
      </c>
    </row>
    <row r="51" spans="1:27">
      <c r="A51" s="696" t="s">
        <v>410</v>
      </c>
      <c r="B51" s="696" t="s">
        <v>411</v>
      </c>
      <c r="C51" s="696" t="s">
        <v>4841</v>
      </c>
      <c r="D51" s="696" t="s">
        <v>970</v>
      </c>
      <c r="E51" s="696" t="s">
        <v>971</v>
      </c>
      <c r="F51" s="696" t="s">
        <v>414</v>
      </c>
      <c r="G51" s="696" t="s">
        <v>415</v>
      </c>
      <c r="H51" s="696" t="s">
        <v>416</v>
      </c>
      <c r="I51" s="696" t="s">
        <v>910</v>
      </c>
      <c r="J51" s="697" t="s">
        <v>2159</v>
      </c>
      <c r="K51" s="1047">
        <v>45051</v>
      </c>
      <c r="L51" s="696" t="s">
        <v>6323</v>
      </c>
      <c r="M51" s="696" t="s">
        <v>6324</v>
      </c>
      <c r="N51" s="696" t="s">
        <v>421</v>
      </c>
      <c r="O51" s="696">
        <v>0</v>
      </c>
      <c r="P51" s="696">
        <v>0</v>
      </c>
      <c r="Q51" s="696" t="s">
        <v>422</v>
      </c>
      <c r="R51" s="696">
        <v>1000</v>
      </c>
      <c r="S51" s="696">
        <v>910.58</v>
      </c>
      <c r="T51" s="731" t="s">
        <v>422</v>
      </c>
      <c r="U51" s="731">
        <v>1000</v>
      </c>
      <c r="V51" s="696" t="s">
        <v>423</v>
      </c>
      <c r="W51" s="696" t="s">
        <v>424</v>
      </c>
      <c r="X51" s="696" t="s">
        <v>425</v>
      </c>
      <c r="Y51" s="1033" t="s">
        <v>3122</v>
      </c>
      <c r="Z51" s="696" t="s">
        <v>6325</v>
      </c>
      <c r="AA51" s="1052">
        <v>45084.606979166667</v>
      </c>
    </row>
    <row r="52" spans="1:27">
      <c r="A52" s="696" t="s">
        <v>410</v>
      </c>
      <c r="B52" s="696" t="s">
        <v>411</v>
      </c>
      <c r="C52" s="696" t="s">
        <v>4963</v>
      </c>
      <c r="D52" s="696" t="s">
        <v>970</v>
      </c>
      <c r="E52" s="696" t="s">
        <v>971</v>
      </c>
      <c r="F52" s="696" t="s">
        <v>414</v>
      </c>
      <c r="G52" s="696" t="s">
        <v>415</v>
      </c>
      <c r="H52" s="696" t="s">
        <v>416</v>
      </c>
      <c r="I52" s="696" t="s">
        <v>460</v>
      </c>
      <c r="J52" s="697" t="s">
        <v>461</v>
      </c>
      <c r="K52" s="1047">
        <v>45051</v>
      </c>
      <c r="L52" s="696" t="s">
        <v>6326</v>
      </c>
      <c r="M52" s="696" t="s">
        <v>6327</v>
      </c>
      <c r="N52" s="696" t="s">
        <v>421</v>
      </c>
      <c r="O52" s="696">
        <v>0</v>
      </c>
      <c r="P52" s="696">
        <v>0</v>
      </c>
      <c r="Q52" s="696" t="s">
        <v>422</v>
      </c>
      <c r="R52" s="696">
        <v>220</v>
      </c>
      <c r="S52" s="696">
        <v>200.33</v>
      </c>
      <c r="T52" s="731" t="s">
        <v>422</v>
      </c>
      <c r="U52" s="731">
        <v>220</v>
      </c>
      <c r="V52" s="696" t="s">
        <v>423</v>
      </c>
      <c r="W52" s="696" t="s">
        <v>424</v>
      </c>
      <c r="X52" s="696" t="s">
        <v>425</v>
      </c>
      <c r="Y52" s="1033" t="s">
        <v>3150</v>
      </c>
      <c r="Z52" s="696" t="s">
        <v>6328</v>
      </c>
      <c r="AA52" s="1052">
        <v>45084.606979166667</v>
      </c>
    </row>
    <row r="53" spans="1:27">
      <c r="A53" s="696" t="s">
        <v>410</v>
      </c>
      <c r="B53" s="696" t="s">
        <v>411</v>
      </c>
      <c r="C53" s="696" t="s">
        <v>4928</v>
      </c>
      <c r="D53" s="696" t="s">
        <v>970</v>
      </c>
      <c r="E53" s="696" t="s">
        <v>971</v>
      </c>
      <c r="F53" s="696" t="s">
        <v>414</v>
      </c>
      <c r="G53" s="696" t="s">
        <v>415</v>
      </c>
      <c r="H53" s="696" t="s">
        <v>416</v>
      </c>
      <c r="I53" s="696" t="s">
        <v>441</v>
      </c>
      <c r="J53" s="697" t="s">
        <v>442</v>
      </c>
      <c r="K53" s="1047">
        <v>45065</v>
      </c>
      <c r="L53" s="696" t="s">
        <v>6329</v>
      </c>
      <c r="M53" s="696" t="s">
        <v>6330</v>
      </c>
      <c r="N53" s="696" t="s">
        <v>421</v>
      </c>
      <c r="O53" s="696">
        <v>0</v>
      </c>
      <c r="P53" s="696">
        <v>0</v>
      </c>
      <c r="Q53" s="696" t="s">
        <v>422</v>
      </c>
      <c r="R53" s="696">
        <v>306</v>
      </c>
      <c r="S53" s="696">
        <v>281.95</v>
      </c>
      <c r="T53" s="731" t="s">
        <v>422</v>
      </c>
      <c r="U53" s="731">
        <v>306</v>
      </c>
      <c r="V53" s="696" t="s">
        <v>423</v>
      </c>
      <c r="W53" s="696" t="s">
        <v>424</v>
      </c>
      <c r="X53" s="696" t="s">
        <v>425</v>
      </c>
      <c r="Y53" s="1033" t="s">
        <v>3142</v>
      </c>
      <c r="Z53" s="696" t="s">
        <v>6331</v>
      </c>
      <c r="AA53" s="1052">
        <v>45084.607002314813</v>
      </c>
    </row>
    <row r="54" spans="1:27">
      <c r="A54" s="696" t="s">
        <v>410</v>
      </c>
      <c r="B54" s="696" t="s">
        <v>411</v>
      </c>
      <c r="C54" s="696" t="s">
        <v>4906</v>
      </c>
      <c r="D54" s="696" t="s">
        <v>970</v>
      </c>
      <c r="E54" s="696" t="s">
        <v>971</v>
      </c>
      <c r="F54" s="696" t="s">
        <v>414</v>
      </c>
      <c r="G54" s="696" t="s">
        <v>415</v>
      </c>
      <c r="H54" s="696" t="s">
        <v>416</v>
      </c>
      <c r="I54" s="696" t="s">
        <v>453</v>
      </c>
      <c r="J54" s="697" t="s">
        <v>454</v>
      </c>
      <c r="K54" s="1047">
        <v>45077</v>
      </c>
      <c r="L54" s="696" t="s">
        <v>6332</v>
      </c>
      <c r="M54" s="696" t="s">
        <v>6333</v>
      </c>
      <c r="N54" s="696" t="s">
        <v>421</v>
      </c>
      <c r="O54" s="696">
        <v>0</v>
      </c>
      <c r="P54" s="696">
        <v>0</v>
      </c>
      <c r="Q54" s="696" t="s">
        <v>422</v>
      </c>
      <c r="R54" s="696">
        <v>1815.99</v>
      </c>
      <c r="S54" s="696">
        <v>1692.13</v>
      </c>
      <c r="T54" s="731" t="s">
        <v>422</v>
      </c>
      <c r="U54" s="731">
        <v>1815.99</v>
      </c>
      <c r="V54" s="696" t="s">
        <v>423</v>
      </c>
      <c r="W54" s="696" t="s">
        <v>424</v>
      </c>
      <c r="X54" s="696" t="s">
        <v>425</v>
      </c>
      <c r="Y54" s="1033" t="s">
        <v>3135</v>
      </c>
      <c r="Z54" s="696" t="s">
        <v>6334</v>
      </c>
      <c r="AA54" s="1052">
        <v>45084.607002314813</v>
      </c>
    </row>
    <row r="55" spans="1:27">
      <c r="A55" s="696" t="s">
        <v>410</v>
      </c>
      <c r="B55" s="696" t="s">
        <v>411</v>
      </c>
      <c r="C55" s="696" t="s">
        <v>4841</v>
      </c>
      <c r="D55" s="696" t="s">
        <v>970</v>
      </c>
      <c r="E55" s="696" t="s">
        <v>971</v>
      </c>
      <c r="F55" s="696" t="s">
        <v>414</v>
      </c>
      <c r="G55" s="696" t="s">
        <v>415</v>
      </c>
      <c r="H55" s="696" t="s">
        <v>416</v>
      </c>
      <c r="I55" s="696" t="s">
        <v>3562</v>
      </c>
      <c r="J55" s="697" t="s">
        <v>3979</v>
      </c>
      <c r="K55" s="1047">
        <v>45077</v>
      </c>
      <c r="L55" s="696" t="s">
        <v>6335</v>
      </c>
      <c r="M55" s="696" t="s">
        <v>6336</v>
      </c>
      <c r="N55" s="696" t="s">
        <v>421</v>
      </c>
      <c r="O55" s="696">
        <v>0</v>
      </c>
      <c r="P55" s="696">
        <v>0</v>
      </c>
      <c r="Q55" s="696" t="s">
        <v>422</v>
      </c>
      <c r="R55" s="696">
        <v>1500</v>
      </c>
      <c r="S55" s="696">
        <v>1397.69</v>
      </c>
      <c r="T55" s="731" t="s">
        <v>422</v>
      </c>
      <c r="U55" s="731">
        <v>1500</v>
      </c>
      <c r="V55" s="696" t="s">
        <v>423</v>
      </c>
      <c r="W55" s="696" t="s">
        <v>424</v>
      </c>
      <c r="X55" s="696" t="s">
        <v>425</v>
      </c>
      <c r="Y55" s="1033" t="s">
        <v>3122</v>
      </c>
      <c r="Z55" s="696" t="s">
        <v>6337</v>
      </c>
      <c r="AA55" s="1052">
        <v>45084.60701388889</v>
      </c>
    </row>
    <row r="56" spans="1:27">
      <c r="A56" s="696" t="s">
        <v>410</v>
      </c>
      <c r="B56" s="696" t="s">
        <v>411</v>
      </c>
      <c r="C56" s="696" t="s">
        <v>5188</v>
      </c>
      <c r="D56" s="696" t="s">
        <v>970</v>
      </c>
      <c r="E56" s="696" t="s">
        <v>971</v>
      </c>
      <c r="F56" s="696" t="s">
        <v>414</v>
      </c>
      <c r="G56" s="696" t="s">
        <v>415</v>
      </c>
      <c r="H56" s="696" t="s">
        <v>416</v>
      </c>
      <c r="I56" s="696" t="s">
        <v>653</v>
      </c>
      <c r="J56" s="697" t="s">
        <v>654</v>
      </c>
      <c r="K56" s="1047">
        <v>45077</v>
      </c>
      <c r="L56" s="696" t="s">
        <v>6338</v>
      </c>
      <c r="M56" s="696" t="s">
        <v>6339</v>
      </c>
      <c r="N56" s="696" t="s">
        <v>421</v>
      </c>
      <c r="O56" s="696">
        <v>0</v>
      </c>
      <c r="P56" s="696">
        <v>0</v>
      </c>
      <c r="Q56" s="696" t="s">
        <v>422</v>
      </c>
      <c r="R56" s="696">
        <v>301.47000000000003</v>
      </c>
      <c r="S56" s="696">
        <v>280.91000000000003</v>
      </c>
      <c r="T56" s="731" t="s">
        <v>422</v>
      </c>
      <c r="U56" s="731">
        <v>301.47000000000003</v>
      </c>
      <c r="V56" s="696" t="s">
        <v>423</v>
      </c>
      <c r="W56" s="696" t="s">
        <v>424</v>
      </c>
      <c r="X56" s="696" t="s">
        <v>425</v>
      </c>
      <c r="Y56" s="1033" t="s">
        <v>3406</v>
      </c>
      <c r="Z56" s="696" t="s">
        <v>6340</v>
      </c>
      <c r="AA56" s="1052">
        <v>45084.60701388889</v>
      </c>
    </row>
    <row r="57" spans="1:27">
      <c r="A57" s="696" t="s">
        <v>410</v>
      </c>
      <c r="B57" s="696" t="s">
        <v>411</v>
      </c>
      <c r="C57" s="696" t="s">
        <v>4708</v>
      </c>
      <c r="D57" s="696" t="s">
        <v>970</v>
      </c>
      <c r="E57" s="696" t="s">
        <v>971</v>
      </c>
      <c r="F57" s="696" t="s">
        <v>414</v>
      </c>
      <c r="G57" s="696" t="s">
        <v>415</v>
      </c>
      <c r="H57" s="696" t="s">
        <v>416</v>
      </c>
      <c r="I57" s="696" t="s">
        <v>882</v>
      </c>
      <c r="J57" s="697" t="s">
        <v>1960</v>
      </c>
      <c r="K57" s="1047">
        <v>45077</v>
      </c>
      <c r="L57" s="696" t="s">
        <v>6341</v>
      </c>
      <c r="M57" s="696" t="s">
        <v>6342</v>
      </c>
      <c r="N57" s="696" t="s">
        <v>421</v>
      </c>
      <c r="O57" s="696">
        <v>0</v>
      </c>
      <c r="P57" s="696">
        <v>0</v>
      </c>
      <c r="Q57" s="696" t="s">
        <v>422</v>
      </c>
      <c r="R57" s="696">
        <v>5600</v>
      </c>
      <c r="S57" s="696">
        <v>5218.04</v>
      </c>
      <c r="T57" s="731" t="s">
        <v>422</v>
      </c>
      <c r="U57" s="731">
        <v>5600</v>
      </c>
      <c r="V57" s="696" t="s">
        <v>423</v>
      </c>
      <c r="W57" s="696" t="s">
        <v>424</v>
      </c>
      <c r="X57" s="696" t="s">
        <v>425</v>
      </c>
      <c r="Y57" s="1033" t="s">
        <v>3069</v>
      </c>
      <c r="Z57" s="696" t="s">
        <v>6343</v>
      </c>
      <c r="AA57" s="1052">
        <v>45084.645925925928</v>
      </c>
    </row>
    <row r="58" spans="1:27">
      <c r="A58" s="696" t="s">
        <v>410</v>
      </c>
      <c r="B58" s="696" t="s">
        <v>411</v>
      </c>
      <c r="C58" s="696" t="s">
        <v>4841</v>
      </c>
      <c r="D58" s="696" t="s">
        <v>432</v>
      </c>
      <c r="E58" s="696" t="s">
        <v>433</v>
      </c>
      <c r="F58" s="696" t="s">
        <v>414</v>
      </c>
      <c r="G58" s="696" t="s">
        <v>415</v>
      </c>
      <c r="H58" s="696" t="s">
        <v>416</v>
      </c>
      <c r="I58" s="696" t="s">
        <v>3565</v>
      </c>
      <c r="J58" s="697" t="s">
        <v>5514</v>
      </c>
      <c r="K58" s="1047">
        <v>45050</v>
      </c>
      <c r="L58" s="696" t="s">
        <v>6344</v>
      </c>
      <c r="M58" s="696" t="s">
        <v>6345</v>
      </c>
      <c r="N58" s="696" t="s">
        <v>421</v>
      </c>
      <c r="O58" s="696">
        <v>0</v>
      </c>
      <c r="P58" s="696">
        <v>0</v>
      </c>
      <c r="Q58" s="696" t="s">
        <v>422</v>
      </c>
      <c r="R58" s="696">
        <v>1984</v>
      </c>
      <c r="S58" s="696">
        <v>1806.59</v>
      </c>
      <c r="T58" s="731" t="s">
        <v>422</v>
      </c>
      <c r="U58" s="731">
        <v>1984</v>
      </c>
      <c r="V58" s="696" t="s">
        <v>423</v>
      </c>
      <c r="W58" s="696" t="s">
        <v>424</v>
      </c>
      <c r="X58" s="696" t="s">
        <v>425</v>
      </c>
      <c r="Y58" s="1033" t="s">
        <v>3122</v>
      </c>
      <c r="Z58" s="696" t="s">
        <v>6346</v>
      </c>
      <c r="AA58" s="1052">
        <v>45084.658182870371</v>
      </c>
    </row>
    <row r="59" spans="1:27">
      <c r="A59" s="696" t="s">
        <v>410</v>
      </c>
      <c r="B59" s="696" t="s">
        <v>411</v>
      </c>
      <c r="C59" s="696" t="s">
        <v>5188</v>
      </c>
      <c r="D59" s="696" t="s">
        <v>432</v>
      </c>
      <c r="E59" s="696" t="s">
        <v>433</v>
      </c>
      <c r="F59" s="696" t="s">
        <v>414</v>
      </c>
      <c r="G59" s="696" t="s">
        <v>415</v>
      </c>
      <c r="H59" s="696" t="s">
        <v>416</v>
      </c>
      <c r="I59" s="696" t="s">
        <v>653</v>
      </c>
      <c r="J59" s="697" t="s">
        <v>654</v>
      </c>
      <c r="K59" s="1047">
        <v>45077</v>
      </c>
      <c r="L59" s="696" t="s">
        <v>6347</v>
      </c>
      <c r="M59" s="696" t="s">
        <v>6348</v>
      </c>
      <c r="N59" s="696" t="s">
        <v>421</v>
      </c>
      <c r="O59" s="696">
        <v>0</v>
      </c>
      <c r="P59" s="696">
        <v>0</v>
      </c>
      <c r="Q59" s="696" t="s">
        <v>422</v>
      </c>
      <c r="R59" s="696">
        <v>280.13</v>
      </c>
      <c r="S59" s="696">
        <v>261.02</v>
      </c>
      <c r="T59" s="731" t="s">
        <v>422</v>
      </c>
      <c r="U59" s="731">
        <v>280.13</v>
      </c>
      <c r="V59" s="696" t="s">
        <v>423</v>
      </c>
      <c r="W59" s="696" t="s">
        <v>424</v>
      </c>
      <c r="X59" s="696" t="s">
        <v>425</v>
      </c>
      <c r="Y59" s="1033" t="s">
        <v>3406</v>
      </c>
      <c r="Z59" s="696" t="s">
        <v>6349</v>
      </c>
      <c r="AA59" s="1052">
        <v>45084.677314814813</v>
      </c>
    </row>
    <row r="60" spans="1:27">
      <c r="A60" s="696" t="s">
        <v>410</v>
      </c>
      <c r="B60" s="696" t="s">
        <v>411</v>
      </c>
      <c r="C60" s="696" t="s">
        <v>4667</v>
      </c>
      <c r="D60" s="696" t="s">
        <v>970</v>
      </c>
      <c r="E60" s="696" t="s">
        <v>971</v>
      </c>
      <c r="F60" s="696" t="s">
        <v>414</v>
      </c>
      <c r="G60" s="696" t="s">
        <v>415</v>
      </c>
      <c r="H60" s="696" t="s">
        <v>416</v>
      </c>
      <c r="I60" s="696" t="s">
        <v>3560</v>
      </c>
      <c r="J60" s="697" t="s">
        <v>4128</v>
      </c>
      <c r="K60" s="1047">
        <v>45077</v>
      </c>
      <c r="L60" s="696" t="s">
        <v>6350</v>
      </c>
      <c r="M60" s="696" t="s">
        <v>6351</v>
      </c>
      <c r="N60" s="696" t="s">
        <v>421</v>
      </c>
      <c r="O60" s="696">
        <v>0</v>
      </c>
      <c r="P60" s="696">
        <v>0</v>
      </c>
      <c r="Q60" s="696" t="s">
        <v>422</v>
      </c>
      <c r="R60" s="696">
        <v>4952</v>
      </c>
      <c r="S60" s="696">
        <v>4614.24</v>
      </c>
      <c r="T60" s="731" t="s">
        <v>422</v>
      </c>
      <c r="U60" s="731">
        <v>4952</v>
      </c>
      <c r="V60" s="696" t="s">
        <v>423</v>
      </c>
      <c r="W60" s="696" t="s">
        <v>424</v>
      </c>
      <c r="X60" s="696" t="s">
        <v>425</v>
      </c>
      <c r="Y60" s="1033" t="s">
        <v>3571</v>
      </c>
      <c r="Z60" s="696" t="s">
        <v>6352</v>
      </c>
      <c r="AA60" s="1052">
        <v>45090.279421296298</v>
      </c>
    </row>
    <row r="61" spans="1:27">
      <c r="A61" s="696" t="s">
        <v>410</v>
      </c>
      <c r="B61" s="696" t="s">
        <v>411</v>
      </c>
      <c r="C61" s="696" t="s">
        <v>4667</v>
      </c>
      <c r="D61" s="696" t="s">
        <v>970</v>
      </c>
      <c r="E61" s="696" t="s">
        <v>971</v>
      </c>
      <c r="F61" s="696" t="s">
        <v>414</v>
      </c>
      <c r="G61" s="696" t="s">
        <v>415</v>
      </c>
      <c r="H61" s="696" t="s">
        <v>416</v>
      </c>
      <c r="I61" s="696" t="s">
        <v>889</v>
      </c>
      <c r="J61" s="697" t="s">
        <v>1285</v>
      </c>
      <c r="K61" s="1047">
        <v>45077</v>
      </c>
      <c r="L61" s="696" t="s">
        <v>6350</v>
      </c>
      <c r="M61" s="696" t="s">
        <v>6353</v>
      </c>
      <c r="N61" s="696" t="s">
        <v>421</v>
      </c>
      <c r="O61" s="696">
        <v>0</v>
      </c>
      <c r="P61" s="696">
        <v>0</v>
      </c>
      <c r="Q61" s="696" t="s">
        <v>422</v>
      </c>
      <c r="R61" s="696">
        <v>4385</v>
      </c>
      <c r="S61" s="696">
        <v>4085.91</v>
      </c>
      <c r="T61" s="731" t="s">
        <v>422</v>
      </c>
      <c r="U61" s="731">
        <v>4385</v>
      </c>
      <c r="V61" s="696" t="s">
        <v>423</v>
      </c>
      <c r="W61" s="696" t="s">
        <v>424</v>
      </c>
      <c r="X61" s="696" t="s">
        <v>425</v>
      </c>
      <c r="Y61" s="1033" t="s">
        <v>3571</v>
      </c>
      <c r="Z61" s="696" t="s">
        <v>6354</v>
      </c>
      <c r="AA61" s="1052">
        <v>45090.279421296298</v>
      </c>
    </row>
    <row r="62" spans="1:27">
      <c r="A62" s="696" t="s">
        <v>410</v>
      </c>
      <c r="B62" s="696" t="s">
        <v>411</v>
      </c>
      <c r="C62" s="696" t="s">
        <v>4667</v>
      </c>
      <c r="D62" s="696" t="s">
        <v>970</v>
      </c>
      <c r="E62" s="696" t="s">
        <v>971</v>
      </c>
      <c r="F62" s="696" t="s">
        <v>414</v>
      </c>
      <c r="G62" s="696" t="s">
        <v>415</v>
      </c>
      <c r="H62" s="696" t="s">
        <v>416</v>
      </c>
      <c r="I62" s="696" t="s">
        <v>896</v>
      </c>
      <c r="J62" s="697" t="s">
        <v>1297</v>
      </c>
      <c r="K62" s="1047">
        <v>45077</v>
      </c>
      <c r="L62" s="696" t="s">
        <v>6350</v>
      </c>
      <c r="M62" s="696" t="s">
        <v>6355</v>
      </c>
      <c r="N62" s="696" t="s">
        <v>421</v>
      </c>
      <c r="O62" s="696">
        <v>0</v>
      </c>
      <c r="P62" s="696">
        <v>0</v>
      </c>
      <c r="Q62" s="696" t="s">
        <v>422</v>
      </c>
      <c r="R62" s="696">
        <v>4000</v>
      </c>
      <c r="S62" s="696">
        <v>3727.17</v>
      </c>
      <c r="T62" s="731" t="s">
        <v>422</v>
      </c>
      <c r="U62" s="731">
        <v>4000</v>
      </c>
      <c r="V62" s="696" t="s">
        <v>423</v>
      </c>
      <c r="W62" s="696" t="s">
        <v>424</v>
      </c>
      <c r="X62" s="696" t="s">
        <v>425</v>
      </c>
      <c r="Y62" s="1033" t="s">
        <v>3571</v>
      </c>
      <c r="Z62" s="696" t="s">
        <v>6356</v>
      </c>
      <c r="AA62" s="1052">
        <v>45090.279421296298</v>
      </c>
    </row>
    <row r="63" spans="1:27">
      <c r="A63" s="696" t="s">
        <v>410</v>
      </c>
      <c r="B63" s="696" t="s">
        <v>411</v>
      </c>
      <c r="C63" s="696" t="s">
        <v>4667</v>
      </c>
      <c r="D63" s="696" t="s">
        <v>970</v>
      </c>
      <c r="E63" s="696" t="s">
        <v>971</v>
      </c>
      <c r="F63" s="696" t="s">
        <v>414</v>
      </c>
      <c r="G63" s="696" t="s">
        <v>415</v>
      </c>
      <c r="H63" s="696" t="s">
        <v>416</v>
      </c>
      <c r="I63" s="696" t="s">
        <v>897</v>
      </c>
      <c r="J63" s="697" t="s">
        <v>1299</v>
      </c>
      <c r="K63" s="1047">
        <v>45077</v>
      </c>
      <c r="L63" s="696" t="s">
        <v>6350</v>
      </c>
      <c r="M63" s="696" t="s">
        <v>6357</v>
      </c>
      <c r="N63" s="696" t="s">
        <v>421</v>
      </c>
      <c r="O63" s="696">
        <v>0</v>
      </c>
      <c r="P63" s="696">
        <v>0</v>
      </c>
      <c r="Q63" s="696" t="s">
        <v>422</v>
      </c>
      <c r="R63" s="696">
        <v>6754</v>
      </c>
      <c r="S63" s="696">
        <v>6293.33</v>
      </c>
      <c r="T63" s="731" t="s">
        <v>422</v>
      </c>
      <c r="U63" s="731">
        <v>6754</v>
      </c>
      <c r="V63" s="696" t="s">
        <v>423</v>
      </c>
      <c r="W63" s="696" t="s">
        <v>424</v>
      </c>
      <c r="X63" s="696" t="s">
        <v>425</v>
      </c>
      <c r="Y63" s="1033" t="s">
        <v>3571</v>
      </c>
      <c r="Z63" s="696" t="s">
        <v>6358</v>
      </c>
      <c r="AA63" s="1052">
        <v>45090.279421296298</v>
      </c>
    </row>
    <row r="64" spans="1:27">
      <c r="A64" s="696" t="s">
        <v>410</v>
      </c>
      <c r="B64" s="696" t="s">
        <v>411</v>
      </c>
      <c r="C64" s="696" t="s">
        <v>4685</v>
      </c>
      <c r="D64" s="696" t="s">
        <v>458</v>
      </c>
      <c r="E64" s="696" t="s">
        <v>459</v>
      </c>
      <c r="F64" s="696" t="s">
        <v>414</v>
      </c>
      <c r="G64" s="696" t="s">
        <v>415</v>
      </c>
      <c r="H64" s="696" t="s">
        <v>416</v>
      </c>
      <c r="I64" s="696" t="s">
        <v>818</v>
      </c>
      <c r="J64" s="697" t="s">
        <v>1303</v>
      </c>
      <c r="K64" s="1047">
        <v>45077</v>
      </c>
      <c r="L64" s="696" t="s">
        <v>6350</v>
      </c>
      <c r="M64" s="696" t="s">
        <v>6359</v>
      </c>
      <c r="N64" s="696" t="s">
        <v>421</v>
      </c>
      <c r="O64" s="696">
        <v>0</v>
      </c>
      <c r="P64" s="696">
        <v>0</v>
      </c>
      <c r="Q64" s="696" t="s">
        <v>422</v>
      </c>
      <c r="R64" s="696">
        <v>2088</v>
      </c>
      <c r="S64" s="696">
        <v>1945.58</v>
      </c>
      <c r="T64" s="731" t="s">
        <v>422</v>
      </c>
      <c r="U64" s="731">
        <v>2088</v>
      </c>
      <c r="V64" s="696" t="s">
        <v>423</v>
      </c>
      <c r="W64" s="696" t="s">
        <v>424</v>
      </c>
      <c r="X64" s="696" t="s">
        <v>425</v>
      </c>
      <c r="Y64" s="1033" t="s">
        <v>3574</v>
      </c>
      <c r="Z64" s="696" t="s">
        <v>6360</v>
      </c>
      <c r="AA64" s="1052">
        <v>45090.279421296298</v>
      </c>
    </row>
    <row r="65" spans="1:27">
      <c r="A65" s="696" t="s">
        <v>410</v>
      </c>
      <c r="B65" s="696" t="s">
        <v>411</v>
      </c>
      <c r="C65" s="696" t="s">
        <v>4685</v>
      </c>
      <c r="D65" s="696" t="s">
        <v>970</v>
      </c>
      <c r="E65" s="696" t="s">
        <v>971</v>
      </c>
      <c r="F65" s="696" t="s">
        <v>414</v>
      </c>
      <c r="G65" s="696" t="s">
        <v>415</v>
      </c>
      <c r="H65" s="696" t="s">
        <v>416</v>
      </c>
      <c r="I65" s="696" t="s">
        <v>942</v>
      </c>
      <c r="J65" s="697" t="s">
        <v>1315</v>
      </c>
      <c r="K65" s="1047">
        <v>45077</v>
      </c>
      <c r="L65" s="696" t="s">
        <v>6350</v>
      </c>
      <c r="M65" s="696" t="s">
        <v>6361</v>
      </c>
      <c r="N65" s="696" t="s">
        <v>421</v>
      </c>
      <c r="O65" s="696">
        <v>0</v>
      </c>
      <c r="P65" s="696">
        <v>0</v>
      </c>
      <c r="Q65" s="696" t="s">
        <v>422</v>
      </c>
      <c r="R65" s="696">
        <v>370</v>
      </c>
      <c r="S65" s="696">
        <v>344.76</v>
      </c>
      <c r="T65" s="731" t="s">
        <v>422</v>
      </c>
      <c r="U65" s="731">
        <v>370</v>
      </c>
      <c r="V65" s="696" t="s">
        <v>423</v>
      </c>
      <c r="W65" s="696" t="s">
        <v>424</v>
      </c>
      <c r="X65" s="696" t="s">
        <v>425</v>
      </c>
      <c r="Y65" s="1033" t="s">
        <v>3574</v>
      </c>
      <c r="Z65" s="696" t="s">
        <v>6362</v>
      </c>
      <c r="AA65" s="1052">
        <v>45090.279432870368</v>
      </c>
    </row>
    <row r="66" spans="1:27">
      <c r="A66" s="696" t="s">
        <v>410</v>
      </c>
      <c r="B66" s="696" t="s">
        <v>411</v>
      </c>
      <c r="C66" s="696" t="s">
        <v>4685</v>
      </c>
      <c r="D66" s="696" t="s">
        <v>970</v>
      </c>
      <c r="E66" s="696" t="s">
        <v>971</v>
      </c>
      <c r="F66" s="696" t="s">
        <v>414</v>
      </c>
      <c r="G66" s="696" t="s">
        <v>415</v>
      </c>
      <c r="H66" s="696" t="s">
        <v>416</v>
      </c>
      <c r="I66" s="696" t="s">
        <v>844</v>
      </c>
      <c r="J66" s="697" t="s">
        <v>1317</v>
      </c>
      <c r="K66" s="1047">
        <v>45077</v>
      </c>
      <c r="L66" s="696" t="s">
        <v>6350</v>
      </c>
      <c r="M66" s="696" t="s">
        <v>6363</v>
      </c>
      <c r="N66" s="696" t="s">
        <v>421</v>
      </c>
      <c r="O66" s="696">
        <v>0</v>
      </c>
      <c r="P66" s="696">
        <v>0</v>
      </c>
      <c r="Q66" s="696" t="s">
        <v>422</v>
      </c>
      <c r="R66" s="696">
        <v>442</v>
      </c>
      <c r="S66" s="696">
        <v>411.85</v>
      </c>
      <c r="T66" s="731" t="s">
        <v>422</v>
      </c>
      <c r="U66" s="731">
        <v>442</v>
      </c>
      <c r="V66" s="696" t="s">
        <v>423</v>
      </c>
      <c r="W66" s="696" t="s">
        <v>424</v>
      </c>
      <c r="X66" s="696" t="s">
        <v>425</v>
      </c>
      <c r="Y66" s="1033" t="s">
        <v>3574</v>
      </c>
      <c r="Z66" s="696" t="s">
        <v>6364</v>
      </c>
      <c r="AA66" s="1052">
        <v>45090.279432870368</v>
      </c>
    </row>
    <row r="67" spans="1:27">
      <c r="A67" s="696" t="s">
        <v>410</v>
      </c>
      <c r="B67" s="696" t="s">
        <v>411</v>
      </c>
      <c r="C67" s="696" t="s">
        <v>4685</v>
      </c>
      <c r="D67" s="696" t="s">
        <v>970</v>
      </c>
      <c r="E67" s="696" t="s">
        <v>971</v>
      </c>
      <c r="F67" s="696" t="s">
        <v>414</v>
      </c>
      <c r="G67" s="696" t="s">
        <v>415</v>
      </c>
      <c r="H67" s="696" t="s">
        <v>416</v>
      </c>
      <c r="I67" s="696" t="s">
        <v>1325</v>
      </c>
      <c r="J67" s="697" t="s">
        <v>1326</v>
      </c>
      <c r="K67" s="1047">
        <v>45077</v>
      </c>
      <c r="L67" s="696" t="s">
        <v>6350</v>
      </c>
      <c r="M67" s="696" t="s">
        <v>6365</v>
      </c>
      <c r="N67" s="696" t="s">
        <v>421</v>
      </c>
      <c r="O67" s="696">
        <v>0</v>
      </c>
      <c r="P67" s="696">
        <v>0</v>
      </c>
      <c r="Q67" s="696" t="s">
        <v>422</v>
      </c>
      <c r="R67" s="696">
        <v>1609</v>
      </c>
      <c r="S67" s="696">
        <v>1499.25</v>
      </c>
      <c r="T67" s="731" t="s">
        <v>422</v>
      </c>
      <c r="V67" s="696" t="s">
        <v>423</v>
      </c>
      <c r="W67" s="696" t="s">
        <v>424</v>
      </c>
      <c r="X67" s="696" t="s">
        <v>425</v>
      </c>
      <c r="Y67" s="1033" t="s">
        <v>3574</v>
      </c>
      <c r="Z67" s="696" t="s">
        <v>6366</v>
      </c>
      <c r="AA67" s="1052">
        <v>45090.279432870368</v>
      </c>
    </row>
    <row r="68" spans="1:27">
      <c r="A68" s="696" t="s">
        <v>410</v>
      </c>
      <c r="B68" s="696" t="s">
        <v>411</v>
      </c>
      <c r="C68" s="696" t="s">
        <v>4906</v>
      </c>
      <c r="D68" s="696" t="s">
        <v>432</v>
      </c>
      <c r="E68" s="696" t="s">
        <v>433</v>
      </c>
      <c r="F68" s="696" t="s">
        <v>414</v>
      </c>
      <c r="G68" s="696" t="s">
        <v>415</v>
      </c>
      <c r="H68" s="696" t="s">
        <v>416</v>
      </c>
      <c r="I68" s="696" t="s">
        <v>434</v>
      </c>
      <c r="J68" s="697" t="s">
        <v>435</v>
      </c>
      <c r="K68" s="1047">
        <v>45077</v>
      </c>
      <c r="L68" s="696" t="s">
        <v>6367</v>
      </c>
      <c r="M68" s="696" t="s">
        <v>6368</v>
      </c>
      <c r="N68" s="696" t="s">
        <v>421</v>
      </c>
      <c r="O68" s="696">
        <v>0</v>
      </c>
      <c r="P68" s="696">
        <v>0</v>
      </c>
      <c r="Q68" s="696" t="s">
        <v>422</v>
      </c>
      <c r="R68" s="696">
        <v>951.21</v>
      </c>
      <c r="S68" s="696">
        <v>886.33</v>
      </c>
      <c r="T68" s="731" t="s">
        <v>422</v>
      </c>
      <c r="U68" s="731">
        <v>951.21</v>
      </c>
      <c r="V68" s="696" t="s">
        <v>423</v>
      </c>
      <c r="W68" s="696" t="s">
        <v>424</v>
      </c>
      <c r="X68" s="696" t="s">
        <v>425</v>
      </c>
      <c r="Y68" s="1033" t="s">
        <v>3135</v>
      </c>
      <c r="Z68" s="696" t="s">
        <v>6369</v>
      </c>
      <c r="AA68" s="1052">
        <v>45090.56695601852</v>
      </c>
    </row>
    <row r="69" spans="1:27">
      <c r="A69" s="696" t="s">
        <v>410</v>
      </c>
      <c r="B69" s="696" t="s">
        <v>411</v>
      </c>
      <c r="C69" s="696" t="s">
        <v>4708</v>
      </c>
      <c r="D69" s="696" t="s">
        <v>412</v>
      </c>
      <c r="E69" s="696" t="s">
        <v>413</v>
      </c>
      <c r="F69" s="696" t="s">
        <v>414</v>
      </c>
      <c r="G69" s="696" t="s">
        <v>415</v>
      </c>
      <c r="H69" s="696" t="s">
        <v>416</v>
      </c>
      <c r="I69" s="696" t="s">
        <v>882</v>
      </c>
      <c r="J69" s="697" t="s">
        <v>1960</v>
      </c>
      <c r="K69" s="1047">
        <v>45079</v>
      </c>
      <c r="L69" s="696" t="s">
        <v>6371</v>
      </c>
      <c r="M69" s="696" t="s">
        <v>6372</v>
      </c>
      <c r="N69" s="696" t="s">
        <v>421</v>
      </c>
      <c r="O69" s="696">
        <v>0</v>
      </c>
      <c r="P69" s="696">
        <v>0</v>
      </c>
      <c r="Q69" s="696" t="s">
        <v>422</v>
      </c>
      <c r="R69" s="696">
        <v>560</v>
      </c>
      <c r="S69" s="696">
        <v>521.79999999999995</v>
      </c>
      <c r="T69" s="731" t="s">
        <v>422</v>
      </c>
      <c r="U69" s="731">
        <v>560</v>
      </c>
      <c r="V69" s="696" t="s">
        <v>423</v>
      </c>
      <c r="W69" s="696" t="s">
        <v>424</v>
      </c>
      <c r="X69" s="696" t="s">
        <v>425</v>
      </c>
      <c r="Y69" s="1033" t="s">
        <v>3069</v>
      </c>
      <c r="Z69" s="696" t="s">
        <v>6373</v>
      </c>
      <c r="AA69" s="1052">
        <v>45098.356504629628</v>
      </c>
    </row>
    <row r="70" spans="1:27">
      <c r="A70" s="696" t="s">
        <v>410</v>
      </c>
      <c r="B70" s="696" t="s">
        <v>411</v>
      </c>
      <c r="C70" s="696" t="s">
        <v>4708</v>
      </c>
      <c r="D70" s="696" t="s">
        <v>412</v>
      </c>
      <c r="E70" s="696" t="s">
        <v>413</v>
      </c>
      <c r="F70" s="696" t="s">
        <v>414</v>
      </c>
      <c r="G70" s="696" t="s">
        <v>415</v>
      </c>
      <c r="H70" s="696" t="s">
        <v>416</v>
      </c>
      <c r="I70" s="696" t="s">
        <v>882</v>
      </c>
      <c r="J70" s="697" t="s">
        <v>1960</v>
      </c>
      <c r="K70" s="1047">
        <v>45082</v>
      </c>
      <c r="L70" s="696" t="s">
        <v>6374</v>
      </c>
      <c r="M70" s="696" t="s">
        <v>6375</v>
      </c>
      <c r="N70" s="696" t="s">
        <v>421</v>
      </c>
      <c r="O70" s="696">
        <v>0</v>
      </c>
      <c r="P70" s="696">
        <v>0</v>
      </c>
      <c r="Q70" s="696" t="s">
        <v>422</v>
      </c>
      <c r="R70" s="731">
        <v>12</v>
      </c>
      <c r="S70" s="696">
        <v>11.24</v>
      </c>
      <c r="T70" s="731" t="s">
        <v>422</v>
      </c>
      <c r="U70" s="731">
        <v>12</v>
      </c>
      <c r="V70" s="696" t="s">
        <v>423</v>
      </c>
      <c r="W70" s="696" t="s">
        <v>424</v>
      </c>
      <c r="X70" s="696" t="s">
        <v>425</v>
      </c>
      <c r="Y70" s="1033" t="s">
        <v>3069</v>
      </c>
      <c r="Z70" s="696" t="s">
        <v>6376</v>
      </c>
      <c r="AA70" s="1052">
        <v>45104.445486111108</v>
      </c>
    </row>
    <row r="71" spans="1:27">
      <c r="A71" s="696" t="s">
        <v>410</v>
      </c>
      <c r="B71" s="696" t="s">
        <v>411</v>
      </c>
      <c r="C71" s="696" t="s">
        <v>4841</v>
      </c>
      <c r="D71" s="696" t="s">
        <v>970</v>
      </c>
      <c r="E71" s="696" t="s">
        <v>971</v>
      </c>
      <c r="F71" s="696" t="s">
        <v>414</v>
      </c>
      <c r="G71" s="696" t="s">
        <v>415</v>
      </c>
      <c r="H71" s="696" t="s">
        <v>416</v>
      </c>
      <c r="I71" s="696" t="s">
        <v>3562</v>
      </c>
      <c r="J71" s="697" t="s">
        <v>3979</v>
      </c>
      <c r="K71" s="1047">
        <v>45096</v>
      </c>
      <c r="L71" s="696" t="s">
        <v>6377</v>
      </c>
      <c r="M71" s="696" t="s">
        <v>6378</v>
      </c>
      <c r="N71" s="696" t="s">
        <v>421</v>
      </c>
      <c r="O71" s="696">
        <v>0</v>
      </c>
      <c r="P71" s="696">
        <v>0</v>
      </c>
      <c r="Q71" s="696" t="s">
        <v>422</v>
      </c>
      <c r="R71" s="696">
        <v>-1500</v>
      </c>
      <c r="S71" s="696">
        <v>-1373.63</v>
      </c>
      <c r="T71" s="731" t="s">
        <v>422</v>
      </c>
      <c r="U71" s="731">
        <v>-1500</v>
      </c>
      <c r="V71" s="696" t="s">
        <v>423</v>
      </c>
      <c r="W71" s="696" t="s">
        <v>424</v>
      </c>
      <c r="X71" s="696" t="s">
        <v>425</v>
      </c>
      <c r="Y71" s="1033" t="s">
        <v>3122</v>
      </c>
      <c r="Z71" s="696" t="s">
        <v>6379</v>
      </c>
      <c r="AA71" s="1052">
        <v>45113.395555555559</v>
      </c>
    </row>
    <row r="72" spans="1:27">
      <c r="A72" s="696" t="s">
        <v>410</v>
      </c>
      <c r="B72" s="696" t="s">
        <v>411</v>
      </c>
      <c r="C72" s="696" t="s">
        <v>5188</v>
      </c>
      <c r="D72" s="696" t="s">
        <v>432</v>
      </c>
      <c r="E72" s="696" t="s">
        <v>433</v>
      </c>
      <c r="F72" s="696" t="s">
        <v>414</v>
      </c>
      <c r="G72" s="696" t="s">
        <v>415</v>
      </c>
      <c r="H72" s="696" t="s">
        <v>416</v>
      </c>
      <c r="I72" s="696" t="s">
        <v>653</v>
      </c>
      <c r="J72" s="697" t="s">
        <v>654</v>
      </c>
      <c r="K72" s="1047">
        <v>45107</v>
      </c>
      <c r="L72" s="696" t="s">
        <v>6380</v>
      </c>
      <c r="M72" s="696" t="s">
        <v>6381</v>
      </c>
      <c r="N72" s="696" t="s">
        <v>421</v>
      </c>
      <c r="O72" s="696">
        <v>0</v>
      </c>
      <c r="P72" s="696">
        <v>0</v>
      </c>
      <c r="Q72" s="696" t="s">
        <v>422</v>
      </c>
      <c r="R72" s="696">
        <v>11.6</v>
      </c>
      <c r="S72" s="696">
        <v>10.65</v>
      </c>
      <c r="T72" s="731" t="s">
        <v>422</v>
      </c>
      <c r="U72" s="731">
        <v>11.6</v>
      </c>
      <c r="V72" s="696" t="s">
        <v>423</v>
      </c>
      <c r="W72" s="696" t="s">
        <v>424</v>
      </c>
      <c r="X72" s="696" t="s">
        <v>425</v>
      </c>
      <c r="Y72" s="1033" t="s">
        <v>3406</v>
      </c>
      <c r="Z72" s="696" t="s">
        <v>6382</v>
      </c>
      <c r="AA72" s="1052">
        <v>45113.404120370367</v>
      </c>
    </row>
    <row r="73" spans="1:27" s="1033" customFormat="1">
      <c r="A73" s="696" t="s">
        <v>410</v>
      </c>
      <c r="B73" s="696" t="s">
        <v>411</v>
      </c>
      <c r="C73" s="696" t="s">
        <v>4841</v>
      </c>
      <c r="D73" s="696" t="s">
        <v>432</v>
      </c>
      <c r="E73" s="696" t="s">
        <v>433</v>
      </c>
      <c r="F73" s="696" t="s">
        <v>414</v>
      </c>
      <c r="G73" s="696" t="s">
        <v>415</v>
      </c>
      <c r="H73" s="696" t="s">
        <v>416</v>
      </c>
      <c r="I73" s="697" t="s">
        <v>3562</v>
      </c>
      <c r="J73" s="697" t="s">
        <v>3979</v>
      </c>
      <c r="K73" s="1047">
        <v>45090</v>
      </c>
      <c r="L73" s="696" t="s">
        <v>6383</v>
      </c>
      <c r="M73" s="696" t="s">
        <v>6384</v>
      </c>
      <c r="N73" s="696" t="s">
        <v>421</v>
      </c>
      <c r="O73" s="696">
        <v>0</v>
      </c>
      <c r="P73" s="696">
        <v>0</v>
      </c>
      <c r="Q73" s="696" t="s">
        <v>422</v>
      </c>
      <c r="R73" s="696">
        <v>1500</v>
      </c>
      <c r="S73" s="731">
        <v>1396.52</v>
      </c>
      <c r="T73" s="696" t="s">
        <v>422</v>
      </c>
      <c r="U73" s="731">
        <v>1500</v>
      </c>
      <c r="V73" s="696" t="s">
        <v>423</v>
      </c>
      <c r="W73" s="696" t="s">
        <v>424</v>
      </c>
      <c r="X73" s="697" t="s">
        <v>425</v>
      </c>
      <c r="Y73" s="1033" t="s">
        <v>3122</v>
      </c>
      <c r="Z73" s="696" t="s">
        <v>6385</v>
      </c>
      <c r="AA73" s="1052">
        <v>45115.417291666665</v>
      </c>
    </row>
    <row r="74" spans="1:27" s="1033" customFormat="1">
      <c r="A74" s="696" t="s">
        <v>410</v>
      </c>
      <c r="B74" s="696" t="s">
        <v>411</v>
      </c>
      <c r="C74" s="696" t="s">
        <v>4690</v>
      </c>
      <c r="D74" s="696" t="s">
        <v>432</v>
      </c>
      <c r="E74" s="696" t="s">
        <v>433</v>
      </c>
      <c r="F74" s="696" t="s">
        <v>414</v>
      </c>
      <c r="G74" s="696" t="s">
        <v>415</v>
      </c>
      <c r="H74" s="696" t="s">
        <v>416</v>
      </c>
      <c r="I74" s="697" t="s">
        <v>494</v>
      </c>
      <c r="J74" s="697" t="s">
        <v>495</v>
      </c>
      <c r="K74" s="1047">
        <v>45096</v>
      </c>
      <c r="L74" s="696" t="s">
        <v>6386</v>
      </c>
      <c r="M74" s="696" t="s">
        <v>6387</v>
      </c>
      <c r="N74" s="696" t="s">
        <v>421</v>
      </c>
      <c r="O74" s="696">
        <v>0</v>
      </c>
      <c r="P74" s="696">
        <v>0</v>
      </c>
      <c r="Q74" s="696" t="s">
        <v>422</v>
      </c>
      <c r="R74" s="696">
        <v>269.64999999999998</v>
      </c>
      <c r="S74" s="731">
        <v>246.93</v>
      </c>
      <c r="T74" s="696" t="s">
        <v>422</v>
      </c>
      <c r="U74" s="731">
        <v>269.64999999999998</v>
      </c>
      <c r="V74" s="696" t="s">
        <v>423</v>
      </c>
      <c r="W74" s="696" t="s">
        <v>424</v>
      </c>
      <c r="X74" s="697" t="s">
        <v>425</v>
      </c>
      <c r="Y74" s="1033" t="s">
        <v>3163</v>
      </c>
      <c r="Z74" s="696" t="s">
        <v>6388</v>
      </c>
      <c r="AA74" s="1052">
        <v>45115.420983796299</v>
      </c>
    </row>
    <row r="75" spans="1:27" s="1033" customFormat="1">
      <c r="A75" s="696" t="s">
        <v>410</v>
      </c>
      <c r="B75" s="696" t="s">
        <v>411</v>
      </c>
      <c r="C75" s="696" t="s">
        <v>5188</v>
      </c>
      <c r="D75" s="696" t="s">
        <v>432</v>
      </c>
      <c r="E75" s="696" t="s">
        <v>433</v>
      </c>
      <c r="F75" s="696" t="s">
        <v>414</v>
      </c>
      <c r="G75" s="696" t="s">
        <v>415</v>
      </c>
      <c r="H75" s="696" t="s">
        <v>416</v>
      </c>
      <c r="I75" s="697" t="s">
        <v>653</v>
      </c>
      <c r="J75" s="697" t="s">
        <v>654</v>
      </c>
      <c r="K75" s="1047">
        <v>45107</v>
      </c>
      <c r="L75" s="696" t="s">
        <v>6389</v>
      </c>
      <c r="M75" s="696" t="s">
        <v>6390</v>
      </c>
      <c r="N75" s="696" t="s">
        <v>421</v>
      </c>
      <c r="O75" s="696">
        <v>0</v>
      </c>
      <c r="P75" s="696">
        <v>0</v>
      </c>
      <c r="Q75" s="696" t="s">
        <v>422</v>
      </c>
      <c r="R75" s="696">
        <v>66.38</v>
      </c>
      <c r="S75" s="731">
        <v>60.96</v>
      </c>
      <c r="T75" s="696" t="s">
        <v>422</v>
      </c>
      <c r="U75" s="731">
        <v>66.38</v>
      </c>
      <c r="V75" s="696" t="s">
        <v>423</v>
      </c>
      <c r="W75" s="696" t="s">
        <v>424</v>
      </c>
      <c r="X75" s="697" t="s">
        <v>425</v>
      </c>
      <c r="Y75" s="1033" t="s">
        <v>3406</v>
      </c>
      <c r="Z75" s="696" t="s">
        <v>6391</v>
      </c>
      <c r="AA75" s="1052">
        <v>45115.423842592594</v>
      </c>
    </row>
    <row r="76" spans="1:27" s="1033" customFormat="1">
      <c r="A76" s="696" t="s">
        <v>410</v>
      </c>
      <c r="B76" s="696" t="s">
        <v>411</v>
      </c>
      <c r="C76" s="696" t="s">
        <v>4906</v>
      </c>
      <c r="D76" s="696" t="s">
        <v>432</v>
      </c>
      <c r="E76" s="696" t="s">
        <v>433</v>
      </c>
      <c r="F76" s="696" t="s">
        <v>414</v>
      </c>
      <c r="G76" s="696" t="s">
        <v>415</v>
      </c>
      <c r="H76" s="696" t="s">
        <v>416</v>
      </c>
      <c r="I76" s="697" t="s">
        <v>623</v>
      </c>
      <c r="J76" s="697" t="s">
        <v>435</v>
      </c>
      <c r="K76" s="1047">
        <v>45107</v>
      </c>
      <c r="L76" s="696" t="s">
        <v>6392</v>
      </c>
      <c r="M76" s="696" t="s">
        <v>6393</v>
      </c>
      <c r="N76" s="696" t="s">
        <v>421</v>
      </c>
      <c r="O76" s="696">
        <v>0</v>
      </c>
      <c r="P76" s="696">
        <v>0</v>
      </c>
      <c r="Q76" s="696" t="s">
        <v>422</v>
      </c>
      <c r="R76" s="696">
        <v>8647.32</v>
      </c>
      <c r="S76" s="731">
        <v>7940.61</v>
      </c>
      <c r="T76" s="696" t="s">
        <v>422</v>
      </c>
      <c r="U76" s="731">
        <v>8647.32</v>
      </c>
      <c r="V76" s="696" t="s">
        <v>423</v>
      </c>
      <c r="W76" s="696" t="s">
        <v>424</v>
      </c>
      <c r="X76" s="697" t="s">
        <v>425</v>
      </c>
      <c r="Y76" s="1033" t="s">
        <v>3135</v>
      </c>
      <c r="Z76" s="696" t="s">
        <v>6394</v>
      </c>
      <c r="AA76" s="1052">
        <v>45115.437025462961</v>
      </c>
    </row>
    <row r="77" spans="1:27" s="1033" customFormat="1">
      <c r="A77" s="696" t="s">
        <v>410</v>
      </c>
      <c r="B77" s="696" t="s">
        <v>411</v>
      </c>
      <c r="C77" s="696" t="s">
        <v>4906</v>
      </c>
      <c r="D77" s="696" t="s">
        <v>432</v>
      </c>
      <c r="E77" s="696" t="s">
        <v>433</v>
      </c>
      <c r="F77" s="696" t="s">
        <v>414</v>
      </c>
      <c r="G77" s="696" t="s">
        <v>415</v>
      </c>
      <c r="H77" s="696" t="s">
        <v>416</v>
      </c>
      <c r="I77" s="697" t="s">
        <v>675</v>
      </c>
      <c r="J77" s="697" t="s">
        <v>676</v>
      </c>
      <c r="K77" s="1047">
        <v>45107</v>
      </c>
      <c r="L77" s="696" t="s">
        <v>6395</v>
      </c>
      <c r="M77" s="696" t="s">
        <v>6396</v>
      </c>
      <c r="N77" s="696" t="s">
        <v>421</v>
      </c>
      <c r="O77" s="696">
        <v>0</v>
      </c>
      <c r="P77" s="696">
        <v>0</v>
      </c>
      <c r="Q77" s="696" t="s">
        <v>422</v>
      </c>
      <c r="R77" s="696">
        <v>573.86</v>
      </c>
      <c r="S77" s="731">
        <v>526.96</v>
      </c>
      <c r="T77" s="696" t="s">
        <v>422</v>
      </c>
      <c r="U77" s="731">
        <v>573.86</v>
      </c>
      <c r="V77" s="696" t="s">
        <v>423</v>
      </c>
      <c r="W77" s="696" t="s">
        <v>424</v>
      </c>
      <c r="X77" s="697" t="s">
        <v>425</v>
      </c>
      <c r="Y77" s="1033" t="s">
        <v>3135</v>
      </c>
      <c r="Z77" s="696" t="s">
        <v>6397</v>
      </c>
      <c r="AA77" s="1052">
        <v>45115.437037037038</v>
      </c>
    </row>
    <row r="78" spans="1:27" s="1033" customFormat="1">
      <c r="A78" s="696" t="s">
        <v>410</v>
      </c>
      <c r="B78" s="696" t="s">
        <v>411</v>
      </c>
      <c r="C78" s="696" t="s">
        <v>5016</v>
      </c>
      <c r="D78" s="696" t="s">
        <v>458</v>
      </c>
      <c r="E78" s="696" t="s">
        <v>459</v>
      </c>
      <c r="F78" s="696" t="s">
        <v>414</v>
      </c>
      <c r="G78" s="696" t="s">
        <v>415</v>
      </c>
      <c r="H78" s="696" t="s">
        <v>416</v>
      </c>
      <c r="I78" s="697" t="s">
        <v>3567</v>
      </c>
      <c r="J78" s="697" t="s">
        <v>3992</v>
      </c>
      <c r="K78" s="1047">
        <v>45106</v>
      </c>
      <c r="L78" s="696" t="s">
        <v>6398</v>
      </c>
      <c r="M78" s="696" t="s">
        <v>6399</v>
      </c>
      <c r="N78" s="696" t="s">
        <v>421</v>
      </c>
      <c r="O78" s="696">
        <v>0</v>
      </c>
      <c r="P78" s="696">
        <v>0</v>
      </c>
      <c r="Q78" s="696" t="s">
        <v>422</v>
      </c>
      <c r="R78" s="696">
        <v>285</v>
      </c>
      <c r="S78" s="731">
        <v>261.70999999999998</v>
      </c>
      <c r="T78" s="696" t="s">
        <v>422</v>
      </c>
      <c r="U78" s="731">
        <v>285</v>
      </c>
      <c r="V78" s="696" t="s">
        <v>423</v>
      </c>
      <c r="W78" s="696" t="s">
        <v>424</v>
      </c>
      <c r="X78" s="697" t="s">
        <v>425</v>
      </c>
      <c r="Y78" s="1033" t="s">
        <v>3435</v>
      </c>
      <c r="Z78" s="696" t="s">
        <v>6400</v>
      </c>
      <c r="AA78" s="1052">
        <v>45118.520925925928</v>
      </c>
    </row>
    <row r="79" spans="1:27" s="1033" customFormat="1">
      <c r="A79" s="696" t="s">
        <v>410</v>
      </c>
      <c r="B79" s="696" t="s">
        <v>411</v>
      </c>
      <c r="C79" s="696" t="s">
        <v>4667</v>
      </c>
      <c r="D79" s="696" t="s">
        <v>970</v>
      </c>
      <c r="E79" s="696" t="s">
        <v>971</v>
      </c>
      <c r="F79" s="696" t="s">
        <v>414</v>
      </c>
      <c r="G79" s="696" t="s">
        <v>415</v>
      </c>
      <c r="H79" s="696" t="s">
        <v>416</v>
      </c>
      <c r="I79" s="697" t="s">
        <v>3560</v>
      </c>
      <c r="J79" s="697" t="s">
        <v>4128</v>
      </c>
      <c r="K79" s="1047">
        <v>45107</v>
      </c>
      <c r="L79" s="696" t="s">
        <v>6401</v>
      </c>
      <c r="M79" s="696" t="s">
        <v>6402</v>
      </c>
      <c r="N79" s="696" t="s">
        <v>421</v>
      </c>
      <c r="O79" s="696">
        <v>0</v>
      </c>
      <c r="P79" s="696">
        <v>0</v>
      </c>
      <c r="Q79" s="696" t="s">
        <v>422</v>
      </c>
      <c r="R79" s="696">
        <v>1350</v>
      </c>
      <c r="S79" s="731">
        <v>1239.67</v>
      </c>
      <c r="T79" s="696" t="s">
        <v>422</v>
      </c>
      <c r="U79" s="731">
        <v>1350</v>
      </c>
      <c r="V79" s="696" t="s">
        <v>423</v>
      </c>
      <c r="W79" s="696" t="s">
        <v>424</v>
      </c>
      <c r="X79" s="697" t="s">
        <v>425</v>
      </c>
      <c r="Y79" s="1033" t="s">
        <v>3571</v>
      </c>
      <c r="Z79" s="696" t="s">
        <v>6403</v>
      </c>
      <c r="AA79" s="1052">
        <v>45121.578865740739</v>
      </c>
    </row>
    <row r="80" spans="1:27" s="1033" customFormat="1">
      <c r="A80" s="696" t="s">
        <v>410</v>
      </c>
      <c r="B80" s="696" t="s">
        <v>411</v>
      </c>
      <c r="C80" s="696" t="s">
        <v>4667</v>
      </c>
      <c r="D80" s="696" t="s">
        <v>970</v>
      </c>
      <c r="E80" s="696" t="s">
        <v>971</v>
      </c>
      <c r="F80" s="696" t="s">
        <v>414</v>
      </c>
      <c r="G80" s="696" t="s">
        <v>415</v>
      </c>
      <c r="H80" s="696" t="s">
        <v>416</v>
      </c>
      <c r="I80" s="697" t="s">
        <v>889</v>
      </c>
      <c r="J80" s="697" t="s">
        <v>1285</v>
      </c>
      <c r="K80" s="1047">
        <v>45107</v>
      </c>
      <c r="L80" s="696" t="s">
        <v>6401</v>
      </c>
      <c r="M80" s="696" t="s">
        <v>6404</v>
      </c>
      <c r="N80" s="696" t="s">
        <v>421</v>
      </c>
      <c r="O80" s="696">
        <v>0</v>
      </c>
      <c r="P80" s="696">
        <v>0</v>
      </c>
      <c r="Q80" s="696" t="s">
        <v>422</v>
      </c>
      <c r="R80" s="696">
        <v>2398</v>
      </c>
      <c r="S80" s="731">
        <v>2202.02</v>
      </c>
      <c r="T80" s="696" t="s">
        <v>422</v>
      </c>
      <c r="U80" s="731">
        <v>2398</v>
      </c>
      <c r="V80" s="696" t="s">
        <v>423</v>
      </c>
      <c r="W80" s="696" t="s">
        <v>424</v>
      </c>
      <c r="X80" s="697" t="s">
        <v>425</v>
      </c>
      <c r="Y80" s="1033" t="s">
        <v>3571</v>
      </c>
      <c r="Z80" s="696" t="s">
        <v>6405</v>
      </c>
      <c r="AA80" s="1052">
        <v>45121.578865740739</v>
      </c>
    </row>
    <row r="81" spans="1:27" s="1033" customFormat="1">
      <c r="A81" s="696" t="s">
        <v>410</v>
      </c>
      <c r="B81" s="696" t="s">
        <v>411</v>
      </c>
      <c r="C81" s="696" t="s">
        <v>4667</v>
      </c>
      <c r="D81" s="696" t="s">
        <v>970</v>
      </c>
      <c r="E81" s="696" t="s">
        <v>971</v>
      </c>
      <c r="F81" s="696" t="s">
        <v>414</v>
      </c>
      <c r="G81" s="696" t="s">
        <v>415</v>
      </c>
      <c r="H81" s="696" t="s">
        <v>416</v>
      </c>
      <c r="I81" s="697" t="s">
        <v>897</v>
      </c>
      <c r="J81" s="697" t="s">
        <v>1299</v>
      </c>
      <c r="K81" s="1047">
        <v>45107</v>
      </c>
      <c r="L81" s="696" t="s">
        <v>6401</v>
      </c>
      <c r="M81" s="696" t="s">
        <v>6406</v>
      </c>
      <c r="N81" s="696" t="s">
        <v>421</v>
      </c>
      <c r="O81" s="696">
        <v>0</v>
      </c>
      <c r="P81" s="696">
        <v>0</v>
      </c>
      <c r="Q81" s="696" t="s">
        <v>422</v>
      </c>
      <c r="R81" s="696">
        <v>4682</v>
      </c>
      <c r="S81" s="731">
        <v>4299.3599999999997</v>
      </c>
      <c r="T81" s="696" t="s">
        <v>422</v>
      </c>
      <c r="U81" s="731">
        <v>4682</v>
      </c>
      <c r="V81" s="696" t="s">
        <v>423</v>
      </c>
      <c r="W81" s="696" t="s">
        <v>424</v>
      </c>
      <c r="X81" s="697" t="s">
        <v>425</v>
      </c>
      <c r="Y81" s="1033" t="s">
        <v>3571</v>
      </c>
      <c r="Z81" s="696" t="s">
        <v>6407</v>
      </c>
      <c r="AA81" s="1052">
        <v>45121.578865740739</v>
      </c>
    </row>
    <row r="82" spans="1:27" s="1033" customFormat="1">
      <c r="A82" s="696" t="s">
        <v>410</v>
      </c>
      <c r="B82" s="696" t="s">
        <v>411</v>
      </c>
      <c r="C82" s="696" t="s">
        <v>4685</v>
      </c>
      <c r="D82" s="696" t="s">
        <v>970</v>
      </c>
      <c r="E82" s="696" t="s">
        <v>971</v>
      </c>
      <c r="F82" s="696" t="s">
        <v>414</v>
      </c>
      <c r="G82" s="696" t="s">
        <v>415</v>
      </c>
      <c r="H82" s="696" t="s">
        <v>416</v>
      </c>
      <c r="I82" s="697" t="s">
        <v>818</v>
      </c>
      <c r="J82" s="697" t="s">
        <v>1303</v>
      </c>
      <c r="K82" s="1047">
        <v>45107</v>
      </c>
      <c r="L82" s="696" t="s">
        <v>6401</v>
      </c>
      <c r="M82" s="696" t="s">
        <v>6408</v>
      </c>
      <c r="N82" s="696" t="s">
        <v>421</v>
      </c>
      <c r="O82" s="696">
        <v>0</v>
      </c>
      <c r="P82" s="696">
        <v>0</v>
      </c>
      <c r="Q82" s="696" t="s">
        <v>422</v>
      </c>
      <c r="R82" s="696">
        <v>1402</v>
      </c>
      <c r="S82" s="731">
        <v>1287.42</v>
      </c>
      <c r="T82" s="696" t="s">
        <v>422</v>
      </c>
      <c r="U82" s="731">
        <v>1402</v>
      </c>
      <c r="V82" s="696" t="s">
        <v>423</v>
      </c>
      <c r="W82" s="696" t="s">
        <v>424</v>
      </c>
      <c r="X82" s="697" t="s">
        <v>425</v>
      </c>
      <c r="Y82" s="1033" t="s">
        <v>3574</v>
      </c>
      <c r="Z82" s="696" t="s">
        <v>6409</v>
      </c>
      <c r="AA82" s="1052">
        <v>45121.578865740739</v>
      </c>
    </row>
    <row r="83" spans="1:27" s="1033" customFormat="1">
      <c r="A83" s="696" t="s">
        <v>410</v>
      </c>
      <c r="B83" s="696" t="s">
        <v>411</v>
      </c>
      <c r="C83" s="696" t="s">
        <v>4685</v>
      </c>
      <c r="D83" s="696" t="s">
        <v>970</v>
      </c>
      <c r="E83" s="696" t="s">
        <v>971</v>
      </c>
      <c r="F83" s="696" t="s">
        <v>414</v>
      </c>
      <c r="G83" s="696" t="s">
        <v>415</v>
      </c>
      <c r="H83" s="696" t="s">
        <v>416</v>
      </c>
      <c r="I83" s="697" t="s">
        <v>932</v>
      </c>
      <c r="J83" s="697" t="s">
        <v>1307</v>
      </c>
      <c r="K83" s="1047">
        <v>45107</v>
      </c>
      <c r="L83" s="696" t="s">
        <v>6401</v>
      </c>
      <c r="M83" s="696" t="s">
        <v>6410</v>
      </c>
      <c r="N83" s="696" t="s">
        <v>421</v>
      </c>
      <c r="O83" s="696">
        <v>0</v>
      </c>
      <c r="P83" s="696">
        <v>0</v>
      </c>
      <c r="Q83" s="696" t="s">
        <v>422</v>
      </c>
      <c r="R83" s="696">
        <v>1200</v>
      </c>
      <c r="S83" s="731">
        <v>1101.93</v>
      </c>
      <c r="T83" s="696" t="s">
        <v>422</v>
      </c>
      <c r="U83" s="731">
        <v>1200</v>
      </c>
      <c r="V83" s="696" t="s">
        <v>423</v>
      </c>
      <c r="W83" s="696" t="s">
        <v>424</v>
      </c>
      <c r="X83" s="697" t="s">
        <v>425</v>
      </c>
      <c r="Y83" s="1033" t="s">
        <v>3574</v>
      </c>
      <c r="Z83" s="696" t="s">
        <v>6411</v>
      </c>
      <c r="AA83" s="1052">
        <v>45121.578865740739</v>
      </c>
    </row>
    <row r="84" spans="1:27" s="1033" customFormat="1">
      <c r="A84" s="696" t="s">
        <v>410</v>
      </c>
      <c r="B84" s="696" t="s">
        <v>411</v>
      </c>
      <c r="C84" s="696" t="s">
        <v>4685</v>
      </c>
      <c r="D84" s="696" t="s">
        <v>970</v>
      </c>
      <c r="E84" s="696" t="s">
        <v>971</v>
      </c>
      <c r="F84" s="696" t="s">
        <v>414</v>
      </c>
      <c r="G84" s="696" t="s">
        <v>415</v>
      </c>
      <c r="H84" s="696" t="s">
        <v>416</v>
      </c>
      <c r="I84" s="697" t="s">
        <v>942</v>
      </c>
      <c r="J84" s="697" t="s">
        <v>1315</v>
      </c>
      <c r="K84" s="1047">
        <v>45107</v>
      </c>
      <c r="L84" s="696" t="s">
        <v>6401</v>
      </c>
      <c r="M84" s="696" t="s">
        <v>6412</v>
      </c>
      <c r="N84" s="696" t="s">
        <v>421</v>
      </c>
      <c r="O84" s="696">
        <v>0</v>
      </c>
      <c r="P84" s="696">
        <v>0</v>
      </c>
      <c r="Q84" s="696" t="s">
        <v>422</v>
      </c>
      <c r="R84" s="696">
        <v>402</v>
      </c>
      <c r="S84" s="731">
        <v>369.15</v>
      </c>
      <c r="T84" s="696" t="s">
        <v>422</v>
      </c>
      <c r="U84" s="731">
        <v>402</v>
      </c>
      <c r="V84" s="696" t="s">
        <v>423</v>
      </c>
      <c r="W84" s="696" t="s">
        <v>424</v>
      </c>
      <c r="X84" s="697" t="s">
        <v>425</v>
      </c>
      <c r="Y84" s="1033" t="s">
        <v>3574</v>
      </c>
      <c r="Z84" s="696" t="s">
        <v>6413</v>
      </c>
      <c r="AA84" s="1052">
        <v>45121.578865740739</v>
      </c>
    </row>
    <row r="85" spans="1:27" s="1033" customFormat="1">
      <c r="A85" s="696" t="s">
        <v>410</v>
      </c>
      <c r="B85" s="696" t="s">
        <v>411</v>
      </c>
      <c r="C85" s="696" t="s">
        <v>4685</v>
      </c>
      <c r="D85" s="696" t="s">
        <v>970</v>
      </c>
      <c r="E85" s="696" t="s">
        <v>971</v>
      </c>
      <c r="F85" s="696" t="s">
        <v>414</v>
      </c>
      <c r="G85" s="696" t="s">
        <v>415</v>
      </c>
      <c r="H85" s="696" t="s">
        <v>416</v>
      </c>
      <c r="I85" s="697" t="s">
        <v>844</v>
      </c>
      <c r="J85" s="697" t="s">
        <v>1317</v>
      </c>
      <c r="K85" s="1047">
        <v>45107</v>
      </c>
      <c r="L85" s="696" t="s">
        <v>6401</v>
      </c>
      <c r="M85" s="696" t="s">
        <v>6414</v>
      </c>
      <c r="N85" s="696" t="s">
        <v>421</v>
      </c>
      <c r="O85" s="696">
        <v>0</v>
      </c>
      <c r="P85" s="696">
        <v>0</v>
      </c>
      <c r="Q85" s="696" t="s">
        <v>422</v>
      </c>
      <c r="R85" s="696">
        <v>487</v>
      </c>
      <c r="S85" s="731">
        <v>447.2</v>
      </c>
      <c r="T85" s="696" t="s">
        <v>422</v>
      </c>
      <c r="U85" s="731">
        <v>487</v>
      </c>
      <c r="V85" s="696" t="s">
        <v>423</v>
      </c>
      <c r="W85" s="696" t="s">
        <v>424</v>
      </c>
      <c r="X85" s="697" t="s">
        <v>425</v>
      </c>
      <c r="Y85" s="1033" t="s">
        <v>3574</v>
      </c>
      <c r="Z85" s="696" t="s">
        <v>6415</v>
      </c>
      <c r="AA85" s="1052">
        <v>45121.578865740739</v>
      </c>
    </row>
    <row r="86" spans="1:27" s="1033" customFormat="1">
      <c r="A86" s="696" t="s">
        <v>410</v>
      </c>
      <c r="B86" s="696" t="s">
        <v>411</v>
      </c>
      <c r="C86" s="696" t="s">
        <v>4685</v>
      </c>
      <c r="D86" s="696" t="s">
        <v>970</v>
      </c>
      <c r="E86" s="696" t="s">
        <v>971</v>
      </c>
      <c r="F86" s="696" t="s">
        <v>414</v>
      </c>
      <c r="G86" s="696" t="s">
        <v>415</v>
      </c>
      <c r="H86" s="696" t="s">
        <v>416</v>
      </c>
      <c r="I86" s="697" t="s">
        <v>1325</v>
      </c>
      <c r="J86" s="697" t="s">
        <v>1326</v>
      </c>
      <c r="K86" s="1047">
        <v>45107</v>
      </c>
      <c r="L86" s="696" t="s">
        <v>6401</v>
      </c>
      <c r="M86" s="696" t="s">
        <v>6416</v>
      </c>
      <c r="N86" s="696" t="s">
        <v>421</v>
      </c>
      <c r="O86" s="696">
        <v>0</v>
      </c>
      <c r="P86" s="696">
        <v>0</v>
      </c>
      <c r="Q86" s="696" t="s">
        <v>422</v>
      </c>
      <c r="R86" s="696">
        <v>834</v>
      </c>
      <c r="S86" s="731">
        <v>765.84</v>
      </c>
      <c r="T86" s="696" t="s">
        <v>422</v>
      </c>
      <c r="U86" s="731"/>
      <c r="V86" s="696" t="s">
        <v>423</v>
      </c>
      <c r="W86" s="696" t="s">
        <v>424</v>
      </c>
      <c r="X86" s="697" t="s">
        <v>425</v>
      </c>
      <c r="Y86" s="1033" t="s">
        <v>3574</v>
      </c>
      <c r="Z86" s="696" t="s">
        <v>6417</v>
      </c>
      <c r="AA86" s="1052">
        <v>45121.578865740739</v>
      </c>
    </row>
    <row r="87" spans="1:27" s="1033" customFormat="1">
      <c r="A87" s="696" t="s">
        <v>410</v>
      </c>
      <c r="B87" s="696" t="s">
        <v>411</v>
      </c>
      <c r="C87" s="696" t="s">
        <v>4685</v>
      </c>
      <c r="D87" s="696" t="s">
        <v>970</v>
      </c>
      <c r="E87" s="696" t="s">
        <v>971</v>
      </c>
      <c r="F87" s="696" t="s">
        <v>414</v>
      </c>
      <c r="G87" s="696" t="s">
        <v>415</v>
      </c>
      <c r="H87" s="696" t="s">
        <v>416</v>
      </c>
      <c r="I87" s="697" t="s">
        <v>1325</v>
      </c>
      <c r="J87" s="697" t="s">
        <v>1326</v>
      </c>
      <c r="K87" s="1047">
        <v>45107</v>
      </c>
      <c r="L87" s="696" t="s">
        <v>6418</v>
      </c>
      <c r="M87" s="696" t="s">
        <v>6419</v>
      </c>
      <c r="N87" s="696" t="s">
        <v>421</v>
      </c>
      <c r="O87" s="696">
        <v>0</v>
      </c>
      <c r="P87" s="696">
        <v>0</v>
      </c>
      <c r="Q87" s="696" t="s">
        <v>422</v>
      </c>
      <c r="R87" s="696">
        <v>336</v>
      </c>
      <c r="S87" s="731">
        <v>308.54000000000002</v>
      </c>
      <c r="T87" s="696" t="s">
        <v>422</v>
      </c>
      <c r="U87" s="731"/>
      <c r="V87" s="696" t="s">
        <v>423</v>
      </c>
      <c r="W87" s="696" t="s">
        <v>424</v>
      </c>
      <c r="X87" s="697" t="s">
        <v>425</v>
      </c>
      <c r="Y87" s="1033" t="s">
        <v>3574</v>
      </c>
      <c r="Z87" s="696" t="s">
        <v>6420</v>
      </c>
      <c r="AA87" s="1052">
        <v>45121.578865740739</v>
      </c>
    </row>
    <row r="88" spans="1:27" s="1033" customFormat="1">
      <c r="A88" s="696" t="s">
        <v>410</v>
      </c>
      <c r="B88" s="696" t="s">
        <v>411</v>
      </c>
      <c r="C88" s="696" t="s">
        <v>4715</v>
      </c>
      <c r="D88" s="696" t="s">
        <v>412</v>
      </c>
      <c r="E88" s="696" t="s">
        <v>413</v>
      </c>
      <c r="F88" s="696" t="s">
        <v>414</v>
      </c>
      <c r="G88" s="696" t="s">
        <v>415</v>
      </c>
      <c r="H88" s="696" t="s">
        <v>416</v>
      </c>
      <c r="I88" s="697" t="s">
        <v>2043</v>
      </c>
      <c r="J88" s="697" t="s">
        <v>1833</v>
      </c>
      <c r="K88" s="1047">
        <v>45106</v>
      </c>
      <c r="L88" s="696" t="s">
        <v>6421</v>
      </c>
      <c r="M88" s="696" t="s">
        <v>6422</v>
      </c>
      <c r="N88" s="696" t="s">
        <v>421</v>
      </c>
      <c r="O88" s="696">
        <v>0</v>
      </c>
      <c r="P88" s="696">
        <v>0</v>
      </c>
      <c r="Q88" s="696" t="s">
        <v>422</v>
      </c>
      <c r="R88" s="696">
        <v>185</v>
      </c>
      <c r="S88" s="731">
        <v>169.88</v>
      </c>
      <c r="T88" s="696" t="s">
        <v>422</v>
      </c>
      <c r="U88" s="731">
        <v>185</v>
      </c>
      <c r="V88" s="696" t="s">
        <v>423</v>
      </c>
      <c r="W88" s="696" t="s">
        <v>424</v>
      </c>
      <c r="X88" s="697" t="s">
        <v>425</v>
      </c>
      <c r="Y88" s="1033" t="s">
        <v>3064</v>
      </c>
      <c r="Z88" s="696" t="s">
        <v>6423</v>
      </c>
      <c r="AA88" s="1052">
        <v>45121.596909722219</v>
      </c>
    </row>
    <row r="89" spans="1:27" s="1033" customFormat="1">
      <c r="A89" s="696" t="s">
        <v>410</v>
      </c>
      <c r="B89" s="696" t="s">
        <v>411</v>
      </c>
      <c r="C89" s="696" t="s">
        <v>4667</v>
      </c>
      <c r="D89" s="696" t="s">
        <v>970</v>
      </c>
      <c r="E89" s="696" t="s">
        <v>971</v>
      </c>
      <c r="F89" s="696" t="s">
        <v>414</v>
      </c>
      <c r="G89" s="696" t="s">
        <v>415</v>
      </c>
      <c r="H89" s="696" t="s">
        <v>416</v>
      </c>
      <c r="I89" s="697" t="s">
        <v>853</v>
      </c>
      <c r="J89" s="697" t="s">
        <v>4668</v>
      </c>
      <c r="K89" s="1047">
        <v>45107</v>
      </c>
      <c r="L89" s="696" t="s">
        <v>6424</v>
      </c>
      <c r="M89" s="696" t="s">
        <v>6425</v>
      </c>
      <c r="N89" s="696" t="s">
        <v>421</v>
      </c>
      <c r="O89" s="696">
        <v>0</v>
      </c>
      <c r="P89" s="696">
        <v>0</v>
      </c>
      <c r="Q89" s="696" t="s">
        <v>422</v>
      </c>
      <c r="R89" s="696">
        <v>3690</v>
      </c>
      <c r="S89" s="731">
        <v>3388.43</v>
      </c>
      <c r="T89" s="696" t="s">
        <v>422</v>
      </c>
      <c r="U89" s="731">
        <v>3690</v>
      </c>
      <c r="V89" s="696" t="s">
        <v>423</v>
      </c>
      <c r="W89" s="696" t="s">
        <v>424</v>
      </c>
      <c r="X89" s="697" t="s">
        <v>425</v>
      </c>
      <c r="Y89" s="1033" t="s">
        <v>3571</v>
      </c>
      <c r="Z89" s="696" t="s">
        <v>6426</v>
      </c>
      <c r="AA89" s="1052">
        <v>45121.651030092595</v>
      </c>
    </row>
    <row r="90" spans="1:27" s="1033" customFormat="1">
      <c r="A90" s="696" t="s">
        <v>410</v>
      </c>
      <c r="B90" s="696" t="s">
        <v>411</v>
      </c>
      <c r="C90" s="696" t="s">
        <v>4667</v>
      </c>
      <c r="D90" s="696" t="s">
        <v>970</v>
      </c>
      <c r="E90" s="696" t="s">
        <v>971</v>
      </c>
      <c r="F90" s="696" t="s">
        <v>414</v>
      </c>
      <c r="G90" s="696" t="s">
        <v>415</v>
      </c>
      <c r="H90" s="696" t="s">
        <v>416</v>
      </c>
      <c r="I90" s="697" t="s">
        <v>904</v>
      </c>
      <c r="J90" s="697" t="s">
        <v>3892</v>
      </c>
      <c r="K90" s="1047">
        <v>45107</v>
      </c>
      <c r="L90" s="696" t="s">
        <v>6424</v>
      </c>
      <c r="M90" s="696" t="s">
        <v>6427</v>
      </c>
      <c r="N90" s="696" t="s">
        <v>421</v>
      </c>
      <c r="O90" s="696">
        <v>0</v>
      </c>
      <c r="P90" s="696">
        <v>0</v>
      </c>
      <c r="Q90" s="696" t="s">
        <v>422</v>
      </c>
      <c r="R90" s="696">
        <v>4915</v>
      </c>
      <c r="S90" s="731">
        <v>4513.3100000000004</v>
      </c>
      <c r="T90" s="696" t="s">
        <v>422</v>
      </c>
      <c r="U90" s="731">
        <v>4915</v>
      </c>
      <c r="V90" s="696" t="s">
        <v>423</v>
      </c>
      <c r="W90" s="696" t="s">
        <v>424</v>
      </c>
      <c r="X90" s="697" t="s">
        <v>425</v>
      </c>
      <c r="Y90" s="1033" t="s">
        <v>3571</v>
      </c>
      <c r="Z90" s="696" t="s">
        <v>6428</v>
      </c>
      <c r="AA90" s="1052">
        <v>45121.651030092595</v>
      </c>
    </row>
    <row r="91" spans="1:27" s="1033" customFormat="1">
      <c r="A91" s="696" t="s">
        <v>410</v>
      </c>
      <c r="B91" s="696" t="s">
        <v>411</v>
      </c>
      <c r="C91" s="696" t="s">
        <v>4667</v>
      </c>
      <c r="D91" s="696" t="s">
        <v>970</v>
      </c>
      <c r="E91" s="696" t="s">
        <v>971</v>
      </c>
      <c r="F91" s="696" t="s">
        <v>414</v>
      </c>
      <c r="G91" s="696" t="s">
        <v>415</v>
      </c>
      <c r="H91" s="696" t="s">
        <v>416</v>
      </c>
      <c r="I91" s="697" t="s">
        <v>915</v>
      </c>
      <c r="J91" s="697" t="s">
        <v>1659</v>
      </c>
      <c r="K91" s="1047">
        <v>45107</v>
      </c>
      <c r="L91" s="696" t="s">
        <v>6424</v>
      </c>
      <c r="M91" s="696" t="s">
        <v>6429</v>
      </c>
      <c r="N91" s="696" t="s">
        <v>421</v>
      </c>
      <c r="O91" s="696">
        <v>0</v>
      </c>
      <c r="P91" s="696">
        <v>0</v>
      </c>
      <c r="Q91" s="696" t="s">
        <v>422</v>
      </c>
      <c r="R91" s="696">
        <v>5405</v>
      </c>
      <c r="S91" s="731">
        <v>4963.2700000000004</v>
      </c>
      <c r="T91" s="696" t="s">
        <v>422</v>
      </c>
      <c r="U91" s="731">
        <v>5405</v>
      </c>
      <c r="V91" s="696" t="s">
        <v>423</v>
      </c>
      <c r="W91" s="696" t="s">
        <v>424</v>
      </c>
      <c r="X91" s="697" t="s">
        <v>425</v>
      </c>
      <c r="Y91" s="1033" t="s">
        <v>3571</v>
      </c>
      <c r="Z91" s="696" t="s">
        <v>6430</v>
      </c>
      <c r="AA91" s="1052">
        <v>45121.651030092595</v>
      </c>
    </row>
    <row r="92" spans="1:27" s="1033" customFormat="1">
      <c r="A92" s="696" t="s">
        <v>410</v>
      </c>
      <c r="B92" s="696" t="s">
        <v>411</v>
      </c>
      <c r="C92" s="696" t="s">
        <v>4685</v>
      </c>
      <c r="D92" s="696" t="s">
        <v>970</v>
      </c>
      <c r="E92" s="696" t="s">
        <v>971</v>
      </c>
      <c r="F92" s="696" t="s">
        <v>414</v>
      </c>
      <c r="G92" s="696" t="s">
        <v>415</v>
      </c>
      <c r="H92" s="696" t="s">
        <v>416</v>
      </c>
      <c r="I92" s="697" t="s">
        <v>819</v>
      </c>
      <c r="J92" s="697" t="s">
        <v>991</v>
      </c>
      <c r="K92" s="1047">
        <v>45107</v>
      </c>
      <c r="L92" s="696" t="s">
        <v>6424</v>
      </c>
      <c r="M92" s="696" t="s">
        <v>6431</v>
      </c>
      <c r="N92" s="696" t="s">
        <v>421</v>
      </c>
      <c r="O92" s="696">
        <v>0</v>
      </c>
      <c r="P92" s="696">
        <v>0</v>
      </c>
      <c r="Q92" s="696" t="s">
        <v>422</v>
      </c>
      <c r="R92" s="696">
        <v>3500</v>
      </c>
      <c r="S92" s="731">
        <v>3213.96</v>
      </c>
      <c r="T92" s="696" t="s">
        <v>422</v>
      </c>
      <c r="U92" s="731">
        <v>3500</v>
      </c>
      <c r="V92" s="696" t="s">
        <v>423</v>
      </c>
      <c r="W92" s="696" t="s">
        <v>424</v>
      </c>
      <c r="X92" s="697" t="s">
        <v>425</v>
      </c>
      <c r="Y92" s="1033" t="s">
        <v>3574</v>
      </c>
      <c r="Z92" s="696" t="s">
        <v>6432</v>
      </c>
      <c r="AA92" s="1052">
        <v>45121.651030092595</v>
      </c>
    </row>
    <row r="93" spans="1:27" s="1033" customFormat="1">
      <c r="A93" s="696" t="s">
        <v>410</v>
      </c>
      <c r="B93" s="696" t="s">
        <v>411</v>
      </c>
      <c r="C93" s="696" t="s">
        <v>4685</v>
      </c>
      <c r="D93" s="696" t="s">
        <v>970</v>
      </c>
      <c r="E93" s="696" t="s">
        <v>971</v>
      </c>
      <c r="F93" s="696" t="s">
        <v>414</v>
      </c>
      <c r="G93" s="696" t="s">
        <v>415</v>
      </c>
      <c r="H93" s="696" t="s">
        <v>416</v>
      </c>
      <c r="I93" s="697" t="s">
        <v>928</v>
      </c>
      <c r="J93" s="697" t="s">
        <v>980</v>
      </c>
      <c r="K93" s="1047">
        <v>45107</v>
      </c>
      <c r="L93" s="696" t="s">
        <v>6424</v>
      </c>
      <c r="M93" s="696" t="s">
        <v>6433</v>
      </c>
      <c r="N93" s="696" t="s">
        <v>421</v>
      </c>
      <c r="O93" s="696">
        <v>0</v>
      </c>
      <c r="P93" s="696">
        <v>0</v>
      </c>
      <c r="Q93" s="696" t="s">
        <v>422</v>
      </c>
      <c r="R93" s="696">
        <v>1700</v>
      </c>
      <c r="S93" s="731">
        <v>1561.07</v>
      </c>
      <c r="T93" s="696" t="s">
        <v>422</v>
      </c>
      <c r="U93" s="731">
        <v>1700</v>
      </c>
      <c r="V93" s="696" t="s">
        <v>423</v>
      </c>
      <c r="W93" s="696" t="s">
        <v>424</v>
      </c>
      <c r="X93" s="697" t="s">
        <v>425</v>
      </c>
      <c r="Y93" s="1033" t="s">
        <v>3574</v>
      </c>
      <c r="Z93" s="696" t="s">
        <v>6434</v>
      </c>
      <c r="AA93" s="1052">
        <v>45121.651041666664</v>
      </c>
    </row>
    <row r="94" spans="1:27" s="1033" customFormat="1">
      <c r="A94" s="696" t="s">
        <v>410</v>
      </c>
      <c r="B94" s="696" t="s">
        <v>411</v>
      </c>
      <c r="C94" s="696" t="s">
        <v>4685</v>
      </c>
      <c r="D94" s="696" t="s">
        <v>970</v>
      </c>
      <c r="E94" s="696" t="s">
        <v>971</v>
      </c>
      <c r="F94" s="696" t="s">
        <v>414</v>
      </c>
      <c r="G94" s="696" t="s">
        <v>415</v>
      </c>
      <c r="H94" s="696" t="s">
        <v>416</v>
      </c>
      <c r="I94" s="697" t="s">
        <v>820</v>
      </c>
      <c r="J94" s="697" t="s">
        <v>982</v>
      </c>
      <c r="K94" s="1047">
        <v>45107</v>
      </c>
      <c r="L94" s="696" t="s">
        <v>6424</v>
      </c>
      <c r="M94" s="696" t="s">
        <v>6435</v>
      </c>
      <c r="N94" s="696" t="s">
        <v>421</v>
      </c>
      <c r="O94" s="696">
        <v>0</v>
      </c>
      <c r="P94" s="696">
        <v>0</v>
      </c>
      <c r="Q94" s="696" t="s">
        <v>422</v>
      </c>
      <c r="R94" s="696">
        <v>3250</v>
      </c>
      <c r="S94" s="731">
        <v>2984.39</v>
      </c>
      <c r="T94" s="696" t="s">
        <v>422</v>
      </c>
      <c r="U94" s="731">
        <v>3250</v>
      </c>
      <c r="V94" s="696" t="s">
        <v>423</v>
      </c>
      <c r="W94" s="696" t="s">
        <v>424</v>
      </c>
      <c r="X94" s="697" t="s">
        <v>425</v>
      </c>
      <c r="Y94" s="1033" t="s">
        <v>3574</v>
      </c>
      <c r="Z94" s="696" t="s">
        <v>6436</v>
      </c>
      <c r="AA94" s="1052">
        <v>45121.651041666664</v>
      </c>
    </row>
    <row r="95" spans="1:27" s="1033" customFormat="1">
      <c r="A95" s="696" t="s">
        <v>410</v>
      </c>
      <c r="B95" s="696" t="s">
        <v>411</v>
      </c>
      <c r="C95" s="696" t="s">
        <v>4685</v>
      </c>
      <c r="D95" s="696" t="s">
        <v>970</v>
      </c>
      <c r="E95" s="696" t="s">
        <v>971</v>
      </c>
      <c r="F95" s="696" t="s">
        <v>414</v>
      </c>
      <c r="G95" s="696" t="s">
        <v>415</v>
      </c>
      <c r="H95" s="696" t="s">
        <v>416</v>
      </c>
      <c r="I95" s="697" t="s">
        <v>931</v>
      </c>
      <c r="J95" s="697" t="s">
        <v>987</v>
      </c>
      <c r="K95" s="1047">
        <v>45107</v>
      </c>
      <c r="L95" s="696" t="s">
        <v>6424</v>
      </c>
      <c r="M95" s="696" t="s">
        <v>6437</v>
      </c>
      <c r="N95" s="696" t="s">
        <v>421</v>
      </c>
      <c r="O95" s="696">
        <v>0</v>
      </c>
      <c r="P95" s="696">
        <v>0</v>
      </c>
      <c r="Q95" s="696" t="s">
        <v>422</v>
      </c>
      <c r="R95" s="696">
        <v>600</v>
      </c>
      <c r="S95" s="731">
        <v>550.96</v>
      </c>
      <c r="T95" s="696" t="s">
        <v>422</v>
      </c>
      <c r="U95" s="731">
        <v>600</v>
      </c>
      <c r="V95" s="696" t="s">
        <v>423</v>
      </c>
      <c r="W95" s="696" t="s">
        <v>424</v>
      </c>
      <c r="X95" s="697" t="s">
        <v>425</v>
      </c>
      <c r="Y95" s="1033" t="s">
        <v>3574</v>
      </c>
      <c r="Z95" s="696" t="s">
        <v>6438</v>
      </c>
      <c r="AA95" s="1052">
        <v>45121.651041666664</v>
      </c>
    </row>
    <row r="96" spans="1:27" s="1033" customFormat="1">
      <c r="A96" s="696" t="s">
        <v>410</v>
      </c>
      <c r="B96" s="696" t="s">
        <v>411</v>
      </c>
      <c r="C96" s="696" t="s">
        <v>4685</v>
      </c>
      <c r="D96" s="696" t="s">
        <v>970</v>
      </c>
      <c r="E96" s="696" t="s">
        <v>971</v>
      </c>
      <c r="F96" s="696" t="s">
        <v>414</v>
      </c>
      <c r="G96" s="696" t="s">
        <v>415</v>
      </c>
      <c r="H96" s="696" t="s">
        <v>416</v>
      </c>
      <c r="I96" s="697" t="s">
        <v>843</v>
      </c>
      <c r="J96" s="697" t="s">
        <v>995</v>
      </c>
      <c r="K96" s="1047">
        <v>45107</v>
      </c>
      <c r="L96" s="696" t="s">
        <v>6424</v>
      </c>
      <c r="M96" s="696" t="s">
        <v>6439</v>
      </c>
      <c r="N96" s="696" t="s">
        <v>421</v>
      </c>
      <c r="O96" s="696">
        <v>0</v>
      </c>
      <c r="P96" s="696">
        <v>0</v>
      </c>
      <c r="Q96" s="696" t="s">
        <v>422</v>
      </c>
      <c r="R96" s="696">
        <v>794</v>
      </c>
      <c r="S96" s="731">
        <v>729.11</v>
      </c>
      <c r="T96" s="696" t="s">
        <v>422</v>
      </c>
      <c r="U96" s="731">
        <v>794</v>
      </c>
      <c r="V96" s="696" t="s">
        <v>423</v>
      </c>
      <c r="W96" s="696" t="s">
        <v>424</v>
      </c>
      <c r="X96" s="697" t="s">
        <v>425</v>
      </c>
      <c r="Y96" s="1033" t="s">
        <v>3574</v>
      </c>
      <c r="Z96" s="696" t="s">
        <v>6440</v>
      </c>
      <c r="AA96" s="1052">
        <v>45121.651041666664</v>
      </c>
    </row>
    <row r="97" spans="1:27" s="1033" customFormat="1">
      <c r="A97" s="696" t="s">
        <v>410</v>
      </c>
      <c r="B97" s="696" t="s">
        <v>411</v>
      </c>
      <c r="C97" s="696" t="s">
        <v>4685</v>
      </c>
      <c r="D97" s="696" t="s">
        <v>970</v>
      </c>
      <c r="E97" s="696" t="s">
        <v>971</v>
      </c>
      <c r="F97" s="696" t="s">
        <v>414</v>
      </c>
      <c r="G97" s="696" t="s">
        <v>415</v>
      </c>
      <c r="H97" s="696" t="s">
        <v>416</v>
      </c>
      <c r="I97" s="697" t="s">
        <v>940</v>
      </c>
      <c r="J97" s="697" t="s">
        <v>1007</v>
      </c>
      <c r="K97" s="1047">
        <v>45107</v>
      </c>
      <c r="L97" s="696" t="s">
        <v>6424</v>
      </c>
      <c r="M97" s="696" t="s">
        <v>6441</v>
      </c>
      <c r="N97" s="696" t="s">
        <v>421</v>
      </c>
      <c r="O97" s="696">
        <v>0</v>
      </c>
      <c r="P97" s="696">
        <v>0</v>
      </c>
      <c r="Q97" s="696" t="s">
        <v>422</v>
      </c>
      <c r="R97" s="696">
        <v>720</v>
      </c>
      <c r="S97" s="731">
        <v>661.16</v>
      </c>
      <c r="T97" s="696" t="s">
        <v>422</v>
      </c>
      <c r="U97" s="731">
        <v>720</v>
      </c>
      <c r="V97" s="696" t="s">
        <v>423</v>
      </c>
      <c r="W97" s="696" t="s">
        <v>424</v>
      </c>
      <c r="X97" s="697" t="s">
        <v>425</v>
      </c>
      <c r="Y97" s="1033" t="s">
        <v>3574</v>
      </c>
      <c r="Z97" s="696" t="s">
        <v>6442</v>
      </c>
      <c r="AA97" s="1052">
        <v>45121.651041666664</v>
      </c>
    </row>
    <row r="98" spans="1:27" s="1033" customFormat="1">
      <c r="A98" s="696" t="s">
        <v>410</v>
      </c>
      <c r="B98" s="696" t="s">
        <v>411</v>
      </c>
      <c r="C98" s="696" t="s">
        <v>4685</v>
      </c>
      <c r="D98" s="696" t="s">
        <v>970</v>
      </c>
      <c r="E98" s="696" t="s">
        <v>971</v>
      </c>
      <c r="F98" s="696" t="s">
        <v>414</v>
      </c>
      <c r="G98" s="696" t="s">
        <v>415</v>
      </c>
      <c r="H98" s="696" t="s">
        <v>416</v>
      </c>
      <c r="I98" s="697" t="s">
        <v>2355</v>
      </c>
      <c r="J98" s="697" t="s">
        <v>2356</v>
      </c>
      <c r="K98" s="1047">
        <v>45107</v>
      </c>
      <c r="L98" s="696" t="s">
        <v>6424</v>
      </c>
      <c r="M98" s="696" t="s">
        <v>6443</v>
      </c>
      <c r="N98" s="696" t="s">
        <v>421</v>
      </c>
      <c r="O98" s="696">
        <v>0</v>
      </c>
      <c r="P98" s="696">
        <v>0</v>
      </c>
      <c r="Q98" s="696" t="s">
        <v>422</v>
      </c>
      <c r="R98" s="696">
        <v>1720</v>
      </c>
      <c r="S98" s="731">
        <v>1579.43</v>
      </c>
      <c r="T98" s="696" t="s">
        <v>422</v>
      </c>
      <c r="U98" s="731"/>
      <c r="V98" s="696" t="s">
        <v>423</v>
      </c>
      <c r="W98" s="696" t="s">
        <v>424</v>
      </c>
      <c r="X98" s="697" t="s">
        <v>425</v>
      </c>
      <c r="Y98" s="1033" t="s">
        <v>3574</v>
      </c>
      <c r="Z98" s="696" t="s">
        <v>6444</v>
      </c>
      <c r="AA98" s="1052">
        <v>45121.651041666664</v>
      </c>
    </row>
    <row r="99" spans="1:27" s="1033" customFormat="1">
      <c r="A99" s="696" t="s">
        <v>410</v>
      </c>
      <c r="B99" s="696" t="s">
        <v>411</v>
      </c>
      <c r="C99" s="696" t="s">
        <v>4685</v>
      </c>
      <c r="D99" s="696" t="s">
        <v>970</v>
      </c>
      <c r="E99" s="696" t="s">
        <v>971</v>
      </c>
      <c r="F99" s="696" t="s">
        <v>414</v>
      </c>
      <c r="G99" s="696" t="s">
        <v>415</v>
      </c>
      <c r="H99" s="696" t="s">
        <v>416</v>
      </c>
      <c r="I99" s="697" t="s">
        <v>2355</v>
      </c>
      <c r="J99" s="697" t="s">
        <v>2356</v>
      </c>
      <c r="K99" s="1047">
        <v>45107</v>
      </c>
      <c r="L99" s="696" t="s">
        <v>6445</v>
      </c>
      <c r="M99" s="696" t="s">
        <v>6446</v>
      </c>
      <c r="N99" s="696" t="s">
        <v>421</v>
      </c>
      <c r="O99" s="696">
        <v>0</v>
      </c>
      <c r="P99" s="696">
        <v>0</v>
      </c>
      <c r="Q99" s="696" t="s">
        <v>422</v>
      </c>
      <c r="R99" s="696">
        <v>-8210</v>
      </c>
      <c r="S99" s="731">
        <v>-7539.03</v>
      </c>
      <c r="T99" s="696" t="s">
        <v>422</v>
      </c>
      <c r="U99" s="731"/>
      <c r="V99" s="696" t="s">
        <v>423</v>
      </c>
      <c r="W99" s="696" t="s">
        <v>424</v>
      </c>
      <c r="X99" s="697" t="s">
        <v>425</v>
      </c>
      <c r="Y99" s="1033" t="s">
        <v>3574</v>
      </c>
      <c r="Z99" s="696" t="s">
        <v>6447</v>
      </c>
      <c r="AA99" s="1052">
        <v>45121.656655092593</v>
      </c>
    </row>
    <row r="100" spans="1:27" s="1033" customFormat="1">
      <c r="A100" s="696" t="s">
        <v>410</v>
      </c>
      <c r="B100" s="696" t="s">
        <v>411</v>
      </c>
      <c r="C100" s="696" t="s">
        <v>4685</v>
      </c>
      <c r="D100" s="696" t="s">
        <v>970</v>
      </c>
      <c r="E100" s="696" t="s">
        <v>971</v>
      </c>
      <c r="F100" s="696" t="s">
        <v>414</v>
      </c>
      <c r="G100" s="696" t="s">
        <v>415</v>
      </c>
      <c r="H100" s="696" t="s">
        <v>416</v>
      </c>
      <c r="I100" s="697" t="s">
        <v>2355</v>
      </c>
      <c r="J100" s="697" t="s">
        <v>2356</v>
      </c>
      <c r="K100" s="1047">
        <v>45107</v>
      </c>
      <c r="L100" s="696" t="s">
        <v>6445</v>
      </c>
      <c r="M100" s="696" t="s">
        <v>6448</v>
      </c>
      <c r="N100" s="696" t="s">
        <v>421</v>
      </c>
      <c r="O100" s="696">
        <v>0</v>
      </c>
      <c r="P100" s="696">
        <v>0</v>
      </c>
      <c r="Q100" s="696" t="s">
        <v>422</v>
      </c>
      <c r="R100" s="696">
        <v>8230</v>
      </c>
      <c r="S100" s="731">
        <v>7557.39</v>
      </c>
      <c r="T100" s="696" t="s">
        <v>422</v>
      </c>
      <c r="U100" s="731"/>
      <c r="V100" s="696" t="s">
        <v>423</v>
      </c>
      <c r="W100" s="696" t="s">
        <v>424</v>
      </c>
      <c r="X100" s="697" t="s">
        <v>425</v>
      </c>
      <c r="Y100" s="1033" t="s">
        <v>3574</v>
      </c>
      <c r="Z100" s="696" t="s">
        <v>6449</v>
      </c>
      <c r="AA100" s="1052">
        <v>45121.656655092593</v>
      </c>
    </row>
    <row r="101" spans="1:27" s="1033" customFormat="1">
      <c r="A101" s="696" t="s">
        <v>410</v>
      </c>
      <c r="B101" s="696" t="s">
        <v>411</v>
      </c>
      <c r="C101" s="696" t="s">
        <v>4667</v>
      </c>
      <c r="D101" s="696" t="s">
        <v>970</v>
      </c>
      <c r="E101" s="696" t="s">
        <v>971</v>
      </c>
      <c r="F101" s="696" t="s">
        <v>414</v>
      </c>
      <c r="G101" s="696" t="s">
        <v>415</v>
      </c>
      <c r="H101" s="696" t="s">
        <v>416</v>
      </c>
      <c r="I101" s="697" t="s">
        <v>855</v>
      </c>
      <c r="J101" s="697" t="s">
        <v>1329</v>
      </c>
      <c r="K101" s="1047">
        <v>45107</v>
      </c>
      <c r="L101" s="696" t="s">
        <v>6450</v>
      </c>
      <c r="M101" s="696" t="s">
        <v>6451</v>
      </c>
      <c r="N101" s="696" t="s">
        <v>421</v>
      </c>
      <c r="O101" s="696">
        <v>0</v>
      </c>
      <c r="P101" s="696">
        <v>0</v>
      </c>
      <c r="Q101" s="696" t="s">
        <v>422</v>
      </c>
      <c r="R101" s="696">
        <v>580</v>
      </c>
      <c r="S101" s="731">
        <v>532.6</v>
      </c>
      <c r="T101" s="696" t="s">
        <v>422</v>
      </c>
      <c r="U101" s="731">
        <v>580</v>
      </c>
      <c r="V101" s="696" t="s">
        <v>423</v>
      </c>
      <c r="W101" s="696" t="s">
        <v>424</v>
      </c>
      <c r="X101" s="697" t="s">
        <v>425</v>
      </c>
      <c r="Y101" s="1033" t="s">
        <v>3571</v>
      </c>
      <c r="Z101" s="696" t="s">
        <v>6452</v>
      </c>
      <c r="AA101" s="1052">
        <v>45121.656990740739</v>
      </c>
    </row>
    <row r="102" spans="1:27" s="1033" customFormat="1">
      <c r="A102" s="696" t="s">
        <v>410</v>
      </c>
      <c r="B102" s="696" t="s">
        <v>411</v>
      </c>
      <c r="C102" s="696" t="s">
        <v>4667</v>
      </c>
      <c r="D102" s="696" t="s">
        <v>970</v>
      </c>
      <c r="E102" s="696" t="s">
        <v>971</v>
      </c>
      <c r="F102" s="696" t="s">
        <v>414</v>
      </c>
      <c r="G102" s="696" t="s">
        <v>415</v>
      </c>
      <c r="H102" s="696" t="s">
        <v>416</v>
      </c>
      <c r="I102" s="697" t="s">
        <v>3561</v>
      </c>
      <c r="J102" s="697" t="s">
        <v>3821</v>
      </c>
      <c r="K102" s="1047">
        <v>45107</v>
      </c>
      <c r="L102" s="696" t="s">
        <v>6450</v>
      </c>
      <c r="M102" s="696" t="s">
        <v>6453</v>
      </c>
      <c r="N102" s="696" t="s">
        <v>421</v>
      </c>
      <c r="O102" s="696">
        <v>0</v>
      </c>
      <c r="P102" s="696">
        <v>0</v>
      </c>
      <c r="Q102" s="696" t="s">
        <v>422</v>
      </c>
      <c r="R102" s="696">
        <v>6950</v>
      </c>
      <c r="S102" s="731">
        <v>6382</v>
      </c>
      <c r="T102" s="696" t="s">
        <v>422</v>
      </c>
      <c r="U102" s="731">
        <v>6950</v>
      </c>
      <c r="V102" s="696" t="s">
        <v>423</v>
      </c>
      <c r="W102" s="696" t="s">
        <v>424</v>
      </c>
      <c r="X102" s="697" t="s">
        <v>425</v>
      </c>
      <c r="Y102" s="1033" t="s">
        <v>3571</v>
      </c>
      <c r="Z102" s="696" t="s">
        <v>6454</v>
      </c>
      <c r="AA102" s="1052">
        <v>45121.656990740739</v>
      </c>
    </row>
    <row r="103" spans="1:27" s="1033" customFormat="1">
      <c r="A103" s="696" t="s">
        <v>410</v>
      </c>
      <c r="B103" s="696" t="s">
        <v>411</v>
      </c>
      <c r="C103" s="696" t="s">
        <v>4667</v>
      </c>
      <c r="D103" s="696" t="s">
        <v>970</v>
      </c>
      <c r="E103" s="696" t="s">
        <v>971</v>
      </c>
      <c r="F103" s="696" t="s">
        <v>414</v>
      </c>
      <c r="G103" s="696" t="s">
        <v>415</v>
      </c>
      <c r="H103" s="696" t="s">
        <v>416</v>
      </c>
      <c r="I103" s="697" t="s">
        <v>852</v>
      </c>
      <c r="J103" s="697" t="s">
        <v>2284</v>
      </c>
      <c r="K103" s="1047">
        <v>45107</v>
      </c>
      <c r="L103" s="696" t="s">
        <v>6450</v>
      </c>
      <c r="M103" s="696" t="s">
        <v>6455</v>
      </c>
      <c r="N103" s="696" t="s">
        <v>421</v>
      </c>
      <c r="O103" s="696">
        <v>0</v>
      </c>
      <c r="P103" s="696">
        <v>0</v>
      </c>
      <c r="Q103" s="696" t="s">
        <v>422</v>
      </c>
      <c r="R103" s="696">
        <v>17345</v>
      </c>
      <c r="S103" s="731">
        <v>15927.46</v>
      </c>
      <c r="T103" s="696" t="s">
        <v>422</v>
      </c>
      <c r="U103" s="731">
        <v>17345</v>
      </c>
      <c r="V103" s="696" t="s">
        <v>423</v>
      </c>
      <c r="W103" s="696" t="s">
        <v>424</v>
      </c>
      <c r="X103" s="697" t="s">
        <v>425</v>
      </c>
      <c r="Y103" s="1033" t="s">
        <v>3571</v>
      </c>
      <c r="Z103" s="696" t="s">
        <v>6456</v>
      </c>
      <c r="AA103" s="1052">
        <v>45121.656990740739</v>
      </c>
    </row>
    <row r="104" spans="1:27" s="1033" customFormat="1">
      <c r="A104" s="696" t="s">
        <v>410</v>
      </c>
      <c r="B104" s="696" t="s">
        <v>411</v>
      </c>
      <c r="C104" s="696" t="s">
        <v>4667</v>
      </c>
      <c r="D104" s="696" t="s">
        <v>970</v>
      </c>
      <c r="E104" s="696" t="s">
        <v>971</v>
      </c>
      <c r="F104" s="696" t="s">
        <v>414</v>
      </c>
      <c r="G104" s="696" t="s">
        <v>415</v>
      </c>
      <c r="H104" s="696" t="s">
        <v>416</v>
      </c>
      <c r="I104" s="697" t="s">
        <v>866</v>
      </c>
      <c r="J104" s="697" t="s">
        <v>2581</v>
      </c>
      <c r="K104" s="1047">
        <v>45107</v>
      </c>
      <c r="L104" s="696" t="s">
        <v>6450</v>
      </c>
      <c r="M104" s="696" t="s">
        <v>6457</v>
      </c>
      <c r="N104" s="696" t="s">
        <v>421</v>
      </c>
      <c r="O104" s="696">
        <v>0</v>
      </c>
      <c r="P104" s="696">
        <v>0</v>
      </c>
      <c r="Q104" s="696" t="s">
        <v>422</v>
      </c>
      <c r="R104" s="696">
        <v>1020</v>
      </c>
      <c r="S104" s="731">
        <v>936.64</v>
      </c>
      <c r="T104" s="696" t="s">
        <v>422</v>
      </c>
      <c r="U104" s="731">
        <v>1020</v>
      </c>
      <c r="V104" s="696" t="s">
        <v>423</v>
      </c>
      <c r="W104" s="696" t="s">
        <v>424</v>
      </c>
      <c r="X104" s="697" t="s">
        <v>425</v>
      </c>
      <c r="Y104" s="1033" t="s">
        <v>3571</v>
      </c>
      <c r="Z104" s="696" t="s">
        <v>6458</v>
      </c>
      <c r="AA104" s="1052">
        <v>45121.656990740739</v>
      </c>
    </row>
    <row r="105" spans="1:27" s="1033" customFormat="1">
      <c r="A105" s="696" t="s">
        <v>410</v>
      </c>
      <c r="B105" s="696" t="s">
        <v>411</v>
      </c>
      <c r="C105" s="696" t="s">
        <v>4667</v>
      </c>
      <c r="D105" s="696" t="s">
        <v>458</v>
      </c>
      <c r="E105" s="696" t="s">
        <v>459</v>
      </c>
      <c r="F105" s="696" t="s">
        <v>414</v>
      </c>
      <c r="G105" s="696" t="s">
        <v>415</v>
      </c>
      <c r="H105" s="696" t="s">
        <v>416</v>
      </c>
      <c r="I105" s="697" t="s">
        <v>916</v>
      </c>
      <c r="J105" s="697" t="s">
        <v>4150</v>
      </c>
      <c r="K105" s="1047">
        <v>45107</v>
      </c>
      <c r="L105" s="696" t="s">
        <v>6450</v>
      </c>
      <c r="M105" s="696" t="s">
        <v>6459</v>
      </c>
      <c r="N105" s="696" t="s">
        <v>421</v>
      </c>
      <c r="O105" s="696">
        <v>0</v>
      </c>
      <c r="P105" s="696">
        <v>0</v>
      </c>
      <c r="Q105" s="696" t="s">
        <v>422</v>
      </c>
      <c r="R105" s="696">
        <v>4794</v>
      </c>
      <c r="S105" s="731">
        <v>4402.2</v>
      </c>
      <c r="T105" s="696" t="s">
        <v>422</v>
      </c>
      <c r="U105" s="731">
        <v>4794</v>
      </c>
      <c r="V105" s="696" t="s">
        <v>423</v>
      </c>
      <c r="W105" s="696" t="s">
        <v>424</v>
      </c>
      <c r="X105" s="697" t="s">
        <v>425</v>
      </c>
      <c r="Y105" s="1033" t="s">
        <v>3571</v>
      </c>
      <c r="Z105" s="696" t="s">
        <v>6460</v>
      </c>
      <c r="AA105" s="1052">
        <v>45121.656990740739</v>
      </c>
    </row>
    <row r="106" spans="1:27" s="1033" customFormat="1">
      <c r="A106" s="696" t="s">
        <v>410</v>
      </c>
      <c r="B106" s="696" t="s">
        <v>411</v>
      </c>
      <c r="C106" s="696" t="s">
        <v>4685</v>
      </c>
      <c r="D106" s="696" t="s">
        <v>970</v>
      </c>
      <c r="E106" s="696" t="s">
        <v>971</v>
      </c>
      <c r="F106" s="696" t="s">
        <v>414</v>
      </c>
      <c r="G106" s="696" t="s">
        <v>415</v>
      </c>
      <c r="H106" s="696" t="s">
        <v>416</v>
      </c>
      <c r="I106" s="697" t="s">
        <v>900</v>
      </c>
      <c r="J106" s="697" t="s">
        <v>1343</v>
      </c>
      <c r="K106" s="1047">
        <v>45107</v>
      </c>
      <c r="L106" s="696" t="s">
        <v>6450</v>
      </c>
      <c r="M106" s="696" t="s">
        <v>6461</v>
      </c>
      <c r="N106" s="696" t="s">
        <v>421</v>
      </c>
      <c r="O106" s="696">
        <v>0</v>
      </c>
      <c r="P106" s="696">
        <v>0</v>
      </c>
      <c r="Q106" s="696" t="s">
        <v>422</v>
      </c>
      <c r="R106" s="696">
        <v>-150</v>
      </c>
      <c r="S106" s="731">
        <v>-137.74</v>
      </c>
      <c r="T106" s="696" t="s">
        <v>422</v>
      </c>
      <c r="U106" s="731">
        <v>-150</v>
      </c>
      <c r="V106" s="696" t="s">
        <v>423</v>
      </c>
      <c r="W106" s="696" t="s">
        <v>424</v>
      </c>
      <c r="X106" s="697" t="s">
        <v>425</v>
      </c>
      <c r="Y106" s="1033" t="s">
        <v>3574</v>
      </c>
      <c r="Z106" s="696" t="s">
        <v>6462</v>
      </c>
      <c r="AA106" s="1052">
        <v>45121.656990740739</v>
      </c>
    </row>
    <row r="107" spans="1:27" s="1033" customFormat="1">
      <c r="A107" s="696" t="s">
        <v>410</v>
      </c>
      <c r="B107" s="696" t="s">
        <v>411</v>
      </c>
      <c r="C107" s="696" t="s">
        <v>4685</v>
      </c>
      <c r="D107" s="696" t="s">
        <v>970</v>
      </c>
      <c r="E107" s="696" t="s">
        <v>971</v>
      </c>
      <c r="F107" s="696" t="s">
        <v>414</v>
      </c>
      <c r="G107" s="696" t="s">
        <v>415</v>
      </c>
      <c r="H107" s="696" t="s">
        <v>416</v>
      </c>
      <c r="I107" s="697" t="s">
        <v>899</v>
      </c>
      <c r="J107" s="697" t="s">
        <v>2594</v>
      </c>
      <c r="K107" s="1047">
        <v>45107</v>
      </c>
      <c r="L107" s="696" t="s">
        <v>6450</v>
      </c>
      <c r="M107" s="696" t="s">
        <v>6463</v>
      </c>
      <c r="N107" s="696" t="s">
        <v>421</v>
      </c>
      <c r="O107" s="696">
        <v>0</v>
      </c>
      <c r="P107" s="696">
        <v>0</v>
      </c>
      <c r="Q107" s="696" t="s">
        <v>422</v>
      </c>
      <c r="R107" s="696">
        <v>6400</v>
      </c>
      <c r="S107" s="731">
        <v>5876.95</v>
      </c>
      <c r="T107" s="696" t="s">
        <v>422</v>
      </c>
      <c r="U107" s="731">
        <v>6400</v>
      </c>
      <c r="V107" s="696" t="s">
        <v>423</v>
      </c>
      <c r="W107" s="696" t="s">
        <v>424</v>
      </c>
      <c r="X107" s="697" t="s">
        <v>425</v>
      </c>
      <c r="Y107" s="1033" t="s">
        <v>3574</v>
      </c>
      <c r="Z107" s="696" t="s">
        <v>6464</v>
      </c>
      <c r="AA107" s="1052">
        <v>45121.656990740739</v>
      </c>
    </row>
    <row r="108" spans="1:27" s="1033" customFormat="1">
      <c r="A108" s="696" t="s">
        <v>410</v>
      </c>
      <c r="B108" s="696" t="s">
        <v>411</v>
      </c>
      <c r="C108" s="696" t="s">
        <v>4685</v>
      </c>
      <c r="D108" s="696" t="s">
        <v>458</v>
      </c>
      <c r="E108" s="696" t="s">
        <v>459</v>
      </c>
      <c r="F108" s="696" t="s">
        <v>414</v>
      </c>
      <c r="G108" s="696" t="s">
        <v>415</v>
      </c>
      <c r="H108" s="696" t="s">
        <v>416</v>
      </c>
      <c r="I108" s="697" t="s">
        <v>822</v>
      </c>
      <c r="J108" s="697" t="s">
        <v>1352</v>
      </c>
      <c r="K108" s="1047">
        <v>45107</v>
      </c>
      <c r="L108" s="696" t="s">
        <v>6450</v>
      </c>
      <c r="M108" s="696" t="s">
        <v>6465</v>
      </c>
      <c r="N108" s="696" t="s">
        <v>421</v>
      </c>
      <c r="O108" s="696">
        <v>0</v>
      </c>
      <c r="P108" s="696">
        <v>0</v>
      </c>
      <c r="Q108" s="696" t="s">
        <v>422</v>
      </c>
      <c r="R108" s="696">
        <v>5705</v>
      </c>
      <c r="S108" s="731">
        <v>5238.75</v>
      </c>
      <c r="T108" s="696" t="s">
        <v>422</v>
      </c>
      <c r="U108" s="731">
        <v>5705</v>
      </c>
      <c r="V108" s="696" t="s">
        <v>423</v>
      </c>
      <c r="W108" s="696" t="s">
        <v>424</v>
      </c>
      <c r="X108" s="697" t="s">
        <v>425</v>
      </c>
      <c r="Y108" s="1033" t="s">
        <v>3574</v>
      </c>
      <c r="Z108" s="696" t="s">
        <v>6466</v>
      </c>
      <c r="AA108" s="1052">
        <v>45121.656990740739</v>
      </c>
    </row>
    <row r="109" spans="1:27" s="1033" customFormat="1">
      <c r="A109" s="696" t="s">
        <v>410</v>
      </c>
      <c r="B109" s="696" t="s">
        <v>411</v>
      </c>
      <c r="C109" s="696" t="s">
        <v>4685</v>
      </c>
      <c r="D109" s="696" t="s">
        <v>970</v>
      </c>
      <c r="E109" s="696" t="s">
        <v>971</v>
      </c>
      <c r="F109" s="696" t="s">
        <v>414</v>
      </c>
      <c r="G109" s="696" t="s">
        <v>415</v>
      </c>
      <c r="H109" s="696" t="s">
        <v>416</v>
      </c>
      <c r="I109" s="697" t="s">
        <v>839</v>
      </c>
      <c r="J109" s="697" t="s">
        <v>1355</v>
      </c>
      <c r="K109" s="1047">
        <v>45107</v>
      </c>
      <c r="L109" s="696" t="s">
        <v>6450</v>
      </c>
      <c r="M109" s="696" t="s">
        <v>6467</v>
      </c>
      <c r="N109" s="696" t="s">
        <v>421</v>
      </c>
      <c r="O109" s="696">
        <v>0</v>
      </c>
      <c r="P109" s="696">
        <v>0</v>
      </c>
      <c r="Q109" s="696" t="s">
        <v>422</v>
      </c>
      <c r="R109" s="696">
        <v>680</v>
      </c>
      <c r="S109" s="731">
        <v>624.42999999999995</v>
      </c>
      <c r="T109" s="696" t="s">
        <v>422</v>
      </c>
      <c r="U109" s="731">
        <v>680</v>
      </c>
      <c r="V109" s="696" t="s">
        <v>423</v>
      </c>
      <c r="W109" s="696" t="s">
        <v>424</v>
      </c>
      <c r="X109" s="697" t="s">
        <v>425</v>
      </c>
      <c r="Y109" s="1033" t="s">
        <v>3574</v>
      </c>
      <c r="Z109" s="696" t="s">
        <v>6468</v>
      </c>
      <c r="AA109" s="1052">
        <v>45121.656990740739</v>
      </c>
    </row>
    <row r="110" spans="1:27" s="1033" customFormat="1">
      <c r="A110" s="696" t="s">
        <v>410</v>
      </c>
      <c r="B110" s="696" t="s">
        <v>411</v>
      </c>
      <c r="C110" s="696" t="s">
        <v>4685</v>
      </c>
      <c r="D110" s="696" t="s">
        <v>970</v>
      </c>
      <c r="E110" s="696" t="s">
        <v>971</v>
      </c>
      <c r="F110" s="696" t="s">
        <v>414</v>
      </c>
      <c r="G110" s="696" t="s">
        <v>415</v>
      </c>
      <c r="H110" s="696" t="s">
        <v>416</v>
      </c>
      <c r="I110" s="697" t="s">
        <v>838</v>
      </c>
      <c r="J110" s="697" t="s">
        <v>1358</v>
      </c>
      <c r="K110" s="1047">
        <v>45107</v>
      </c>
      <c r="L110" s="696" t="s">
        <v>6450</v>
      </c>
      <c r="M110" s="696" t="s">
        <v>6469</v>
      </c>
      <c r="N110" s="696" t="s">
        <v>421</v>
      </c>
      <c r="O110" s="696">
        <v>0</v>
      </c>
      <c r="P110" s="696">
        <v>0</v>
      </c>
      <c r="Q110" s="696" t="s">
        <v>422</v>
      </c>
      <c r="R110" s="696">
        <v>54</v>
      </c>
      <c r="S110" s="731">
        <v>49.59</v>
      </c>
      <c r="T110" s="696" t="s">
        <v>422</v>
      </c>
      <c r="U110" s="731">
        <v>54</v>
      </c>
      <c r="V110" s="696" t="s">
        <v>423</v>
      </c>
      <c r="W110" s="696" t="s">
        <v>424</v>
      </c>
      <c r="X110" s="697" t="s">
        <v>425</v>
      </c>
      <c r="Y110" s="1033" t="s">
        <v>3574</v>
      </c>
      <c r="Z110" s="696" t="s">
        <v>6470</v>
      </c>
      <c r="AA110" s="1052">
        <v>45121.656990740739</v>
      </c>
    </row>
    <row r="111" spans="1:27" s="1033" customFormat="1">
      <c r="A111" s="696" t="s">
        <v>410</v>
      </c>
      <c r="B111" s="696" t="s">
        <v>411</v>
      </c>
      <c r="C111" s="696" t="s">
        <v>4667</v>
      </c>
      <c r="D111" s="696" t="s">
        <v>970</v>
      </c>
      <c r="E111" s="696" t="s">
        <v>971</v>
      </c>
      <c r="F111" s="696" t="s">
        <v>414</v>
      </c>
      <c r="G111" s="696" t="s">
        <v>415</v>
      </c>
      <c r="H111" s="696" t="s">
        <v>416</v>
      </c>
      <c r="I111" s="697" t="s">
        <v>877</v>
      </c>
      <c r="J111" s="697" t="s">
        <v>6471</v>
      </c>
      <c r="K111" s="1047">
        <v>45107</v>
      </c>
      <c r="L111" s="696" t="s">
        <v>6450</v>
      </c>
      <c r="M111" s="696" t="s">
        <v>6472</v>
      </c>
      <c r="N111" s="696" t="s">
        <v>421</v>
      </c>
      <c r="O111" s="696">
        <v>0</v>
      </c>
      <c r="P111" s="696">
        <v>0</v>
      </c>
      <c r="Q111" s="696" t="s">
        <v>422</v>
      </c>
      <c r="R111" s="696">
        <v>18441</v>
      </c>
      <c r="S111" s="731">
        <v>16933.88</v>
      </c>
      <c r="T111" s="696" t="s">
        <v>422</v>
      </c>
      <c r="U111" s="731">
        <v>18441</v>
      </c>
      <c r="V111" s="696" t="s">
        <v>423</v>
      </c>
      <c r="W111" s="696" t="s">
        <v>424</v>
      </c>
      <c r="X111" s="697" t="s">
        <v>425</v>
      </c>
      <c r="Y111" s="1033" t="s">
        <v>3571</v>
      </c>
      <c r="Z111" s="696" t="s">
        <v>6473</v>
      </c>
      <c r="AA111" s="1052">
        <v>45121.657002314816</v>
      </c>
    </row>
    <row r="112" spans="1:27" s="1033" customFormat="1">
      <c r="A112" s="696" t="s">
        <v>410</v>
      </c>
      <c r="B112" s="696" t="s">
        <v>411</v>
      </c>
      <c r="C112" s="696" t="s">
        <v>4685</v>
      </c>
      <c r="D112" s="696" t="s">
        <v>970</v>
      </c>
      <c r="E112" s="696" t="s">
        <v>971</v>
      </c>
      <c r="F112" s="696" t="s">
        <v>414</v>
      </c>
      <c r="G112" s="696" t="s">
        <v>415</v>
      </c>
      <c r="H112" s="696" t="s">
        <v>416</v>
      </c>
      <c r="I112" s="697" t="s">
        <v>840</v>
      </c>
      <c r="J112" s="697" t="s">
        <v>1361</v>
      </c>
      <c r="K112" s="1047">
        <v>45107</v>
      </c>
      <c r="L112" s="696" t="s">
        <v>6450</v>
      </c>
      <c r="M112" s="696" t="s">
        <v>6474</v>
      </c>
      <c r="N112" s="696" t="s">
        <v>421</v>
      </c>
      <c r="O112" s="696">
        <v>0</v>
      </c>
      <c r="P112" s="696">
        <v>0</v>
      </c>
      <c r="Q112" s="696" t="s">
        <v>422</v>
      </c>
      <c r="R112" s="696">
        <v>-2696.17</v>
      </c>
      <c r="S112" s="731"/>
      <c r="T112" s="696" t="s">
        <v>422</v>
      </c>
      <c r="U112" s="731">
        <v>-2696.17</v>
      </c>
      <c r="V112" s="696" t="s">
        <v>423</v>
      </c>
      <c r="W112" s="696" t="s">
        <v>424</v>
      </c>
      <c r="X112" s="697" t="s">
        <v>425</v>
      </c>
      <c r="Y112" s="1033" t="s">
        <v>3574</v>
      </c>
      <c r="Z112" s="696" t="s">
        <v>6475</v>
      </c>
      <c r="AA112" s="1052">
        <v>45121.657002314816</v>
      </c>
    </row>
    <row r="113" spans="1:32" s="1033" customFormat="1">
      <c r="A113" s="696" t="s">
        <v>410</v>
      </c>
      <c r="B113" s="696" t="s">
        <v>411</v>
      </c>
      <c r="C113" s="696" t="s">
        <v>4685</v>
      </c>
      <c r="D113" s="696" t="s">
        <v>970</v>
      </c>
      <c r="E113" s="696" t="s">
        <v>971</v>
      </c>
      <c r="F113" s="696" t="s">
        <v>414</v>
      </c>
      <c r="G113" s="696" t="s">
        <v>415</v>
      </c>
      <c r="H113" s="696" t="s">
        <v>416</v>
      </c>
      <c r="I113" s="697" t="s">
        <v>840</v>
      </c>
      <c r="J113" s="697" t="s">
        <v>1361</v>
      </c>
      <c r="K113" s="1047">
        <v>45107</v>
      </c>
      <c r="L113" s="696" t="s">
        <v>6450</v>
      </c>
      <c r="M113" s="696" t="s">
        <v>6474</v>
      </c>
      <c r="N113" s="696" t="s">
        <v>421</v>
      </c>
      <c r="O113" s="696">
        <v>0</v>
      </c>
      <c r="P113" s="696">
        <v>0</v>
      </c>
      <c r="Q113" s="696" t="s">
        <v>422</v>
      </c>
      <c r="R113" s="696">
        <v>1855</v>
      </c>
      <c r="S113" s="731">
        <v>1703.4</v>
      </c>
      <c r="T113" s="696" t="s">
        <v>422</v>
      </c>
      <c r="U113" s="731">
        <v>1855</v>
      </c>
      <c r="V113" s="696" t="s">
        <v>423</v>
      </c>
      <c r="W113" s="696" t="s">
        <v>424</v>
      </c>
      <c r="X113" s="697" t="s">
        <v>425</v>
      </c>
      <c r="Y113" s="1033" t="s">
        <v>3574</v>
      </c>
      <c r="Z113" s="696" t="s">
        <v>6475</v>
      </c>
      <c r="AA113" s="1052">
        <v>45121.657002314816</v>
      </c>
    </row>
    <row r="114" spans="1:32" s="1033" customFormat="1">
      <c r="A114" s="696"/>
      <c r="B114" s="696"/>
      <c r="C114" s="696"/>
      <c r="D114" s="696"/>
      <c r="E114" s="696"/>
      <c r="F114" s="696"/>
      <c r="G114" s="696"/>
      <c r="H114" s="696"/>
      <c r="I114" s="696" t="s">
        <v>569</v>
      </c>
      <c r="J114" s="697"/>
      <c r="K114" s="1047"/>
      <c r="L114" s="696"/>
      <c r="M114" s="696" t="s">
        <v>6477</v>
      </c>
      <c r="N114" s="696"/>
      <c r="O114" s="696"/>
      <c r="P114" s="696"/>
      <c r="Q114" s="696"/>
      <c r="R114" s="696"/>
      <c r="S114" s="731"/>
      <c r="T114" s="696" t="s">
        <v>422</v>
      </c>
      <c r="U114" s="731">
        <v>2376</v>
      </c>
      <c r="V114" s="696"/>
      <c r="W114" s="696"/>
      <c r="X114" s="697"/>
      <c r="Z114" s="696"/>
      <c r="AA114" s="1052"/>
    </row>
    <row r="115" spans="1:32" s="1033" customFormat="1">
      <c r="A115" s="696"/>
      <c r="B115" s="696"/>
      <c r="C115" s="696"/>
      <c r="D115" s="696"/>
      <c r="E115" s="696"/>
      <c r="F115" s="696"/>
      <c r="G115" s="696"/>
      <c r="H115" s="696"/>
      <c r="I115" s="696" t="s">
        <v>569</v>
      </c>
      <c r="J115" s="697"/>
      <c r="K115" s="1047"/>
      <c r="L115" s="696"/>
      <c r="M115" s="696" t="s">
        <v>6476</v>
      </c>
      <c r="N115" s="696"/>
      <c r="O115" s="696"/>
      <c r="P115" s="696"/>
      <c r="Q115" s="696"/>
      <c r="R115" s="696"/>
      <c r="S115" s="731"/>
      <c r="T115" s="696" t="s">
        <v>422</v>
      </c>
      <c r="U115" s="731">
        <v>202</v>
      </c>
      <c r="V115" s="696"/>
      <c r="W115" s="696"/>
      <c r="X115" s="697"/>
      <c r="Z115" s="696"/>
      <c r="AA115" s="1052"/>
    </row>
    <row r="116" spans="1:32" s="1033" customFormat="1">
      <c r="A116" s="696"/>
      <c r="B116" s="696"/>
      <c r="C116" s="696"/>
      <c r="D116" s="696"/>
      <c r="E116" s="696"/>
      <c r="F116" s="696"/>
      <c r="G116" s="696"/>
      <c r="H116" s="696"/>
      <c r="I116" s="696" t="s">
        <v>569</v>
      </c>
      <c r="J116" s="697"/>
      <c r="K116" s="1047"/>
      <c r="L116" s="696"/>
      <c r="M116" s="696" t="s">
        <v>6478</v>
      </c>
      <c r="N116" s="696"/>
      <c r="O116" s="696"/>
      <c r="P116" s="696"/>
      <c r="Q116" s="696"/>
      <c r="R116" s="696"/>
      <c r="S116" s="731"/>
      <c r="T116" s="696" t="s">
        <v>422</v>
      </c>
      <c r="U116" s="731">
        <v>1975</v>
      </c>
      <c r="V116" s="696"/>
      <c r="W116" s="696"/>
      <c r="X116" s="697"/>
      <c r="Z116" s="696"/>
      <c r="AA116" s="1052"/>
    </row>
    <row r="117" spans="1:32" s="1033" customFormat="1">
      <c r="A117" s="696" t="s">
        <v>269</v>
      </c>
      <c r="B117" s="696" t="s">
        <v>411</v>
      </c>
      <c r="C117" s="696" t="s">
        <v>5252</v>
      </c>
      <c r="D117" s="696" t="s">
        <v>458</v>
      </c>
      <c r="E117" s="696" t="s">
        <v>459</v>
      </c>
      <c r="F117" s="696" t="s">
        <v>414</v>
      </c>
      <c r="G117" s="696" t="s">
        <v>415</v>
      </c>
      <c r="H117" s="696" t="s">
        <v>416</v>
      </c>
      <c r="I117" s="696" t="s">
        <v>3862</v>
      </c>
      <c r="J117" s="697" t="s">
        <v>2981</v>
      </c>
      <c r="K117" s="1130">
        <v>44957</v>
      </c>
      <c r="L117" s="1131" t="s">
        <v>5617</v>
      </c>
      <c r="M117" s="1131" t="s">
        <v>5618</v>
      </c>
      <c r="N117" s="1131" t="s">
        <v>421</v>
      </c>
      <c r="O117" s="1131">
        <v>0</v>
      </c>
      <c r="P117" s="1132">
        <v>0</v>
      </c>
      <c r="Q117" s="1131" t="s">
        <v>3452</v>
      </c>
      <c r="R117" s="1133">
        <v>305.95</v>
      </c>
      <c r="S117" s="1132">
        <v>305.95</v>
      </c>
      <c r="T117" s="696" t="s">
        <v>422</v>
      </c>
      <c r="U117" s="1134">
        <v>331.74</v>
      </c>
      <c r="V117" s="1131" t="s">
        <v>423</v>
      </c>
      <c r="W117" s="1131" t="s">
        <v>424</v>
      </c>
      <c r="X117" s="1131" t="s">
        <v>425</v>
      </c>
      <c r="Y117" s="1131" t="s">
        <v>3488</v>
      </c>
      <c r="Z117" s="1131" t="s">
        <v>5619</v>
      </c>
      <c r="AA117" s="1130">
        <v>44973.623854166668</v>
      </c>
      <c r="AB117" s="1131"/>
      <c r="AC117" s="1131"/>
      <c r="AD117" s="1131"/>
      <c r="AE117" s="1131"/>
      <c r="AF117" s="1131"/>
    </row>
    <row r="118" spans="1:32" s="1033" customFormat="1" hidden="1">
      <c r="A118" s="696" t="s">
        <v>269</v>
      </c>
      <c r="B118" s="696" t="s">
        <v>411</v>
      </c>
      <c r="C118" s="696" t="s">
        <v>5252</v>
      </c>
      <c r="D118" s="696" t="s">
        <v>458</v>
      </c>
      <c r="E118" s="696" t="s">
        <v>459</v>
      </c>
      <c r="F118" s="696" t="s">
        <v>414</v>
      </c>
      <c r="G118" s="696" t="s">
        <v>415</v>
      </c>
      <c r="H118" s="696" t="s">
        <v>416</v>
      </c>
      <c r="I118" s="696" t="s">
        <v>524</v>
      </c>
      <c r="J118" s="697" t="s">
        <v>2981</v>
      </c>
      <c r="K118" s="1130">
        <v>44985</v>
      </c>
      <c r="L118" s="1131" t="s">
        <v>6479</v>
      </c>
      <c r="M118" s="1131" t="s">
        <v>6480</v>
      </c>
      <c r="N118" s="1131" t="s">
        <v>421</v>
      </c>
      <c r="O118" s="1131">
        <v>0</v>
      </c>
      <c r="P118" s="1132">
        <v>0</v>
      </c>
      <c r="Q118" s="1131" t="s">
        <v>3452</v>
      </c>
      <c r="R118" s="1133">
        <v>338.06</v>
      </c>
      <c r="S118" s="1132">
        <v>338.06</v>
      </c>
      <c r="T118" s="1131" t="s">
        <v>422</v>
      </c>
      <c r="U118" s="1140"/>
      <c r="V118" s="1131" t="s">
        <v>423</v>
      </c>
      <c r="W118" s="1131" t="s">
        <v>424</v>
      </c>
      <c r="X118" s="1131" t="s">
        <v>425</v>
      </c>
      <c r="Y118" s="1131" t="s">
        <v>3488</v>
      </c>
      <c r="Z118" s="1131" t="s">
        <v>6481</v>
      </c>
      <c r="AA118" s="1130">
        <v>45001.490706018521</v>
      </c>
      <c r="AB118" s="1131" t="s">
        <v>383</v>
      </c>
      <c r="AC118" s="1131"/>
      <c r="AD118" s="1131"/>
      <c r="AE118" s="1131"/>
      <c r="AF118" s="1131"/>
    </row>
    <row r="119" spans="1:32" s="1033" customFormat="1">
      <c r="A119" s="696" t="s">
        <v>269</v>
      </c>
      <c r="B119" s="696" t="s">
        <v>411</v>
      </c>
      <c r="C119" s="696" t="s">
        <v>5252</v>
      </c>
      <c r="D119" s="696" t="s">
        <v>458</v>
      </c>
      <c r="E119" s="696" t="s">
        <v>459</v>
      </c>
      <c r="F119" s="696" t="s">
        <v>414</v>
      </c>
      <c r="G119" s="696" t="s">
        <v>415</v>
      </c>
      <c r="H119" s="696" t="s">
        <v>416</v>
      </c>
      <c r="I119" s="696" t="s">
        <v>524</v>
      </c>
      <c r="J119" s="697" t="s">
        <v>2981</v>
      </c>
      <c r="K119" s="1130">
        <v>45016</v>
      </c>
      <c r="L119" s="1131" t="s">
        <v>5964</v>
      </c>
      <c r="M119" s="1131" t="s">
        <v>5965</v>
      </c>
      <c r="N119" s="1131" t="s">
        <v>421</v>
      </c>
      <c r="O119" s="1131">
        <v>0</v>
      </c>
      <c r="P119" s="1132">
        <v>0</v>
      </c>
      <c r="Q119" s="1131" t="s">
        <v>3452</v>
      </c>
      <c r="R119" s="1133">
        <v>309.94</v>
      </c>
      <c r="S119" s="1132">
        <v>309.94</v>
      </c>
      <c r="T119" s="696" t="s">
        <v>422</v>
      </c>
      <c r="U119" s="1134">
        <v>332.97</v>
      </c>
      <c r="V119" s="1131" t="s">
        <v>423</v>
      </c>
      <c r="W119" s="1131" t="s">
        <v>424</v>
      </c>
      <c r="X119" s="1131" t="s">
        <v>425</v>
      </c>
      <c r="Y119" s="1131" t="s">
        <v>3488</v>
      </c>
      <c r="Z119" s="1131" t="s">
        <v>5966</v>
      </c>
      <c r="AA119" s="1130">
        <v>45029.692615740743</v>
      </c>
      <c r="AB119" s="1131"/>
      <c r="AC119" s="1131"/>
      <c r="AD119" s="1131"/>
      <c r="AE119" s="1131"/>
      <c r="AF119" s="1131"/>
    </row>
    <row r="120" spans="1:32" s="1033" customFormat="1" hidden="1">
      <c r="A120" s="696" t="s">
        <v>269</v>
      </c>
      <c r="B120" s="696" t="s">
        <v>411</v>
      </c>
      <c r="C120" s="696" t="s">
        <v>6482</v>
      </c>
      <c r="D120" s="696" t="s">
        <v>458</v>
      </c>
      <c r="E120" s="696" t="s">
        <v>459</v>
      </c>
      <c r="F120" s="696" t="s">
        <v>414</v>
      </c>
      <c r="G120" s="696" t="s">
        <v>415</v>
      </c>
      <c r="H120" s="696" t="s">
        <v>416</v>
      </c>
      <c r="I120" s="696" t="s">
        <v>524</v>
      </c>
      <c r="J120" s="697" t="s">
        <v>2981</v>
      </c>
      <c r="K120" s="1130">
        <v>44926</v>
      </c>
      <c r="L120" s="1131" t="s">
        <v>6483</v>
      </c>
      <c r="M120" s="1131" t="s">
        <v>6484</v>
      </c>
      <c r="N120" s="1131" t="s">
        <v>421</v>
      </c>
      <c r="O120" s="1131">
        <v>0</v>
      </c>
      <c r="P120" s="1132">
        <v>0</v>
      </c>
      <c r="Q120" s="1131" t="s">
        <v>3452</v>
      </c>
      <c r="R120" s="1133">
        <v>53.86</v>
      </c>
      <c r="S120" s="1132">
        <v>53.86</v>
      </c>
      <c r="T120" s="1131" t="s">
        <v>422</v>
      </c>
      <c r="U120" s="1140"/>
      <c r="V120" s="1131" t="s">
        <v>423</v>
      </c>
      <c r="W120" s="1131" t="s">
        <v>424</v>
      </c>
      <c r="X120" s="1131" t="s">
        <v>425</v>
      </c>
      <c r="Y120" s="1131" t="s">
        <v>6485</v>
      </c>
      <c r="Z120" s="1131" t="s">
        <v>6486</v>
      </c>
      <c r="AA120" s="1130">
        <v>45015.343645833331</v>
      </c>
      <c r="AB120" s="1131" t="s">
        <v>383</v>
      </c>
      <c r="AC120" s="1131"/>
      <c r="AD120" s="1131"/>
      <c r="AE120" s="1131"/>
      <c r="AF120" s="1131"/>
    </row>
    <row r="121" spans="1:32" s="1033" customFormat="1">
      <c r="A121" s="696"/>
      <c r="B121" s="696"/>
      <c r="C121" s="696"/>
      <c r="D121" s="696"/>
      <c r="E121" s="696"/>
      <c r="F121" s="696"/>
      <c r="G121" s="696"/>
      <c r="H121" s="696"/>
      <c r="I121" s="697"/>
      <c r="J121" s="697"/>
      <c r="K121" s="1047"/>
      <c r="L121" s="696"/>
      <c r="M121" s="696"/>
      <c r="N121" s="696"/>
      <c r="O121" s="696"/>
      <c r="P121" s="696"/>
      <c r="Q121" s="696"/>
      <c r="R121" s="696"/>
      <c r="S121" s="731"/>
      <c r="T121" s="696"/>
      <c r="U121" s="731"/>
      <c r="V121" s="696"/>
      <c r="W121" s="696"/>
      <c r="X121" s="697"/>
      <c r="Z121" s="696"/>
      <c r="AA121" s="1052"/>
    </row>
    <row r="122" spans="1:32" s="1033" customFormat="1">
      <c r="A122" s="696"/>
      <c r="B122" s="696"/>
      <c r="C122" s="696"/>
      <c r="D122" s="696"/>
      <c r="E122" s="696"/>
      <c r="F122" s="696"/>
      <c r="G122" s="696"/>
      <c r="H122" s="696"/>
      <c r="I122" s="697"/>
      <c r="J122" s="697"/>
      <c r="K122" s="1047"/>
      <c r="L122" s="696"/>
      <c r="M122" s="696"/>
      <c r="N122" s="696"/>
      <c r="O122" s="696"/>
      <c r="P122" s="696"/>
      <c r="Q122" s="696"/>
      <c r="R122" s="696"/>
      <c r="S122" s="731"/>
      <c r="T122" s="696"/>
      <c r="U122" s="731">
        <f>SUM(U4:U121)</f>
        <v>182184.96999999997</v>
      </c>
      <c r="V122" s="696"/>
      <c r="W122" s="696"/>
      <c r="X122" s="697"/>
      <c r="Z122" s="696"/>
      <c r="AA122" s="1052"/>
    </row>
    <row r="123" spans="1:32" s="1033" customFormat="1">
      <c r="A123" s="696"/>
      <c r="B123" s="696"/>
      <c r="C123" s="696"/>
      <c r="D123" s="696"/>
      <c r="E123" s="696"/>
      <c r="F123" s="696"/>
      <c r="G123" s="696"/>
      <c r="H123" s="696"/>
      <c r="I123" s="697"/>
      <c r="J123" s="697"/>
      <c r="K123" s="1047"/>
      <c r="L123" s="696"/>
      <c r="M123" s="696"/>
      <c r="N123" s="696"/>
      <c r="O123" s="696"/>
      <c r="P123" s="696"/>
      <c r="Q123" s="696"/>
      <c r="R123" s="696"/>
      <c r="S123" s="731"/>
      <c r="T123" s="696"/>
      <c r="U123" s="731"/>
      <c r="V123" s="696"/>
      <c r="W123" s="696"/>
      <c r="X123" s="697"/>
      <c r="Z123" s="696"/>
      <c r="AA123" s="1052"/>
    </row>
    <row r="124" spans="1:32" s="1033" customFormat="1">
      <c r="A124" s="696"/>
      <c r="B124" s="696"/>
      <c r="C124" s="696"/>
      <c r="D124" s="696"/>
      <c r="E124" s="696"/>
      <c r="F124" s="696"/>
      <c r="G124" s="696"/>
      <c r="H124" s="696"/>
      <c r="I124" s="697"/>
      <c r="J124" s="697"/>
      <c r="K124" s="1047"/>
      <c r="L124" s="696"/>
      <c r="M124" s="696"/>
      <c r="N124" s="696"/>
      <c r="O124" s="696"/>
      <c r="P124" s="696"/>
      <c r="Q124" s="696"/>
      <c r="R124" s="696"/>
      <c r="S124" s="731"/>
      <c r="T124" s="696"/>
      <c r="U124" s="731"/>
      <c r="V124" s="696"/>
      <c r="W124" s="696"/>
      <c r="X124" s="697"/>
      <c r="Z124" s="696"/>
      <c r="AA124" s="1052"/>
    </row>
    <row r="125" spans="1:32" s="1033" customFormat="1">
      <c r="A125" s="696"/>
      <c r="B125" s="696"/>
      <c r="C125" s="696"/>
      <c r="D125" s="696"/>
      <c r="E125" s="696"/>
      <c r="F125" s="696"/>
      <c r="G125" s="696"/>
      <c r="H125" s="696"/>
      <c r="I125" s="697"/>
      <c r="J125" s="697"/>
      <c r="K125" s="1047"/>
      <c r="L125" s="696"/>
      <c r="M125" s="696"/>
      <c r="N125" s="696"/>
      <c r="O125" s="696"/>
      <c r="P125" s="696"/>
      <c r="Q125" s="696"/>
      <c r="R125" s="731"/>
      <c r="S125" s="731"/>
      <c r="T125" s="696"/>
      <c r="U125" s="731"/>
      <c r="V125" s="696"/>
      <c r="W125" s="696"/>
      <c r="X125" s="697"/>
      <c r="Z125" s="696"/>
      <c r="AA125" s="1052"/>
    </row>
    <row r="126" spans="1:32" s="1033" customFormat="1">
      <c r="A126" s="696"/>
      <c r="B126" s="696"/>
      <c r="C126" s="696"/>
      <c r="D126" s="696"/>
      <c r="E126" s="696"/>
      <c r="F126" s="696"/>
      <c r="G126" s="696"/>
      <c r="H126" s="696"/>
      <c r="I126" s="697"/>
      <c r="J126" s="697"/>
      <c r="K126" s="1047"/>
      <c r="L126" s="696"/>
      <c r="M126" s="696"/>
      <c r="N126" s="696"/>
      <c r="O126" s="696"/>
      <c r="P126" s="696"/>
      <c r="Q126" s="696"/>
      <c r="R126" s="731"/>
      <c r="S126" s="731"/>
      <c r="T126" s="696"/>
      <c r="U126" s="731"/>
      <c r="V126" s="696"/>
      <c r="W126" s="696"/>
      <c r="X126" s="697"/>
      <c r="Z126" s="696"/>
      <c r="AA126" s="1052"/>
    </row>
    <row r="127" spans="1:32" s="1033" customFormat="1">
      <c r="A127" s="696"/>
      <c r="B127" s="696"/>
      <c r="C127" s="696"/>
      <c r="D127" s="696"/>
      <c r="E127" s="696"/>
      <c r="F127" s="696"/>
      <c r="G127" s="696"/>
      <c r="H127" s="696"/>
      <c r="I127" s="697"/>
      <c r="J127" s="697"/>
      <c r="K127" s="1047"/>
      <c r="L127" s="696"/>
      <c r="M127" s="696"/>
      <c r="N127" s="696"/>
      <c r="O127" s="696"/>
      <c r="P127" s="696"/>
      <c r="Q127" s="696"/>
      <c r="R127" s="731"/>
      <c r="S127" s="731"/>
      <c r="T127" s="696"/>
      <c r="U127" s="731"/>
      <c r="V127" s="696"/>
      <c r="W127" s="696"/>
      <c r="X127" s="697"/>
      <c r="Z127" s="696"/>
      <c r="AA127" s="1052"/>
    </row>
    <row r="128" spans="1:32" s="1033" customFormat="1">
      <c r="A128" s="696"/>
      <c r="B128" s="696"/>
      <c r="C128" s="696"/>
      <c r="D128" s="696"/>
      <c r="E128" s="696"/>
      <c r="F128" s="696"/>
      <c r="G128" s="696"/>
      <c r="H128" s="696"/>
      <c r="I128" s="697"/>
      <c r="J128" s="697"/>
      <c r="K128" s="1047"/>
      <c r="L128" s="696"/>
      <c r="M128" s="696"/>
      <c r="N128" s="696"/>
      <c r="O128" s="696"/>
      <c r="P128" s="696"/>
      <c r="Q128" s="696"/>
      <c r="R128" s="731"/>
      <c r="S128" s="731"/>
      <c r="T128" s="696"/>
      <c r="U128" s="731"/>
      <c r="V128" s="696"/>
      <c r="W128" s="696"/>
      <c r="X128" s="697"/>
      <c r="Z128" s="696"/>
      <c r="AA128" s="1052"/>
    </row>
    <row r="129" spans="1:27" s="1033" customFormat="1">
      <c r="A129" s="696"/>
      <c r="B129" s="696"/>
      <c r="C129" s="696"/>
      <c r="D129" s="696"/>
      <c r="E129" s="696"/>
      <c r="F129" s="696"/>
      <c r="G129" s="696"/>
      <c r="H129" s="696"/>
      <c r="I129" s="697"/>
      <c r="J129" s="697"/>
      <c r="K129" s="1047"/>
      <c r="L129" s="696"/>
      <c r="M129" s="696"/>
      <c r="N129" s="696"/>
      <c r="O129" s="696"/>
      <c r="P129" s="696"/>
      <c r="Q129" s="696"/>
      <c r="R129" s="696"/>
      <c r="S129" s="731"/>
      <c r="T129" s="696"/>
      <c r="U129" s="731"/>
      <c r="V129" s="696"/>
      <c r="W129" s="696"/>
      <c r="X129" s="697"/>
      <c r="Z129" s="696"/>
      <c r="AA129" s="1052"/>
    </row>
    <row r="130" spans="1:27" s="1033" customFormat="1">
      <c r="A130" s="696"/>
      <c r="B130" s="696"/>
      <c r="C130" s="696"/>
      <c r="D130" s="696"/>
      <c r="E130" s="696"/>
      <c r="F130" s="696"/>
      <c r="G130" s="696"/>
      <c r="H130" s="696"/>
      <c r="I130" s="697"/>
      <c r="J130" s="697"/>
      <c r="K130" s="1047"/>
      <c r="L130" s="696"/>
      <c r="M130" s="696"/>
      <c r="N130" s="696"/>
      <c r="O130" s="696"/>
      <c r="P130" s="696"/>
      <c r="Q130" s="696"/>
      <c r="R130" s="696"/>
      <c r="S130" s="731"/>
      <c r="T130" s="696"/>
      <c r="U130" s="731"/>
      <c r="V130" s="696"/>
      <c r="W130" s="696"/>
      <c r="X130" s="697"/>
      <c r="Z130" s="696"/>
      <c r="AA130" s="1052"/>
    </row>
    <row r="131" spans="1:27" s="1033" customFormat="1">
      <c r="A131" s="696"/>
      <c r="B131" s="696"/>
      <c r="C131" s="696"/>
      <c r="D131" s="696"/>
      <c r="E131" s="696"/>
      <c r="F131" s="696"/>
      <c r="G131" s="696"/>
      <c r="H131" s="696"/>
      <c r="I131" s="697"/>
      <c r="J131" s="697"/>
      <c r="K131" s="1047"/>
      <c r="L131" s="696"/>
      <c r="M131" s="696"/>
      <c r="N131" s="696"/>
      <c r="O131" s="696"/>
      <c r="P131" s="696"/>
      <c r="Q131" s="696"/>
      <c r="R131" s="696"/>
      <c r="S131" s="731"/>
      <c r="T131" s="696"/>
      <c r="U131" s="731"/>
      <c r="V131" s="696"/>
      <c r="W131" s="696"/>
      <c r="X131" s="697"/>
      <c r="Z131" s="696"/>
      <c r="AA131" s="1052"/>
    </row>
    <row r="132" spans="1:27" s="1033" customFormat="1">
      <c r="A132" s="696"/>
      <c r="B132" s="696"/>
      <c r="C132" s="696"/>
      <c r="D132" s="696"/>
      <c r="E132" s="696"/>
      <c r="F132" s="696"/>
      <c r="G132" s="696"/>
      <c r="H132" s="696"/>
      <c r="I132" s="697"/>
      <c r="J132" s="697"/>
      <c r="K132" s="1047"/>
      <c r="L132" s="696"/>
      <c r="M132" s="696"/>
      <c r="N132" s="696"/>
      <c r="O132" s="696"/>
      <c r="P132" s="696"/>
      <c r="Q132" s="696"/>
      <c r="R132" s="696"/>
      <c r="S132" s="731"/>
      <c r="T132" s="696"/>
      <c r="U132" s="731"/>
      <c r="V132" s="696"/>
      <c r="W132" s="696"/>
      <c r="X132" s="697"/>
      <c r="Z132" s="696"/>
      <c r="AA132" s="1052"/>
    </row>
    <row r="133" spans="1:27" s="1033" customFormat="1">
      <c r="A133" s="696"/>
      <c r="B133" s="696"/>
      <c r="C133" s="696"/>
      <c r="D133" s="696"/>
      <c r="E133" s="696"/>
      <c r="F133" s="696"/>
      <c r="G133" s="696"/>
      <c r="H133" s="696"/>
      <c r="I133" s="697"/>
      <c r="J133" s="697"/>
      <c r="K133" s="1047"/>
      <c r="L133" s="696"/>
      <c r="M133" s="696"/>
      <c r="N133" s="696"/>
      <c r="O133" s="696"/>
      <c r="P133" s="696"/>
      <c r="Q133" s="696"/>
      <c r="R133" s="696"/>
      <c r="S133" s="731"/>
      <c r="T133" s="696"/>
      <c r="U133" s="731"/>
      <c r="V133" s="696"/>
      <c r="W133" s="696"/>
      <c r="X133" s="697"/>
      <c r="Z133" s="696"/>
      <c r="AA133" s="1052"/>
    </row>
    <row r="134" spans="1:27" s="1033" customFormat="1">
      <c r="A134" s="696"/>
      <c r="B134" s="696"/>
      <c r="C134" s="696"/>
      <c r="D134" s="696"/>
      <c r="E134" s="696"/>
      <c r="F134" s="696"/>
      <c r="G134" s="696"/>
      <c r="H134" s="696"/>
      <c r="I134" s="697"/>
      <c r="J134" s="697"/>
      <c r="K134" s="1047"/>
      <c r="L134" s="696"/>
      <c r="M134" s="696"/>
      <c r="N134" s="696"/>
      <c r="O134" s="696"/>
      <c r="P134" s="696"/>
      <c r="Q134" s="696"/>
      <c r="R134" s="696"/>
      <c r="S134" s="731"/>
      <c r="T134" s="696"/>
      <c r="U134" s="731"/>
      <c r="V134" s="696"/>
      <c r="W134" s="696"/>
      <c r="X134" s="697"/>
      <c r="Z134" s="696"/>
      <c r="AA134" s="1052"/>
    </row>
    <row r="135" spans="1:27" s="1033" customFormat="1">
      <c r="A135" s="696"/>
      <c r="B135" s="696"/>
      <c r="C135" s="696"/>
      <c r="D135" s="696"/>
      <c r="E135" s="696"/>
      <c r="F135" s="696"/>
      <c r="G135" s="696"/>
      <c r="H135" s="696"/>
      <c r="I135" s="697"/>
      <c r="J135" s="697"/>
      <c r="K135" s="1047"/>
      <c r="L135" s="696"/>
      <c r="M135" s="696"/>
      <c r="N135" s="696"/>
      <c r="O135" s="696"/>
      <c r="P135" s="696"/>
      <c r="Q135" s="696"/>
      <c r="R135" s="696"/>
      <c r="S135" s="731"/>
      <c r="T135" s="696"/>
      <c r="U135" s="731"/>
      <c r="V135" s="696"/>
      <c r="W135" s="696"/>
      <c r="X135" s="697"/>
      <c r="Z135" s="696"/>
      <c r="AA135" s="1052"/>
    </row>
    <row r="136" spans="1:27" s="1033" customFormat="1">
      <c r="A136" s="696"/>
      <c r="B136" s="696"/>
      <c r="C136" s="696"/>
      <c r="D136" s="696"/>
      <c r="E136" s="696"/>
      <c r="F136" s="696"/>
      <c r="G136" s="696"/>
      <c r="H136" s="696"/>
      <c r="I136" s="697"/>
      <c r="J136" s="697"/>
      <c r="K136" s="1047"/>
      <c r="L136" s="696"/>
      <c r="M136" s="696"/>
      <c r="N136" s="696"/>
      <c r="O136" s="696"/>
      <c r="P136" s="696"/>
      <c r="Q136" s="696"/>
      <c r="R136" s="696"/>
      <c r="S136" s="731"/>
      <c r="T136" s="696"/>
      <c r="U136" s="731"/>
      <c r="V136" s="696"/>
      <c r="W136" s="696"/>
      <c r="X136" s="697"/>
      <c r="Z136" s="696"/>
      <c r="AA136" s="1052"/>
    </row>
    <row r="137" spans="1:27" s="1033" customFormat="1">
      <c r="A137" s="696"/>
      <c r="B137" s="696"/>
      <c r="C137" s="696"/>
      <c r="D137" s="696"/>
      <c r="E137" s="696"/>
      <c r="F137" s="696"/>
      <c r="G137" s="696"/>
      <c r="H137" s="696"/>
      <c r="I137" s="697"/>
      <c r="J137" s="697"/>
      <c r="K137" s="1047"/>
      <c r="L137" s="696"/>
      <c r="M137" s="696"/>
      <c r="N137" s="696"/>
      <c r="O137" s="696"/>
      <c r="P137" s="696"/>
      <c r="Q137" s="696"/>
      <c r="R137" s="696"/>
      <c r="S137" s="731"/>
      <c r="T137" s="696"/>
      <c r="U137" s="731"/>
      <c r="V137" s="696"/>
      <c r="W137" s="696"/>
      <c r="X137" s="697"/>
      <c r="Z137" s="696"/>
      <c r="AA137" s="1052"/>
    </row>
    <row r="138" spans="1:27" s="1033" customFormat="1">
      <c r="A138" s="696"/>
      <c r="B138" s="696"/>
      <c r="C138" s="696"/>
      <c r="D138" s="696"/>
      <c r="E138" s="696"/>
      <c r="F138" s="696"/>
      <c r="G138" s="696"/>
      <c r="H138" s="696"/>
      <c r="I138" s="697"/>
      <c r="J138" s="697"/>
      <c r="K138" s="1047"/>
      <c r="L138" s="696"/>
      <c r="M138" s="696"/>
      <c r="N138" s="696"/>
      <c r="O138" s="696"/>
      <c r="P138" s="696"/>
      <c r="Q138" s="696"/>
      <c r="R138" s="696"/>
      <c r="S138" s="731"/>
      <c r="T138" s="696"/>
      <c r="U138" s="731"/>
      <c r="V138" s="696"/>
      <c r="W138" s="696"/>
      <c r="X138" s="697"/>
      <c r="Z138" s="696"/>
      <c r="AA138" s="1052"/>
    </row>
    <row r="139" spans="1:27">
      <c r="I139" s="697"/>
      <c r="R139" s="696"/>
      <c r="S139" s="731"/>
      <c r="T139" s="696"/>
      <c r="X139" s="697"/>
    </row>
    <row r="140" spans="1:27">
      <c r="I140" s="697"/>
      <c r="R140" s="696"/>
      <c r="S140" s="731"/>
      <c r="T140" s="696"/>
      <c r="X140" s="697"/>
    </row>
    <row r="141" spans="1:27">
      <c r="I141" s="697"/>
      <c r="R141" s="696"/>
      <c r="S141" s="731"/>
      <c r="T141" s="696"/>
      <c r="X141" s="697"/>
    </row>
    <row r="142" spans="1:27">
      <c r="I142" s="697"/>
      <c r="R142" s="696"/>
      <c r="S142" s="731"/>
      <c r="T142" s="696"/>
      <c r="X142" s="697"/>
    </row>
    <row r="143" spans="1:27">
      <c r="I143" s="697"/>
      <c r="R143" s="696"/>
      <c r="S143" s="731"/>
      <c r="T143" s="696"/>
      <c r="X143" s="697"/>
    </row>
    <row r="144" spans="1:27">
      <c r="I144" s="697"/>
      <c r="R144" s="696"/>
      <c r="S144" s="731"/>
      <c r="T144" s="696"/>
      <c r="X144" s="697"/>
    </row>
    <row r="145" spans="9:27">
      <c r="I145" s="697"/>
      <c r="R145" s="696"/>
      <c r="S145" s="731"/>
      <c r="T145" s="696"/>
      <c r="X145" s="697"/>
    </row>
    <row r="146" spans="9:27">
      <c r="I146" s="697"/>
      <c r="R146" s="696"/>
      <c r="S146" s="731"/>
      <c r="T146" s="696"/>
      <c r="X146" s="697"/>
    </row>
    <row r="147" spans="9:27">
      <c r="I147" s="697"/>
      <c r="R147" s="696"/>
      <c r="S147" s="731"/>
      <c r="T147" s="696"/>
      <c r="X147" s="697"/>
    </row>
    <row r="148" spans="9:27">
      <c r="J148" s="696"/>
      <c r="K148" s="697"/>
      <c r="P148" s="1135"/>
      <c r="R148" s="1136"/>
      <c r="S148" s="1135"/>
      <c r="T148" s="696"/>
      <c r="Y148" s="696"/>
      <c r="AA148" s="697"/>
    </row>
    <row r="149" spans="9:27">
      <c r="J149" s="696"/>
      <c r="K149" s="697"/>
      <c r="P149" s="1135"/>
      <c r="R149" s="1136"/>
      <c r="S149" s="1135"/>
      <c r="T149" s="696"/>
      <c r="Y149" s="696"/>
      <c r="AA149" s="697"/>
    </row>
    <row r="150" spans="9:27">
      <c r="J150" s="696"/>
      <c r="K150" s="697"/>
      <c r="P150" s="1135"/>
      <c r="R150" s="1136"/>
      <c r="S150" s="1135"/>
      <c r="T150" s="696"/>
      <c r="Y150" s="696"/>
      <c r="AA150" s="697"/>
    </row>
    <row r="151" spans="9:27">
      <c r="J151" s="696"/>
      <c r="K151" s="697"/>
      <c r="P151" s="1135"/>
      <c r="R151" s="1136"/>
      <c r="S151" s="1135"/>
      <c r="T151" s="696"/>
      <c r="Y151" s="696"/>
      <c r="AA151" s="697"/>
    </row>
    <row r="152" spans="9:27">
      <c r="J152" s="696"/>
      <c r="K152" s="697"/>
      <c r="P152" s="1135"/>
      <c r="R152" s="1136"/>
      <c r="S152" s="1135"/>
      <c r="T152" s="696"/>
      <c r="Y152" s="696"/>
      <c r="AA152" s="697"/>
    </row>
    <row r="153" spans="9:27">
      <c r="J153" s="696"/>
      <c r="K153" s="697"/>
      <c r="P153" s="1135"/>
      <c r="R153" s="1136"/>
      <c r="S153" s="1135"/>
      <c r="T153" s="696"/>
      <c r="Y153" s="696"/>
      <c r="AA153" s="697"/>
    </row>
    <row r="154" spans="9:27">
      <c r="J154" s="696"/>
      <c r="K154" s="697"/>
      <c r="P154" s="1135"/>
      <c r="R154" s="1136"/>
      <c r="S154" s="1135"/>
      <c r="T154" s="696"/>
      <c r="Y154" s="696"/>
      <c r="AA154" s="697"/>
    </row>
    <row r="155" spans="9:27">
      <c r="J155" s="696"/>
      <c r="K155" s="697"/>
      <c r="P155" s="1135"/>
      <c r="R155" s="1136"/>
      <c r="S155" s="1135"/>
      <c r="T155" s="696"/>
      <c r="Y155" s="696"/>
      <c r="AA155" s="697"/>
    </row>
    <row r="156" spans="9:27">
      <c r="J156" s="696"/>
      <c r="K156" s="697"/>
      <c r="P156" s="1135"/>
      <c r="R156" s="1136"/>
      <c r="S156" s="1135"/>
      <c r="T156" s="696"/>
      <c r="Y156" s="696"/>
      <c r="AA156" s="697"/>
    </row>
    <row r="157" spans="9:27">
      <c r="J157" s="696"/>
      <c r="K157" s="697"/>
      <c r="P157" s="1135"/>
      <c r="R157" s="1136"/>
      <c r="S157" s="1135"/>
      <c r="T157" s="696"/>
      <c r="Y157" s="696"/>
      <c r="AA157" s="697"/>
    </row>
    <row r="158" spans="9:27">
      <c r="J158" s="696"/>
      <c r="K158" s="697"/>
      <c r="P158" s="1135"/>
      <c r="R158" s="1136"/>
      <c r="S158" s="1135"/>
      <c r="T158" s="696"/>
      <c r="Y158" s="696"/>
      <c r="AA158" s="697"/>
    </row>
    <row r="159" spans="9:27">
      <c r="J159" s="696"/>
      <c r="K159" s="697"/>
      <c r="P159" s="1135"/>
      <c r="R159" s="1136"/>
      <c r="S159" s="1135"/>
      <c r="T159" s="696"/>
      <c r="Y159" s="696"/>
      <c r="AA159" s="697"/>
    </row>
    <row r="160" spans="9:27">
      <c r="J160" s="696"/>
      <c r="K160" s="697"/>
      <c r="P160" s="1135"/>
      <c r="R160" s="1136"/>
      <c r="S160" s="1135"/>
      <c r="T160" s="696"/>
      <c r="Y160" s="696"/>
      <c r="AA160" s="697"/>
    </row>
    <row r="161" spans="11:27" s="696" customFormat="1">
      <c r="K161" s="697"/>
      <c r="P161" s="1135"/>
      <c r="R161" s="1136"/>
      <c r="S161" s="1135"/>
      <c r="U161" s="731"/>
      <c r="AA161" s="697"/>
    </row>
    <row r="162" spans="11:27" s="696" customFormat="1">
      <c r="K162" s="697"/>
      <c r="P162" s="1135"/>
      <c r="R162" s="1136"/>
      <c r="S162" s="1135"/>
      <c r="U162" s="731"/>
      <c r="AA162" s="697"/>
    </row>
    <row r="163" spans="11:27" s="696" customFormat="1">
      <c r="K163" s="697"/>
      <c r="P163" s="1135"/>
      <c r="R163" s="1136"/>
      <c r="S163" s="1135"/>
      <c r="U163" s="731"/>
      <c r="AA163" s="697"/>
    </row>
    <row r="164" spans="11:27" s="696" customFormat="1">
      <c r="K164" s="697"/>
      <c r="P164" s="1135"/>
      <c r="R164" s="1136"/>
      <c r="S164" s="1135"/>
      <c r="U164" s="731"/>
      <c r="AA164" s="697"/>
    </row>
    <row r="165" spans="11:27" s="696" customFormat="1">
      <c r="K165" s="697"/>
      <c r="P165" s="1135"/>
      <c r="R165" s="1136"/>
      <c r="S165" s="1135"/>
      <c r="U165" s="731"/>
      <c r="AA165" s="697"/>
    </row>
    <row r="166" spans="11:27" s="696" customFormat="1">
      <c r="K166" s="697"/>
      <c r="P166" s="1135"/>
      <c r="R166" s="1136"/>
      <c r="S166" s="1135"/>
      <c r="U166" s="731"/>
      <c r="AA166" s="697"/>
    </row>
    <row r="167" spans="11:27" s="696" customFormat="1">
      <c r="K167" s="697"/>
      <c r="P167" s="1135"/>
      <c r="R167" s="1136"/>
      <c r="S167" s="1135"/>
      <c r="U167" s="731"/>
      <c r="AA167" s="697"/>
    </row>
    <row r="168" spans="11:27" s="696" customFormat="1">
      <c r="K168" s="697"/>
      <c r="P168" s="1135"/>
      <c r="R168" s="1136"/>
      <c r="S168" s="1135"/>
      <c r="U168" s="731"/>
      <c r="AA168" s="697"/>
    </row>
    <row r="169" spans="11:27" s="696" customFormat="1">
      <c r="K169" s="697"/>
      <c r="P169" s="1135"/>
      <c r="R169" s="1136"/>
      <c r="S169" s="1135"/>
      <c r="U169" s="731"/>
      <c r="AA169" s="697"/>
    </row>
    <row r="170" spans="11:27" s="696" customFormat="1">
      <c r="K170" s="697"/>
      <c r="P170" s="1135"/>
      <c r="R170" s="1136"/>
      <c r="S170" s="1135"/>
      <c r="U170" s="731"/>
      <c r="AA170" s="697"/>
    </row>
    <row r="171" spans="11:27" s="696" customFormat="1">
      <c r="K171" s="697"/>
      <c r="P171" s="1135"/>
      <c r="R171" s="1136"/>
      <c r="S171" s="1135"/>
      <c r="U171" s="731"/>
      <c r="AA171" s="697"/>
    </row>
    <row r="172" spans="11:27" s="696" customFormat="1">
      <c r="K172" s="697"/>
      <c r="P172" s="1135"/>
      <c r="R172" s="1136"/>
      <c r="S172" s="1135"/>
      <c r="U172" s="731"/>
      <c r="AA172" s="697"/>
    </row>
    <row r="173" spans="11:27" s="696" customFormat="1">
      <c r="K173" s="697"/>
      <c r="P173" s="1135"/>
      <c r="R173" s="1136"/>
      <c r="S173" s="1135"/>
      <c r="U173" s="731"/>
      <c r="AA173" s="697"/>
    </row>
    <row r="174" spans="11:27" s="696" customFormat="1">
      <c r="K174" s="697"/>
      <c r="P174" s="1135"/>
      <c r="R174" s="1136"/>
      <c r="S174" s="1135"/>
      <c r="U174" s="731"/>
      <c r="AA174" s="697"/>
    </row>
    <row r="175" spans="11:27" s="696" customFormat="1">
      <c r="K175" s="697"/>
      <c r="P175" s="1135"/>
      <c r="R175" s="1136"/>
      <c r="S175" s="1135"/>
      <c r="U175" s="731"/>
      <c r="AA175" s="697"/>
    </row>
    <row r="176" spans="11:27" s="696" customFormat="1">
      <c r="K176" s="697"/>
      <c r="P176" s="1135"/>
      <c r="R176" s="1136"/>
      <c r="S176" s="1135"/>
      <c r="U176" s="731"/>
      <c r="AA176" s="697"/>
    </row>
    <row r="177" spans="11:27" s="696" customFormat="1">
      <c r="K177" s="697"/>
      <c r="P177" s="1135"/>
      <c r="R177" s="1136"/>
      <c r="S177" s="1135"/>
      <c r="U177" s="731"/>
      <c r="AA177" s="697"/>
    </row>
    <row r="178" spans="11:27" s="696" customFormat="1">
      <c r="K178" s="697"/>
      <c r="P178" s="1135"/>
      <c r="R178" s="1136"/>
      <c r="S178" s="1135"/>
      <c r="U178" s="731"/>
      <c r="AA178" s="697"/>
    </row>
    <row r="179" spans="11:27" s="696" customFormat="1">
      <c r="K179" s="697"/>
      <c r="P179" s="1135"/>
      <c r="R179" s="1136"/>
      <c r="S179" s="1135"/>
      <c r="U179" s="731"/>
      <c r="AA179" s="697"/>
    </row>
    <row r="180" spans="11:27" s="696" customFormat="1">
      <c r="K180" s="697"/>
      <c r="P180" s="1135"/>
      <c r="R180" s="1136"/>
      <c r="S180" s="1135"/>
      <c r="U180" s="731"/>
      <c r="AA180" s="697"/>
    </row>
    <row r="181" spans="11:27" s="696" customFormat="1">
      <c r="K181" s="697"/>
      <c r="P181" s="1135"/>
      <c r="R181" s="1136"/>
      <c r="S181" s="1135"/>
      <c r="U181" s="731"/>
      <c r="AA181" s="697"/>
    </row>
    <row r="182" spans="11:27" s="696" customFormat="1">
      <c r="K182" s="697"/>
      <c r="P182" s="1135"/>
      <c r="R182" s="1136"/>
      <c r="S182" s="1135"/>
      <c r="U182" s="731"/>
      <c r="AA182" s="697"/>
    </row>
    <row r="183" spans="11:27" s="696" customFormat="1">
      <c r="K183" s="697"/>
      <c r="P183" s="1135"/>
      <c r="R183" s="1136"/>
      <c r="S183" s="1135"/>
      <c r="U183" s="731"/>
      <c r="AA183" s="697"/>
    </row>
    <row r="184" spans="11:27" s="696" customFormat="1">
      <c r="K184" s="697"/>
      <c r="P184" s="1135"/>
      <c r="R184" s="1136"/>
      <c r="S184" s="1135"/>
      <c r="U184" s="731"/>
      <c r="AA184" s="697"/>
    </row>
    <row r="185" spans="11:27" s="696" customFormat="1">
      <c r="K185" s="697"/>
      <c r="P185" s="1135"/>
      <c r="R185" s="1136"/>
      <c r="S185" s="1135"/>
      <c r="U185" s="731"/>
      <c r="AA185" s="697"/>
    </row>
    <row r="186" spans="11:27" s="696" customFormat="1">
      <c r="K186" s="697"/>
      <c r="P186" s="1135"/>
      <c r="R186" s="1136"/>
      <c r="S186" s="1135"/>
      <c r="U186" s="731"/>
      <c r="AA186" s="697"/>
    </row>
    <row r="187" spans="11:27" s="696" customFormat="1">
      <c r="K187" s="697"/>
      <c r="P187" s="1135"/>
      <c r="R187" s="1136"/>
      <c r="S187" s="1135"/>
      <c r="U187" s="731"/>
      <c r="AA187" s="697"/>
    </row>
    <row r="188" spans="11:27" s="696" customFormat="1">
      <c r="K188" s="697"/>
      <c r="P188" s="1135"/>
      <c r="R188" s="1136"/>
      <c r="S188" s="1135"/>
      <c r="U188" s="731"/>
      <c r="AA188" s="697"/>
    </row>
    <row r="189" spans="11:27" s="696" customFormat="1">
      <c r="K189" s="697"/>
      <c r="P189" s="1135"/>
      <c r="R189" s="1136"/>
      <c r="S189" s="1135"/>
      <c r="U189" s="731"/>
      <c r="AA189" s="697"/>
    </row>
    <row r="190" spans="11:27" s="696" customFormat="1">
      <c r="K190" s="697"/>
      <c r="P190" s="1135"/>
      <c r="R190" s="1136"/>
      <c r="S190" s="1135"/>
      <c r="U190" s="731"/>
      <c r="AA190" s="697"/>
    </row>
    <row r="191" spans="11:27" s="696" customFormat="1">
      <c r="K191" s="697"/>
      <c r="P191" s="1135"/>
      <c r="R191" s="1136"/>
      <c r="S191" s="1135"/>
      <c r="U191" s="731"/>
      <c r="AA191" s="697"/>
    </row>
    <row r="192" spans="11:27" s="696" customFormat="1">
      <c r="K192" s="697"/>
      <c r="P192" s="1135"/>
      <c r="R192" s="1136"/>
      <c r="S192" s="1135"/>
      <c r="U192" s="731"/>
      <c r="AA192" s="697"/>
    </row>
    <row r="193" spans="9:27">
      <c r="J193" s="696"/>
      <c r="K193" s="697"/>
      <c r="P193" s="1135"/>
      <c r="R193" s="1136"/>
      <c r="S193" s="1135"/>
      <c r="T193" s="696"/>
      <c r="Y193" s="696"/>
      <c r="AA193" s="697"/>
    </row>
    <row r="194" spans="9:27">
      <c r="J194" s="696"/>
      <c r="K194" s="697"/>
      <c r="P194" s="1135"/>
      <c r="R194" s="1136"/>
      <c r="S194" s="1135"/>
      <c r="T194" s="696"/>
      <c r="Y194" s="696"/>
      <c r="AA194" s="697"/>
    </row>
    <row r="195" spans="9:27">
      <c r="R195" s="696"/>
      <c r="T195" s="1032"/>
    </row>
    <row r="196" spans="9:27">
      <c r="R196" s="696"/>
      <c r="T196" s="1032"/>
    </row>
    <row r="197" spans="9:27">
      <c r="R197" s="696"/>
      <c r="T197" s="1032"/>
    </row>
    <row r="198" spans="9:27">
      <c r="R198" s="696"/>
      <c r="T198" s="1032"/>
    </row>
    <row r="199" spans="9:27">
      <c r="R199" s="696"/>
      <c r="T199" s="1032"/>
    </row>
    <row r="200" spans="9:27">
      <c r="R200" s="696"/>
      <c r="T200" s="1032"/>
    </row>
    <row r="201" spans="9:27">
      <c r="R201" s="696"/>
      <c r="T201" s="1032"/>
    </row>
    <row r="202" spans="9:27">
      <c r="R202" s="696"/>
      <c r="T202" s="1032"/>
    </row>
    <row r="203" spans="9:27">
      <c r="R203" s="696"/>
      <c r="T203" s="1032"/>
    </row>
    <row r="204" spans="9:27">
      <c r="I204" s="727"/>
      <c r="R204" s="696"/>
      <c r="T204" s="1032"/>
    </row>
    <row r="205" spans="9:27">
      <c r="I205" s="727"/>
      <c r="R205" s="696"/>
      <c r="T205" s="1032"/>
    </row>
    <row r="206" spans="9:27">
      <c r="I206" s="727"/>
      <c r="R206" s="696"/>
      <c r="T206" s="1032"/>
    </row>
    <row r="207" spans="9:27">
      <c r="R207" s="696"/>
      <c r="T207" s="1032"/>
    </row>
    <row r="208" spans="9:27">
      <c r="R208" s="696"/>
      <c r="T208" s="1032"/>
    </row>
    <row r="209" spans="1:25">
      <c r="R209" s="696"/>
      <c r="T209" s="1032"/>
    </row>
    <row r="210" spans="1:25">
      <c r="A210" s="1034"/>
      <c r="B210" s="1034"/>
      <c r="C210" s="1034"/>
      <c r="D210" s="1034"/>
      <c r="E210" s="1034"/>
      <c r="F210" s="1034"/>
      <c r="G210" s="1034"/>
      <c r="H210" s="1034"/>
      <c r="I210" s="1034"/>
      <c r="K210" s="1048"/>
      <c r="L210" s="1034"/>
      <c r="M210" s="1034"/>
      <c r="N210" s="1034"/>
      <c r="O210" s="1035"/>
      <c r="P210" s="1034"/>
      <c r="Q210" s="1036"/>
      <c r="R210" s="1035"/>
      <c r="S210" s="1034"/>
      <c r="T210" s="1037"/>
      <c r="U210" s="1037"/>
      <c r="V210" s="1034"/>
      <c r="W210" s="1034"/>
      <c r="X210" s="1034"/>
      <c r="Y210" s="1038"/>
    </row>
    <row r="211" spans="1:25">
      <c r="R211" s="696"/>
      <c r="T211" s="1032"/>
    </row>
    <row r="212" spans="1:25">
      <c r="R212" s="696"/>
    </row>
    <row r="213" spans="1:25">
      <c r="R213" s="696"/>
    </row>
    <row r="214" spans="1:25">
      <c r="R214" s="696"/>
    </row>
    <row r="215" spans="1:25">
      <c r="R215" s="696"/>
    </row>
    <row r="216" spans="1:25">
      <c r="R216" s="696"/>
    </row>
    <row r="217" spans="1:25">
      <c r="R217" s="696"/>
    </row>
    <row r="218" spans="1:25">
      <c r="R218" s="696"/>
    </row>
    <row r="219" spans="1:25">
      <c r="R219" s="696"/>
    </row>
    <row r="220" spans="1:25">
      <c r="R220" s="696"/>
    </row>
    <row r="221" spans="1:25">
      <c r="R221" s="696"/>
    </row>
    <row r="222" spans="1:25">
      <c r="R222" s="696"/>
    </row>
    <row r="223" spans="1:25">
      <c r="R223" s="696"/>
    </row>
    <row r="224" spans="1:25">
      <c r="R224" s="696"/>
    </row>
    <row r="225" spans="18:18">
      <c r="R225" s="696"/>
    </row>
    <row r="226" spans="18:18">
      <c r="R226" s="696"/>
    </row>
    <row r="227" spans="18:18">
      <c r="R227" s="696"/>
    </row>
    <row r="228" spans="18:18">
      <c r="R228" s="696"/>
    </row>
    <row r="229" spans="18:18">
      <c r="R229" s="696"/>
    </row>
    <row r="230" spans="18:18">
      <c r="R230" s="696"/>
    </row>
    <row r="231" spans="18:18">
      <c r="R231" s="696"/>
    </row>
    <row r="232" spans="18:18">
      <c r="R232" s="696"/>
    </row>
    <row r="233" spans="18:18">
      <c r="R233" s="696"/>
    </row>
    <row r="234" spans="18:18">
      <c r="R234" s="696"/>
    </row>
    <row r="235" spans="18:18">
      <c r="R235" s="696"/>
    </row>
    <row r="236" spans="18:18">
      <c r="R236" s="696"/>
    </row>
    <row r="237" spans="18:18">
      <c r="R237" s="696"/>
    </row>
    <row r="238" spans="18:18">
      <c r="R238" s="696"/>
    </row>
    <row r="239" spans="18:18">
      <c r="R239" s="696"/>
    </row>
    <row r="240" spans="18:18">
      <c r="R240" s="696"/>
    </row>
    <row r="241" spans="18:18">
      <c r="R241" s="696"/>
    </row>
    <row r="242" spans="18:18">
      <c r="R242" s="696"/>
    </row>
    <row r="243" spans="18:18">
      <c r="R243" s="696"/>
    </row>
    <row r="244" spans="18:18">
      <c r="R244" s="696"/>
    </row>
    <row r="245" spans="18:18">
      <c r="R245" s="696"/>
    </row>
    <row r="246" spans="18:18">
      <c r="R246" s="696"/>
    </row>
    <row r="247" spans="18:18">
      <c r="R247" s="696"/>
    </row>
    <row r="248" spans="18:18">
      <c r="R248" s="696"/>
    </row>
    <row r="249" spans="18:18">
      <c r="R249" s="696"/>
    </row>
    <row r="250" spans="18:18">
      <c r="R250" s="696"/>
    </row>
    <row r="251" spans="18:18">
      <c r="R251" s="696"/>
    </row>
    <row r="252" spans="18:18">
      <c r="R252" s="696"/>
    </row>
    <row r="253" spans="18:18">
      <c r="R253" s="696"/>
    </row>
    <row r="255" spans="18:18">
      <c r="R255" s="696"/>
    </row>
    <row r="256" spans="18:18">
      <c r="R256" s="696"/>
    </row>
    <row r="257" spans="18:18">
      <c r="R257" s="696"/>
    </row>
    <row r="258" spans="18:18">
      <c r="R258" s="696"/>
    </row>
    <row r="259" spans="18:18">
      <c r="R259" s="696"/>
    </row>
    <row r="260" spans="18:18">
      <c r="R260" s="1137"/>
    </row>
    <row r="261" spans="18:18">
      <c r="R261" s="696"/>
    </row>
    <row r="262" spans="18:18">
      <c r="R262" s="696"/>
    </row>
    <row r="263" spans="18:18">
      <c r="R263" s="696"/>
    </row>
    <row r="264" spans="18:18">
      <c r="R264" s="696"/>
    </row>
    <row r="265" spans="18:18">
      <c r="R265" s="696"/>
    </row>
    <row r="266" spans="18:18">
      <c r="R266" s="696"/>
    </row>
    <row r="267" spans="18:18">
      <c r="R267" s="696"/>
    </row>
    <row r="268" spans="18:18">
      <c r="R268" s="696"/>
    </row>
    <row r="269" spans="18:18">
      <c r="R269" s="696"/>
    </row>
    <row r="270" spans="18:18">
      <c r="R270" s="696"/>
    </row>
    <row r="271" spans="18:18">
      <c r="R271" s="696"/>
    </row>
    <row r="272" spans="18:18">
      <c r="R272" s="696"/>
    </row>
    <row r="273" spans="18:18">
      <c r="R273" s="696"/>
    </row>
    <row r="274" spans="18:18">
      <c r="R274" s="696"/>
    </row>
    <row r="275" spans="18:18">
      <c r="R275" s="696"/>
    </row>
    <row r="276" spans="18:18">
      <c r="R276" s="696"/>
    </row>
    <row r="277" spans="18:18">
      <c r="R277" s="696"/>
    </row>
    <row r="278" spans="18:18">
      <c r="R278" s="696"/>
    </row>
    <row r="279" spans="18:18">
      <c r="R279" s="696"/>
    </row>
    <row r="280" spans="18:18">
      <c r="R280" s="696"/>
    </row>
    <row r="281" spans="18:18">
      <c r="R281" s="1137"/>
    </row>
    <row r="282" spans="18:18">
      <c r="R282" s="696"/>
    </row>
    <row r="283" spans="18:18">
      <c r="R283" s="696"/>
    </row>
    <row r="284" spans="18:18">
      <c r="R284" s="696"/>
    </row>
    <row r="285" spans="18:18">
      <c r="R285" s="696"/>
    </row>
    <row r="286" spans="18:18">
      <c r="R286" s="696"/>
    </row>
    <row r="287" spans="18:18">
      <c r="R287" s="696"/>
    </row>
    <row r="288" spans="18:18">
      <c r="R288" s="1137"/>
    </row>
  </sheetData>
  <autoFilter ref="A3:AF120" xr:uid="{A919F7F5-C55B-4548-9DB4-ECDFA257AB76}">
    <filterColumn colId="27">
      <filters blank="1"/>
    </filterColumn>
  </autoFilter>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5C971-07A4-421D-95C2-599D80E40317}">
  <dimension ref="A1:P672"/>
  <sheetViews>
    <sheetView zoomScale="70" zoomScaleNormal="70" workbookViewId="0">
      <selection activeCell="P22" sqref="P22:P25"/>
    </sheetView>
  </sheetViews>
  <sheetFormatPr defaultColWidth="10.875" defaultRowHeight="12.75"/>
  <cols>
    <col min="1" max="1" width="20.125" style="613" customWidth="1"/>
    <col min="2" max="4" width="13.625" style="613" customWidth="1"/>
    <col min="5" max="12" width="11.625" style="613" customWidth="1"/>
    <col min="13" max="13" width="10.125" style="613" customWidth="1"/>
    <col min="14" max="14" width="11.625" style="613" customWidth="1"/>
    <col min="15" max="15" width="6.625" style="625" bestFit="1" customWidth="1"/>
    <col min="16" max="16" width="45" style="613" customWidth="1"/>
    <col min="17" max="16384" width="10.875" style="613"/>
  </cols>
  <sheetData>
    <row r="1" spans="1:16" ht="15">
      <c r="A1" s="610" t="s">
        <v>1400</v>
      </c>
      <c r="B1" s="611"/>
    </row>
    <row r="2" spans="1:16" ht="14.25">
      <c r="A2" s="614" t="s">
        <v>1371</v>
      </c>
      <c r="B2" s="615" t="s">
        <v>1394</v>
      </c>
    </row>
    <row r="3" spans="1:16" ht="14.25">
      <c r="A3" s="614" t="s">
        <v>1372</v>
      </c>
      <c r="B3" s="616">
        <v>200823</v>
      </c>
    </row>
    <row r="4" spans="1:16" ht="14.25">
      <c r="A4" s="614" t="s">
        <v>1373</v>
      </c>
      <c r="B4" s="616" t="s">
        <v>1395</v>
      </c>
    </row>
    <row r="5" spans="1:16" ht="14.25">
      <c r="A5" s="614" t="s">
        <v>1374</v>
      </c>
      <c r="B5" s="615" t="s">
        <v>1396</v>
      </c>
    </row>
    <row r="6" spans="1:16" ht="14.25">
      <c r="A6" s="614" t="s">
        <v>1375</v>
      </c>
      <c r="B6" s="615" t="s">
        <v>1397</v>
      </c>
    </row>
    <row r="7" spans="1:16" ht="14.25">
      <c r="A7" s="614" t="s">
        <v>1376</v>
      </c>
      <c r="B7" s="615" t="s">
        <v>422</v>
      </c>
    </row>
    <row r="8" spans="1:16" ht="14.25">
      <c r="A8" s="614"/>
      <c r="B8" s="615"/>
    </row>
    <row r="9" spans="1:16" ht="14.25">
      <c r="A9" s="614"/>
      <c r="B9" s="615"/>
    </row>
    <row r="10" spans="1:16" ht="20.100000000000001" customHeight="1">
      <c r="A10" s="1353" t="s">
        <v>1401</v>
      </c>
      <c r="B10" s="1354" t="s">
        <v>1402</v>
      </c>
      <c r="C10" s="1354"/>
      <c r="D10" s="1354"/>
      <c r="E10" s="1355" t="s">
        <v>1403</v>
      </c>
      <c r="F10" s="1355"/>
      <c r="G10" s="1355"/>
      <c r="H10" s="1355"/>
      <c r="I10" s="1355"/>
      <c r="J10" s="1355"/>
      <c r="K10" s="1355"/>
      <c r="L10" s="1355"/>
      <c r="M10" s="1355"/>
      <c r="N10" s="1356" t="s">
        <v>964</v>
      </c>
      <c r="O10" s="1357" t="s">
        <v>221</v>
      </c>
      <c r="P10" s="1353" t="s">
        <v>1404</v>
      </c>
    </row>
    <row r="11" spans="1:16" ht="19.5" customHeight="1">
      <c r="A11" s="1353"/>
      <c r="B11" s="626" t="s">
        <v>1405</v>
      </c>
      <c r="C11" s="626" t="s">
        <v>1406</v>
      </c>
      <c r="D11" s="626" t="s">
        <v>108</v>
      </c>
      <c r="E11" s="627" t="s">
        <v>1407</v>
      </c>
      <c r="F11" s="627" t="s">
        <v>1408</v>
      </c>
      <c r="G11" s="627" t="s">
        <v>1409</v>
      </c>
      <c r="H11" s="627" t="s">
        <v>1410</v>
      </c>
      <c r="I11" s="627" t="s">
        <v>1411</v>
      </c>
      <c r="J11" s="627" t="s">
        <v>1412</v>
      </c>
      <c r="K11" s="627" t="s">
        <v>1413</v>
      </c>
      <c r="L11" s="627" t="s">
        <v>1414</v>
      </c>
      <c r="M11" s="627" t="s">
        <v>108</v>
      </c>
      <c r="N11" s="1356"/>
      <c r="O11" s="1357"/>
      <c r="P11" s="1353"/>
    </row>
    <row r="12" spans="1:16" ht="14.85" customHeight="1">
      <c r="A12" s="628" t="s">
        <v>284</v>
      </c>
      <c r="B12" s="629"/>
      <c r="C12" s="630"/>
      <c r="D12" s="629"/>
      <c r="E12" s="631"/>
      <c r="F12" s="631"/>
      <c r="G12" s="631"/>
      <c r="H12" s="631"/>
      <c r="I12" s="631"/>
      <c r="J12" s="631"/>
      <c r="K12" s="631"/>
      <c r="L12" s="631"/>
      <c r="M12" s="631">
        <f>SUM(E12:L12)</f>
        <v>0</v>
      </c>
      <c r="N12" s="632">
        <f>D12-M12</f>
        <v>0</v>
      </c>
      <c r="O12" s="633" t="e">
        <f>M12/D12</f>
        <v>#DIV/0!</v>
      </c>
      <c r="P12" s="634"/>
    </row>
    <row r="13" spans="1:16" ht="14.85" customHeight="1">
      <c r="A13" s="628" t="s">
        <v>272</v>
      </c>
      <c r="B13" s="629"/>
      <c r="C13" s="630"/>
      <c r="D13" s="629"/>
      <c r="E13" s="631"/>
      <c r="F13" s="631"/>
      <c r="G13" s="631"/>
      <c r="H13" s="631"/>
      <c r="I13" s="631"/>
      <c r="J13" s="631"/>
      <c r="K13" s="631"/>
      <c r="L13" s="631"/>
      <c r="M13" s="631"/>
      <c r="N13" s="632"/>
      <c r="O13" s="633"/>
      <c r="P13" s="634"/>
    </row>
    <row r="14" spans="1:16">
      <c r="A14" s="628" t="s">
        <v>294</v>
      </c>
      <c r="B14" s="629"/>
      <c r="C14" s="630"/>
      <c r="D14" s="629"/>
      <c r="E14" s="631"/>
      <c r="F14" s="631"/>
      <c r="G14" s="631"/>
      <c r="H14" s="631"/>
      <c r="I14" s="631"/>
      <c r="J14" s="631"/>
      <c r="K14" s="631"/>
      <c r="L14" s="631"/>
      <c r="M14" s="631">
        <f>SUM(E14:L14)</f>
        <v>0</v>
      </c>
      <c r="N14" s="632">
        <f>D14-M14</f>
        <v>0</v>
      </c>
      <c r="O14" s="633" t="e">
        <f>M14/D14</f>
        <v>#DIV/0!</v>
      </c>
      <c r="P14" s="635"/>
    </row>
    <row r="15" spans="1:16">
      <c r="A15" s="628" t="s">
        <v>287</v>
      </c>
      <c r="B15" s="629"/>
      <c r="C15" s="630"/>
      <c r="D15" s="629"/>
      <c r="E15" s="631"/>
      <c r="F15" s="631"/>
      <c r="G15" s="631"/>
      <c r="H15" s="631"/>
      <c r="I15" s="631"/>
      <c r="J15" s="631"/>
      <c r="K15" s="631"/>
      <c r="L15" s="631"/>
      <c r="M15" s="631">
        <f>SUM(E15:L15)</f>
        <v>0</v>
      </c>
      <c r="N15" s="632">
        <f>D15-M15</f>
        <v>0</v>
      </c>
      <c r="O15" s="633" t="e">
        <f>M15/D15</f>
        <v>#DIV/0!</v>
      </c>
      <c r="P15" s="635"/>
    </row>
    <row r="16" spans="1:16">
      <c r="A16" s="636" t="s">
        <v>108</v>
      </c>
      <c r="B16" s="637">
        <f>SUM(B12:B15)</f>
        <v>0</v>
      </c>
      <c r="C16" s="637"/>
      <c r="D16" s="637">
        <f>SUM(D12:D15)</f>
        <v>0</v>
      </c>
      <c r="E16" s="638">
        <f>SUM(E12:E15)</f>
        <v>0</v>
      </c>
      <c r="F16" s="638">
        <f t="shared" ref="F16:L16" si="0">SUM(F12:F15)</f>
        <v>0</v>
      </c>
      <c r="G16" s="638">
        <f t="shared" si="0"/>
        <v>0</v>
      </c>
      <c r="H16" s="638">
        <f t="shared" si="0"/>
        <v>0</v>
      </c>
      <c r="I16" s="638">
        <f t="shared" si="0"/>
        <v>0</v>
      </c>
      <c r="J16" s="638">
        <f t="shared" si="0"/>
        <v>0</v>
      </c>
      <c r="K16" s="638">
        <f t="shared" si="0"/>
        <v>0</v>
      </c>
      <c r="L16" s="638">
        <f t="shared" si="0"/>
        <v>0</v>
      </c>
      <c r="M16" s="638">
        <f>SUM(M12:M15)</f>
        <v>0</v>
      </c>
      <c r="N16" s="639">
        <f>SUM(N12:N15)</f>
        <v>0</v>
      </c>
      <c r="O16" s="633" t="e">
        <f>M16/D16</f>
        <v>#DIV/0!</v>
      </c>
      <c r="P16" s="635"/>
    </row>
    <row r="17" spans="1:16" ht="15.75">
      <c r="A17" s="640"/>
      <c r="B17" s="641"/>
      <c r="C17" s="641"/>
      <c r="D17" s="642"/>
      <c r="E17" s="640"/>
      <c r="F17" s="640"/>
      <c r="G17" s="640"/>
      <c r="H17" s="640"/>
      <c r="I17" s="640"/>
      <c r="J17" s="640"/>
      <c r="K17" s="640"/>
      <c r="L17" s="640"/>
      <c r="M17" s="640"/>
      <c r="N17" s="640"/>
      <c r="O17" s="643"/>
      <c r="P17" s="640"/>
    </row>
    <row r="18" spans="1:16" s="647" customFormat="1">
      <c r="A18" s="644"/>
      <c r="B18" s="645"/>
      <c r="C18" s="645"/>
      <c r="D18" s="646"/>
      <c r="E18" s="644"/>
      <c r="F18" s="644"/>
      <c r="G18" s="644"/>
      <c r="H18" s="644"/>
      <c r="I18" s="644"/>
      <c r="J18" s="644"/>
      <c r="K18" s="644"/>
      <c r="L18" s="644"/>
      <c r="M18" s="644"/>
      <c r="N18" s="644"/>
      <c r="O18" s="643"/>
      <c r="P18" s="644"/>
    </row>
    <row r="19" spans="1:16" ht="15.75">
      <c r="A19" s="640"/>
      <c r="B19" s="641"/>
      <c r="C19" s="641"/>
      <c r="D19" s="642"/>
      <c r="E19" s="640"/>
      <c r="F19" s="640"/>
      <c r="G19" s="640"/>
      <c r="H19" s="640"/>
      <c r="I19" s="640"/>
      <c r="J19" s="640"/>
      <c r="K19" s="640"/>
      <c r="L19" s="640"/>
      <c r="M19" s="640"/>
      <c r="N19" s="640"/>
      <c r="O19" s="643"/>
      <c r="P19" s="640"/>
    </row>
    <row r="20" spans="1:16" ht="20.25" customHeight="1">
      <c r="A20" s="1353" t="s">
        <v>1401</v>
      </c>
      <c r="B20" s="1353"/>
      <c r="C20" s="1353" t="s">
        <v>1403</v>
      </c>
      <c r="D20" s="1360"/>
      <c r="E20" s="1363" t="s">
        <v>1415</v>
      </c>
      <c r="F20" s="1364"/>
      <c r="G20" s="1364"/>
      <c r="H20" s="1364"/>
      <c r="I20" s="1364"/>
      <c r="J20" s="1364"/>
      <c r="K20" s="1364"/>
      <c r="L20" s="1364"/>
      <c r="M20" s="1365"/>
      <c r="N20" s="1356" t="s">
        <v>964</v>
      </c>
      <c r="O20" s="1357" t="s">
        <v>221</v>
      </c>
      <c r="P20" s="1353" t="s">
        <v>1404</v>
      </c>
    </row>
    <row r="21" spans="1:16" ht="22.35" customHeight="1">
      <c r="A21" s="1353"/>
      <c r="B21" s="1353"/>
      <c r="C21" s="1353"/>
      <c r="D21" s="1361"/>
      <c r="E21" s="648" t="s">
        <v>1407</v>
      </c>
      <c r="F21" s="648" t="s">
        <v>1408</v>
      </c>
      <c r="G21" s="648" t="s">
        <v>1409</v>
      </c>
      <c r="H21" s="648" t="s">
        <v>1410</v>
      </c>
      <c r="I21" s="648" t="s">
        <v>1411</v>
      </c>
      <c r="J21" s="648" t="s">
        <v>1412</v>
      </c>
      <c r="K21" s="648" t="s">
        <v>1413</v>
      </c>
      <c r="L21" s="648" t="s">
        <v>1414</v>
      </c>
      <c r="M21" s="648" t="s">
        <v>108</v>
      </c>
      <c r="N21" s="1356"/>
      <c r="O21" s="1357"/>
      <c r="P21" s="1353"/>
    </row>
    <row r="22" spans="1:16" ht="14.25" customHeight="1">
      <c r="A22" s="1358" t="str">
        <f>A12</f>
        <v>SOFIBEF</v>
      </c>
      <c r="B22" s="1358"/>
      <c r="C22" s="649">
        <f>M12</f>
        <v>0</v>
      </c>
      <c r="D22" s="1361"/>
      <c r="E22" s="650"/>
      <c r="F22" s="650"/>
      <c r="G22" s="650"/>
      <c r="H22" s="650"/>
      <c r="I22" s="650"/>
      <c r="J22" s="650"/>
      <c r="K22" s="650"/>
      <c r="L22" s="650"/>
      <c r="M22" s="650">
        <f>SUM(E22:L22)</f>
        <v>0</v>
      </c>
      <c r="N22" s="632">
        <f>C22-M22</f>
        <v>0</v>
      </c>
      <c r="O22" s="633" t="e">
        <f>M22/C22</f>
        <v>#DIV/0!</v>
      </c>
      <c r="P22" s="635"/>
    </row>
    <row r="23" spans="1:16" ht="14.25" customHeight="1">
      <c r="A23" s="1358" t="s">
        <v>272</v>
      </c>
      <c r="B23" s="1358"/>
      <c r="C23" s="649">
        <f>M14</f>
        <v>0</v>
      </c>
      <c r="D23" s="1361"/>
      <c r="E23" s="650"/>
      <c r="F23" s="650"/>
      <c r="G23" s="650"/>
      <c r="H23" s="650"/>
      <c r="I23" s="650"/>
      <c r="J23" s="650"/>
      <c r="K23" s="650"/>
      <c r="L23" s="650"/>
      <c r="M23" s="650">
        <f>SUM(E23:L23)</f>
        <v>0</v>
      </c>
      <c r="N23" s="632">
        <f>C23-M23</f>
        <v>0</v>
      </c>
      <c r="O23" s="633" t="e">
        <f>M23/C23</f>
        <v>#DIV/0!</v>
      </c>
      <c r="P23" s="635"/>
    </row>
    <row r="24" spans="1:16" ht="14.25" customHeight="1">
      <c r="A24" s="1358" t="s">
        <v>294</v>
      </c>
      <c r="B24" s="1358"/>
      <c r="C24" s="649"/>
      <c r="D24" s="1361"/>
      <c r="E24" s="650"/>
      <c r="F24" s="650"/>
      <c r="G24" s="650"/>
      <c r="H24" s="650"/>
      <c r="I24" s="650"/>
      <c r="J24" s="650"/>
      <c r="K24" s="650"/>
      <c r="L24" s="650"/>
      <c r="M24" s="650"/>
      <c r="N24" s="632"/>
      <c r="O24" s="633"/>
      <c r="P24" s="635"/>
    </row>
    <row r="25" spans="1:16" ht="14.85" customHeight="1">
      <c r="A25" s="1358" t="str">
        <f>A15</f>
        <v>VNGI</v>
      </c>
      <c r="B25" s="1358"/>
      <c r="C25" s="649">
        <f>M15</f>
        <v>0</v>
      </c>
      <c r="D25" s="1361"/>
      <c r="E25" s="650"/>
      <c r="F25" s="650"/>
      <c r="G25" s="650"/>
      <c r="H25" s="650"/>
      <c r="I25" s="650"/>
      <c r="J25" s="650"/>
      <c r="K25" s="650"/>
      <c r="L25" s="650"/>
      <c r="M25" s="650">
        <f>SUM(E25:L25)</f>
        <v>0</v>
      </c>
      <c r="N25" s="632">
        <f>C25-M25</f>
        <v>0</v>
      </c>
      <c r="O25" s="633" t="e">
        <f>M25/C25</f>
        <v>#DIV/0!</v>
      </c>
      <c r="P25" s="635"/>
    </row>
    <row r="26" spans="1:16" s="623" customFormat="1" ht="15" customHeight="1">
      <c r="A26" s="1359" t="s">
        <v>108</v>
      </c>
      <c r="B26" s="1359"/>
      <c r="C26" s="651">
        <f>SUM(C22:C25)</f>
        <v>0</v>
      </c>
      <c r="D26" s="1362"/>
      <c r="E26" s="651">
        <f>SUM(E22:E25)</f>
        <v>0</v>
      </c>
      <c r="F26" s="651">
        <f>SUM(F22:F25)</f>
        <v>0</v>
      </c>
      <c r="G26" s="651">
        <f t="shared" ref="G26:L26" si="1">SUM(G22:G25)</f>
        <v>0</v>
      </c>
      <c r="H26" s="651">
        <f>SUM(H22:H25)</f>
        <v>0</v>
      </c>
      <c r="I26" s="651">
        <f t="shared" si="1"/>
        <v>0</v>
      </c>
      <c r="J26" s="651">
        <f t="shared" si="1"/>
        <v>0</v>
      </c>
      <c r="K26" s="651">
        <f t="shared" si="1"/>
        <v>0</v>
      </c>
      <c r="L26" s="651">
        <f t="shared" si="1"/>
        <v>0</v>
      </c>
      <c r="M26" s="651">
        <f>SUM(M22:M25)</f>
        <v>0</v>
      </c>
      <c r="N26" s="639">
        <f>SUM(N22:N25)</f>
        <v>0</v>
      </c>
      <c r="O26" s="633" t="e">
        <f>M26/C26</f>
        <v>#DIV/0!</v>
      </c>
      <c r="P26" s="635"/>
    </row>
    <row r="27" spans="1:16">
      <c r="A27" s="640"/>
      <c r="B27" s="640"/>
      <c r="C27" s="640"/>
      <c r="D27" s="642"/>
      <c r="E27" s="640"/>
      <c r="F27" s="640"/>
      <c r="G27" s="640"/>
      <c r="H27" s="640"/>
      <c r="I27" s="640"/>
      <c r="J27" s="640"/>
      <c r="K27" s="640"/>
      <c r="L27" s="640"/>
      <c r="M27" s="640"/>
      <c r="N27" s="640"/>
      <c r="O27" s="643"/>
      <c r="P27" s="640"/>
    </row>
    <row r="28" spans="1:16">
      <c r="A28" s="640"/>
      <c r="B28" s="640"/>
      <c r="C28" s="640"/>
      <c r="D28" s="642"/>
      <c r="E28" s="640"/>
      <c r="F28" s="640"/>
      <c r="G28" s="640"/>
      <c r="H28" s="640"/>
      <c r="I28" s="640"/>
      <c r="J28" s="640"/>
      <c r="K28" s="640"/>
      <c r="L28" s="640"/>
      <c r="M28" s="640"/>
      <c r="N28" s="640"/>
      <c r="O28" s="643"/>
      <c r="P28" s="640"/>
    </row>
    <row r="29" spans="1:16">
      <c r="D29" s="642"/>
    </row>
    <row r="30" spans="1:16">
      <c r="D30" s="642"/>
    </row>
    <row r="31" spans="1:16">
      <c r="D31" s="642"/>
    </row>
    <row r="32" spans="1:16">
      <c r="D32" s="642"/>
    </row>
    <row r="33" spans="4:4">
      <c r="D33" s="642"/>
    </row>
    <row r="34" spans="4:4">
      <c r="D34" s="642"/>
    </row>
    <row r="35" spans="4:4">
      <c r="D35" s="642"/>
    </row>
    <row r="36" spans="4:4">
      <c r="D36" s="642"/>
    </row>
    <row r="37" spans="4:4">
      <c r="D37" s="642"/>
    </row>
    <row r="38" spans="4:4">
      <c r="D38" s="642"/>
    </row>
    <row r="39" spans="4:4">
      <c r="D39" s="642"/>
    </row>
    <row r="40" spans="4:4">
      <c r="D40" s="642"/>
    </row>
    <row r="41" spans="4:4">
      <c r="D41" s="642"/>
    </row>
    <row r="42" spans="4:4">
      <c r="D42" s="642"/>
    </row>
    <row r="43" spans="4:4">
      <c r="D43" s="642"/>
    </row>
    <row r="44" spans="4:4">
      <c r="D44" s="642"/>
    </row>
    <row r="45" spans="4:4">
      <c r="D45" s="642"/>
    </row>
    <row r="46" spans="4:4">
      <c r="D46" s="642"/>
    </row>
    <row r="47" spans="4:4">
      <c r="D47" s="642"/>
    </row>
    <row r="48" spans="4:4">
      <c r="D48" s="642"/>
    </row>
    <row r="49" spans="4:4">
      <c r="D49" s="642"/>
    </row>
    <row r="50" spans="4:4">
      <c r="D50" s="642"/>
    </row>
    <row r="51" spans="4:4">
      <c r="D51" s="642"/>
    </row>
    <row r="52" spans="4:4">
      <c r="D52" s="642"/>
    </row>
    <row r="53" spans="4:4">
      <c r="D53" s="642"/>
    </row>
    <row r="54" spans="4:4">
      <c r="D54" s="642"/>
    </row>
    <row r="55" spans="4:4">
      <c r="D55" s="642"/>
    </row>
    <row r="56" spans="4:4">
      <c r="D56" s="642"/>
    </row>
    <row r="57" spans="4:4">
      <c r="D57" s="642"/>
    </row>
    <row r="58" spans="4:4">
      <c r="D58" s="642"/>
    </row>
    <row r="59" spans="4:4">
      <c r="D59" s="642"/>
    </row>
    <row r="60" spans="4:4">
      <c r="D60" s="642"/>
    </row>
    <row r="61" spans="4:4">
      <c r="D61" s="642"/>
    </row>
    <row r="62" spans="4:4">
      <c r="D62" s="642"/>
    </row>
    <row r="63" spans="4:4">
      <c r="D63" s="642"/>
    </row>
    <row r="64" spans="4:4">
      <c r="D64" s="642"/>
    </row>
    <row r="65" spans="4:4">
      <c r="D65" s="642"/>
    </row>
    <row r="66" spans="4:4">
      <c r="D66" s="642"/>
    </row>
    <row r="67" spans="4:4">
      <c r="D67" s="642"/>
    </row>
    <row r="68" spans="4:4">
      <c r="D68" s="642"/>
    </row>
    <row r="69" spans="4:4">
      <c r="D69" s="642"/>
    </row>
    <row r="70" spans="4:4">
      <c r="D70" s="642"/>
    </row>
    <row r="71" spans="4:4">
      <c r="D71" s="642"/>
    </row>
    <row r="72" spans="4:4">
      <c r="D72" s="642"/>
    </row>
    <row r="73" spans="4:4">
      <c r="D73" s="642"/>
    </row>
    <row r="74" spans="4:4">
      <c r="D74" s="642"/>
    </row>
    <row r="75" spans="4:4">
      <c r="D75" s="642"/>
    </row>
    <row r="76" spans="4:4">
      <c r="D76" s="642"/>
    </row>
    <row r="77" spans="4:4">
      <c r="D77" s="642"/>
    </row>
    <row r="78" spans="4:4">
      <c r="D78" s="642"/>
    </row>
    <row r="79" spans="4:4">
      <c r="D79" s="642"/>
    </row>
    <row r="80" spans="4:4">
      <c r="D80" s="642"/>
    </row>
    <row r="81" spans="4:4">
      <c r="D81" s="642"/>
    </row>
    <row r="82" spans="4:4">
      <c r="D82" s="642"/>
    </row>
    <row r="83" spans="4:4">
      <c r="D83" s="642"/>
    </row>
    <row r="84" spans="4:4">
      <c r="D84" s="642"/>
    </row>
    <row r="85" spans="4:4">
      <c r="D85" s="642"/>
    </row>
    <row r="86" spans="4:4">
      <c r="D86" s="642"/>
    </row>
    <row r="87" spans="4:4">
      <c r="D87" s="642"/>
    </row>
    <row r="88" spans="4:4">
      <c r="D88" s="642"/>
    </row>
    <row r="89" spans="4:4">
      <c r="D89" s="642"/>
    </row>
    <row r="90" spans="4:4">
      <c r="D90" s="642"/>
    </row>
    <row r="91" spans="4:4">
      <c r="D91" s="642"/>
    </row>
    <row r="92" spans="4:4">
      <c r="D92" s="642"/>
    </row>
    <row r="93" spans="4:4">
      <c r="D93" s="642"/>
    </row>
    <row r="94" spans="4:4">
      <c r="D94" s="642"/>
    </row>
    <row r="95" spans="4:4">
      <c r="D95" s="642"/>
    </row>
    <row r="96" spans="4:4">
      <c r="D96" s="642"/>
    </row>
    <row r="97" spans="4:4">
      <c r="D97" s="642"/>
    </row>
    <row r="98" spans="4:4">
      <c r="D98" s="642"/>
    </row>
    <row r="99" spans="4:4">
      <c r="D99" s="642"/>
    </row>
    <row r="100" spans="4:4">
      <c r="D100" s="642"/>
    </row>
    <row r="101" spans="4:4">
      <c r="D101" s="642"/>
    </row>
    <row r="102" spans="4:4">
      <c r="D102" s="642"/>
    </row>
    <row r="103" spans="4:4">
      <c r="D103" s="642"/>
    </row>
    <row r="104" spans="4:4">
      <c r="D104" s="642"/>
    </row>
    <row r="105" spans="4:4">
      <c r="D105" s="642"/>
    </row>
    <row r="106" spans="4:4">
      <c r="D106" s="642"/>
    </row>
    <row r="107" spans="4:4">
      <c r="D107" s="642"/>
    </row>
    <row r="108" spans="4:4">
      <c r="D108" s="642"/>
    </row>
    <row r="109" spans="4:4">
      <c r="D109" s="642"/>
    </row>
    <row r="110" spans="4:4">
      <c r="D110" s="642"/>
    </row>
    <row r="111" spans="4:4">
      <c r="D111" s="642"/>
    </row>
    <row r="112" spans="4:4">
      <c r="D112" s="642"/>
    </row>
    <row r="113" spans="4:4">
      <c r="D113" s="642"/>
    </row>
    <row r="114" spans="4:4">
      <c r="D114" s="642"/>
    </row>
    <row r="115" spans="4:4">
      <c r="D115" s="642"/>
    </row>
    <row r="116" spans="4:4">
      <c r="D116" s="642"/>
    </row>
    <row r="117" spans="4:4">
      <c r="D117" s="642"/>
    </row>
    <row r="118" spans="4:4">
      <c r="D118" s="642"/>
    </row>
    <row r="119" spans="4:4">
      <c r="D119" s="642"/>
    </row>
    <row r="120" spans="4:4">
      <c r="D120" s="642"/>
    </row>
    <row r="121" spans="4:4">
      <c r="D121" s="642"/>
    </row>
    <row r="122" spans="4:4">
      <c r="D122" s="642"/>
    </row>
    <row r="123" spans="4:4">
      <c r="D123" s="642"/>
    </row>
    <row r="124" spans="4:4">
      <c r="D124" s="642"/>
    </row>
    <row r="125" spans="4:4">
      <c r="D125" s="642"/>
    </row>
    <row r="126" spans="4:4">
      <c r="D126" s="642"/>
    </row>
    <row r="127" spans="4:4">
      <c r="D127" s="642"/>
    </row>
    <row r="128" spans="4:4">
      <c r="D128" s="642"/>
    </row>
    <row r="129" spans="4:4">
      <c r="D129" s="642"/>
    </row>
    <row r="130" spans="4:4">
      <c r="D130" s="642"/>
    </row>
    <row r="131" spans="4:4">
      <c r="D131" s="642"/>
    </row>
    <row r="132" spans="4:4">
      <c r="D132" s="642"/>
    </row>
    <row r="133" spans="4:4">
      <c r="D133" s="642"/>
    </row>
    <row r="134" spans="4:4">
      <c r="D134" s="642"/>
    </row>
    <row r="135" spans="4:4">
      <c r="D135" s="642"/>
    </row>
    <row r="136" spans="4:4">
      <c r="D136" s="642"/>
    </row>
    <row r="137" spans="4:4">
      <c r="D137" s="642"/>
    </row>
    <row r="138" spans="4:4">
      <c r="D138" s="642"/>
    </row>
    <row r="139" spans="4:4">
      <c r="D139" s="642"/>
    </row>
    <row r="140" spans="4:4">
      <c r="D140" s="642"/>
    </row>
    <row r="141" spans="4:4">
      <c r="D141" s="642"/>
    </row>
    <row r="142" spans="4:4">
      <c r="D142" s="642"/>
    </row>
    <row r="143" spans="4:4">
      <c r="D143" s="642"/>
    </row>
    <row r="144" spans="4:4">
      <c r="D144" s="642"/>
    </row>
    <row r="145" spans="4:4">
      <c r="D145" s="642"/>
    </row>
    <row r="146" spans="4:4">
      <c r="D146" s="642"/>
    </row>
    <row r="147" spans="4:4">
      <c r="D147" s="642"/>
    </row>
    <row r="148" spans="4:4">
      <c r="D148" s="642"/>
    </row>
    <row r="149" spans="4:4">
      <c r="D149" s="642"/>
    </row>
    <row r="150" spans="4:4">
      <c r="D150" s="642"/>
    </row>
    <row r="151" spans="4:4">
      <c r="D151" s="642"/>
    </row>
    <row r="152" spans="4:4">
      <c r="D152" s="642"/>
    </row>
    <row r="153" spans="4:4">
      <c r="D153" s="642"/>
    </row>
    <row r="154" spans="4:4">
      <c r="D154" s="642"/>
    </row>
    <row r="155" spans="4:4">
      <c r="D155" s="642"/>
    </row>
    <row r="156" spans="4:4">
      <c r="D156" s="642"/>
    </row>
    <row r="157" spans="4:4">
      <c r="D157" s="642"/>
    </row>
    <row r="158" spans="4:4">
      <c r="D158" s="642"/>
    </row>
    <row r="159" spans="4:4">
      <c r="D159" s="642"/>
    </row>
    <row r="160" spans="4:4">
      <c r="D160" s="642"/>
    </row>
    <row r="161" spans="4:4">
      <c r="D161" s="642"/>
    </row>
    <row r="162" spans="4:4">
      <c r="D162" s="642"/>
    </row>
    <row r="163" spans="4:4">
      <c r="D163" s="642"/>
    </row>
    <row r="164" spans="4:4">
      <c r="D164" s="642"/>
    </row>
    <row r="165" spans="4:4">
      <c r="D165" s="642"/>
    </row>
    <row r="166" spans="4:4">
      <c r="D166" s="642"/>
    </row>
    <row r="167" spans="4:4">
      <c r="D167" s="642"/>
    </row>
    <row r="168" spans="4:4">
      <c r="D168" s="642"/>
    </row>
    <row r="169" spans="4:4">
      <c r="D169" s="642"/>
    </row>
    <row r="170" spans="4:4">
      <c r="D170" s="642"/>
    </row>
    <row r="171" spans="4:4">
      <c r="D171" s="642"/>
    </row>
    <row r="172" spans="4:4">
      <c r="D172" s="642"/>
    </row>
    <row r="173" spans="4:4">
      <c r="D173" s="642"/>
    </row>
    <row r="174" spans="4:4">
      <c r="D174" s="642"/>
    </row>
    <row r="175" spans="4:4">
      <c r="D175" s="642"/>
    </row>
    <row r="176" spans="4:4">
      <c r="D176" s="642"/>
    </row>
    <row r="177" spans="4:4">
      <c r="D177" s="642"/>
    </row>
    <row r="178" spans="4:4">
      <c r="D178" s="642"/>
    </row>
    <row r="179" spans="4:4">
      <c r="D179" s="642"/>
    </row>
    <row r="180" spans="4:4">
      <c r="D180" s="642"/>
    </row>
    <row r="181" spans="4:4">
      <c r="D181" s="642"/>
    </row>
    <row r="182" spans="4:4">
      <c r="D182" s="642"/>
    </row>
    <row r="183" spans="4:4">
      <c r="D183" s="642"/>
    </row>
    <row r="184" spans="4:4">
      <c r="D184" s="642"/>
    </row>
    <row r="185" spans="4:4">
      <c r="D185" s="642"/>
    </row>
    <row r="186" spans="4:4">
      <c r="D186" s="642"/>
    </row>
    <row r="187" spans="4:4">
      <c r="D187" s="642"/>
    </row>
    <row r="188" spans="4:4">
      <c r="D188" s="642"/>
    </row>
    <row r="189" spans="4:4">
      <c r="D189" s="642"/>
    </row>
    <row r="190" spans="4:4">
      <c r="D190" s="642"/>
    </row>
    <row r="191" spans="4:4">
      <c r="D191" s="642"/>
    </row>
    <row r="192" spans="4:4">
      <c r="D192" s="642"/>
    </row>
    <row r="193" spans="4:4">
      <c r="D193" s="642"/>
    </row>
    <row r="194" spans="4:4">
      <c r="D194" s="642"/>
    </row>
    <row r="195" spans="4:4">
      <c r="D195" s="642"/>
    </row>
    <row r="196" spans="4:4">
      <c r="D196" s="642"/>
    </row>
    <row r="197" spans="4:4">
      <c r="D197" s="642"/>
    </row>
    <row r="198" spans="4:4">
      <c r="D198" s="642"/>
    </row>
    <row r="199" spans="4:4">
      <c r="D199" s="642"/>
    </row>
    <row r="200" spans="4:4">
      <c r="D200" s="642"/>
    </row>
    <row r="201" spans="4:4">
      <c r="D201" s="642"/>
    </row>
    <row r="202" spans="4:4">
      <c r="D202" s="642"/>
    </row>
    <row r="203" spans="4:4">
      <c r="D203" s="642"/>
    </row>
    <row r="204" spans="4:4">
      <c r="D204" s="642"/>
    </row>
    <row r="205" spans="4:4">
      <c r="D205" s="642"/>
    </row>
    <row r="206" spans="4:4">
      <c r="D206" s="642"/>
    </row>
    <row r="207" spans="4:4">
      <c r="D207" s="642"/>
    </row>
    <row r="208" spans="4:4">
      <c r="D208" s="642"/>
    </row>
    <row r="209" spans="4:4">
      <c r="D209" s="642"/>
    </row>
    <row r="210" spans="4:4">
      <c r="D210" s="642"/>
    </row>
    <row r="211" spans="4:4">
      <c r="D211" s="642"/>
    </row>
    <row r="212" spans="4:4">
      <c r="D212" s="642"/>
    </row>
    <row r="213" spans="4:4">
      <c r="D213" s="642"/>
    </row>
    <row r="214" spans="4:4">
      <c r="D214" s="642"/>
    </row>
    <row r="215" spans="4:4">
      <c r="D215" s="642"/>
    </row>
    <row r="216" spans="4:4">
      <c r="D216" s="642"/>
    </row>
    <row r="217" spans="4:4">
      <c r="D217" s="642"/>
    </row>
    <row r="218" spans="4:4">
      <c r="D218" s="642"/>
    </row>
    <row r="219" spans="4:4">
      <c r="D219" s="642"/>
    </row>
    <row r="220" spans="4:4">
      <c r="D220" s="642"/>
    </row>
    <row r="221" spans="4:4">
      <c r="D221" s="642"/>
    </row>
    <row r="222" spans="4:4">
      <c r="D222" s="642"/>
    </row>
    <row r="223" spans="4:4">
      <c r="D223" s="642"/>
    </row>
    <row r="224" spans="4:4">
      <c r="D224" s="642"/>
    </row>
    <row r="225" spans="4:4">
      <c r="D225" s="642"/>
    </row>
    <row r="226" spans="4:4">
      <c r="D226" s="642"/>
    </row>
    <row r="227" spans="4:4">
      <c r="D227" s="642"/>
    </row>
    <row r="228" spans="4:4">
      <c r="D228" s="642"/>
    </row>
    <row r="229" spans="4:4">
      <c r="D229" s="642"/>
    </row>
    <row r="230" spans="4:4">
      <c r="D230" s="642"/>
    </row>
    <row r="231" spans="4:4">
      <c r="D231" s="642"/>
    </row>
    <row r="232" spans="4:4">
      <c r="D232" s="642"/>
    </row>
    <row r="233" spans="4:4">
      <c r="D233" s="642"/>
    </row>
    <row r="234" spans="4:4">
      <c r="D234" s="642"/>
    </row>
    <row r="235" spans="4:4">
      <c r="D235" s="642"/>
    </row>
    <row r="236" spans="4:4">
      <c r="D236" s="642"/>
    </row>
    <row r="237" spans="4:4">
      <c r="D237" s="642"/>
    </row>
    <row r="238" spans="4:4">
      <c r="D238" s="642"/>
    </row>
    <row r="239" spans="4:4">
      <c r="D239" s="642"/>
    </row>
    <row r="240" spans="4:4">
      <c r="D240" s="642"/>
    </row>
    <row r="241" spans="4:4">
      <c r="D241" s="642"/>
    </row>
    <row r="242" spans="4:4">
      <c r="D242" s="642"/>
    </row>
    <row r="243" spans="4:4">
      <c r="D243" s="642"/>
    </row>
    <row r="244" spans="4:4">
      <c r="D244" s="642"/>
    </row>
    <row r="245" spans="4:4">
      <c r="D245" s="642"/>
    </row>
    <row r="246" spans="4:4">
      <c r="D246" s="642"/>
    </row>
    <row r="247" spans="4:4">
      <c r="D247" s="642"/>
    </row>
    <row r="248" spans="4:4">
      <c r="D248" s="642"/>
    </row>
    <row r="249" spans="4:4">
      <c r="D249" s="642"/>
    </row>
    <row r="250" spans="4:4">
      <c r="D250" s="642"/>
    </row>
    <row r="251" spans="4:4">
      <c r="D251" s="642"/>
    </row>
    <row r="252" spans="4:4">
      <c r="D252" s="642"/>
    </row>
    <row r="253" spans="4:4">
      <c r="D253" s="642"/>
    </row>
    <row r="254" spans="4:4">
      <c r="D254" s="642"/>
    </row>
    <row r="255" spans="4:4">
      <c r="D255" s="642"/>
    </row>
    <row r="256" spans="4:4">
      <c r="D256" s="642"/>
    </row>
    <row r="257" spans="4:4">
      <c r="D257" s="642"/>
    </row>
    <row r="258" spans="4:4">
      <c r="D258" s="642"/>
    </row>
    <row r="259" spans="4:4">
      <c r="D259" s="642"/>
    </row>
    <row r="260" spans="4:4">
      <c r="D260" s="642"/>
    </row>
    <row r="261" spans="4:4">
      <c r="D261" s="642"/>
    </row>
    <row r="262" spans="4:4">
      <c r="D262" s="642"/>
    </row>
    <row r="263" spans="4:4">
      <c r="D263" s="642"/>
    </row>
    <row r="264" spans="4:4">
      <c r="D264" s="642"/>
    </row>
    <row r="265" spans="4:4">
      <c r="D265" s="642"/>
    </row>
    <row r="266" spans="4:4">
      <c r="D266" s="642"/>
    </row>
    <row r="267" spans="4:4">
      <c r="D267" s="642"/>
    </row>
    <row r="268" spans="4:4">
      <c r="D268" s="642"/>
    </row>
    <row r="269" spans="4:4">
      <c r="D269" s="642"/>
    </row>
    <row r="270" spans="4:4">
      <c r="D270" s="642"/>
    </row>
    <row r="271" spans="4:4">
      <c r="D271" s="642"/>
    </row>
    <row r="272" spans="4:4">
      <c r="D272" s="642"/>
    </row>
    <row r="273" spans="4:4">
      <c r="D273" s="642"/>
    </row>
    <row r="274" spans="4:4">
      <c r="D274" s="642"/>
    </row>
    <row r="275" spans="4:4">
      <c r="D275" s="642"/>
    </row>
    <row r="276" spans="4:4">
      <c r="D276" s="642"/>
    </row>
    <row r="277" spans="4:4">
      <c r="D277" s="642"/>
    </row>
    <row r="278" spans="4:4">
      <c r="D278" s="642"/>
    </row>
    <row r="279" spans="4:4">
      <c r="D279" s="642"/>
    </row>
    <row r="280" spans="4:4">
      <c r="D280" s="642"/>
    </row>
    <row r="281" spans="4:4">
      <c r="D281" s="642"/>
    </row>
    <row r="282" spans="4:4">
      <c r="D282" s="642"/>
    </row>
    <row r="283" spans="4:4">
      <c r="D283" s="642"/>
    </row>
    <row r="284" spans="4:4">
      <c r="D284" s="642"/>
    </row>
    <row r="285" spans="4:4">
      <c r="D285" s="642"/>
    </row>
    <row r="286" spans="4:4">
      <c r="D286" s="642"/>
    </row>
    <row r="287" spans="4:4">
      <c r="D287" s="642"/>
    </row>
    <row r="288" spans="4:4">
      <c r="D288" s="642"/>
    </row>
    <row r="289" spans="4:4">
      <c r="D289" s="642"/>
    </row>
    <row r="290" spans="4:4">
      <c r="D290" s="642"/>
    </row>
    <row r="291" spans="4:4">
      <c r="D291" s="642"/>
    </row>
    <row r="292" spans="4:4">
      <c r="D292" s="642"/>
    </row>
    <row r="293" spans="4:4">
      <c r="D293" s="642"/>
    </row>
    <row r="294" spans="4:4">
      <c r="D294" s="642"/>
    </row>
    <row r="295" spans="4:4">
      <c r="D295" s="642"/>
    </row>
    <row r="296" spans="4:4">
      <c r="D296" s="642"/>
    </row>
    <row r="297" spans="4:4">
      <c r="D297" s="642"/>
    </row>
    <row r="298" spans="4:4">
      <c r="D298" s="642"/>
    </row>
    <row r="299" spans="4:4">
      <c r="D299" s="642"/>
    </row>
    <row r="300" spans="4:4">
      <c r="D300" s="642"/>
    </row>
    <row r="301" spans="4:4">
      <c r="D301" s="642"/>
    </row>
    <row r="302" spans="4:4">
      <c r="D302" s="642"/>
    </row>
    <row r="303" spans="4:4">
      <c r="D303" s="642"/>
    </row>
    <row r="304" spans="4:4">
      <c r="D304" s="642"/>
    </row>
    <row r="305" spans="4:4">
      <c r="D305" s="642"/>
    </row>
    <row r="306" spans="4:4">
      <c r="D306" s="642"/>
    </row>
    <row r="307" spans="4:4">
      <c r="D307" s="642"/>
    </row>
    <row r="308" spans="4:4">
      <c r="D308" s="642"/>
    </row>
    <row r="309" spans="4:4">
      <c r="D309" s="642"/>
    </row>
    <row r="310" spans="4:4">
      <c r="D310" s="642"/>
    </row>
    <row r="311" spans="4:4">
      <c r="D311" s="642"/>
    </row>
    <row r="312" spans="4:4">
      <c r="D312" s="642"/>
    </row>
    <row r="313" spans="4:4">
      <c r="D313" s="642"/>
    </row>
    <row r="314" spans="4:4">
      <c r="D314" s="642"/>
    </row>
    <row r="315" spans="4:4">
      <c r="D315" s="642"/>
    </row>
    <row r="316" spans="4:4">
      <c r="D316" s="642"/>
    </row>
    <row r="317" spans="4:4">
      <c r="D317" s="642"/>
    </row>
    <row r="318" spans="4:4">
      <c r="D318" s="642"/>
    </row>
    <row r="319" spans="4:4">
      <c r="D319" s="642"/>
    </row>
    <row r="320" spans="4:4">
      <c r="D320" s="642"/>
    </row>
    <row r="321" spans="4:4">
      <c r="D321" s="642"/>
    </row>
    <row r="322" spans="4:4">
      <c r="D322" s="642"/>
    </row>
    <row r="323" spans="4:4">
      <c r="D323" s="642"/>
    </row>
    <row r="324" spans="4:4">
      <c r="D324" s="642"/>
    </row>
    <row r="325" spans="4:4">
      <c r="D325" s="642"/>
    </row>
    <row r="326" spans="4:4">
      <c r="D326" s="642"/>
    </row>
    <row r="327" spans="4:4">
      <c r="D327" s="642"/>
    </row>
    <row r="328" spans="4:4">
      <c r="D328" s="642"/>
    </row>
    <row r="329" spans="4:4">
      <c r="D329" s="642"/>
    </row>
    <row r="330" spans="4:4">
      <c r="D330" s="642"/>
    </row>
    <row r="331" spans="4:4">
      <c r="D331" s="642"/>
    </row>
    <row r="332" spans="4:4">
      <c r="D332" s="642"/>
    </row>
    <row r="333" spans="4:4">
      <c r="D333" s="642"/>
    </row>
    <row r="334" spans="4:4">
      <c r="D334" s="642"/>
    </row>
    <row r="335" spans="4:4">
      <c r="D335" s="642"/>
    </row>
    <row r="336" spans="4:4">
      <c r="D336" s="642"/>
    </row>
    <row r="337" spans="4:4">
      <c r="D337" s="642"/>
    </row>
    <row r="338" spans="4:4">
      <c r="D338" s="642"/>
    </row>
    <row r="339" spans="4:4">
      <c r="D339" s="642"/>
    </row>
    <row r="340" spans="4:4">
      <c r="D340" s="642"/>
    </row>
    <row r="341" spans="4:4">
      <c r="D341" s="642"/>
    </row>
    <row r="342" spans="4:4">
      <c r="D342" s="642"/>
    </row>
    <row r="343" spans="4:4">
      <c r="D343" s="642"/>
    </row>
    <row r="344" spans="4:4">
      <c r="D344" s="642"/>
    </row>
    <row r="345" spans="4:4">
      <c r="D345" s="642"/>
    </row>
    <row r="346" spans="4:4">
      <c r="D346" s="642"/>
    </row>
    <row r="347" spans="4:4">
      <c r="D347" s="642"/>
    </row>
    <row r="348" spans="4:4">
      <c r="D348" s="642"/>
    </row>
    <row r="349" spans="4:4">
      <c r="D349" s="642"/>
    </row>
    <row r="350" spans="4:4">
      <c r="D350" s="642"/>
    </row>
    <row r="351" spans="4:4">
      <c r="D351" s="642"/>
    </row>
    <row r="352" spans="4:4">
      <c r="D352" s="642"/>
    </row>
    <row r="353" spans="4:4">
      <c r="D353" s="642"/>
    </row>
    <row r="354" spans="4:4">
      <c r="D354" s="642"/>
    </row>
    <row r="355" spans="4:4">
      <c r="D355" s="642"/>
    </row>
    <row r="356" spans="4:4">
      <c r="D356" s="642"/>
    </row>
    <row r="357" spans="4:4">
      <c r="D357" s="642"/>
    </row>
    <row r="358" spans="4:4">
      <c r="D358" s="642"/>
    </row>
    <row r="359" spans="4:4">
      <c r="D359" s="642"/>
    </row>
    <row r="360" spans="4:4">
      <c r="D360" s="642"/>
    </row>
    <row r="361" spans="4:4">
      <c r="D361" s="642"/>
    </row>
    <row r="362" spans="4:4">
      <c r="D362" s="642"/>
    </row>
    <row r="363" spans="4:4">
      <c r="D363" s="642"/>
    </row>
    <row r="364" spans="4:4">
      <c r="D364" s="642"/>
    </row>
    <row r="365" spans="4:4">
      <c r="D365" s="642"/>
    </row>
    <row r="366" spans="4:4">
      <c r="D366" s="642"/>
    </row>
    <row r="367" spans="4:4">
      <c r="D367" s="642"/>
    </row>
    <row r="368" spans="4:4">
      <c r="D368" s="642"/>
    </row>
    <row r="369" spans="4:4">
      <c r="D369" s="642"/>
    </row>
    <row r="370" spans="4:4">
      <c r="D370" s="642"/>
    </row>
    <row r="371" spans="4:4">
      <c r="D371" s="642"/>
    </row>
    <row r="372" spans="4:4">
      <c r="D372" s="642"/>
    </row>
    <row r="373" spans="4:4">
      <c r="D373" s="642"/>
    </row>
    <row r="374" spans="4:4">
      <c r="D374" s="642"/>
    </row>
    <row r="375" spans="4:4">
      <c r="D375" s="642"/>
    </row>
    <row r="376" spans="4:4">
      <c r="D376" s="642"/>
    </row>
    <row r="377" spans="4:4">
      <c r="D377" s="642"/>
    </row>
    <row r="378" spans="4:4">
      <c r="D378" s="642"/>
    </row>
    <row r="379" spans="4:4">
      <c r="D379" s="642"/>
    </row>
    <row r="380" spans="4:4">
      <c r="D380" s="642"/>
    </row>
    <row r="381" spans="4:4">
      <c r="D381" s="642"/>
    </row>
    <row r="382" spans="4:4">
      <c r="D382" s="642"/>
    </row>
    <row r="383" spans="4:4">
      <c r="D383" s="642"/>
    </row>
    <row r="384" spans="4:4">
      <c r="D384" s="642"/>
    </row>
    <row r="385" spans="4:4">
      <c r="D385" s="642"/>
    </row>
    <row r="386" spans="4:4">
      <c r="D386" s="642"/>
    </row>
    <row r="387" spans="4:4">
      <c r="D387" s="642"/>
    </row>
    <row r="388" spans="4:4">
      <c r="D388" s="642"/>
    </row>
    <row r="389" spans="4:4">
      <c r="D389" s="642"/>
    </row>
    <row r="390" spans="4:4">
      <c r="D390" s="642"/>
    </row>
    <row r="391" spans="4:4">
      <c r="D391" s="642"/>
    </row>
    <row r="392" spans="4:4">
      <c r="D392" s="642"/>
    </row>
    <row r="393" spans="4:4">
      <c r="D393" s="642"/>
    </row>
    <row r="394" spans="4:4">
      <c r="D394" s="642"/>
    </row>
    <row r="395" spans="4:4">
      <c r="D395" s="642"/>
    </row>
    <row r="396" spans="4:4">
      <c r="D396" s="642"/>
    </row>
    <row r="397" spans="4:4">
      <c r="D397" s="642"/>
    </row>
    <row r="398" spans="4:4">
      <c r="D398" s="642"/>
    </row>
    <row r="399" spans="4:4">
      <c r="D399" s="642"/>
    </row>
    <row r="400" spans="4:4">
      <c r="D400" s="642"/>
    </row>
    <row r="401" spans="4:4">
      <c r="D401" s="642"/>
    </row>
    <row r="402" spans="4:4">
      <c r="D402" s="642"/>
    </row>
    <row r="403" spans="4:4">
      <c r="D403" s="642"/>
    </row>
    <row r="404" spans="4:4">
      <c r="D404" s="642"/>
    </row>
    <row r="405" spans="4:4">
      <c r="D405" s="642"/>
    </row>
    <row r="406" spans="4:4">
      <c r="D406" s="642"/>
    </row>
    <row r="407" spans="4:4">
      <c r="D407" s="642"/>
    </row>
    <row r="408" spans="4:4">
      <c r="D408" s="642"/>
    </row>
    <row r="409" spans="4:4">
      <c r="D409" s="642"/>
    </row>
    <row r="410" spans="4:4">
      <c r="D410" s="642"/>
    </row>
    <row r="411" spans="4:4">
      <c r="D411" s="642"/>
    </row>
    <row r="412" spans="4:4">
      <c r="D412" s="642"/>
    </row>
    <row r="413" spans="4:4">
      <c r="D413" s="642"/>
    </row>
    <row r="414" spans="4:4">
      <c r="D414" s="642"/>
    </row>
    <row r="415" spans="4:4">
      <c r="D415" s="642"/>
    </row>
    <row r="416" spans="4:4">
      <c r="D416" s="642"/>
    </row>
    <row r="417" spans="4:4">
      <c r="D417" s="642"/>
    </row>
    <row r="418" spans="4:4">
      <c r="D418" s="642"/>
    </row>
    <row r="419" spans="4:4">
      <c r="D419" s="642"/>
    </row>
    <row r="420" spans="4:4">
      <c r="D420" s="642"/>
    </row>
    <row r="421" spans="4:4">
      <c r="D421" s="642"/>
    </row>
    <row r="422" spans="4:4">
      <c r="D422" s="642"/>
    </row>
    <row r="423" spans="4:4">
      <c r="D423" s="642"/>
    </row>
    <row r="424" spans="4:4">
      <c r="D424" s="642"/>
    </row>
    <row r="425" spans="4:4">
      <c r="D425" s="642"/>
    </row>
    <row r="426" spans="4:4">
      <c r="D426" s="642"/>
    </row>
    <row r="427" spans="4:4">
      <c r="D427" s="642"/>
    </row>
    <row r="428" spans="4:4">
      <c r="D428" s="642"/>
    </row>
    <row r="429" spans="4:4">
      <c r="D429" s="642"/>
    </row>
    <row r="430" spans="4:4">
      <c r="D430" s="642"/>
    </row>
    <row r="431" spans="4:4">
      <c r="D431" s="642"/>
    </row>
    <row r="432" spans="4:4">
      <c r="D432" s="642"/>
    </row>
    <row r="433" spans="4:4">
      <c r="D433" s="642"/>
    </row>
    <row r="434" spans="4:4">
      <c r="D434" s="642"/>
    </row>
    <row r="435" spans="4:4">
      <c r="D435" s="642"/>
    </row>
    <row r="436" spans="4:4">
      <c r="D436" s="642"/>
    </row>
    <row r="437" spans="4:4">
      <c r="D437" s="642"/>
    </row>
    <row r="438" spans="4:4">
      <c r="D438" s="642"/>
    </row>
    <row r="439" spans="4:4">
      <c r="D439" s="642"/>
    </row>
    <row r="440" spans="4:4">
      <c r="D440" s="642"/>
    </row>
    <row r="441" spans="4:4">
      <c r="D441" s="642"/>
    </row>
    <row r="442" spans="4:4">
      <c r="D442" s="642"/>
    </row>
    <row r="443" spans="4:4">
      <c r="D443" s="642"/>
    </row>
    <row r="444" spans="4:4">
      <c r="D444" s="642"/>
    </row>
    <row r="445" spans="4:4">
      <c r="D445" s="642"/>
    </row>
    <row r="446" spans="4:4">
      <c r="D446" s="642"/>
    </row>
    <row r="447" spans="4:4">
      <c r="D447" s="642"/>
    </row>
    <row r="448" spans="4:4">
      <c r="D448" s="642"/>
    </row>
    <row r="449" spans="4:4">
      <c r="D449" s="642"/>
    </row>
    <row r="450" spans="4:4">
      <c r="D450" s="642"/>
    </row>
    <row r="451" spans="4:4">
      <c r="D451" s="642"/>
    </row>
    <row r="452" spans="4:4">
      <c r="D452" s="642"/>
    </row>
    <row r="453" spans="4:4">
      <c r="D453" s="642"/>
    </row>
    <row r="454" spans="4:4">
      <c r="D454" s="642"/>
    </row>
    <row r="455" spans="4:4">
      <c r="D455" s="642"/>
    </row>
    <row r="456" spans="4:4">
      <c r="D456" s="642"/>
    </row>
    <row r="457" spans="4:4">
      <c r="D457" s="642"/>
    </row>
    <row r="458" spans="4:4">
      <c r="D458" s="642"/>
    </row>
    <row r="459" spans="4:4">
      <c r="D459" s="642"/>
    </row>
    <row r="460" spans="4:4">
      <c r="D460" s="642"/>
    </row>
    <row r="461" spans="4:4">
      <c r="D461" s="642"/>
    </row>
    <row r="462" spans="4:4">
      <c r="D462" s="642"/>
    </row>
    <row r="463" spans="4:4">
      <c r="D463" s="642"/>
    </row>
    <row r="464" spans="4:4">
      <c r="D464" s="642"/>
    </row>
    <row r="465" spans="4:4">
      <c r="D465" s="642"/>
    </row>
    <row r="466" spans="4:4">
      <c r="D466" s="642"/>
    </row>
    <row r="467" spans="4:4">
      <c r="D467" s="642"/>
    </row>
    <row r="468" spans="4:4">
      <c r="D468" s="642"/>
    </row>
    <row r="469" spans="4:4">
      <c r="D469" s="642"/>
    </row>
    <row r="470" spans="4:4">
      <c r="D470" s="642"/>
    </row>
    <row r="471" spans="4:4">
      <c r="D471" s="642"/>
    </row>
    <row r="472" spans="4:4">
      <c r="D472" s="642"/>
    </row>
    <row r="473" spans="4:4">
      <c r="D473" s="642"/>
    </row>
    <row r="474" spans="4:4">
      <c r="D474" s="642"/>
    </row>
    <row r="475" spans="4:4">
      <c r="D475" s="642"/>
    </row>
    <row r="476" spans="4:4">
      <c r="D476" s="642"/>
    </row>
    <row r="477" spans="4:4">
      <c r="D477" s="642"/>
    </row>
    <row r="478" spans="4:4">
      <c r="D478" s="642"/>
    </row>
    <row r="479" spans="4:4">
      <c r="D479" s="642"/>
    </row>
    <row r="480" spans="4:4">
      <c r="D480" s="642"/>
    </row>
    <row r="481" spans="4:4">
      <c r="D481" s="642"/>
    </row>
    <row r="482" spans="4:4">
      <c r="D482" s="642"/>
    </row>
    <row r="483" spans="4:4">
      <c r="D483" s="642"/>
    </row>
    <row r="484" spans="4:4">
      <c r="D484" s="642"/>
    </row>
    <row r="485" spans="4:4">
      <c r="D485" s="642"/>
    </row>
    <row r="486" spans="4:4">
      <c r="D486" s="642"/>
    </row>
    <row r="487" spans="4:4">
      <c r="D487" s="642"/>
    </row>
    <row r="488" spans="4:4">
      <c r="D488" s="642"/>
    </row>
    <row r="489" spans="4:4">
      <c r="D489" s="642"/>
    </row>
    <row r="490" spans="4:4">
      <c r="D490" s="642"/>
    </row>
    <row r="491" spans="4:4">
      <c r="D491" s="642"/>
    </row>
    <row r="492" spans="4:4">
      <c r="D492" s="642"/>
    </row>
    <row r="493" spans="4:4">
      <c r="D493" s="642"/>
    </row>
    <row r="494" spans="4:4">
      <c r="D494" s="642"/>
    </row>
    <row r="495" spans="4:4">
      <c r="D495" s="642"/>
    </row>
    <row r="496" spans="4:4">
      <c r="D496" s="642"/>
    </row>
    <row r="497" spans="4:4">
      <c r="D497" s="642"/>
    </row>
    <row r="498" spans="4:4">
      <c r="D498" s="642"/>
    </row>
    <row r="499" spans="4:4">
      <c r="D499" s="642"/>
    </row>
    <row r="500" spans="4:4">
      <c r="D500" s="642"/>
    </row>
    <row r="501" spans="4:4">
      <c r="D501" s="642"/>
    </row>
    <row r="502" spans="4:4">
      <c r="D502" s="642"/>
    </row>
    <row r="503" spans="4:4">
      <c r="D503" s="642"/>
    </row>
    <row r="504" spans="4:4">
      <c r="D504" s="642"/>
    </row>
    <row r="505" spans="4:4">
      <c r="D505" s="642"/>
    </row>
    <row r="506" spans="4:4">
      <c r="D506" s="642"/>
    </row>
    <row r="507" spans="4:4">
      <c r="D507" s="642"/>
    </row>
    <row r="508" spans="4:4">
      <c r="D508" s="642"/>
    </row>
    <row r="509" spans="4:4">
      <c r="D509" s="642"/>
    </row>
    <row r="510" spans="4:4">
      <c r="D510" s="642"/>
    </row>
    <row r="511" spans="4:4">
      <c r="D511" s="642"/>
    </row>
    <row r="512" spans="4:4">
      <c r="D512" s="642"/>
    </row>
    <row r="513" spans="4:4">
      <c r="D513" s="642"/>
    </row>
    <row r="514" spans="4:4">
      <c r="D514" s="642"/>
    </row>
    <row r="515" spans="4:4">
      <c r="D515" s="642"/>
    </row>
    <row r="516" spans="4:4">
      <c r="D516" s="642"/>
    </row>
    <row r="517" spans="4:4">
      <c r="D517" s="642"/>
    </row>
    <row r="518" spans="4:4">
      <c r="D518" s="642"/>
    </row>
    <row r="519" spans="4:4">
      <c r="D519" s="642"/>
    </row>
    <row r="520" spans="4:4">
      <c r="D520" s="642"/>
    </row>
    <row r="521" spans="4:4">
      <c r="D521" s="642"/>
    </row>
    <row r="522" spans="4:4">
      <c r="D522" s="642"/>
    </row>
    <row r="523" spans="4:4">
      <c r="D523" s="642"/>
    </row>
    <row r="524" spans="4:4">
      <c r="D524" s="642"/>
    </row>
    <row r="525" spans="4:4">
      <c r="D525" s="642"/>
    </row>
    <row r="526" spans="4:4">
      <c r="D526" s="642"/>
    </row>
    <row r="527" spans="4:4">
      <c r="D527" s="642"/>
    </row>
    <row r="528" spans="4:4">
      <c r="D528" s="642"/>
    </row>
    <row r="529" spans="4:4">
      <c r="D529" s="642"/>
    </row>
    <row r="530" spans="4:4">
      <c r="D530" s="642"/>
    </row>
    <row r="531" spans="4:4">
      <c r="D531" s="642"/>
    </row>
    <row r="532" spans="4:4">
      <c r="D532" s="642"/>
    </row>
    <row r="533" spans="4:4">
      <c r="D533" s="642"/>
    </row>
    <row r="534" spans="4:4">
      <c r="D534" s="642"/>
    </row>
    <row r="535" spans="4:4">
      <c r="D535" s="642"/>
    </row>
    <row r="536" spans="4:4">
      <c r="D536" s="642"/>
    </row>
    <row r="537" spans="4:4">
      <c r="D537" s="642"/>
    </row>
    <row r="538" spans="4:4">
      <c r="D538" s="642"/>
    </row>
    <row r="539" spans="4:4">
      <c r="D539" s="642"/>
    </row>
    <row r="540" spans="4:4">
      <c r="D540" s="642"/>
    </row>
    <row r="541" spans="4:4">
      <c r="D541" s="642"/>
    </row>
    <row r="542" spans="4:4">
      <c r="D542" s="642"/>
    </row>
    <row r="543" spans="4:4">
      <c r="D543" s="642"/>
    </row>
    <row r="544" spans="4:4">
      <c r="D544" s="642"/>
    </row>
    <row r="545" spans="4:4">
      <c r="D545" s="642"/>
    </row>
    <row r="546" spans="4:4">
      <c r="D546" s="642"/>
    </row>
    <row r="547" spans="4:4">
      <c r="D547" s="642"/>
    </row>
    <row r="548" spans="4:4">
      <c r="D548" s="642"/>
    </row>
    <row r="549" spans="4:4">
      <c r="D549" s="642"/>
    </row>
    <row r="550" spans="4:4">
      <c r="D550" s="642"/>
    </row>
    <row r="551" spans="4:4">
      <c r="D551" s="642"/>
    </row>
    <row r="552" spans="4:4">
      <c r="D552" s="642"/>
    </row>
    <row r="553" spans="4:4">
      <c r="D553" s="642"/>
    </row>
    <row r="554" spans="4:4">
      <c r="D554" s="642"/>
    </row>
    <row r="555" spans="4:4">
      <c r="D555" s="642"/>
    </row>
    <row r="556" spans="4:4">
      <c r="D556" s="642"/>
    </row>
    <row r="557" spans="4:4">
      <c r="D557" s="642"/>
    </row>
    <row r="558" spans="4:4">
      <c r="D558" s="642"/>
    </row>
    <row r="559" spans="4:4">
      <c r="D559" s="642"/>
    </row>
    <row r="560" spans="4:4">
      <c r="D560" s="642"/>
    </row>
    <row r="561" spans="4:4">
      <c r="D561" s="642"/>
    </row>
    <row r="562" spans="4:4">
      <c r="D562" s="642"/>
    </row>
    <row r="563" spans="4:4">
      <c r="D563" s="642"/>
    </row>
    <row r="564" spans="4:4">
      <c r="D564" s="642"/>
    </row>
    <row r="565" spans="4:4">
      <c r="D565" s="642"/>
    </row>
    <row r="566" spans="4:4">
      <c r="D566" s="642"/>
    </row>
    <row r="567" spans="4:4">
      <c r="D567" s="642"/>
    </row>
    <row r="568" spans="4:4">
      <c r="D568" s="642"/>
    </row>
    <row r="569" spans="4:4">
      <c r="D569" s="642"/>
    </row>
    <row r="570" spans="4:4">
      <c r="D570" s="642"/>
    </row>
    <row r="571" spans="4:4">
      <c r="D571" s="642"/>
    </row>
    <row r="572" spans="4:4">
      <c r="D572" s="642"/>
    </row>
    <row r="573" spans="4:4">
      <c r="D573" s="642"/>
    </row>
    <row r="574" spans="4:4">
      <c r="D574" s="642"/>
    </row>
    <row r="575" spans="4:4">
      <c r="D575" s="642"/>
    </row>
    <row r="576" spans="4:4">
      <c r="D576" s="642"/>
    </row>
    <row r="577" spans="4:4">
      <c r="D577" s="642"/>
    </row>
    <row r="578" spans="4:4">
      <c r="D578" s="642"/>
    </row>
    <row r="579" spans="4:4">
      <c r="D579" s="642"/>
    </row>
    <row r="580" spans="4:4">
      <c r="D580" s="642"/>
    </row>
    <row r="581" spans="4:4">
      <c r="D581" s="642"/>
    </row>
    <row r="582" spans="4:4">
      <c r="D582" s="642"/>
    </row>
    <row r="583" spans="4:4">
      <c r="D583" s="642"/>
    </row>
    <row r="584" spans="4:4">
      <c r="D584" s="642"/>
    </row>
    <row r="585" spans="4:4">
      <c r="D585" s="642"/>
    </row>
    <row r="586" spans="4:4">
      <c r="D586" s="642"/>
    </row>
    <row r="587" spans="4:4">
      <c r="D587" s="642"/>
    </row>
    <row r="588" spans="4:4">
      <c r="D588" s="642"/>
    </row>
    <row r="589" spans="4:4">
      <c r="D589" s="642"/>
    </row>
    <row r="590" spans="4:4">
      <c r="D590" s="642"/>
    </row>
    <row r="591" spans="4:4">
      <c r="D591" s="642"/>
    </row>
    <row r="592" spans="4:4">
      <c r="D592" s="642"/>
    </row>
    <row r="593" spans="4:4">
      <c r="D593" s="642"/>
    </row>
    <row r="594" spans="4:4">
      <c r="D594" s="642"/>
    </row>
    <row r="595" spans="4:4">
      <c r="D595" s="642"/>
    </row>
    <row r="596" spans="4:4">
      <c r="D596" s="642"/>
    </row>
    <row r="597" spans="4:4">
      <c r="D597" s="642"/>
    </row>
    <row r="598" spans="4:4">
      <c r="D598" s="642"/>
    </row>
    <row r="599" spans="4:4">
      <c r="D599" s="642"/>
    </row>
    <row r="600" spans="4:4">
      <c r="D600" s="642"/>
    </row>
    <row r="601" spans="4:4">
      <c r="D601" s="642"/>
    </row>
    <row r="602" spans="4:4">
      <c r="D602" s="642"/>
    </row>
    <row r="603" spans="4:4">
      <c r="D603" s="642"/>
    </row>
    <row r="604" spans="4:4">
      <c r="D604" s="642"/>
    </row>
    <row r="605" spans="4:4">
      <c r="D605" s="642"/>
    </row>
    <row r="606" spans="4:4">
      <c r="D606" s="642"/>
    </row>
    <row r="607" spans="4:4">
      <c r="D607" s="642"/>
    </row>
    <row r="608" spans="4:4">
      <c r="D608" s="642"/>
    </row>
    <row r="609" spans="4:4">
      <c r="D609" s="642"/>
    </row>
    <row r="610" spans="4:4">
      <c r="D610" s="642"/>
    </row>
    <row r="611" spans="4:4">
      <c r="D611" s="642"/>
    </row>
    <row r="612" spans="4:4">
      <c r="D612" s="642"/>
    </row>
    <row r="613" spans="4:4">
      <c r="D613" s="642"/>
    </row>
    <row r="614" spans="4:4">
      <c r="D614" s="642"/>
    </row>
    <row r="615" spans="4:4">
      <c r="D615" s="642"/>
    </row>
    <row r="616" spans="4:4">
      <c r="D616" s="642"/>
    </row>
    <row r="617" spans="4:4">
      <c r="D617" s="642"/>
    </row>
    <row r="618" spans="4:4">
      <c r="D618" s="642"/>
    </row>
    <row r="619" spans="4:4">
      <c r="D619" s="642"/>
    </row>
    <row r="620" spans="4:4">
      <c r="D620" s="642"/>
    </row>
    <row r="621" spans="4:4">
      <c r="D621" s="642"/>
    </row>
    <row r="622" spans="4:4">
      <c r="D622" s="642"/>
    </row>
    <row r="623" spans="4:4">
      <c r="D623" s="642"/>
    </row>
    <row r="624" spans="4:4">
      <c r="D624" s="642"/>
    </row>
    <row r="625" spans="4:4">
      <c r="D625" s="642"/>
    </row>
    <row r="626" spans="4:4">
      <c r="D626" s="642"/>
    </row>
    <row r="627" spans="4:4">
      <c r="D627" s="642"/>
    </row>
    <row r="628" spans="4:4">
      <c r="D628" s="642"/>
    </row>
    <row r="629" spans="4:4">
      <c r="D629" s="642"/>
    </row>
    <row r="630" spans="4:4">
      <c r="D630" s="642"/>
    </row>
    <row r="631" spans="4:4">
      <c r="D631" s="642"/>
    </row>
    <row r="632" spans="4:4">
      <c r="D632" s="642"/>
    </row>
    <row r="633" spans="4:4">
      <c r="D633" s="642"/>
    </row>
    <row r="634" spans="4:4">
      <c r="D634" s="642"/>
    </row>
    <row r="635" spans="4:4">
      <c r="D635" s="642"/>
    </row>
    <row r="636" spans="4:4">
      <c r="D636" s="642"/>
    </row>
    <row r="637" spans="4:4">
      <c r="D637" s="642"/>
    </row>
    <row r="638" spans="4:4">
      <c r="D638" s="642"/>
    </row>
    <row r="639" spans="4:4">
      <c r="D639" s="642"/>
    </row>
    <row r="640" spans="4:4">
      <c r="D640" s="642"/>
    </row>
    <row r="641" spans="4:4">
      <c r="D641" s="642"/>
    </row>
    <row r="642" spans="4:4">
      <c r="D642" s="642"/>
    </row>
    <row r="643" spans="4:4">
      <c r="D643" s="642"/>
    </row>
    <row r="644" spans="4:4">
      <c r="D644" s="642"/>
    </row>
    <row r="645" spans="4:4">
      <c r="D645" s="642"/>
    </row>
    <row r="646" spans="4:4">
      <c r="D646" s="642"/>
    </row>
    <row r="647" spans="4:4">
      <c r="D647" s="642"/>
    </row>
    <row r="648" spans="4:4">
      <c r="D648" s="642"/>
    </row>
    <row r="649" spans="4:4">
      <c r="D649" s="642"/>
    </row>
    <row r="650" spans="4:4">
      <c r="D650" s="642"/>
    </row>
    <row r="651" spans="4:4">
      <c r="D651" s="642"/>
    </row>
    <row r="652" spans="4:4">
      <c r="D652" s="642"/>
    </row>
    <row r="653" spans="4:4">
      <c r="D653" s="642"/>
    </row>
    <row r="654" spans="4:4">
      <c r="D654" s="642"/>
    </row>
    <row r="655" spans="4:4">
      <c r="D655" s="642"/>
    </row>
    <row r="656" spans="4:4">
      <c r="D656" s="642"/>
    </row>
    <row r="657" spans="4:4">
      <c r="D657" s="642"/>
    </row>
    <row r="658" spans="4:4">
      <c r="D658" s="642"/>
    </row>
    <row r="659" spans="4:4">
      <c r="D659" s="642"/>
    </row>
    <row r="660" spans="4:4">
      <c r="D660" s="642"/>
    </row>
    <row r="661" spans="4:4">
      <c r="D661" s="642"/>
    </row>
    <row r="662" spans="4:4">
      <c r="D662" s="642"/>
    </row>
    <row r="663" spans="4:4">
      <c r="D663" s="642"/>
    </row>
    <row r="664" spans="4:4">
      <c r="D664" s="642"/>
    </row>
    <row r="665" spans="4:4">
      <c r="D665" s="642"/>
    </row>
    <row r="666" spans="4:4">
      <c r="D666" s="642"/>
    </row>
    <row r="667" spans="4:4">
      <c r="D667" s="642"/>
    </row>
    <row r="668" spans="4:4">
      <c r="D668" s="642"/>
    </row>
    <row r="669" spans="4:4">
      <c r="D669" s="642"/>
    </row>
    <row r="670" spans="4:4">
      <c r="D670" s="642"/>
    </row>
    <row r="671" spans="4:4">
      <c r="D671" s="642"/>
    </row>
    <row r="672" spans="4:4">
      <c r="D672" s="642"/>
    </row>
  </sheetData>
  <mergeCells count="18">
    <mergeCell ref="P20:P21"/>
    <mergeCell ref="A22:B22"/>
    <mergeCell ref="A23:B23"/>
    <mergeCell ref="A25:B25"/>
    <mergeCell ref="A26:B26"/>
    <mergeCell ref="A24:B24"/>
    <mergeCell ref="A20:B21"/>
    <mergeCell ref="C20:C21"/>
    <mergeCell ref="D20:D26"/>
    <mergeCell ref="E20:M20"/>
    <mergeCell ref="N20:N21"/>
    <mergeCell ref="O20:O21"/>
    <mergeCell ref="P10:P11"/>
    <mergeCell ref="A10:A11"/>
    <mergeCell ref="B10:D10"/>
    <mergeCell ref="E10:M10"/>
    <mergeCell ref="N10:N11"/>
    <mergeCell ref="O10:O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8BF3-0E10-1749-9801-D47A50E9523F}">
  <dimension ref="A1:K22"/>
  <sheetViews>
    <sheetView topLeftCell="A16" workbookViewId="0">
      <selection activeCell="D23" sqref="D23:D24"/>
    </sheetView>
  </sheetViews>
  <sheetFormatPr defaultColWidth="10.625" defaultRowHeight="15.75"/>
  <cols>
    <col min="1" max="1" width="20" bestFit="1" customWidth="1"/>
    <col min="2" max="2" width="9.625" bestFit="1" customWidth="1"/>
    <col min="3" max="3" width="27" bestFit="1" customWidth="1"/>
    <col min="4" max="4" width="27" customWidth="1"/>
    <col min="5" max="5" width="35.125" customWidth="1"/>
    <col min="6" max="6" width="27.625" customWidth="1"/>
    <col min="7" max="7" width="21.125" customWidth="1"/>
    <col min="8" max="8" width="27.5" customWidth="1"/>
    <col min="9" max="9" width="15.5" bestFit="1" customWidth="1"/>
  </cols>
  <sheetData>
    <row r="1" spans="1:11" ht="16.5" thickTop="1">
      <c r="A1" s="1384" t="s">
        <v>75</v>
      </c>
      <c r="B1" s="1386"/>
    </row>
    <row r="2" spans="1:11" ht="16.5" thickBot="1">
      <c r="A2" s="1385"/>
      <c r="B2" s="1387"/>
    </row>
    <row r="3" spans="1:11" ht="16.5" thickTop="1">
      <c r="A3" s="111" t="s">
        <v>50</v>
      </c>
      <c r="B3" s="72"/>
    </row>
    <row r="6" spans="1:11" ht="16.5" thickBot="1"/>
    <row r="7" spans="1:11" ht="17.100000000000001" customHeight="1" thickTop="1" thickBot="1">
      <c r="B7" s="1391"/>
      <c r="C7" s="1391"/>
      <c r="G7" s="1388" t="s">
        <v>67</v>
      </c>
      <c r="H7" s="1389"/>
      <c r="I7" s="1390"/>
    </row>
    <row r="8" spans="1:11" ht="17.25" thickTop="1" thickBot="1">
      <c r="A8" s="1382" t="s">
        <v>10</v>
      </c>
      <c r="B8" s="1382" t="s">
        <v>2</v>
      </c>
      <c r="C8" s="1382" t="s">
        <v>3</v>
      </c>
      <c r="D8" s="1382" t="s">
        <v>65</v>
      </c>
      <c r="E8" s="1382" t="s">
        <v>76</v>
      </c>
      <c r="F8" s="1382" t="s">
        <v>63</v>
      </c>
      <c r="G8" s="99" t="s">
        <v>64</v>
      </c>
      <c r="H8" s="100" t="s">
        <v>66</v>
      </c>
      <c r="I8" s="101" t="s">
        <v>59</v>
      </c>
    </row>
    <row r="9" spans="1:11" ht="46.5" thickTop="1" thickBot="1">
      <c r="A9" s="1383"/>
      <c r="B9" s="1383"/>
      <c r="C9" s="1383"/>
      <c r="D9" s="1383"/>
      <c r="E9" s="1383"/>
      <c r="F9" s="1383"/>
      <c r="G9" s="96" t="s">
        <v>68</v>
      </c>
      <c r="H9" s="97" t="s">
        <v>69</v>
      </c>
      <c r="I9" s="98" t="s">
        <v>70</v>
      </c>
      <c r="J9" s="1368" t="s">
        <v>71</v>
      </c>
      <c r="K9" s="1369"/>
    </row>
    <row r="10" spans="1:11" ht="16.5" thickTop="1">
      <c r="A10" s="1163" t="s">
        <v>11</v>
      </c>
      <c r="B10" s="1394" t="s">
        <v>12</v>
      </c>
      <c r="C10" s="13" t="s">
        <v>51</v>
      </c>
      <c r="D10" s="73"/>
      <c r="E10" s="108" t="s">
        <v>73</v>
      </c>
      <c r="F10" s="90" t="s">
        <v>74</v>
      </c>
      <c r="G10" s="105" t="s">
        <v>72</v>
      </c>
      <c r="H10" s="105"/>
      <c r="I10" s="102"/>
      <c r="J10" s="1370"/>
      <c r="K10" s="1371"/>
    </row>
    <row r="11" spans="1:11" ht="17.100000000000001" customHeight="1">
      <c r="A11" s="1392"/>
      <c r="B11" s="1395"/>
      <c r="C11" s="4" t="s">
        <v>52</v>
      </c>
      <c r="D11" s="74"/>
      <c r="E11" s="109"/>
      <c r="F11" s="91"/>
      <c r="G11" s="106" t="s">
        <v>72</v>
      </c>
      <c r="H11" s="106"/>
      <c r="I11" s="25"/>
      <c r="J11" s="1372"/>
      <c r="K11" s="1373"/>
    </row>
    <row r="12" spans="1:11">
      <c r="A12" s="1392"/>
      <c r="B12" s="1395"/>
      <c r="C12" s="4" t="s">
        <v>53</v>
      </c>
      <c r="D12" s="74"/>
      <c r="E12" s="109"/>
      <c r="F12" s="91"/>
      <c r="G12" s="106"/>
      <c r="H12" s="106" t="s">
        <v>72</v>
      </c>
      <c r="I12" s="25"/>
      <c r="J12" s="1372"/>
      <c r="K12" s="1373"/>
    </row>
    <row r="13" spans="1:11" ht="16.5" thickBot="1">
      <c r="A13" s="1392"/>
      <c r="B13" s="1396"/>
      <c r="C13" s="19" t="s">
        <v>54</v>
      </c>
      <c r="D13" s="75"/>
      <c r="E13" s="110"/>
      <c r="F13" s="92"/>
      <c r="G13" s="107"/>
      <c r="H13" s="107" t="s">
        <v>72</v>
      </c>
      <c r="I13" s="29"/>
      <c r="J13" s="1374"/>
      <c r="K13" s="1375"/>
    </row>
    <row r="14" spans="1:11" ht="16.5" thickTop="1">
      <c r="A14" s="1392"/>
      <c r="B14" s="1397" t="s">
        <v>13</v>
      </c>
      <c r="C14" s="33" t="s">
        <v>23</v>
      </c>
      <c r="D14" s="76"/>
      <c r="E14" s="61"/>
      <c r="F14" s="93"/>
      <c r="G14" s="76"/>
      <c r="H14" s="76"/>
      <c r="I14" s="103"/>
      <c r="J14" s="1376"/>
      <c r="K14" s="1377"/>
    </row>
    <row r="15" spans="1:11" ht="17.100000000000001" customHeight="1">
      <c r="A15" s="1392"/>
      <c r="B15" s="1398"/>
      <c r="C15" s="36" t="s">
        <v>24</v>
      </c>
      <c r="D15" s="77"/>
      <c r="E15" s="62"/>
      <c r="F15" s="94"/>
      <c r="G15" s="77"/>
      <c r="H15" s="77"/>
      <c r="I15" s="47"/>
      <c r="J15" s="1378"/>
      <c r="K15" s="1379"/>
    </row>
    <row r="16" spans="1:11">
      <c r="A16" s="1392"/>
      <c r="B16" s="1398"/>
      <c r="C16" s="36" t="s">
        <v>25</v>
      </c>
      <c r="D16" s="77"/>
      <c r="E16" s="62"/>
      <c r="F16" s="94"/>
      <c r="G16" s="77"/>
      <c r="H16" s="77"/>
      <c r="I16" s="47"/>
      <c r="J16" s="1378"/>
      <c r="K16" s="1379"/>
    </row>
    <row r="17" spans="1:11" ht="16.5" thickBot="1">
      <c r="A17" s="1392"/>
      <c r="B17" s="1399"/>
      <c r="C17" s="39" t="s">
        <v>26</v>
      </c>
      <c r="D17" s="78"/>
      <c r="E17" s="63"/>
      <c r="F17" s="95"/>
      <c r="G17" s="78"/>
      <c r="H17" s="78"/>
      <c r="I17" s="51"/>
      <c r="J17" s="104"/>
      <c r="K17" s="51"/>
    </row>
    <row r="18" spans="1:11" ht="16.5" thickTop="1">
      <c r="A18" s="1392"/>
      <c r="B18" s="1400" t="s">
        <v>14</v>
      </c>
      <c r="C18" s="7" t="s">
        <v>27</v>
      </c>
      <c r="D18" s="79"/>
      <c r="E18" s="64"/>
      <c r="F18" s="32"/>
      <c r="G18" s="79"/>
      <c r="H18" s="79"/>
      <c r="I18" s="8"/>
      <c r="J18" s="1380"/>
      <c r="K18" s="1381"/>
    </row>
    <row r="19" spans="1:11">
      <c r="A19" s="1392"/>
      <c r="B19" s="1395"/>
      <c r="C19" s="4" t="s">
        <v>28</v>
      </c>
      <c r="D19" s="74"/>
      <c r="E19" s="16"/>
      <c r="F19" s="30"/>
      <c r="G19" s="74"/>
      <c r="H19" s="74"/>
      <c r="I19" s="25"/>
      <c r="J19" s="1372"/>
      <c r="K19" s="1373"/>
    </row>
    <row r="20" spans="1:11">
      <c r="A20" s="1392"/>
      <c r="B20" s="1395"/>
      <c r="C20" s="4" t="s">
        <v>29</v>
      </c>
      <c r="D20" s="74"/>
      <c r="E20" s="16"/>
      <c r="F20" s="30"/>
      <c r="G20" s="74"/>
      <c r="H20" s="74"/>
      <c r="I20" s="25"/>
      <c r="J20" s="1372"/>
      <c r="K20" s="1373"/>
    </row>
    <row r="21" spans="1:11" ht="16.5" thickBot="1">
      <c r="A21" s="1393"/>
      <c r="B21" s="1396"/>
      <c r="C21" s="19" t="s">
        <v>30</v>
      </c>
      <c r="D21" s="75"/>
      <c r="E21" s="18"/>
      <c r="F21" s="31"/>
      <c r="G21" s="75"/>
      <c r="H21" s="75"/>
      <c r="I21" s="29"/>
      <c r="J21" s="1366"/>
      <c r="K21" s="1367"/>
    </row>
    <row r="22" spans="1:11" ht="16.5" thickTop="1"/>
  </sheetData>
  <mergeCells count="26">
    <mergeCell ref="E8:E9"/>
    <mergeCell ref="F8:F9"/>
    <mergeCell ref="A1:A2"/>
    <mergeCell ref="B1:B2"/>
    <mergeCell ref="J19:K19"/>
    <mergeCell ref="G7:I7"/>
    <mergeCell ref="D8:D9"/>
    <mergeCell ref="C8:C9"/>
    <mergeCell ref="B8:B9"/>
    <mergeCell ref="B7:C7"/>
    <mergeCell ref="A10:A21"/>
    <mergeCell ref="B10:B13"/>
    <mergeCell ref="B14:B17"/>
    <mergeCell ref="B18:B21"/>
    <mergeCell ref="A8:A9"/>
    <mergeCell ref="J20:K20"/>
    <mergeCell ref="J21:K21"/>
    <mergeCell ref="J9:K9"/>
    <mergeCell ref="J10:K10"/>
    <mergeCell ref="J11:K11"/>
    <mergeCell ref="J12:K12"/>
    <mergeCell ref="J13:K13"/>
    <mergeCell ref="J14:K14"/>
    <mergeCell ref="J15:K15"/>
    <mergeCell ref="J16:K16"/>
    <mergeCell ref="J18:K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
  <sheetViews>
    <sheetView zoomScale="86" workbookViewId="0">
      <selection activeCell="V4" sqref="V4"/>
    </sheetView>
  </sheetViews>
  <sheetFormatPr defaultColWidth="11" defaultRowHeight="15.75"/>
  <cols>
    <col min="1" max="1" width="32.625" bestFit="1" customWidth="1"/>
    <col min="2" max="2" width="21.125" customWidth="1"/>
    <col min="3" max="3" width="33.625" bestFit="1" customWidth="1"/>
    <col min="4" max="4" width="29.625" bestFit="1" customWidth="1"/>
    <col min="5" max="5" width="38.5" customWidth="1"/>
    <col min="6" max="6" width="11.5" customWidth="1"/>
    <col min="7" max="9" width="4.625" customWidth="1"/>
    <col min="10" max="10" width="5" bestFit="1" customWidth="1"/>
    <col min="11" max="11" width="4.5" bestFit="1" customWidth="1"/>
    <col min="12" max="12" width="4.625" bestFit="1" customWidth="1"/>
    <col min="13" max="13" width="4.125" bestFit="1" customWidth="1"/>
    <col min="14" max="14" width="5.125" customWidth="1"/>
    <col min="15" max="15" width="5.625" customWidth="1"/>
    <col min="16" max="17" width="4.625" customWidth="1"/>
    <col min="18" max="18" width="5.125" customWidth="1"/>
    <col min="19" max="19" width="5.625" customWidth="1"/>
    <col min="20" max="20" width="5.125" customWidth="1"/>
    <col min="21" max="21" width="6.125" customWidth="1"/>
    <col min="22" max="22" width="5.625" customWidth="1"/>
    <col min="23" max="25" width="5.125" customWidth="1"/>
    <col min="26" max="26" width="5.625" customWidth="1"/>
    <col min="27" max="27" width="5.125" customWidth="1"/>
    <col min="28" max="28" width="6.125" customWidth="1"/>
  </cols>
  <sheetData>
    <row r="1" spans="1:28">
      <c r="A1" s="6" t="s">
        <v>0</v>
      </c>
    </row>
    <row r="2" spans="1:28">
      <c r="A2" s="6" t="s">
        <v>1</v>
      </c>
      <c r="J2" s="5"/>
      <c r="K2" s="5"/>
      <c r="L2" s="5"/>
      <c r="M2" s="5"/>
      <c r="N2" s="5"/>
      <c r="O2" s="5"/>
      <c r="P2" s="5"/>
      <c r="Q2" s="5"/>
    </row>
    <row r="3" spans="1:28" ht="16.5" thickBot="1">
      <c r="J3" s="5"/>
      <c r="K3" s="5"/>
      <c r="L3" s="5"/>
      <c r="M3" s="5"/>
      <c r="N3" s="5"/>
      <c r="O3" s="5"/>
      <c r="P3" s="5"/>
      <c r="Q3" s="5"/>
    </row>
    <row r="4" spans="1:28" ht="17.25" thickTop="1" thickBot="1">
      <c r="G4" s="1405" t="s">
        <v>57</v>
      </c>
      <c r="H4" s="1405"/>
      <c r="I4" s="1404" t="s">
        <v>58</v>
      </c>
      <c r="J4" s="1404"/>
      <c r="K4" s="1404"/>
      <c r="L4" s="1406" t="s">
        <v>59</v>
      </c>
      <c r="M4" s="1406"/>
      <c r="N4" s="1406"/>
      <c r="O4" s="1407" t="s">
        <v>60</v>
      </c>
      <c r="P4" s="1408"/>
      <c r="Q4" s="1408"/>
    </row>
    <row r="5" spans="1:28" ht="16.5" thickTop="1">
      <c r="J5" s="5"/>
      <c r="K5" s="5"/>
      <c r="L5" s="5"/>
      <c r="M5" s="5"/>
      <c r="N5" s="5"/>
      <c r="O5" s="5"/>
      <c r="P5" s="5"/>
      <c r="Q5" s="5"/>
    </row>
    <row r="6" spans="1:28" ht="16.5" thickBot="1">
      <c r="J6" s="5"/>
      <c r="K6" s="5"/>
      <c r="L6" s="5"/>
      <c r="M6" s="5"/>
      <c r="N6" s="5"/>
      <c r="O6" s="5"/>
      <c r="P6" s="5"/>
      <c r="Q6" s="5"/>
    </row>
    <row r="7" spans="1:28" ht="17.25" thickTop="1" thickBot="1">
      <c r="G7" s="1401" t="s">
        <v>55</v>
      </c>
      <c r="H7" s="1402"/>
      <c r="I7" s="1402"/>
      <c r="J7" s="1402"/>
      <c r="K7" s="1402"/>
      <c r="L7" s="1402"/>
      <c r="M7" s="1402"/>
      <c r="N7" s="1402"/>
      <c r="O7" s="1402"/>
      <c r="P7" s="1402"/>
      <c r="Q7" s="1403"/>
      <c r="R7" s="1401" t="s">
        <v>56</v>
      </c>
      <c r="S7" s="1402"/>
      <c r="T7" s="1402"/>
      <c r="U7" s="1402"/>
      <c r="V7" s="1402"/>
      <c r="W7" s="1402"/>
      <c r="X7" s="1402"/>
      <c r="Y7" s="1402"/>
      <c r="Z7" s="1402"/>
      <c r="AA7" s="1402"/>
      <c r="AB7" s="1403"/>
    </row>
    <row r="8" spans="1:28" ht="17.25" thickTop="1" thickBot="1">
      <c r="A8" s="11" t="s">
        <v>10</v>
      </c>
      <c r="B8" s="12" t="s">
        <v>9</v>
      </c>
      <c r="C8" s="1" t="s">
        <v>2</v>
      </c>
      <c r="D8" s="1" t="s">
        <v>3</v>
      </c>
      <c r="E8" s="52" t="s">
        <v>76</v>
      </c>
      <c r="F8" s="1" t="s">
        <v>4</v>
      </c>
      <c r="G8" s="59" t="s">
        <v>43</v>
      </c>
      <c r="H8" s="2" t="s">
        <v>44</v>
      </c>
      <c r="I8" s="2" t="s">
        <v>45</v>
      </c>
      <c r="J8" s="2" t="s">
        <v>5</v>
      </c>
      <c r="K8" s="2" t="s">
        <v>6</v>
      </c>
      <c r="L8" s="2" t="s">
        <v>7</v>
      </c>
      <c r="M8" s="2" t="s">
        <v>8</v>
      </c>
      <c r="N8" s="2" t="s">
        <v>46</v>
      </c>
      <c r="O8" s="2" t="s">
        <v>47</v>
      </c>
      <c r="P8" s="2" t="s">
        <v>48</v>
      </c>
      <c r="Q8" s="3" t="s">
        <v>49</v>
      </c>
      <c r="R8" s="2" t="s">
        <v>43</v>
      </c>
      <c r="S8" s="2" t="s">
        <v>44</v>
      </c>
      <c r="T8" s="2" t="s">
        <v>45</v>
      </c>
      <c r="U8" s="2" t="s">
        <v>5</v>
      </c>
      <c r="V8" s="2" t="s">
        <v>6</v>
      </c>
      <c r="W8" s="2" t="s">
        <v>7</v>
      </c>
      <c r="X8" s="2" t="s">
        <v>8</v>
      </c>
      <c r="Y8" s="2" t="s">
        <v>46</v>
      </c>
      <c r="Z8" s="2" t="s">
        <v>47</v>
      </c>
      <c r="AA8" s="2" t="s">
        <v>48</v>
      </c>
      <c r="AB8" s="3" t="s">
        <v>49</v>
      </c>
    </row>
    <row r="9" spans="1:28" ht="18" customHeight="1" thickTop="1">
      <c r="A9" s="1163" t="s">
        <v>11</v>
      </c>
      <c r="B9" s="1412"/>
      <c r="C9" s="1394" t="s">
        <v>12</v>
      </c>
      <c r="D9" s="13" t="s">
        <v>19</v>
      </c>
      <c r="E9" s="112" t="s">
        <v>77</v>
      </c>
      <c r="F9" s="14"/>
      <c r="G9" s="60"/>
      <c r="H9" s="14"/>
      <c r="I9" s="14"/>
      <c r="J9" s="85"/>
      <c r="K9" s="85"/>
      <c r="L9" s="81" t="s">
        <v>61</v>
      </c>
      <c r="M9" s="14"/>
      <c r="N9" s="14"/>
      <c r="O9" s="14"/>
      <c r="P9" s="14"/>
      <c r="Q9" s="15"/>
      <c r="R9" s="14"/>
      <c r="S9" s="14"/>
      <c r="T9" s="14"/>
      <c r="U9" s="14"/>
      <c r="V9" s="14"/>
      <c r="W9" s="14"/>
      <c r="X9" s="14"/>
      <c r="Y9" s="14"/>
      <c r="Z9" s="14"/>
      <c r="AA9" s="14"/>
      <c r="AB9" s="15"/>
    </row>
    <row r="10" spans="1:28">
      <c r="A10" s="1392"/>
      <c r="B10" s="1413"/>
      <c r="C10" s="1395"/>
      <c r="D10" s="4" t="s">
        <v>20</v>
      </c>
      <c r="E10" s="113" t="s">
        <v>77</v>
      </c>
      <c r="F10" s="9"/>
      <c r="G10" s="16"/>
      <c r="H10" s="9"/>
      <c r="I10" s="9"/>
      <c r="J10" s="84"/>
      <c r="K10" s="84"/>
      <c r="L10" s="84"/>
      <c r="M10" s="84"/>
      <c r="N10" s="82" t="s">
        <v>61</v>
      </c>
      <c r="O10" s="9"/>
      <c r="P10" s="9"/>
      <c r="Q10" s="17"/>
      <c r="R10" s="9"/>
      <c r="S10" s="9"/>
      <c r="T10" s="9"/>
      <c r="U10" s="9"/>
      <c r="V10" s="9"/>
      <c r="W10" s="9"/>
      <c r="X10" s="9"/>
      <c r="Y10" s="9"/>
      <c r="Z10" s="9"/>
      <c r="AA10" s="9"/>
      <c r="AB10" s="17"/>
    </row>
    <row r="11" spans="1:28">
      <c r="A11" s="1392"/>
      <c r="B11" s="1413"/>
      <c r="C11" s="1395"/>
      <c r="D11" s="4" t="s">
        <v>21</v>
      </c>
      <c r="E11" s="113" t="s">
        <v>77</v>
      </c>
      <c r="F11" s="9"/>
      <c r="G11" s="16"/>
      <c r="H11" s="9"/>
      <c r="I11" s="9"/>
      <c r="J11" s="9"/>
      <c r="K11" s="9"/>
      <c r="L11" s="84"/>
      <c r="M11" s="83"/>
      <c r="N11" s="83"/>
      <c r="O11" s="83" t="s">
        <v>61</v>
      </c>
      <c r="P11" s="83"/>
      <c r="Q11" s="86" t="s">
        <v>62</v>
      </c>
      <c r="R11" s="9"/>
      <c r="S11" s="9"/>
      <c r="T11" s="9"/>
      <c r="U11" s="9"/>
      <c r="V11" s="9"/>
      <c r="W11" s="9"/>
      <c r="X11" s="9"/>
      <c r="Y11" s="9"/>
      <c r="Z11" s="9"/>
      <c r="AA11" s="9"/>
      <c r="AB11" s="17"/>
    </row>
    <row r="12" spans="1:28" ht="16.5" thickBot="1">
      <c r="A12" s="1392"/>
      <c r="B12" s="1414"/>
      <c r="C12" s="1396"/>
      <c r="D12" s="19" t="s">
        <v>22</v>
      </c>
      <c r="E12" s="114" t="s">
        <v>77</v>
      </c>
      <c r="F12" s="20"/>
      <c r="G12" s="18"/>
      <c r="H12" s="20"/>
      <c r="I12" s="20"/>
      <c r="J12" s="20"/>
      <c r="K12" s="20"/>
      <c r="L12" s="20"/>
      <c r="M12" s="20"/>
      <c r="N12" s="20"/>
      <c r="O12" s="20"/>
      <c r="P12" s="87"/>
      <c r="Q12" s="88"/>
      <c r="R12" s="89"/>
      <c r="S12" s="87" t="s">
        <v>61</v>
      </c>
      <c r="T12" s="20"/>
      <c r="U12" s="20"/>
      <c r="V12" s="20" t="s">
        <v>62</v>
      </c>
      <c r="W12" s="20"/>
      <c r="X12" s="20"/>
      <c r="Y12" s="20"/>
      <c r="Z12" s="9"/>
      <c r="AA12" s="20"/>
      <c r="AB12" s="21"/>
    </row>
    <row r="13" spans="1:28" ht="16.5" thickTop="1">
      <c r="A13" s="1392"/>
      <c r="B13" s="1409"/>
      <c r="C13" s="1397" t="s">
        <v>13</v>
      </c>
      <c r="D13" s="33" t="s">
        <v>23</v>
      </c>
      <c r="E13" s="33"/>
      <c r="F13" s="34"/>
      <c r="G13" s="61"/>
      <c r="H13" s="34"/>
      <c r="I13" s="34"/>
      <c r="J13" s="34"/>
      <c r="K13" s="34"/>
      <c r="L13" s="34"/>
      <c r="M13" s="34"/>
      <c r="N13" s="34"/>
      <c r="O13" s="34"/>
      <c r="P13" s="34"/>
      <c r="Q13" s="35"/>
      <c r="R13" s="34"/>
      <c r="S13" s="34"/>
      <c r="T13" s="34"/>
      <c r="U13" s="34"/>
      <c r="V13" s="34"/>
      <c r="W13" s="34"/>
      <c r="X13" s="34"/>
      <c r="Y13" s="34"/>
      <c r="Z13" s="34"/>
      <c r="AA13" s="34"/>
      <c r="AB13" s="35"/>
    </row>
    <row r="14" spans="1:28">
      <c r="A14" s="1392"/>
      <c r="B14" s="1410"/>
      <c r="C14" s="1398"/>
      <c r="D14" s="36" t="s">
        <v>24</v>
      </c>
      <c r="E14" s="36"/>
      <c r="F14" s="37"/>
      <c r="G14" s="62"/>
      <c r="H14" s="37"/>
      <c r="I14" s="37"/>
      <c r="J14" s="37"/>
      <c r="K14" s="37"/>
      <c r="L14" s="37"/>
      <c r="M14" s="37"/>
      <c r="N14" s="37"/>
      <c r="O14" s="37"/>
      <c r="P14" s="37"/>
      <c r="Q14" s="38"/>
      <c r="R14" s="37"/>
      <c r="S14" s="37"/>
      <c r="T14" s="37"/>
      <c r="U14" s="37"/>
      <c r="V14" s="37"/>
      <c r="W14" s="37"/>
      <c r="X14" s="37"/>
      <c r="Y14" s="37"/>
      <c r="Z14" s="37"/>
      <c r="AA14" s="37"/>
      <c r="AB14" s="38"/>
    </row>
    <row r="15" spans="1:28">
      <c r="A15" s="1392"/>
      <c r="B15" s="1410"/>
      <c r="C15" s="1398"/>
      <c r="D15" s="36" t="s">
        <v>25</v>
      </c>
      <c r="E15" s="36"/>
      <c r="F15" s="37"/>
      <c r="G15" s="62"/>
      <c r="H15" s="37"/>
      <c r="I15" s="37"/>
      <c r="J15" s="37"/>
      <c r="K15" s="37"/>
      <c r="L15" s="37"/>
      <c r="M15" s="37"/>
      <c r="N15" s="37"/>
      <c r="O15" s="37"/>
      <c r="P15" s="37"/>
      <c r="Q15" s="38"/>
      <c r="R15" s="37"/>
      <c r="S15" s="37"/>
      <c r="T15" s="37"/>
      <c r="U15" s="37"/>
      <c r="V15" s="37"/>
      <c r="W15" s="37"/>
      <c r="X15" s="37"/>
      <c r="Y15" s="37"/>
      <c r="Z15" s="37"/>
      <c r="AA15" s="37"/>
      <c r="AB15" s="38"/>
    </row>
    <row r="16" spans="1:28" ht="16.5" thickBot="1">
      <c r="A16" s="1392"/>
      <c r="B16" s="1411"/>
      <c r="C16" s="1399"/>
      <c r="D16" s="39" t="s">
        <v>26</v>
      </c>
      <c r="E16" s="39"/>
      <c r="F16" s="40"/>
      <c r="G16" s="63"/>
      <c r="H16" s="40"/>
      <c r="I16" s="40"/>
      <c r="J16" s="40"/>
      <c r="K16" s="40"/>
      <c r="L16" s="40"/>
      <c r="M16" s="40"/>
      <c r="N16" s="40"/>
      <c r="O16" s="40"/>
      <c r="P16" s="40"/>
      <c r="Q16" s="41"/>
      <c r="R16" s="40"/>
      <c r="S16" s="40"/>
      <c r="T16" s="40"/>
      <c r="U16" s="40"/>
      <c r="V16" s="40"/>
      <c r="W16" s="40"/>
      <c r="X16" s="40"/>
      <c r="Y16" s="40"/>
      <c r="Z16" s="40"/>
      <c r="AA16" s="40"/>
      <c r="AB16" s="41"/>
    </row>
    <row r="17" spans="1:28" ht="19.350000000000001" customHeight="1" thickTop="1">
      <c r="A17" s="1392"/>
      <c r="B17" s="1417"/>
      <c r="C17" s="1400" t="s">
        <v>14</v>
      </c>
      <c r="D17" s="7" t="s">
        <v>27</v>
      </c>
      <c r="E17" s="7"/>
      <c r="F17" s="10"/>
      <c r="G17" s="64"/>
      <c r="H17" s="10"/>
      <c r="I17" s="10"/>
      <c r="J17" s="10"/>
      <c r="K17" s="10"/>
      <c r="L17" s="10"/>
      <c r="M17" s="10"/>
      <c r="N17" s="10"/>
      <c r="O17" s="10"/>
      <c r="P17" s="10"/>
      <c r="Q17" s="22"/>
      <c r="R17" s="10"/>
      <c r="S17" s="10"/>
      <c r="T17" s="10"/>
      <c r="U17" s="10"/>
      <c r="V17" s="10"/>
      <c r="W17" s="10"/>
      <c r="X17" s="10"/>
      <c r="Y17" s="10"/>
      <c r="Z17" s="10"/>
      <c r="AA17" s="10"/>
      <c r="AB17" s="22"/>
    </row>
    <row r="18" spans="1:28">
      <c r="A18" s="1392"/>
      <c r="B18" s="1413"/>
      <c r="C18" s="1395"/>
      <c r="D18" s="4" t="s">
        <v>28</v>
      </c>
      <c r="E18" s="4"/>
      <c r="F18" s="23"/>
      <c r="G18" s="65"/>
      <c r="H18" s="23"/>
      <c r="I18" s="23"/>
      <c r="J18" s="24"/>
      <c r="K18" s="24"/>
      <c r="L18" s="24"/>
      <c r="M18" s="24"/>
      <c r="N18" s="24"/>
      <c r="O18" s="24"/>
      <c r="P18" s="4"/>
      <c r="Q18" s="25"/>
      <c r="R18" s="23"/>
      <c r="S18" s="23"/>
      <c r="T18" s="23"/>
      <c r="U18" s="24"/>
      <c r="V18" s="24"/>
      <c r="W18" s="24"/>
      <c r="X18" s="24"/>
      <c r="Y18" s="24"/>
      <c r="Z18" s="24"/>
      <c r="AA18" s="4"/>
      <c r="AB18" s="25"/>
    </row>
    <row r="19" spans="1:28">
      <c r="A19" s="1392"/>
      <c r="B19" s="1413"/>
      <c r="C19" s="1395"/>
      <c r="D19" s="4" t="s">
        <v>29</v>
      </c>
      <c r="E19" s="4"/>
      <c r="F19" s="26"/>
      <c r="G19" s="66"/>
      <c r="H19" s="26"/>
      <c r="I19" s="26"/>
      <c r="J19" s="24"/>
      <c r="K19" s="24"/>
      <c r="L19" s="24"/>
      <c r="M19" s="24"/>
      <c r="N19" s="24"/>
      <c r="O19" s="24"/>
      <c r="P19" s="4"/>
      <c r="Q19" s="25"/>
      <c r="R19" s="26"/>
      <c r="S19" s="26"/>
      <c r="T19" s="26"/>
      <c r="U19" s="24"/>
      <c r="V19" s="24"/>
      <c r="W19" s="24"/>
      <c r="X19" s="24"/>
      <c r="Y19" s="24"/>
      <c r="Z19" s="24"/>
      <c r="AA19" s="4"/>
      <c r="AB19" s="25"/>
    </row>
    <row r="20" spans="1:28" ht="16.5" thickBot="1">
      <c r="A20" s="1393"/>
      <c r="B20" s="1414"/>
      <c r="C20" s="1396"/>
      <c r="D20" s="19" t="s">
        <v>30</v>
      </c>
      <c r="E20" s="19"/>
      <c r="F20" s="27"/>
      <c r="G20" s="67"/>
      <c r="H20" s="27"/>
      <c r="I20" s="27"/>
      <c r="J20" s="28"/>
      <c r="K20" s="28"/>
      <c r="L20" s="28"/>
      <c r="M20" s="28"/>
      <c r="N20" s="28"/>
      <c r="O20" s="28"/>
      <c r="P20" s="19"/>
      <c r="Q20" s="29"/>
      <c r="R20" s="27"/>
      <c r="S20" s="27"/>
      <c r="T20" s="27"/>
      <c r="U20" s="28"/>
      <c r="V20" s="28"/>
      <c r="W20" s="28"/>
      <c r="X20" s="28"/>
      <c r="Y20" s="28"/>
      <c r="Z20" s="28"/>
      <c r="AA20" s="19"/>
      <c r="AB20" s="29"/>
    </row>
    <row r="21" spans="1:28" ht="16.5" thickTop="1">
      <c r="A21" s="1163" t="s">
        <v>15</v>
      </c>
      <c r="B21" s="1409"/>
      <c r="C21" s="1397" t="s">
        <v>16</v>
      </c>
      <c r="D21" s="33" t="s">
        <v>31</v>
      </c>
      <c r="E21" s="33"/>
      <c r="F21" s="34"/>
      <c r="G21" s="61"/>
      <c r="H21" s="34"/>
      <c r="I21" s="34"/>
      <c r="J21" s="34"/>
      <c r="K21" s="34"/>
      <c r="L21" s="34"/>
      <c r="M21" s="34"/>
      <c r="N21" s="34"/>
      <c r="O21" s="34"/>
      <c r="P21" s="34"/>
      <c r="Q21" s="35"/>
      <c r="R21" s="34"/>
      <c r="S21" s="34"/>
      <c r="T21" s="34"/>
      <c r="U21" s="34"/>
      <c r="V21" s="34"/>
      <c r="W21" s="34"/>
      <c r="X21" s="34"/>
      <c r="Y21" s="34"/>
      <c r="Z21" s="34"/>
      <c r="AA21" s="34"/>
      <c r="AB21" s="35"/>
    </row>
    <row r="22" spans="1:28">
      <c r="A22" s="1392"/>
      <c r="B22" s="1410"/>
      <c r="C22" s="1398"/>
      <c r="D22" s="36" t="s">
        <v>32</v>
      </c>
      <c r="E22" s="36"/>
      <c r="F22" s="37"/>
      <c r="G22" s="62"/>
      <c r="H22" s="37"/>
      <c r="I22" s="37"/>
      <c r="J22" s="37"/>
      <c r="K22" s="37"/>
      <c r="L22" s="37"/>
      <c r="M22" s="37"/>
      <c r="N22" s="37"/>
      <c r="O22" s="37"/>
      <c r="P22" s="37"/>
      <c r="Q22" s="38"/>
      <c r="R22" s="37"/>
      <c r="S22" s="37"/>
      <c r="T22" s="37"/>
      <c r="U22" s="37"/>
      <c r="V22" s="37"/>
      <c r="W22" s="37"/>
      <c r="X22" s="37"/>
      <c r="Y22" s="37"/>
      <c r="Z22" s="37"/>
      <c r="AA22" s="37"/>
      <c r="AB22" s="38"/>
    </row>
    <row r="23" spans="1:28" ht="16.350000000000001" customHeight="1">
      <c r="A23" s="1392"/>
      <c r="B23" s="1410"/>
      <c r="C23" s="1398"/>
      <c r="D23" s="36" t="s">
        <v>33</v>
      </c>
      <c r="E23" s="36"/>
      <c r="F23" s="37"/>
      <c r="G23" s="62"/>
      <c r="H23" s="37"/>
      <c r="I23" s="37"/>
      <c r="J23" s="37"/>
      <c r="K23" s="37"/>
      <c r="L23" s="37"/>
      <c r="M23" s="37"/>
      <c r="N23" s="37"/>
      <c r="O23" s="37"/>
      <c r="P23" s="37"/>
      <c r="Q23" s="38"/>
      <c r="R23" s="37"/>
      <c r="S23" s="37"/>
      <c r="T23" s="37"/>
      <c r="U23" s="37"/>
      <c r="V23" s="37"/>
      <c r="W23" s="37"/>
      <c r="X23" s="37"/>
      <c r="Y23" s="37"/>
      <c r="Z23" s="37"/>
      <c r="AA23" s="37"/>
      <c r="AB23" s="38"/>
    </row>
    <row r="24" spans="1:28" ht="16.5" thickBot="1">
      <c r="A24" s="1392"/>
      <c r="B24" s="1411"/>
      <c r="C24" s="1399"/>
      <c r="D24" s="39" t="s">
        <v>34</v>
      </c>
      <c r="E24" s="39"/>
      <c r="F24" s="40"/>
      <c r="G24" s="63"/>
      <c r="H24" s="40"/>
      <c r="I24" s="40"/>
      <c r="J24" s="40"/>
      <c r="K24" s="40"/>
      <c r="L24" s="40"/>
      <c r="M24" s="40"/>
      <c r="N24" s="40"/>
      <c r="O24" s="40"/>
      <c r="P24" s="40"/>
      <c r="Q24" s="41"/>
      <c r="R24" s="40"/>
      <c r="S24" s="40"/>
      <c r="T24" s="40"/>
      <c r="U24" s="40"/>
      <c r="V24" s="40"/>
      <c r="W24" s="40"/>
      <c r="X24" s="40"/>
      <c r="Y24" s="40"/>
      <c r="Z24" s="40"/>
      <c r="AA24" s="40"/>
      <c r="AB24" s="41"/>
    </row>
    <row r="25" spans="1:28" ht="16.5" thickTop="1">
      <c r="A25" s="1392"/>
      <c r="B25" s="1412"/>
      <c r="C25" s="1394" t="s">
        <v>17</v>
      </c>
      <c r="D25" s="13" t="s">
        <v>35</v>
      </c>
      <c r="E25" s="13"/>
      <c r="F25" s="14"/>
      <c r="G25" s="60"/>
      <c r="H25" s="14"/>
      <c r="I25" s="14"/>
      <c r="J25" s="14"/>
      <c r="K25" s="14"/>
      <c r="L25" s="14"/>
      <c r="M25" s="14"/>
      <c r="N25" s="14"/>
      <c r="O25" s="14"/>
      <c r="P25" s="14"/>
      <c r="Q25" s="15"/>
      <c r="R25" s="14"/>
      <c r="S25" s="14"/>
      <c r="T25" s="14"/>
      <c r="U25" s="14"/>
      <c r="V25" s="14"/>
      <c r="W25" s="14"/>
      <c r="X25" s="14"/>
      <c r="Y25" s="14"/>
      <c r="Z25" s="14"/>
      <c r="AA25" s="14"/>
      <c r="AB25" s="15"/>
    </row>
    <row r="26" spans="1:28">
      <c r="A26" s="1392"/>
      <c r="B26" s="1413"/>
      <c r="C26" s="1395"/>
      <c r="D26" s="4" t="s">
        <v>36</v>
      </c>
      <c r="E26" s="4"/>
      <c r="F26" s="9"/>
      <c r="G26" s="16"/>
      <c r="H26" s="9"/>
      <c r="I26" s="9"/>
      <c r="J26" s="9"/>
      <c r="K26" s="9"/>
      <c r="L26" s="9"/>
      <c r="M26" s="9"/>
      <c r="N26" s="9"/>
      <c r="O26" s="9"/>
      <c r="P26" s="9"/>
      <c r="Q26" s="17"/>
      <c r="R26" s="9"/>
      <c r="S26" s="9"/>
      <c r="T26" s="9"/>
      <c r="U26" s="9"/>
      <c r="V26" s="9"/>
      <c r="W26" s="9"/>
      <c r="X26" s="9"/>
      <c r="Y26" s="9"/>
      <c r="Z26" s="9"/>
      <c r="AA26" s="9"/>
      <c r="AB26" s="17"/>
    </row>
    <row r="27" spans="1:28">
      <c r="A27" s="1392"/>
      <c r="B27" s="1413"/>
      <c r="C27" s="1395"/>
      <c r="D27" s="4" t="s">
        <v>37</v>
      </c>
      <c r="E27" s="4"/>
      <c r="F27" s="9"/>
      <c r="G27" s="16"/>
      <c r="H27" s="9"/>
      <c r="I27" s="9"/>
      <c r="J27" s="9"/>
      <c r="K27" s="9"/>
      <c r="L27" s="9"/>
      <c r="M27" s="9"/>
      <c r="N27" s="9"/>
      <c r="O27" s="9"/>
      <c r="P27" s="9"/>
      <c r="Q27" s="17"/>
      <c r="R27" s="9"/>
      <c r="S27" s="9"/>
      <c r="T27" s="9"/>
      <c r="U27" s="9"/>
      <c r="V27" s="9"/>
      <c r="W27" s="9"/>
      <c r="X27" s="9"/>
      <c r="Y27" s="9"/>
      <c r="Z27" s="9"/>
      <c r="AA27" s="9"/>
      <c r="AB27" s="17"/>
    </row>
    <row r="28" spans="1:28" ht="16.5" thickBot="1">
      <c r="A28" s="1392"/>
      <c r="B28" s="1414"/>
      <c r="C28" s="1396"/>
      <c r="D28" s="19" t="s">
        <v>38</v>
      </c>
      <c r="E28" s="19"/>
      <c r="F28" s="20"/>
      <c r="G28" s="18"/>
      <c r="H28" s="20"/>
      <c r="I28" s="20"/>
      <c r="J28" s="20"/>
      <c r="K28" s="20"/>
      <c r="L28" s="20"/>
      <c r="M28" s="20"/>
      <c r="N28" s="20"/>
      <c r="O28" s="20"/>
      <c r="P28" s="20"/>
      <c r="Q28" s="21"/>
      <c r="R28" s="20"/>
      <c r="S28" s="20"/>
      <c r="T28" s="20"/>
      <c r="U28" s="20"/>
      <c r="V28" s="20"/>
      <c r="W28" s="20"/>
      <c r="X28" s="20"/>
      <c r="Y28" s="20"/>
      <c r="Z28" s="20"/>
      <c r="AA28" s="20"/>
      <c r="AB28" s="21"/>
    </row>
    <row r="29" spans="1:28" ht="16.5" thickTop="1">
      <c r="A29" s="1392"/>
      <c r="B29" s="1415"/>
      <c r="C29" s="1416" t="s">
        <v>18</v>
      </c>
      <c r="D29" s="42" t="s">
        <v>39</v>
      </c>
      <c r="E29" s="42"/>
      <c r="F29" s="43"/>
      <c r="G29" s="68"/>
      <c r="H29" s="43"/>
      <c r="I29" s="43"/>
      <c r="J29" s="43"/>
      <c r="K29" s="43"/>
      <c r="L29" s="43"/>
      <c r="M29" s="43"/>
      <c r="N29" s="43"/>
      <c r="O29" s="43"/>
      <c r="P29" s="43"/>
      <c r="Q29" s="44"/>
      <c r="R29" s="43"/>
      <c r="S29" s="43"/>
      <c r="T29" s="43"/>
      <c r="U29" s="43"/>
      <c r="V29" s="43"/>
      <c r="W29" s="43"/>
      <c r="X29" s="43"/>
      <c r="Y29" s="43"/>
      <c r="Z29" s="43"/>
      <c r="AA29" s="43"/>
      <c r="AB29" s="44"/>
    </row>
    <row r="30" spans="1:28">
      <c r="A30" s="1392"/>
      <c r="B30" s="1410"/>
      <c r="C30" s="1398"/>
      <c r="D30" s="36" t="s">
        <v>40</v>
      </c>
      <c r="E30" s="36"/>
      <c r="F30" s="45"/>
      <c r="G30" s="69"/>
      <c r="H30" s="45"/>
      <c r="I30" s="45"/>
      <c r="J30" s="46"/>
      <c r="K30" s="46"/>
      <c r="L30" s="46"/>
      <c r="M30" s="46"/>
      <c r="N30" s="46"/>
      <c r="O30" s="46"/>
      <c r="P30" s="36"/>
      <c r="Q30" s="47"/>
      <c r="R30" s="45"/>
      <c r="S30" s="45"/>
      <c r="T30" s="45"/>
      <c r="U30" s="46"/>
      <c r="V30" s="46"/>
      <c r="W30" s="46"/>
      <c r="X30" s="46"/>
      <c r="Y30" s="46"/>
      <c r="Z30" s="46"/>
      <c r="AA30" s="36"/>
      <c r="AB30" s="47"/>
    </row>
    <row r="31" spans="1:28">
      <c r="A31" s="1392"/>
      <c r="B31" s="1410"/>
      <c r="C31" s="1398"/>
      <c r="D31" s="36" t="s">
        <v>41</v>
      </c>
      <c r="E31" s="36"/>
      <c r="F31" s="48"/>
      <c r="G31" s="70"/>
      <c r="H31" s="48"/>
      <c r="I31" s="48"/>
      <c r="J31" s="46"/>
      <c r="K31" s="46"/>
      <c r="L31" s="46"/>
      <c r="M31" s="46"/>
      <c r="N31" s="46"/>
      <c r="O31" s="46"/>
      <c r="P31" s="36"/>
      <c r="Q31" s="47"/>
      <c r="R31" s="48"/>
      <c r="S31" s="48"/>
      <c r="T31" s="48"/>
      <c r="U31" s="46"/>
      <c r="V31" s="46"/>
      <c r="W31" s="46"/>
      <c r="X31" s="46"/>
      <c r="Y31" s="46"/>
      <c r="Z31" s="46"/>
      <c r="AA31" s="36"/>
      <c r="AB31" s="47"/>
    </row>
    <row r="32" spans="1:28" ht="16.5" thickBot="1">
      <c r="A32" s="1393"/>
      <c r="B32" s="1411"/>
      <c r="C32" s="1399"/>
      <c r="D32" s="39" t="s">
        <v>42</v>
      </c>
      <c r="E32" s="39"/>
      <c r="F32" s="49"/>
      <c r="G32" s="71"/>
      <c r="H32" s="49"/>
      <c r="I32" s="49"/>
      <c r="J32" s="50"/>
      <c r="K32" s="50"/>
      <c r="L32" s="50"/>
      <c r="M32" s="50"/>
      <c r="N32" s="50"/>
      <c r="O32" s="50"/>
      <c r="P32" s="39"/>
      <c r="Q32" s="51"/>
      <c r="R32" s="49"/>
      <c r="S32" s="49"/>
      <c r="T32" s="49"/>
      <c r="U32" s="50"/>
      <c r="V32" s="50"/>
      <c r="W32" s="50"/>
      <c r="X32" s="50"/>
      <c r="Y32" s="50"/>
      <c r="Z32" s="50"/>
      <c r="AA32" s="39"/>
      <c r="AB32" s="51"/>
    </row>
    <row r="33" ht="16.5" thickTop="1"/>
  </sheetData>
  <mergeCells count="20">
    <mergeCell ref="A9:A20"/>
    <mergeCell ref="A21:A32"/>
    <mergeCell ref="B21:B24"/>
    <mergeCell ref="B25:B28"/>
    <mergeCell ref="C13:C16"/>
    <mergeCell ref="C17:C20"/>
    <mergeCell ref="C21:C24"/>
    <mergeCell ref="B9:B12"/>
    <mergeCell ref="C9:C12"/>
    <mergeCell ref="C25:C28"/>
    <mergeCell ref="B29:B32"/>
    <mergeCell ref="C29:C32"/>
    <mergeCell ref="B13:B16"/>
    <mergeCell ref="B17:B20"/>
    <mergeCell ref="R7:AB7"/>
    <mergeCell ref="I4:K4"/>
    <mergeCell ref="G4:H4"/>
    <mergeCell ref="L4:N4"/>
    <mergeCell ref="O4:Q4"/>
    <mergeCell ref="G7:Q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DocumentType xmlns="f9695bc1-6109-4dcd-a27a-f8a0370b00e2">Final narrative report</DocumentType>
    <UploadedBy xmlns="b1528a4b-5ccb-40f7-a09e-43427183cd95">camp@un.org</UploadedBy>
    <Classification xmlns="b1528a4b-5ccb-40f7-a09e-43427183cd95">External</Classification>
    <FormCode xmlns="b1528a4b-5ccb-40f7-a09e-43427183cd95" xsi:nil="true"/>
    <FundId xmlns="f9695bc1-6109-4dcd-a27a-f8a0370b00e2">138</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MPTF_00130_00020</ProjectId>
    <FundCode xmlns="f9695bc1-6109-4dcd-a27a-f8a0370b00e2">MPTF_00130</FundCode>
    <Comments xmlns="f9695bc1-6109-4dcd-a27a-f8a0370b00e2">Final Financial Report</Comments>
    <Active xmlns="f9695bc1-6109-4dcd-a27a-f8a0370b00e2">Yes</Active>
    <DocumentDate xmlns="b1528a4b-5ccb-40f7-a09e-43427183cd95">2023-06-30T07:00:00+00:00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41E7D-C195-4CE6-AB06-0FBC168DA497}"/>
</file>

<file path=customXml/itemProps2.xml><?xml version="1.0" encoding="utf-8"?>
<ds:datastoreItem xmlns:ds="http://schemas.openxmlformats.org/officeDocument/2006/customXml" ds:itemID="{7744C48B-0D8A-4996-9450-01F5A5338EB2}">
  <ds:schemaRef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7befbaab-8f83-4c05-bf4f-33fccfa4dc39"/>
    <ds:schemaRef ds:uri="79973ad9-0b2e-42d6-82dc-12161bcb73e0"/>
    <ds:schemaRef ds:uri="25d6c209-58ba-40e8-81e1-89469ba5be1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9376063-D44E-4A31-B541-4C9C74C77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Instructions</vt:lpstr>
      <vt:lpstr>Rapport Mensuel</vt:lpstr>
      <vt:lpstr>FACE</vt:lpstr>
      <vt:lpstr>Plan de decaissement</vt:lpstr>
      <vt:lpstr>Rapport Financier 1</vt:lpstr>
      <vt:lpstr>Rapport Financier 2</vt:lpstr>
      <vt:lpstr>VNG T5</vt:lpstr>
      <vt:lpstr>FACE-Cumulé</vt:lpstr>
      <vt:lpstr>Breakdown depenses Oct'dec 20</vt:lpstr>
      <vt:lpstr>Breakdown depenses Jan'Mar 21</vt:lpstr>
      <vt:lpstr>Breakdown VNG Dep Avr-Juin21</vt:lpstr>
      <vt:lpstr>Breakdown depenses Avril-Juin</vt:lpstr>
      <vt:lpstr>Breakdown depenses Juil'Sept 21</vt:lpstr>
      <vt:lpstr>Breakdown depenses Oct'21</vt:lpstr>
      <vt:lpstr>Follow up patners</vt:lpstr>
      <vt:lpstr>Breakdown depenses Nov'Déc'21</vt:lpstr>
      <vt:lpstr>Breakdown depenses Jan'Mar'22</vt:lpstr>
      <vt:lpstr>Breakdown depenses Avr-Mai'22</vt:lpstr>
      <vt:lpstr>Breakdown depenses Juin'22</vt:lpstr>
      <vt:lpstr>Breakdown depenses Juil'Sept'22</vt:lpstr>
      <vt:lpstr>Cash_flow</vt:lpstr>
      <vt:lpstr>Breakdown depenses Oct 2022</vt:lpstr>
      <vt:lpstr>Breakdown depenses Oct'Dec 2022</vt:lpstr>
      <vt:lpstr>Breakdown depenses Jan'&amp;Mars'23</vt:lpstr>
      <vt:lpstr>Breakdown depenses Avr'23</vt:lpstr>
      <vt:lpstr>Breakdown depenses Mai'&amp;Jui'23</vt:lpstr>
      <vt:lpstr>Suivi_partners</vt:lpstr>
      <vt:lpstr>Monthly Activity Tracking Tool</vt:lpstr>
      <vt:lpstr>SSU Monthly Contract monitoring</vt:lpstr>
      <vt:lpstr>'Breakdown depenses Jan''Mar''22'!Print_Area</vt:lpstr>
      <vt:lpstr>FACE!Print_Area</vt:lpstr>
      <vt:lpstr>'FACE-Cumulé'!Print_Area</vt:lpstr>
      <vt:lpstr>'Rapport Financier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00123982 ESPASK Final Financial Report June 2023.xlsx</dc:title>
  <dc:subject/>
  <dc:creator>Ambra Colacicco</dc:creator>
  <cp:keywords/>
  <dc:description/>
  <cp:lastModifiedBy>Rebecca Jean Lusolo</cp:lastModifiedBy>
  <cp:revision/>
  <cp:lastPrinted>2023-10-12T11:48:18Z</cp:lastPrinted>
  <dcterms:created xsi:type="dcterms:W3CDTF">2018-05-27T06:17:54Z</dcterms:created>
  <dcterms:modified xsi:type="dcterms:W3CDTF">2024-05-27T12:14:17Z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501ec358-fa87-4620-aa98-db059b95b836_Enabled">
    <vt:lpwstr>true</vt:lpwstr>
  </property>
  <property fmtid="{D5CDD505-2E9C-101B-9397-08002B2CF9AE}" pid="4" name="MSIP_Label_501ec358-fa87-4620-aa98-db059b95b836_SetDate">
    <vt:lpwstr>2022-10-26T09:18:07Z</vt:lpwstr>
  </property>
  <property fmtid="{D5CDD505-2E9C-101B-9397-08002B2CF9AE}" pid="5" name="MSIP_Label_501ec358-fa87-4620-aa98-db059b95b836_Method">
    <vt:lpwstr>Standard</vt:lpwstr>
  </property>
  <property fmtid="{D5CDD505-2E9C-101B-9397-08002B2CF9AE}" pid="6" name="MSIP_Label_501ec358-fa87-4620-aa98-db059b95b836_Name">
    <vt:lpwstr>501ec358-fa87-4620-aa98-db059b95b836</vt:lpwstr>
  </property>
  <property fmtid="{D5CDD505-2E9C-101B-9397-08002B2CF9AE}" pid="7" name="MSIP_Label_501ec358-fa87-4620-aa98-db059b95b836_SiteId">
    <vt:lpwstr>8883c3f7-3467-4eca-bb61-e5aa9ef5ee43</vt:lpwstr>
  </property>
  <property fmtid="{D5CDD505-2E9C-101B-9397-08002B2CF9AE}" pid="8" name="MSIP_Label_501ec358-fa87-4620-aa98-db059b95b836_ActionId">
    <vt:lpwstr>56b0c909-ab7a-44c9-8621-50d7b17b1cd4</vt:lpwstr>
  </property>
  <property fmtid="{D5CDD505-2E9C-101B-9397-08002B2CF9AE}" pid="9" name="MSIP_Label_501ec358-fa87-4620-aa98-db059b95b836_ContentBits">
    <vt:lpwstr>0</vt:lpwstr>
  </property>
  <property fmtid="{D5CDD505-2E9C-101B-9397-08002B2CF9AE}" pid="10" name="CPA-Project">
    <vt:lpwstr/>
  </property>
  <property fmtid="{D5CDD505-2E9C-101B-9397-08002B2CF9AE}" pid="11" name="CPA-Country">
    <vt:lpwstr/>
  </property>
  <property fmtid="{D5CDD505-2E9C-101B-9397-08002B2CF9AE}" pid="12" name="CPA-DocumentType">
    <vt:lpwstr/>
  </property>
  <property fmtid="{D5CDD505-2E9C-101B-9397-08002B2CF9AE}" pid="13" name="MediaServiceImageTags">
    <vt:lpwstr/>
  </property>
</Properties>
</file>