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4"/>
  <workbookPr/>
  <mc:AlternateContent xmlns:mc="http://schemas.openxmlformats.org/markup-compatibility/2006">
    <mc:Choice Requires="x15">
      <x15ac:absPath xmlns:x15ac="http://schemas.microsoft.com/office/spreadsheetml/2010/11/ac" url="/Users/simonettarossi/Documents/UN SIERRA LEONE/UNDP-UNICEF Elections/REPORTS/"/>
    </mc:Choice>
  </mc:AlternateContent>
  <xr:revisionPtr revIDLastSave="0" documentId="8_{8ACDEEE2-2ACF-DD4B-BF64-EF6A2A31E3B7}" xr6:coauthVersionLast="47" xr6:coauthVersionMax="47" xr10:uidLastSave="{00000000-0000-0000-0000-000000000000}"/>
  <bookViews>
    <workbookView xWindow="0" yWindow="740" windowWidth="29400" windowHeight="16720" activeTab="1" xr2:uid="{00000000-000D-0000-FFFF-FFFF00000000}"/>
  </bookViews>
  <sheets>
    <sheet name="Instructions" sheetId="9" r:id="rId1"/>
    <sheet name="1) Budget Table" sheetId="1" r:id="rId2"/>
    <sheet name="2) By Category" sheetId="5" r:id="rId3"/>
    <sheet name="3) Explanatory Notes" sheetId="3" r:id="rId4"/>
    <sheet name="4) -For PBSO Use-" sheetId="6" r:id="rId5"/>
    <sheet name="5) -For MPTF Use-" sheetId="4" r:id="rId6"/>
    <sheet name="Dropdowns" sheetId="8" state="hidden" r:id="rId7"/>
    <sheet name="Sheet2" sheetId="7" state="hidden" r:id="rId8"/>
  </sheets>
  <calcPr calcId="191029"/>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87" i="5" l="1"/>
  <c r="E92" i="5"/>
  <c r="E90" i="5"/>
  <c r="F89" i="5"/>
  <c r="E89" i="5"/>
  <c r="E59" i="5"/>
  <c r="E58" i="5"/>
  <c r="F57" i="5"/>
  <c r="E57" i="5"/>
  <c r="F56" i="5"/>
  <c r="E56" i="5"/>
  <c r="E55" i="5"/>
  <c r="E54" i="5"/>
  <c r="E60" i="5"/>
  <c r="J58" i="5"/>
  <c r="E22" i="5"/>
  <c r="E21" i="5"/>
  <c r="E20" i="5"/>
  <c r="F11" i="5"/>
  <c r="F202" i="5"/>
  <c r="F88" i="5"/>
  <c r="F201" i="5"/>
  <c r="F203" i="5"/>
  <c r="F205" i="5"/>
  <c r="L15" i="1"/>
  <c r="L25" i="1"/>
  <c r="L57" i="1"/>
  <c r="L67" i="1"/>
  <c r="L77" i="1"/>
  <c r="L87" i="1"/>
  <c r="L99" i="1"/>
  <c r="L178" i="1"/>
  <c r="L171" i="1"/>
  <c r="L161" i="1"/>
  <c r="L151" i="1"/>
  <c r="L141" i="1"/>
  <c r="L129" i="1"/>
  <c r="L119" i="1"/>
  <c r="L109" i="1"/>
  <c r="L45" i="1"/>
  <c r="L35" i="1"/>
  <c r="L202" i="1"/>
  <c r="F200" i="5"/>
  <c r="F199" i="5"/>
  <c r="I187" i="5"/>
  <c r="I199" i="5"/>
  <c r="J199" i="5"/>
  <c r="F178" i="1"/>
  <c r="F186" i="5"/>
  <c r="E91" i="5"/>
  <c r="G202" i="5"/>
  <c r="D11" i="4"/>
  <c r="E24" i="5"/>
  <c r="E26" i="5"/>
  <c r="J24" i="1"/>
  <c r="J20" i="1"/>
  <c r="J17" i="1"/>
  <c r="J18" i="1"/>
  <c r="F19" i="1"/>
  <c r="J19" i="1"/>
  <c r="J21" i="1"/>
  <c r="J22" i="1"/>
  <c r="J23" i="1"/>
  <c r="J25" i="1"/>
  <c r="E9" i="5"/>
  <c r="E12" i="5"/>
  <c r="E13" i="5"/>
  <c r="E14" i="5"/>
  <c r="E7" i="1"/>
  <c r="E8" i="1"/>
  <c r="E9" i="1"/>
  <c r="E10" i="1"/>
  <c r="F15" i="1"/>
  <c r="G15" i="5"/>
  <c r="E11" i="5"/>
  <c r="F87" i="1"/>
  <c r="D87" i="1"/>
  <c r="E87" i="1"/>
  <c r="E82" i="1"/>
  <c r="E81" i="1"/>
  <c r="F53" i="1"/>
  <c r="F57" i="1"/>
  <c r="D57" i="1"/>
  <c r="E57" i="1"/>
  <c r="E49" i="1"/>
  <c r="F25" i="1"/>
  <c r="D25" i="1"/>
  <c r="E25" i="1"/>
  <c r="E18" i="1"/>
  <c r="E17" i="1"/>
  <c r="F93" i="5"/>
  <c r="J93" i="5"/>
  <c r="F26" i="5"/>
  <c r="J26" i="5"/>
  <c r="H18" i="1"/>
  <c r="I8" i="1"/>
  <c r="E79" i="1"/>
  <c r="I99" i="5"/>
  <c r="I76" i="5"/>
  <c r="J76" i="5"/>
  <c r="I188" i="5"/>
  <c r="J188" i="5"/>
  <c r="H100" i="5"/>
  <c r="I100" i="5"/>
  <c r="H77" i="5"/>
  <c r="I77" i="5"/>
  <c r="J77" i="5"/>
  <c r="I189" i="5"/>
  <c r="J189" i="5"/>
  <c r="I101" i="5"/>
  <c r="J101" i="5"/>
  <c r="H11" i="5"/>
  <c r="H202" i="5"/>
  <c r="I190" i="5"/>
  <c r="J190" i="5"/>
  <c r="I102" i="5"/>
  <c r="J102" i="5"/>
  <c r="I191" i="5"/>
  <c r="J191" i="5"/>
  <c r="I80" i="5"/>
  <c r="I69" i="5"/>
  <c r="H13" i="5"/>
  <c r="H204" i="5"/>
  <c r="I13" i="5"/>
  <c r="I192" i="5"/>
  <c r="J192" i="5"/>
  <c r="I104" i="5"/>
  <c r="I193" i="5"/>
  <c r="I205" i="5"/>
  <c r="E14" i="4"/>
  <c r="I178" i="1"/>
  <c r="I186" i="5"/>
  <c r="J186" i="5"/>
  <c r="J99" i="5"/>
  <c r="J103" i="5"/>
  <c r="J104" i="5"/>
  <c r="I99" i="1"/>
  <c r="I97" i="5"/>
  <c r="J97" i="5"/>
  <c r="J92" i="5"/>
  <c r="J90" i="5"/>
  <c r="J89" i="5"/>
  <c r="J87" i="5"/>
  <c r="I77" i="1"/>
  <c r="I74" i="5"/>
  <c r="J74" i="5"/>
  <c r="I71" i="5"/>
  <c r="J71" i="5"/>
  <c r="J69" i="5"/>
  <c r="I67" i="1"/>
  <c r="I63" i="5"/>
  <c r="J63" i="5"/>
  <c r="F60" i="5"/>
  <c r="J60" i="5"/>
  <c r="J59" i="5"/>
  <c r="J57" i="5"/>
  <c r="J56" i="5"/>
  <c r="J54" i="5"/>
  <c r="F52" i="5"/>
  <c r="J52" i="5"/>
  <c r="J25" i="5"/>
  <c r="J24" i="5"/>
  <c r="J23" i="5"/>
  <c r="J22" i="5"/>
  <c r="J21" i="5"/>
  <c r="J20" i="5"/>
  <c r="F18" i="5"/>
  <c r="J18" i="5"/>
  <c r="J14" i="5"/>
  <c r="J12" i="5"/>
  <c r="J10" i="5"/>
  <c r="J9" i="5"/>
  <c r="I15" i="1"/>
  <c r="I7" i="5"/>
  <c r="D15" i="1"/>
  <c r="D35" i="1"/>
  <c r="D45" i="1"/>
  <c r="D67" i="1"/>
  <c r="D77" i="1"/>
  <c r="D99" i="1"/>
  <c r="D109" i="1"/>
  <c r="D119" i="1"/>
  <c r="D129" i="1"/>
  <c r="D141" i="1"/>
  <c r="D151" i="1"/>
  <c r="D161" i="1"/>
  <c r="D171" i="1"/>
  <c r="D189" i="1"/>
  <c r="D190" i="1"/>
  <c r="D191" i="1"/>
  <c r="D198" i="1"/>
  <c r="F198" i="1"/>
  <c r="G25" i="1"/>
  <c r="G35" i="1"/>
  <c r="G45" i="1"/>
  <c r="G57" i="1"/>
  <c r="G67" i="1"/>
  <c r="G77" i="1"/>
  <c r="G87" i="1"/>
  <c r="G99" i="1"/>
  <c r="G109" i="1"/>
  <c r="G119" i="1"/>
  <c r="G129" i="1"/>
  <c r="G141" i="1"/>
  <c r="G151" i="1"/>
  <c r="G161" i="1"/>
  <c r="G171" i="1"/>
  <c r="F197" i="1"/>
  <c r="I189" i="1"/>
  <c r="I190" i="1"/>
  <c r="I191" i="1"/>
  <c r="J177" i="1"/>
  <c r="J176" i="1"/>
  <c r="J175" i="1"/>
  <c r="J174" i="1"/>
  <c r="J83" i="1"/>
  <c r="J81" i="1"/>
  <c r="J80" i="1"/>
  <c r="J79" i="1"/>
  <c r="J54" i="1"/>
  <c r="J53" i="1"/>
  <c r="J52" i="1"/>
  <c r="J51" i="1"/>
  <c r="J50" i="1"/>
  <c r="J49" i="1"/>
  <c r="J12" i="1"/>
  <c r="J10" i="1"/>
  <c r="J9" i="1"/>
  <c r="J8" i="1"/>
  <c r="J7" i="1"/>
  <c r="F200" i="1"/>
  <c r="H25" i="1"/>
  <c r="H35" i="1"/>
  <c r="H45" i="1"/>
  <c r="H57" i="1"/>
  <c r="H67" i="1"/>
  <c r="H77" i="1"/>
  <c r="H87" i="1"/>
  <c r="H99" i="1"/>
  <c r="H109" i="1"/>
  <c r="H119" i="1"/>
  <c r="H129" i="1"/>
  <c r="H141" i="1"/>
  <c r="H151" i="1"/>
  <c r="H161" i="1"/>
  <c r="H171" i="1"/>
  <c r="H189" i="1"/>
  <c r="H190" i="1"/>
  <c r="H191" i="1"/>
  <c r="H197" i="1"/>
  <c r="E197" i="1"/>
  <c r="E190" i="1"/>
  <c r="D201" i="5"/>
  <c r="D202" i="5"/>
  <c r="D203" i="5"/>
  <c r="C12" i="4"/>
  <c r="D205" i="5"/>
  <c r="C14" i="4"/>
  <c r="D199" i="5"/>
  <c r="C8" i="4"/>
  <c r="D200" i="5"/>
  <c r="E10" i="5"/>
  <c r="F194" i="5"/>
  <c r="H199" i="5"/>
  <c r="I195" i="1"/>
  <c r="H195" i="1"/>
  <c r="H187" i="1"/>
  <c r="I187" i="1"/>
  <c r="D197" i="1"/>
  <c r="D199" i="1"/>
  <c r="H199" i="1"/>
  <c r="G199" i="5"/>
  <c r="G200" i="5"/>
  <c r="D9" i="4"/>
  <c r="G201" i="5"/>
  <c r="D10" i="4"/>
  <c r="G203" i="5"/>
  <c r="D12" i="4"/>
  <c r="G205" i="5"/>
  <c r="D14" i="4"/>
  <c r="H207" i="5"/>
  <c r="H105" i="5"/>
  <c r="H14" i="5"/>
  <c r="H205" i="5"/>
  <c r="H203" i="5"/>
  <c r="G97" i="5"/>
  <c r="J80" i="5"/>
  <c r="J79" i="5"/>
  <c r="F175" i="5"/>
  <c r="F164" i="5"/>
  <c r="F153" i="5"/>
  <c r="F142" i="5"/>
  <c r="F130" i="5"/>
  <c r="F119" i="5"/>
  <c r="F108" i="5"/>
  <c r="F97" i="5"/>
  <c r="F74" i="5"/>
  <c r="F63" i="5"/>
  <c r="F40" i="5"/>
  <c r="F29" i="5"/>
  <c r="I175" i="5"/>
  <c r="I164" i="5"/>
  <c r="I153" i="5"/>
  <c r="I142" i="5"/>
  <c r="I130" i="5"/>
  <c r="I119" i="5"/>
  <c r="I108" i="5"/>
  <c r="I85" i="5"/>
  <c r="I52" i="5"/>
  <c r="I40" i="5"/>
  <c r="I29" i="5"/>
  <c r="I18" i="5"/>
  <c r="D20" i="4"/>
  <c r="E20" i="4"/>
  <c r="C20" i="4"/>
  <c r="D6" i="4"/>
  <c r="E6" i="4"/>
  <c r="C6" i="4"/>
  <c r="G197" i="5"/>
  <c r="I197" i="5"/>
  <c r="D197" i="5"/>
  <c r="G4" i="5"/>
  <c r="D4" i="5"/>
  <c r="G195" i="1"/>
  <c r="D195" i="1"/>
  <c r="D187" i="1"/>
  <c r="G187" i="1"/>
  <c r="G24" i="4"/>
  <c r="G23" i="4"/>
  <c r="G22" i="4"/>
  <c r="D205" i="1"/>
  <c r="K200" i="1"/>
  <c r="D153" i="5"/>
  <c r="G153" i="5"/>
  <c r="J167" i="1"/>
  <c r="J170" i="1"/>
  <c r="J169" i="1"/>
  <c r="J168" i="1"/>
  <c r="J166" i="1"/>
  <c r="J165" i="1"/>
  <c r="J164" i="1"/>
  <c r="J163" i="1"/>
  <c r="J160" i="1"/>
  <c r="J159" i="1"/>
  <c r="J158" i="1"/>
  <c r="J157" i="1"/>
  <c r="J156" i="1"/>
  <c r="J155" i="1"/>
  <c r="J154" i="1"/>
  <c r="J153" i="1"/>
  <c r="J150" i="1"/>
  <c r="J149" i="1"/>
  <c r="J148" i="1"/>
  <c r="J147" i="1"/>
  <c r="J146" i="1"/>
  <c r="J145" i="1"/>
  <c r="J144" i="1"/>
  <c r="J143" i="1"/>
  <c r="J140" i="1"/>
  <c r="J139" i="1"/>
  <c r="J138" i="1"/>
  <c r="J137" i="1"/>
  <c r="J136" i="1"/>
  <c r="J135" i="1"/>
  <c r="J134" i="1"/>
  <c r="J133" i="1"/>
  <c r="J128" i="1"/>
  <c r="J127" i="1"/>
  <c r="J126" i="1"/>
  <c r="J125" i="1"/>
  <c r="J124" i="1"/>
  <c r="J123" i="1"/>
  <c r="J122" i="1"/>
  <c r="J121" i="1"/>
  <c r="J118" i="1"/>
  <c r="J117" i="1"/>
  <c r="J116" i="1"/>
  <c r="J115" i="1"/>
  <c r="J114" i="1"/>
  <c r="J113" i="1"/>
  <c r="J112" i="1"/>
  <c r="J111" i="1"/>
  <c r="J108" i="1"/>
  <c r="J107" i="1"/>
  <c r="J106" i="1"/>
  <c r="J105" i="1"/>
  <c r="J104" i="1"/>
  <c r="J103" i="1"/>
  <c r="J102" i="1"/>
  <c r="J101" i="1"/>
  <c r="J98" i="1"/>
  <c r="J97" i="1"/>
  <c r="J96" i="1"/>
  <c r="J95" i="1"/>
  <c r="J94" i="1"/>
  <c r="J93" i="1"/>
  <c r="J92" i="1"/>
  <c r="J91" i="1"/>
  <c r="J86" i="1"/>
  <c r="J85" i="1"/>
  <c r="J84" i="1"/>
  <c r="J76" i="1"/>
  <c r="J75" i="1"/>
  <c r="J74" i="1"/>
  <c r="J73" i="1"/>
  <c r="J72" i="1"/>
  <c r="J71" i="1"/>
  <c r="J70" i="1"/>
  <c r="J69" i="1"/>
  <c r="J66" i="1"/>
  <c r="J65" i="1"/>
  <c r="J64" i="1"/>
  <c r="J63" i="1"/>
  <c r="J62" i="1"/>
  <c r="J61" i="1"/>
  <c r="J60" i="1"/>
  <c r="J59" i="1"/>
  <c r="J56" i="1"/>
  <c r="J55" i="1"/>
  <c r="J44" i="1"/>
  <c r="J43" i="1"/>
  <c r="J42" i="1"/>
  <c r="J41" i="1"/>
  <c r="J40" i="1"/>
  <c r="J39" i="1"/>
  <c r="J38" i="1"/>
  <c r="J37" i="1"/>
  <c r="J34" i="1"/>
  <c r="J33" i="1"/>
  <c r="J32" i="1"/>
  <c r="J31" i="1"/>
  <c r="J30" i="1"/>
  <c r="J29" i="1"/>
  <c r="J28" i="1"/>
  <c r="J27" i="1"/>
  <c r="J11" i="1"/>
  <c r="J13" i="1"/>
  <c r="J14" i="1"/>
  <c r="G194" i="5"/>
  <c r="D194" i="5"/>
  <c r="G178" i="1"/>
  <c r="G186" i="5"/>
  <c r="H178" i="1"/>
  <c r="D178" i="1"/>
  <c r="D186" i="5"/>
  <c r="J154" i="5"/>
  <c r="J155" i="5"/>
  <c r="J156" i="5"/>
  <c r="J157" i="5"/>
  <c r="J158" i="5"/>
  <c r="J159" i="5"/>
  <c r="J160" i="5"/>
  <c r="D161" i="5"/>
  <c r="G161" i="5"/>
  <c r="I161" i="5"/>
  <c r="J165" i="5"/>
  <c r="J166" i="5"/>
  <c r="J167" i="5"/>
  <c r="J168" i="5"/>
  <c r="J169" i="5"/>
  <c r="J170" i="5"/>
  <c r="J171" i="5"/>
  <c r="D172" i="5"/>
  <c r="G172" i="5"/>
  <c r="I172" i="5"/>
  <c r="J176" i="5"/>
  <c r="J177" i="5"/>
  <c r="J178" i="5"/>
  <c r="J179" i="5"/>
  <c r="J180" i="5"/>
  <c r="J181" i="5"/>
  <c r="J182" i="5"/>
  <c r="D183" i="5"/>
  <c r="G183" i="5"/>
  <c r="I183" i="5"/>
  <c r="I150" i="5"/>
  <c r="G150" i="5"/>
  <c r="D150" i="5"/>
  <c r="J150" i="5"/>
  <c r="J149" i="5"/>
  <c r="J148" i="5"/>
  <c r="J147" i="5"/>
  <c r="J146" i="5"/>
  <c r="J145" i="5"/>
  <c r="J144" i="5"/>
  <c r="J143" i="5"/>
  <c r="J109" i="5"/>
  <c r="J110" i="5"/>
  <c r="J111" i="5"/>
  <c r="J112" i="5"/>
  <c r="J113" i="5"/>
  <c r="J114" i="5"/>
  <c r="J115" i="5"/>
  <c r="D116" i="5"/>
  <c r="G116" i="5"/>
  <c r="I116" i="5"/>
  <c r="J120" i="5"/>
  <c r="J121" i="5"/>
  <c r="J122" i="5"/>
  <c r="J123" i="5"/>
  <c r="J124" i="5"/>
  <c r="J125" i="5"/>
  <c r="J126" i="5"/>
  <c r="D127" i="5"/>
  <c r="G127" i="5"/>
  <c r="I127" i="5"/>
  <c r="J127" i="5"/>
  <c r="J131" i="5"/>
  <c r="J132" i="5"/>
  <c r="J133" i="5"/>
  <c r="J134" i="5"/>
  <c r="J135" i="5"/>
  <c r="J136" i="5"/>
  <c r="J137" i="5"/>
  <c r="D138" i="5"/>
  <c r="G138" i="5"/>
  <c r="I138" i="5"/>
  <c r="G105" i="5"/>
  <c r="D105" i="5"/>
  <c r="J98" i="5"/>
  <c r="J64" i="5"/>
  <c r="J65" i="5"/>
  <c r="J66" i="5"/>
  <c r="J67" i="5"/>
  <c r="J68" i="5"/>
  <c r="J70" i="5"/>
  <c r="D71" i="5"/>
  <c r="G71" i="5"/>
  <c r="J75" i="5"/>
  <c r="J78" i="5"/>
  <c r="J81" i="5"/>
  <c r="D82" i="5"/>
  <c r="G82" i="5"/>
  <c r="J86" i="5"/>
  <c r="D93" i="5"/>
  <c r="I93" i="5"/>
  <c r="J53" i="5"/>
  <c r="J55" i="5"/>
  <c r="D60" i="5"/>
  <c r="I60" i="5"/>
  <c r="D26" i="5"/>
  <c r="I26" i="5"/>
  <c r="J30" i="5"/>
  <c r="J31" i="5"/>
  <c r="J32" i="5"/>
  <c r="J33" i="5"/>
  <c r="J34" i="5"/>
  <c r="J35" i="5"/>
  <c r="J36" i="5"/>
  <c r="D37" i="5"/>
  <c r="G37" i="5"/>
  <c r="I37" i="5"/>
  <c r="J37" i="5"/>
  <c r="J41" i="5"/>
  <c r="J42" i="5"/>
  <c r="J43" i="5"/>
  <c r="J44" i="5"/>
  <c r="J45" i="5"/>
  <c r="J46" i="5"/>
  <c r="J47" i="5"/>
  <c r="D48" i="5"/>
  <c r="G48" i="5"/>
  <c r="I48" i="5"/>
  <c r="J48" i="5"/>
  <c r="J8" i="5"/>
  <c r="G175" i="5"/>
  <c r="G164" i="5"/>
  <c r="D164" i="5"/>
  <c r="J164" i="5"/>
  <c r="G142" i="5"/>
  <c r="G130" i="5"/>
  <c r="G119" i="5"/>
  <c r="G108" i="5"/>
  <c r="G85" i="5"/>
  <c r="G74" i="5"/>
  <c r="G63" i="5"/>
  <c r="G52" i="5"/>
  <c r="G40" i="5"/>
  <c r="G29" i="5"/>
  <c r="G18" i="5"/>
  <c r="D18" i="5"/>
  <c r="D175" i="5"/>
  <c r="J175" i="5"/>
  <c r="D142" i="5"/>
  <c r="J142" i="5"/>
  <c r="D130" i="5"/>
  <c r="J130" i="5"/>
  <c r="D119" i="5"/>
  <c r="J119" i="5"/>
  <c r="D108" i="5"/>
  <c r="D97" i="5"/>
  <c r="D85" i="5"/>
  <c r="D74" i="5"/>
  <c r="D63" i="5"/>
  <c r="D52" i="5"/>
  <c r="D40" i="5"/>
  <c r="D29" i="5"/>
  <c r="J29" i="5"/>
  <c r="K99" i="1"/>
  <c r="K171" i="1"/>
  <c r="C29" i="6"/>
  <c r="D36" i="6"/>
  <c r="J67" i="1"/>
  <c r="J109" i="1"/>
  <c r="J119" i="1"/>
  <c r="K141" i="1"/>
  <c r="C40" i="6"/>
  <c r="D45" i="6"/>
  <c r="K129" i="1"/>
  <c r="K161" i="1"/>
  <c r="J129" i="1"/>
  <c r="J151" i="1"/>
  <c r="K151" i="1"/>
  <c r="J161" i="1"/>
  <c r="J171" i="1"/>
  <c r="K77" i="1"/>
  <c r="J99" i="1"/>
  <c r="K119" i="1"/>
  <c r="J77" i="1"/>
  <c r="K109" i="1"/>
  <c r="J141" i="1"/>
  <c r="K67" i="1"/>
  <c r="J57" i="1"/>
  <c r="J45" i="1"/>
  <c r="K45" i="1"/>
  <c r="J35" i="1"/>
  <c r="J116" i="5"/>
  <c r="J178" i="1"/>
  <c r="C11" i="4"/>
  <c r="K35" i="1"/>
  <c r="D7" i="5"/>
  <c r="K178" i="1"/>
  <c r="K57" i="1"/>
  <c r="E24" i="4"/>
  <c r="D32" i="6"/>
  <c r="D35" i="6"/>
  <c r="D46" i="6"/>
  <c r="D44" i="6"/>
  <c r="D43" i="6"/>
  <c r="D47" i="6"/>
  <c r="C41" i="6"/>
  <c r="D34" i="6"/>
  <c r="D33" i="6"/>
  <c r="H198" i="1"/>
  <c r="E23" i="4"/>
  <c r="C30" i="6"/>
  <c r="H200" i="1"/>
  <c r="E25" i="4"/>
  <c r="E22" i="4"/>
  <c r="C23" i="4"/>
  <c r="D200" i="1"/>
  <c r="C25" i="4"/>
  <c r="C22" i="4"/>
  <c r="C24" i="4"/>
  <c r="C18" i="6"/>
  <c r="J82" i="1"/>
  <c r="J87" i="1"/>
  <c r="E93" i="5"/>
  <c r="J88" i="5"/>
  <c r="G204" i="5"/>
  <c r="D13" i="4"/>
  <c r="J91" i="5"/>
  <c r="G93" i="5"/>
  <c r="J61" i="5"/>
  <c r="J183" i="5"/>
  <c r="J153" i="5"/>
  <c r="I200" i="5"/>
  <c r="E9" i="4"/>
  <c r="J172" i="5"/>
  <c r="I203" i="5"/>
  <c r="E12" i="4"/>
  <c r="F12" i="4"/>
  <c r="J108" i="5"/>
  <c r="I11" i="5"/>
  <c r="I15" i="5"/>
  <c r="I204" i="5"/>
  <c r="E13" i="4"/>
  <c r="J40" i="5"/>
  <c r="J193" i="5"/>
  <c r="I105" i="5"/>
  <c r="I194" i="5"/>
  <c r="E205" i="5"/>
  <c r="J11" i="5"/>
  <c r="J13" i="5"/>
  <c r="J138" i="5"/>
  <c r="J161" i="5"/>
  <c r="E200" i="5"/>
  <c r="K25" i="1"/>
  <c r="E15" i="1"/>
  <c r="J15" i="1"/>
  <c r="G15" i="1"/>
  <c r="G189" i="1"/>
  <c r="G190" i="1"/>
  <c r="G191" i="1"/>
  <c r="C7" i="6"/>
  <c r="D11" i="6"/>
  <c r="E189" i="1"/>
  <c r="K15" i="1"/>
  <c r="F7" i="5"/>
  <c r="J7" i="5"/>
  <c r="I201" i="5"/>
  <c r="E10" i="4"/>
  <c r="J100" i="5"/>
  <c r="J201" i="5"/>
  <c r="J105" i="5"/>
  <c r="E203" i="5"/>
  <c r="H201" i="5"/>
  <c r="E201" i="5"/>
  <c r="I202" i="5"/>
  <c r="E11" i="4"/>
  <c r="F11" i="4"/>
  <c r="C10" i="4"/>
  <c r="D8" i="4"/>
  <c r="I82" i="5"/>
  <c r="J82" i="5"/>
  <c r="H82" i="5"/>
  <c r="J187" i="5"/>
  <c r="J194" i="5"/>
  <c r="C9" i="4"/>
  <c r="F14" i="4"/>
  <c r="F189" i="1"/>
  <c r="J189" i="1"/>
  <c r="L203" i="1"/>
  <c r="D21" i="6"/>
  <c r="D24" i="6"/>
  <c r="D23" i="6"/>
  <c r="D25" i="6"/>
  <c r="D22" i="6"/>
  <c r="F85" i="5"/>
  <c r="J85" i="5"/>
  <c r="K87" i="1"/>
  <c r="E202" i="5"/>
  <c r="J205" i="5"/>
  <c r="J200" i="5"/>
  <c r="G206" i="5"/>
  <c r="G207" i="5"/>
  <c r="D15" i="4"/>
  <c r="D16" i="4"/>
  <c r="D17" i="4"/>
  <c r="J203" i="5"/>
  <c r="F9" i="4"/>
  <c r="J202" i="5"/>
  <c r="F10" i="4"/>
  <c r="G7" i="5"/>
  <c r="D14" i="6"/>
  <c r="D10" i="6"/>
  <c r="D12" i="6"/>
  <c r="D13" i="6"/>
  <c r="G199" i="1"/>
  <c r="I198" i="1"/>
  <c r="J198" i="1"/>
  <c r="F23" i="4"/>
  <c r="I199" i="1"/>
  <c r="I197" i="1"/>
  <c r="G198" i="1"/>
  <c r="D23" i="4"/>
  <c r="G197" i="1"/>
  <c r="D202" i="1"/>
  <c r="E8" i="4"/>
  <c r="E15" i="4"/>
  <c r="E16" i="4"/>
  <c r="E17" i="4"/>
  <c r="I206" i="5"/>
  <c r="F190" i="1"/>
  <c r="J190" i="1"/>
  <c r="C19" i="6"/>
  <c r="G208" i="5"/>
  <c r="F8" i="4"/>
  <c r="C8" i="6"/>
  <c r="J199" i="1"/>
  <c r="F24" i="4"/>
  <c r="D24" i="4"/>
  <c r="D22" i="4"/>
  <c r="G200" i="1"/>
  <c r="D25" i="4"/>
  <c r="I200" i="1"/>
  <c r="J197" i="1"/>
  <c r="I207" i="5"/>
  <c r="I208" i="5"/>
  <c r="F191" i="1"/>
  <c r="J191" i="1"/>
  <c r="D206" i="1"/>
  <c r="J200" i="1"/>
  <c r="F25" i="4"/>
  <c r="F22" i="4"/>
  <c r="D203" i="1"/>
  <c r="F204" i="5"/>
  <c r="F206" i="5"/>
  <c r="F15" i="5"/>
  <c r="J15" i="5"/>
  <c r="J204" i="5"/>
  <c r="J206" i="5"/>
  <c r="F207" i="5"/>
  <c r="F208" i="5"/>
  <c r="J19" i="5"/>
  <c r="J207" i="5"/>
  <c r="J208" i="5"/>
  <c r="D204" i="5"/>
  <c r="C13" i="4"/>
  <c r="D206" i="5"/>
  <c r="D207" i="5"/>
  <c r="E207" i="5"/>
  <c r="D15" i="5"/>
  <c r="E15" i="5"/>
  <c r="F13" i="4"/>
  <c r="C15" i="4"/>
  <c r="E206" i="5"/>
  <c r="E204" i="5"/>
  <c r="D208" i="5"/>
  <c r="H15" i="5"/>
  <c r="H206" i="5"/>
  <c r="H208" i="5"/>
  <c r="H200" i="5"/>
  <c r="C16" i="4"/>
  <c r="F15" i="4"/>
  <c r="C17" i="4"/>
  <c r="F16" i="4"/>
  <c r="F17"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tc={CAEF1C09-20B6-4B05-ACE4-2A16373D64F8}</author>
    <author>tc={B3B1FDFD-B120-4655-8A53-52D81F4493E8}</author>
  </authors>
  <commentList>
    <comment ref="F18" authorId="0" shapeId="0" xr:uid="{00000000-0006-0000-0100-000001000000}">
      <text>
        <t>[Threaded comment]
Your version of Excel allows you to read this threaded comment; however, any edits to it will get removed if the file is opened in a newer version of Excel. Learn more: https://go.microsoft.com/fwlink/?linkid=870924
Comment:
    the transferred amount was $44,216. However, given they did not convene NERG meetings ($4,703), their liquidation should not include that cost, hence, an estimated 40,000</t>
      </text>
    </comment>
    <comment ref="E19" authorId="1" shapeId="0" xr:uid="{00000000-0006-0000-0100-000002000000}">
      <text>
        <t>[Threaded comment]
Your version of Excel allows you to read this threaded comment; however, any edits to it will get removed if the file is opened in a newer version of Excel. Learn more: https://go.microsoft.com/fwlink/?linkid=870924
Comment:
    following savings, i increased this, so the project can support MPPA-CSO proposed interventions</t>
      </text>
    </comment>
  </commentList>
</comments>
</file>

<file path=xl/sharedStrings.xml><?xml version="1.0" encoding="utf-8"?>
<sst xmlns="http://schemas.openxmlformats.org/spreadsheetml/2006/main" count="865" uniqueCount="644">
  <si>
    <t>Annex D - PBF Project Budget</t>
  </si>
  <si>
    <r>
      <rPr>
        <b/>
        <u/>
        <sz val="18"/>
        <color theme="1"/>
        <rFont val="Calibri"/>
        <family val="2"/>
        <scheme val="minor"/>
      </rPr>
      <t>Instructions</t>
    </r>
    <r>
      <rPr>
        <b/>
        <sz val="28"/>
        <color theme="1"/>
        <rFont val="Calibri"/>
        <family val="2"/>
        <scheme val="minor"/>
      </rPr>
      <t xml:space="preserve">
</t>
    </r>
    <r>
      <rPr>
        <b/>
        <sz val="12"/>
        <color theme="1"/>
        <rFont val="Calibri"/>
        <family val="2"/>
        <scheme val="minor"/>
      </rPr>
      <t xml:space="preserve">1. Only fill in white cells. Grey cells are locked and/or contain spreadsheet formulas.
2. Complete both Sheet 1 and Sheet 2. 
   </t>
    </r>
    <r>
      <rPr>
        <sz val="12"/>
        <color theme="1"/>
        <rFont val="Calibri"/>
        <family val="2"/>
        <scheme val="minor"/>
      </rPr>
      <t xml:space="preserve">  a)</t>
    </r>
    <r>
      <rPr>
        <b/>
        <sz val="12"/>
        <color theme="1"/>
        <rFont val="Calibri"/>
        <family val="2"/>
        <scheme val="minor"/>
      </rPr>
      <t xml:space="preserve"> </t>
    </r>
    <r>
      <rPr>
        <sz val="12"/>
        <color theme="1"/>
        <rFont val="Calibri"/>
        <family val="2"/>
        <scheme val="minor"/>
      </rPr>
      <t xml:space="preserve">First, prepare a budget </t>
    </r>
    <r>
      <rPr>
        <b/>
        <sz val="12"/>
        <color theme="1"/>
        <rFont val="Calibri"/>
        <family val="2"/>
        <scheme val="minor"/>
      </rPr>
      <t>organized by activity/output/outcome in Sheet 1</t>
    </r>
    <r>
      <rPr>
        <sz val="12"/>
        <color theme="1"/>
        <rFont val="Calibri"/>
        <family val="2"/>
        <scheme val="minor"/>
      </rPr>
      <t xml:space="preserve">. (Activity amounts can be indicative estimates.)  </t>
    </r>
    <r>
      <rPr>
        <b/>
        <sz val="12"/>
        <color theme="1"/>
        <rFont val="Calibri"/>
        <family val="2"/>
        <scheme val="minor"/>
      </rPr>
      <t xml:space="preserve">
     </t>
    </r>
    <r>
      <rPr>
        <sz val="12"/>
        <color theme="1"/>
        <rFont val="Calibri"/>
        <family val="2"/>
        <scheme val="minor"/>
      </rPr>
      <t xml:space="preserve">b) Then, divide each output budget </t>
    </r>
    <r>
      <rPr>
        <b/>
        <sz val="12"/>
        <color theme="1"/>
        <rFont val="Calibri"/>
        <family val="2"/>
        <scheme val="minor"/>
      </rPr>
      <t>along UN Budget Categories in Sheet 2.</t>
    </r>
    <r>
      <rPr>
        <sz val="12"/>
        <color theme="1"/>
        <rFont val="Calibri"/>
        <family val="2"/>
        <scheme val="minor"/>
      </rPr>
      <t xml:space="preserve">
3.</t>
    </r>
    <r>
      <rPr>
        <b/>
        <sz val="12"/>
        <color theme="1"/>
        <rFont val="Calibri"/>
        <family val="2"/>
        <scheme val="minor"/>
      </rPr>
      <t xml:space="preserve"> Do not use Sheet 4 or 5</t>
    </r>
    <r>
      <rPr>
        <sz val="12"/>
        <color theme="1"/>
        <rFont val="Calibri"/>
        <family val="2"/>
        <scheme val="minor"/>
      </rPr>
      <t xml:space="preserve">, which are for MPTF and PBF use. 
4. Leave blank or hide any Organizations/Outcomes/Outputs/Activities that aren't needed. </t>
    </r>
    <r>
      <rPr>
        <b/>
        <sz val="12"/>
        <color theme="1"/>
        <rFont val="Calibri"/>
        <family val="2"/>
        <scheme val="minor"/>
      </rPr>
      <t>DO NOT delete cells.</t>
    </r>
    <r>
      <rPr>
        <sz val="12"/>
        <color theme="1"/>
        <rFont val="Calibri"/>
        <family val="2"/>
        <scheme val="minor"/>
      </rPr>
      <t xml:space="preserve">
</t>
    </r>
    <r>
      <rPr>
        <sz val="14"/>
        <color theme="1"/>
        <rFont val="Calibri"/>
        <family val="2"/>
        <scheme val="minor"/>
      </rPr>
      <t xml:space="preserve">
</t>
    </r>
    <r>
      <rPr>
        <i/>
        <sz val="14"/>
        <color theme="1"/>
        <rFont val="Calibri"/>
        <family val="2"/>
        <scheme val="minor"/>
      </rPr>
      <t>For Table 1</t>
    </r>
    <r>
      <rPr>
        <b/>
        <sz val="14"/>
        <color theme="1"/>
        <rFont val="Calibri"/>
        <family val="2"/>
        <scheme val="minor"/>
      </rPr>
      <t xml:space="preserve">
</t>
    </r>
    <r>
      <rPr>
        <sz val="12"/>
        <color theme="1"/>
        <rFont val="Calibri"/>
        <family val="2"/>
        <scheme val="minor"/>
      </rPr>
      <t>1. Be sure to</t>
    </r>
    <r>
      <rPr>
        <b/>
        <sz val="12"/>
        <color theme="1"/>
        <rFont val="Calibri"/>
        <family val="2"/>
        <scheme val="minor"/>
      </rPr>
      <t xml:space="preserve"> include % towards Gender Equality and Women's Empowerment, as well as a justification. 
2. Do not adjust tranche amounts </t>
    </r>
    <r>
      <rPr>
        <sz val="12"/>
        <color theme="1"/>
        <rFont val="Calibri"/>
        <family val="2"/>
        <scheme val="minor"/>
      </rPr>
      <t xml:space="preserve">without consulting PBSO.
</t>
    </r>
    <r>
      <rPr>
        <sz val="14"/>
        <color theme="1"/>
        <rFont val="Calibri"/>
        <family val="2"/>
        <scheme val="minor"/>
      </rPr>
      <t xml:space="preserve">
</t>
    </r>
    <r>
      <rPr>
        <i/>
        <sz val="14"/>
        <color theme="1"/>
        <rFont val="Calibri"/>
        <family val="2"/>
        <scheme val="minor"/>
      </rPr>
      <t>For Table 2</t>
    </r>
    <r>
      <rPr>
        <b/>
        <sz val="14"/>
        <color theme="1"/>
        <rFont val="Calibri"/>
        <family val="2"/>
        <scheme val="minor"/>
      </rPr>
      <t xml:space="preserve">
</t>
    </r>
    <r>
      <rPr>
        <b/>
        <sz val="12"/>
        <color theme="1"/>
        <rFont val="Calibri"/>
        <family val="2"/>
        <scheme val="minor"/>
      </rPr>
      <t xml:space="preserve">1. Divide each output budget total along the relevant UN budget categories.
2. </t>
    </r>
    <r>
      <rPr>
        <sz val="12"/>
        <color theme="1"/>
        <rFont val="Calibri"/>
        <family val="2"/>
        <scheme val="minor"/>
      </rPr>
      <t xml:space="preserve">For reference, output totals from the outcome/output/activity breakdown have been transferred from Table 1. </t>
    </r>
    <r>
      <rPr>
        <b/>
        <sz val="12"/>
        <color theme="1"/>
        <rFont val="Calibri"/>
        <family val="2"/>
        <scheme val="minor"/>
      </rPr>
      <t xml:space="preserve">The output totals should match, and will show as </t>
    </r>
    <r>
      <rPr>
        <b/>
        <sz val="12"/>
        <color rgb="FFFF0000"/>
        <rFont val="Calibri"/>
        <family val="2"/>
        <scheme val="minor"/>
      </rPr>
      <t>red</t>
    </r>
    <r>
      <rPr>
        <b/>
        <sz val="12"/>
        <color theme="1"/>
        <rFont val="Calibri"/>
        <family val="2"/>
        <scheme val="minor"/>
      </rPr>
      <t xml:space="preserve"> if not.</t>
    </r>
  </si>
  <si>
    <t>Table 1 - PBF project budget by outcome, output and activity</t>
  </si>
  <si>
    <r>
      <rPr>
        <b/>
        <sz val="12"/>
        <color theme="1"/>
        <rFont val="Calibri"/>
        <family val="2"/>
        <scheme val="minor"/>
      </rPr>
      <t>Outcome/ Output</t>
    </r>
    <r>
      <rPr>
        <sz val="12"/>
        <color theme="1"/>
        <rFont val="Calibri"/>
        <family val="2"/>
        <scheme val="minor"/>
      </rPr>
      <t xml:space="preserve"> number</t>
    </r>
  </si>
  <si>
    <r>
      <rPr>
        <b/>
        <sz val="12"/>
        <color theme="1"/>
        <rFont val="Calibri"/>
        <family val="2"/>
        <scheme val="minor"/>
      </rPr>
      <t>Description</t>
    </r>
    <r>
      <rPr>
        <sz val="12"/>
        <color theme="1"/>
        <rFont val="Calibri"/>
        <family val="2"/>
        <scheme val="minor"/>
      </rPr>
      <t xml:space="preserve"> (Text)</t>
    </r>
  </si>
  <si>
    <t>UNDP</t>
  </si>
  <si>
    <t>UNICEF</t>
  </si>
  <si>
    <t>Total</t>
  </si>
  <si>
    <r>
      <rPr>
        <b/>
        <sz val="12"/>
        <color theme="1"/>
        <rFont val="Calibri"/>
        <family val="2"/>
        <scheme val="minor"/>
      </rPr>
      <t>% of budget</t>
    </r>
    <r>
      <rPr>
        <sz val="12"/>
        <color theme="1"/>
        <rFont val="Calibri"/>
        <family val="2"/>
        <scheme val="minor"/>
      </rPr>
      <t xml:space="preserve"> per activity  allocated to </t>
    </r>
    <r>
      <rPr>
        <b/>
        <sz val="12"/>
        <color theme="1"/>
        <rFont val="Calibri"/>
        <family val="2"/>
        <scheme val="minor"/>
      </rPr>
      <t>Gender Equality and Women's Empowerment (GEWE)</t>
    </r>
    <r>
      <rPr>
        <sz val="12"/>
        <color theme="1"/>
        <rFont val="Calibri"/>
        <family val="2"/>
        <scheme val="minor"/>
      </rPr>
      <t xml:space="preserve"> (if any):</t>
    </r>
  </si>
  <si>
    <r>
      <t xml:space="preserve">Current level of </t>
    </r>
    <r>
      <rPr>
        <b/>
        <sz val="12"/>
        <color theme="1"/>
        <rFont val="Calibri"/>
        <family val="2"/>
        <scheme val="minor"/>
      </rPr>
      <t xml:space="preserve">expenditure/ commitment </t>
    </r>
    <r>
      <rPr>
        <sz val="12"/>
        <color theme="1"/>
        <rFont val="Calibri"/>
        <family val="2"/>
        <scheme val="minor"/>
      </rPr>
      <t>(To be completed at time of project progress reporting)</t>
    </r>
    <r>
      <rPr>
        <b/>
        <sz val="12"/>
        <color theme="1"/>
        <rFont val="Calibri"/>
        <family val="2"/>
        <scheme val="minor"/>
      </rPr>
      <t xml:space="preserve"> </t>
    </r>
  </si>
  <si>
    <r>
      <rPr>
        <b/>
        <sz val="12"/>
        <color theme="1"/>
        <rFont val="Calibri"/>
        <family val="2"/>
        <scheme val="minor"/>
      </rPr>
      <t xml:space="preserve">GEWE justification </t>
    </r>
    <r>
      <rPr>
        <sz val="12"/>
        <color theme="1"/>
        <rFont val="Calibri"/>
        <family val="2"/>
        <scheme val="minor"/>
      </rPr>
      <t>(e.g. training includes session on gender equality, specific efforts made to ensure equal representation of women and men etc.)</t>
    </r>
  </si>
  <si>
    <r>
      <t xml:space="preserve">Any other </t>
    </r>
    <r>
      <rPr>
        <b/>
        <sz val="12"/>
        <color theme="1"/>
        <rFont val="Calibri"/>
        <family val="2"/>
        <scheme val="minor"/>
      </rPr>
      <t>remarks</t>
    </r>
    <r>
      <rPr>
        <sz val="12"/>
        <color theme="1"/>
        <rFont val="Calibri"/>
        <family val="2"/>
        <scheme val="minor"/>
      </rPr>
      <t xml:space="preserve"> (e.g. on types of inputs provided or budget justification, esp. for TA or travel costs)</t>
    </r>
  </si>
  <si>
    <t xml:space="preserve">OUTCOME 1: </t>
  </si>
  <si>
    <t>Output 1.1:</t>
  </si>
  <si>
    <t>Activity 1.1.1:</t>
  </si>
  <si>
    <t>If staff will be hired, the recruitment will be gender sensitive</t>
  </si>
  <si>
    <t>Activity 1.1.2:</t>
  </si>
  <si>
    <t>at least 30% of the trainees will be women; same considerations will be made for the facilitators</t>
  </si>
  <si>
    <t>Activity 1.1.3:</t>
  </si>
  <si>
    <t>Activity 1.1.4</t>
  </si>
  <si>
    <t>selection of UN Pol will be gender sensitive</t>
  </si>
  <si>
    <t>Activity 1.1.5</t>
  </si>
  <si>
    <t>Activity 1.1.6</t>
  </si>
  <si>
    <t>Facilitation of conflict mitigation and reconciliation initiatives in the post-electoral hotspots</t>
  </si>
  <si>
    <t>Activity 1.1.7</t>
  </si>
  <si>
    <t>Activity 1.1.8</t>
  </si>
  <si>
    <t>Output Total</t>
  </si>
  <si>
    <t>Output 1.2:</t>
  </si>
  <si>
    <t>Activity 1.2.1</t>
  </si>
  <si>
    <t>Activity 1.2.2</t>
  </si>
  <si>
    <t xml:space="preserve">Support the establishment of the NERG and its situation room </t>
  </si>
  <si>
    <t>Activity 1.2.3</t>
  </si>
  <si>
    <t>Activity 1.2.4</t>
  </si>
  <si>
    <t>Activity 1.2.5</t>
  </si>
  <si>
    <t>Activity 1.2.6</t>
  </si>
  <si>
    <t>Activity 1.2.7</t>
  </si>
  <si>
    <t>Activity 1.2.8</t>
  </si>
  <si>
    <t>Output 1.3:</t>
  </si>
  <si>
    <t>Activity 1.3.1</t>
  </si>
  <si>
    <t>Activity 1.3.2</t>
  </si>
  <si>
    <t>Activity 1.3.3</t>
  </si>
  <si>
    <t>Activity 1.3.4</t>
  </si>
  <si>
    <t>Activity 1.3.5</t>
  </si>
  <si>
    <t>Activity 1.3.6</t>
  </si>
  <si>
    <t>Activity 1.3.7</t>
  </si>
  <si>
    <t>Activity 1.3.8</t>
  </si>
  <si>
    <t>Output 1.4:</t>
  </si>
  <si>
    <t>Activity 1.4.1</t>
  </si>
  <si>
    <t>Trainings in schools on civic education, in particular on the elections and youth-responsibilities and availability of LAB’s services</t>
  </si>
  <si>
    <t>Activity 1.4.2</t>
  </si>
  <si>
    <t>Activity 1.4.3</t>
  </si>
  <si>
    <t>Activity 1.4.4</t>
  </si>
  <si>
    <t>Activity 1.4.5</t>
  </si>
  <si>
    <t>Activity 1.4.6</t>
  </si>
  <si>
    <t>Activity 1.4.7</t>
  </si>
  <si>
    <t>Activity 1.4.8</t>
  </si>
  <si>
    <t xml:space="preserve">OUTCOME 2: </t>
  </si>
  <si>
    <t>An inclusive civic space is fostered and peaceful, accurate and timely communications for participatory and well-informed discourse are promoted</t>
  </si>
  <si>
    <t>Outcome 2.1</t>
  </si>
  <si>
    <t xml:space="preserve">Political Parties as well as its women and youth wings commit to peaceful, credible, transparent, and independent elections </t>
  </si>
  <si>
    <t>Activity 2.1.1</t>
  </si>
  <si>
    <t>Activity 2.1.2</t>
  </si>
  <si>
    <t>Activity 2.1.3</t>
  </si>
  <si>
    <t>Activity 2.1.4</t>
  </si>
  <si>
    <t>Dissemination of the Political Parties Registration and Regulation Act in printed and electronic media</t>
  </si>
  <si>
    <t>Activity 2.1.5</t>
  </si>
  <si>
    <t>Activity 2.1.6</t>
  </si>
  <si>
    <t>Activity 2.1.7</t>
  </si>
  <si>
    <t>Activity 2.1.8</t>
  </si>
  <si>
    <t>Output 2.2</t>
  </si>
  <si>
    <t>Activity 2.2.1</t>
  </si>
  <si>
    <t>Activity 2.2.2</t>
  </si>
  <si>
    <t>Awareness raising on young people’s elections-related rights is enhanced to increase their meaningful participation and reduce likelihood of electoral violence</t>
  </si>
  <si>
    <t>at least 50% of the trainees will be women; same considerations will be made for the facilitators</t>
  </si>
  <si>
    <t>Activity 2.2.3</t>
  </si>
  <si>
    <t>Activity 2.2.4</t>
  </si>
  <si>
    <t>Activity 2.2.5</t>
  </si>
  <si>
    <t>Activity 2.2.6</t>
  </si>
  <si>
    <t>Activity 2.2.7</t>
  </si>
  <si>
    <t>Activity 2.2.8</t>
  </si>
  <si>
    <t>Output 2.3</t>
  </si>
  <si>
    <t>Activity 2.3.1</t>
  </si>
  <si>
    <t>Conduct an assessment for the launch of the iVerify in Sierra Leone</t>
  </si>
  <si>
    <t>the assessement will be gender sensitive</t>
  </si>
  <si>
    <t>Activity 2.3.2</t>
  </si>
  <si>
    <t>Customization of the IT solution for iVerify</t>
  </si>
  <si>
    <t>Activity 2.3.3</t>
  </si>
  <si>
    <t>Activity 2.3.4</t>
  </si>
  <si>
    <t>Operationalization of iVerify</t>
  </si>
  <si>
    <t>Activity 2.3.5</t>
  </si>
  <si>
    <t>the song, as per the requirements on the call of application, will have to specifically address challenges faced by women on these topics</t>
  </si>
  <si>
    <t>Activity 2.3.6</t>
  </si>
  <si>
    <t>Activity 2.3.7</t>
  </si>
  <si>
    <t>Activity 2.3.8</t>
  </si>
  <si>
    <t>Output 2.4</t>
  </si>
  <si>
    <t>Activity 2.4.1</t>
  </si>
  <si>
    <t>Activity 2.4.2</t>
  </si>
  <si>
    <t>Activity 2.4.3</t>
  </si>
  <si>
    <t>Activity 2.4.4</t>
  </si>
  <si>
    <t>Activity 2.4.5</t>
  </si>
  <si>
    <t>Activity 2.4.6</t>
  </si>
  <si>
    <t>Activity 2.4.7</t>
  </si>
  <si>
    <t>Activity 2.4.8</t>
  </si>
  <si>
    <t xml:space="preserve">OUTCOME 3: </t>
  </si>
  <si>
    <t>Output 3.1</t>
  </si>
  <si>
    <t>Activity 3.1.1</t>
  </si>
  <si>
    <t xml:space="preserve">Scale up the GBV IMS+ system </t>
  </si>
  <si>
    <t>the operazionalization will be gender and youth sensitive</t>
  </si>
  <si>
    <t>Activity 3.1.2</t>
  </si>
  <si>
    <t>the operazionalization  will be gender and youth sensitive</t>
  </si>
  <si>
    <t>Activity 3.1.3</t>
  </si>
  <si>
    <t>Activity 3.1.4</t>
  </si>
  <si>
    <t>Activity 3.1.5</t>
  </si>
  <si>
    <t>Activity 3.1.6</t>
  </si>
  <si>
    <t>Activity 3.1.7</t>
  </si>
  <si>
    <t>Activity 3.1.8</t>
  </si>
  <si>
    <t>Output 3.2:</t>
  </si>
  <si>
    <t>Activity 3.2.1</t>
  </si>
  <si>
    <t>Activity 3.2.2</t>
  </si>
  <si>
    <t>Activity 3.2.3</t>
  </si>
  <si>
    <t>Activity 3.2.4</t>
  </si>
  <si>
    <t>Activity 3.2.5</t>
  </si>
  <si>
    <t>Activity 3.2.6</t>
  </si>
  <si>
    <t>Activity 3.2.7</t>
  </si>
  <si>
    <t>Activity 3.2.8</t>
  </si>
  <si>
    <t>Output 3.3</t>
  </si>
  <si>
    <t>Activity 3.3.1</t>
  </si>
  <si>
    <t>Activity 3.3.2</t>
  </si>
  <si>
    <t>Activity 3.3.3</t>
  </si>
  <si>
    <t>Activity 3.3.4</t>
  </si>
  <si>
    <t>Activity 3.3.5</t>
  </si>
  <si>
    <t>Activity 3.3.6</t>
  </si>
  <si>
    <t>Activity 3.3.7</t>
  </si>
  <si>
    <t>Activity 3.3.8</t>
  </si>
  <si>
    <t>Output 3.4</t>
  </si>
  <si>
    <t>Activity 3.4.1</t>
  </si>
  <si>
    <t>Activity 3.4.2</t>
  </si>
  <si>
    <t>Activity 3.4.3</t>
  </si>
  <si>
    <t>Activity 3.4.4</t>
  </si>
  <si>
    <t>Activity 3.4.5</t>
  </si>
  <si>
    <t>Activity 3.4.6</t>
  </si>
  <si>
    <t>Activity 3.4.7</t>
  </si>
  <si>
    <t>Activity 3.4.8</t>
  </si>
  <si>
    <t xml:space="preserve">OUTCOME 4: </t>
  </si>
  <si>
    <t>Output 4.1</t>
  </si>
  <si>
    <t>Activity 4.1.1</t>
  </si>
  <si>
    <t>Activity 4.1.2</t>
  </si>
  <si>
    <t>Activity 4.1.3</t>
  </si>
  <si>
    <t>Activity 4.1.4</t>
  </si>
  <si>
    <t>Activity 4.1.5</t>
  </si>
  <si>
    <t>Activity 4.1.6</t>
  </si>
  <si>
    <t>Activity 4.1.7</t>
  </si>
  <si>
    <t>Activity 4.1.8</t>
  </si>
  <si>
    <t>Output 4.2</t>
  </si>
  <si>
    <t>Activity 4.2.1</t>
  </si>
  <si>
    <t>Activity 4.2.2</t>
  </si>
  <si>
    <t>Activity 4.2.3</t>
  </si>
  <si>
    <t>Activity 4.2.4</t>
  </si>
  <si>
    <t>Activity 4.2.5</t>
  </si>
  <si>
    <t>Activity 4.2.6</t>
  </si>
  <si>
    <t>Activity 4.2.7</t>
  </si>
  <si>
    <t>Activity 4.2.8</t>
  </si>
  <si>
    <t>Output 4.3</t>
  </si>
  <si>
    <t>Activity 4.3.1</t>
  </si>
  <si>
    <t>Activity 4.3.2</t>
  </si>
  <si>
    <t>Activity 4.3.3</t>
  </si>
  <si>
    <t>Activity 4.3.4</t>
  </si>
  <si>
    <t>Activity 4.3.5</t>
  </si>
  <si>
    <t>Activity 4.3.6</t>
  </si>
  <si>
    <t>Activity 4.3.7</t>
  </si>
  <si>
    <t>Activity 4.3.8</t>
  </si>
  <si>
    <t>Output 4.4</t>
  </si>
  <si>
    <t>Activity 4.4.1</t>
  </si>
  <si>
    <t>Activity 4.4.2</t>
  </si>
  <si>
    <t>Activity 4.4.3</t>
  </si>
  <si>
    <t>Activity 4.4.4</t>
  </si>
  <si>
    <t>Activity 4.4.5</t>
  </si>
  <si>
    <t>Activity 4.4.6</t>
  </si>
  <si>
    <t>Activity 4.4.7</t>
  </si>
  <si>
    <t>Activity 4.4.8</t>
  </si>
  <si>
    <t>Additional personnel costs</t>
  </si>
  <si>
    <t>50% of P5 CTA for UNDP (PM) and 30% P3 for UNICEF (73,926 USD per year) + 100 % NOC (65,296 USD per year) = 278,444 USD total for UNICEF (all already on board)</t>
  </si>
  <si>
    <t>Additional operational costs</t>
  </si>
  <si>
    <t>Monitoring and communication budget</t>
  </si>
  <si>
    <t>Monitoring and communication of the project will be strongly gender and age sensitive</t>
  </si>
  <si>
    <t>Budget for independent final evaluation</t>
  </si>
  <si>
    <t>The evaluation will analyse the gender considerations of all activities and in particular how the gender-specific activities contributed to the GEWE</t>
  </si>
  <si>
    <t>Total Additional Costs</t>
  </si>
  <si>
    <t>Totals</t>
  </si>
  <si>
    <t>Sub-Total Project Budget</t>
  </si>
  <si>
    <t>Indirect support costs (7%):</t>
  </si>
  <si>
    <t>Performance-Based Tranche Breakdown</t>
  </si>
  <si>
    <t>Tranche %</t>
  </si>
  <si>
    <t>First Tranche:</t>
  </si>
  <si>
    <t>Second Tranche:</t>
  </si>
  <si>
    <t>Third Tranche</t>
  </si>
  <si>
    <t>Total:</t>
  </si>
  <si>
    <r>
      <t xml:space="preserve">$ Towards GEWE </t>
    </r>
    <r>
      <rPr>
        <sz val="11"/>
        <color theme="1"/>
        <rFont val="Calibri"/>
        <family val="2"/>
        <scheme val="minor"/>
      </rPr>
      <t>(includes indirect costs)</t>
    </r>
  </si>
  <si>
    <t>Total Expenditure</t>
  </si>
  <si>
    <t>% Towards GEWE</t>
  </si>
  <si>
    <t>Delivery Rate:</t>
  </si>
  <si>
    <r>
      <t xml:space="preserve">$ Towards M&amp;E </t>
    </r>
    <r>
      <rPr>
        <sz val="11"/>
        <color theme="1"/>
        <rFont val="Calibri"/>
        <family val="2"/>
        <scheme val="minor"/>
      </rPr>
      <t>(includes indirect costs)</t>
    </r>
  </si>
  <si>
    <t>% Towards M&amp;E</t>
  </si>
  <si>
    <r>
      <t xml:space="preserve">Note: PBF does not accept projects with less than </t>
    </r>
    <r>
      <rPr>
        <b/>
        <sz val="11"/>
        <color theme="1"/>
        <rFont val="Calibri"/>
        <family val="2"/>
        <scheme val="minor"/>
      </rPr>
      <t>5%</t>
    </r>
    <r>
      <rPr>
        <sz val="11"/>
        <color theme="1"/>
        <rFont val="Calibri"/>
        <family val="2"/>
        <scheme val="minor"/>
      </rPr>
      <t xml:space="preserve"> towards M&amp;E and less than </t>
    </r>
    <r>
      <rPr>
        <b/>
        <sz val="11"/>
        <color theme="1"/>
        <rFont val="Calibri"/>
        <family val="2"/>
        <scheme val="minor"/>
      </rPr>
      <t xml:space="preserve">15% </t>
    </r>
    <r>
      <rPr>
        <sz val="11"/>
        <color theme="1"/>
        <rFont val="Calibri"/>
        <family val="2"/>
        <scheme val="minor"/>
      </rPr>
      <t xml:space="preserve">towards GEWE. These figures will show as </t>
    </r>
    <r>
      <rPr>
        <sz val="11"/>
        <color rgb="FFFF0000"/>
        <rFont val="Calibri"/>
        <family val="2"/>
        <scheme val="minor"/>
      </rPr>
      <t xml:space="preserve">red </t>
    </r>
    <r>
      <rPr>
        <sz val="11"/>
        <color theme="1"/>
        <rFont val="Calibri"/>
        <family val="2"/>
        <scheme val="minor"/>
      </rPr>
      <t xml:space="preserve">if this minimum threshold is not met.  </t>
    </r>
  </si>
  <si>
    <t>Table 2 - Output breakdown by UN budget categories</t>
  </si>
  <si>
    <t>OUTCOME 1</t>
  </si>
  <si>
    <t>Output 1.1</t>
  </si>
  <si>
    <t>Output Total from Table 1</t>
  </si>
  <si>
    <t>1. Staff and other personnel</t>
  </si>
  <si>
    <t>2. Supplies, Commodities, Materials</t>
  </si>
  <si>
    <t>3. Equipment, Vehicles, and Furniture (including Depreciation)</t>
  </si>
  <si>
    <t>4. Contractual services</t>
  </si>
  <si>
    <t>5. Travel</t>
  </si>
  <si>
    <t>6. Transfers and Grants to Counterparts</t>
  </si>
  <si>
    <t>7. General Operating and other Costs</t>
  </si>
  <si>
    <t xml:space="preserve">Total </t>
  </si>
  <si>
    <t>Output 1.2</t>
  </si>
  <si>
    <t>Output 1.3</t>
  </si>
  <si>
    <t>Output 1.4</t>
  </si>
  <si>
    <t>OUTCOME 2</t>
  </si>
  <si>
    <t>Output 2.1</t>
  </si>
  <si>
    <t>OUTCOME 3</t>
  </si>
  <si>
    <t>Output 3.2</t>
  </si>
  <si>
    <t>OUTCOME 4</t>
  </si>
  <si>
    <t>Additional Costs</t>
  </si>
  <si>
    <t>Additional Cost Totals from Table 1</t>
  </si>
  <si>
    <t xml:space="preserve">Subtotal </t>
  </si>
  <si>
    <t>7% Indirect Costs</t>
  </si>
  <si>
    <t>TOTAL</t>
  </si>
  <si>
    <t>Annex 1: MPTFO Guidance on UN Cost Categories</t>
  </si>
  <si>
    <r>
      <rPr>
        <b/>
        <sz val="11"/>
        <color theme="1"/>
        <rFont val="Calibri"/>
        <family val="2"/>
        <scheme val="minor"/>
      </rPr>
      <t xml:space="preserve">1. Staff and other personnel costs: </t>
    </r>
    <r>
      <rPr>
        <sz val="11"/>
        <color theme="1"/>
        <rFont val="Calibri"/>
        <family val="2"/>
        <scheme val="minor"/>
      </rPr>
      <t>Includes all related staff and temporary staff costs including base salary, post adjustment and all staff entitlements.</t>
    </r>
  </si>
  <si>
    <r>
      <rPr>
        <b/>
        <sz val="11"/>
        <color theme="1"/>
        <rFont val="Calibri"/>
        <family val="2"/>
        <scheme val="minor"/>
      </rPr>
      <t>2. Supplies, Commodities, Materials:</t>
    </r>
    <r>
      <rPr>
        <sz val="11"/>
        <color theme="1"/>
        <rFont val="Calibri"/>
        <family val="2"/>
        <scheme val="minor"/>
      </rPr>
      <t xml:space="preserve"> Includes all direct and indirect costs (e.g. freight, transport, delivery, distribution) associated with procurement of supplies, commodities and materials. Office supplies should be reported as "General Operating".</t>
    </r>
  </si>
  <si>
    <r>
      <rPr>
        <b/>
        <sz val="11"/>
        <color theme="1"/>
        <rFont val="Calibri"/>
        <family val="2"/>
        <scheme val="minor"/>
      </rPr>
      <t xml:space="preserve">3. Equipment, Vehicles and Furniture including Depreciation: </t>
    </r>
    <r>
      <rPr>
        <sz val="11"/>
        <color theme="1"/>
        <rFont val="Calibri"/>
        <family val="2"/>
        <scheme val="minor"/>
      </rPr>
      <t>For those reporting assets on UNSAS or modified UNSAS basis (i.e. expense up front) this would relate to all costs to put asset into service. For those who do donor reports according to IPSAS this would equal depreciation for period.</t>
    </r>
  </si>
  <si>
    <r>
      <rPr>
        <b/>
        <sz val="11"/>
        <color theme="1"/>
        <rFont val="Calibri"/>
        <family val="2"/>
        <scheme val="minor"/>
      </rPr>
      <t>4. Contractual Services:</t>
    </r>
    <r>
      <rPr>
        <sz val="11"/>
        <color theme="1"/>
        <rFont val="Calibri"/>
        <family val="2"/>
        <scheme val="minor"/>
      </rPr>
      <t xml:space="preserve"> Services contracted by an organization which follow the normal procurement processes. In IPSAS terminology this would be similar to exchange transactions. This could include contracts given to NGOs if they are more similar to procurement of services than a grant transfer.</t>
    </r>
  </si>
  <si>
    <r>
      <rPr>
        <b/>
        <sz val="11"/>
        <color theme="1"/>
        <rFont val="Calibri"/>
        <family val="2"/>
        <scheme val="minor"/>
      </rPr>
      <t>5. Travel:</t>
    </r>
    <r>
      <rPr>
        <sz val="11"/>
        <color theme="1"/>
        <rFont val="Calibri"/>
        <family val="2"/>
        <scheme val="minor"/>
      </rPr>
      <t xml:space="preserve"> Includes staff and non-staff travel paid for by the organization directly related to a project.</t>
    </r>
  </si>
  <si>
    <r>
      <rPr>
        <b/>
        <sz val="11"/>
        <color theme="1"/>
        <rFont val="Calibri"/>
        <family val="2"/>
        <scheme val="minor"/>
      </rPr>
      <t>6. Transfers and Grants to Counterparts:</t>
    </r>
    <r>
      <rPr>
        <sz val="11"/>
        <color theme="1"/>
        <rFont val="Calibri"/>
        <family val="2"/>
        <scheme val="minor"/>
      </rPr>
      <t xml:space="preserve"> Includes transfers to national counterparts and any other transfers given to an implementing partner (e.g. NGO) which is not similar to a commercial service contract as per above. In IPSAS terms this would be more similar to non-exchange transactions.</t>
    </r>
  </si>
  <si>
    <r>
      <rPr>
        <b/>
        <sz val="11"/>
        <color theme="1"/>
        <rFont val="Calibri"/>
        <family val="2"/>
        <scheme val="minor"/>
      </rPr>
      <t>7. General Operating and Other Direct Costs:</t>
    </r>
    <r>
      <rPr>
        <sz val="11"/>
        <color theme="1"/>
        <rFont val="Calibri"/>
        <family val="2"/>
        <scheme val="minor"/>
      </rPr>
      <t xml:space="preserve"> Includes all general operating costs for running an office. Examples include telecommunication, rents, finance charges and other costs which cannot be mapped to other expense categories.</t>
    </r>
  </si>
  <si>
    <t>For PBSO Use</t>
  </si>
  <si>
    <t>Outcome 1</t>
  </si>
  <si>
    <t>Outcome Budget</t>
  </si>
  <si>
    <t>Total Outcome Budget Towards SDGs</t>
  </si>
  <si>
    <t>SDG</t>
  </si>
  <si>
    <t>SDG %</t>
  </si>
  <si>
    <t>Total Towards SDG</t>
  </si>
  <si>
    <t>Outcome 2</t>
  </si>
  <si>
    <t>Outcome 3</t>
  </si>
  <si>
    <t>Outcome 4</t>
  </si>
  <si>
    <t>For MPTFO Use</t>
  </si>
  <si>
    <t xml:space="preserve">Sub-Total </t>
  </si>
  <si>
    <t>Third Tranche:</t>
  </si>
  <si>
    <t>Other peacebuilding objectives not related to specific SDG target</t>
  </si>
  <si>
    <t>Other</t>
  </si>
  <si>
    <t>1.1 By 2030, eradicate extreme poverty for all people everywhere, currently measured as people living on less than $1.25 a day</t>
  </si>
  <si>
    <t>1.1</t>
  </si>
  <si>
    <t>1.2 By 2030, reduce at least by half the proportion of men, women and children of all ages living in poverty in all its dimensions according to national definitions</t>
  </si>
  <si>
    <t>1.2</t>
  </si>
  <si>
    <t>1.3 Implement nationally appropriate social protection systems and measures for all, including floors, and by 2030 achieve substantial coverage of the poor and the vulnerable</t>
  </si>
  <si>
    <t>1.3</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</si>
  <si>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</si>
  <si>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1.4</t>
  </si>
  <si>
    <t>1.5 By 2030, build the resilience of the poor and those in vulnerable situations and reduce their exposure and vulnerability to climate-related extreme events and other economic, social and environmental shocks and disasters</t>
  </si>
  <si>
    <t>1.5</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</si>
  <si>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</si>
  <si>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 xml:space="preserve">1.a </t>
  </si>
  <si>
    <t>1.b Create sound policy frameworks at the national, regional and international levels, based on pro-poor and gender-sensitive development strategies, to support accelerated investment in poverty eradication actions</t>
  </si>
  <si>
    <t>1.b</t>
  </si>
  <si>
    <t>2.1 By 2030, end hunger and ensure access by all people, in particular the poor and people in vulnerable situations, including infants, to safe, nutritious and sufficient food all year round</t>
  </si>
  <si>
    <t>2.1</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</si>
  <si>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</si>
  <si>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2.2</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</si>
  <si>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</si>
  <si>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2.3</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</si>
  <si>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</si>
  <si>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</si>
  <si>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</si>
  <si>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2.5</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</si>
  <si>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</si>
  <si>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2.a</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</si>
  <si>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</si>
  <si>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2.b</t>
  </si>
  <si>
    <t>2.c Adopt measures to ensure the proper functioning of food commodity markets and their derivatives and facilitate timely access to market information, including on food reserves, in order to help limit extreme food price volatility</t>
  </si>
  <si>
    <t>2.c</t>
  </si>
  <si>
    <t>3.1 By 2030, reduce the global maternal mortality ratio to less than 70 per 100,000 live births</t>
  </si>
  <si>
    <t>3.1</t>
  </si>
  <si>
    <t>3.2 By 2030, end preventable deaths of newborns and children under 5 years of age, with all countries aiming to reduce neonatal mortality to at least as low as 12 per 1,000 live births and under-5 mortality to at least as low as 25 per 1,000 live births</t>
  </si>
  <si>
    <t>3.2</t>
  </si>
  <si>
    <t>3.3 By 2030, end the epidemics of AIDS, tuberculosis, malaria and neglected tropical diseases and combat hepatitis, water-borne diseases and other communicable diseases</t>
  </si>
  <si>
    <t>3.3</t>
  </si>
  <si>
    <t>3.4  By 2030, reduce by one third premature mortality from non-communicable diseases through prevention and treatment and promote mental health and well-being</t>
  </si>
  <si>
    <t>3.4</t>
  </si>
  <si>
    <t>3.5 Strengthen the prevention and treatment of substance abuse, including narcotic drug abuse and harmful use of alcohol</t>
  </si>
  <si>
    <t>3.5</t>
  </si>
  <si>
    <t>3.6 By 2020, halve the number of global deaths and injuries from road traffic accidents</t>
  </si>
  <si>
    <t>3.6</t>
  </si>
  <si>
    <t>3.7 By 2030, ensure universal access to sexual and reproductive health-care services, including for family planning, information and education, and the integration of reproductive health into national strategies and programmes</t>
  </si>
  <si>
    <t>3.7</t>
  </si>
  <si>
    <t>3.8 Achieve universal health coverage, including financial risk protection, access to quality essential health-care services and access to safe, effective, quality and affordable essential medicines and vaccines for all</t>
  </si>
  <si>
    <t>3.8</t>
  </si>
  <si>
    <t>3.9 By 2030, substantially reduce the number of deaths and illnesses from hazardous chemicals and air, water and soil pollution and contamination</t>
  </si>
  <si>
    <t>3.9</t>
  </si>
  <si>
    <t>3.a Strengthen the implementation of the World Health Organization Framework Convention on Tobacco Control in all countries, as appropriate</t>
  </si>
  <si>
    <t>3.a</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</si>
  <si>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</si>
  <si>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t>
  </si>
  <si>
    <t>3.c Substantially increase health financing and the recruitment, development, training and retention of the health workforce in developing countries, especially in least developed countries and small island developing States</t>
  </si>
  <si>
    <t>3.c</t>
  </si>
  <si>
    <t>3.d Strengthen the capacity of all countries, in particular developing countries, for early warning, risk reduction and management of national and global health risks</t>
  </si>
  <si>
    <t>3.d</t>
  </si>
  <si>
    <t>4.1 By 2030, ensure that all girls and boys complete free, equitable and quality primary and secondary education leading to relevant and effective learning outcomes</t>
  </si>
  <si>
    <t>4.1</t>
  </si>
  <si>
    <t>4.2 By 2030, ensure that all girls and boys have access to quality early childhood development, care and pre-primary education so that they are ready for primary education</t>
  </si>
  <si>
    <t>4.2</t>
  </si>
  <si>
    <t>4.3 By 2030, ensure equal access for all women and men to affordable and quality technical, vocational and tertiary education, including university</t>
  </si>
  <si>
    <t>4.3</t>
  </si>
  <si>
    <t>4.4 By 2030, substantially increase the number of youth and adults who have relevant skills, including technical and vocational skills, for employment, decent jobs and entrepreneurship</t>
  </si>
  <si>
    <t>4.4</t>
  </si>
  <si>
    <t>4.5 By 2030, eliminate gender disparities in education and ensure equal access to all levels of education and vocational training for the vulnerable, including persons with disabilities, indigenous peoples and children in vulnerable situations</t>
  </si>
  <si>
    <t>4.5</t>
  </si>
  <si>
    <t>4.6 By 2030, ensure that all youth and a substantial proportion of adults, both men and women, achieve literacy and numeracy</t>
  </si>
  <si>
    <t>4.6</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</si>
  <si>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</si>
  <si>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4.7</t>
  </si>
  <si>
    <t>4.a Build and upgrade education facilities that are child, disability and gender sensitive and provide safe, non-violent, inclusive and effective learning environments for all</t>
  </si>
  <si>
    <t>4.a</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</si>
  <si>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</si>
  <si>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4.b</t>
  </si>
  <si>
    <t>4.c By 2030, substantially increase the supply of qualified teachers, including through international cooperation for teacher training in developing countries, especially least developed countries and small island developing States</t>
  </si>
  <si>
    <t>4.c</t>
  </si>
  <si>
    <t>5.1 End all forms of discrimination against all women and girls everywhere</t>
  </si>
  <si>
    <t>5.1</t>
  </si>
  <si>
    <t>5.2 Eliminate all forms of violence against all women and girls in the public and private spheres, including trafficking and sexual and other types of exploitation</t>
  </si>
  <si>
    <t>5.2</t>
  </si>
  <si>
    <t>5.3 Eliminate all harmful practices, such as child, early and forced marriage and female genital mutilation</t>
  </si>
  <si>
    <t>5.3</t>
  </si>
  <si>
    <t>5.4 Recognize and value unpaid care and domestic work through the provision of public services, infrastructure and social protection policies and the promotion of shared responsibility within the household and the family as nationally appropriate</t>
  </si>
  <si>
    <t>5.4</t>
  </si>
  <si>
    <t>5.5 Ensure women’s full and effective participation and equal opportunities for leadership at all levels of decision-making in political, economic and public life</t>
  </si>
  <si>
    <t>5.5</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</si>
  <si>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</si>
  <si>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5.6</t>
  </si>
  <si>
    <t>5.a Undertake reforms to give women equal rights to economic resources, as well as access to ownership and control over land and other forms of property, financial services, inheritance and natural resources, in accordance with national laws</t>
  </si>
  <si>
    <t>5.a</t>
  </si>
  <si>
    <t>5.b Enhance the use of enabling technology, in particular information and communications technology, to promote the empowerment of women</t>
  </si>
  <si>
    <t>5.b</t>
  </si>
  <si>
    <t>5.c Adopt and strengthen sound policies and enforceable legislation for the promotion of gender equality and the empowerment of all women and girls at all levels</t>
  </si>
  <si>
    <t>5.c</t>
  </si>
  <si>
    <t>6.1 By 2030, achieve universal and equitable access to safe and affordable drinking water for all</t>
  </si>
  <si>
    <t>6.1</t>
  </si>
  <si>
    <t>6.2 By 2030, achieve access to adequate and equitable sanitation and hygiene for all and end open defecation, paying special attention to the needs of women and girls and those in vulnerable situations</t>
  </si>
  <si>
    <t>6.2</t>
  </si>
  <si>
    <t>6.3 By 2030, improve water quality by reducing pollution, eliminating dumping and minimizing release of hazardous chemicals and materials, halving the proportion of untreated wastewater and substantially increasing recycling and safe reuse globally</t>
  </si>
  <si>
    <t>6.3</t>
  </si>
  <si>
    <t>6.4 By 2030, substantially increase water-use efficiency across all sectors and ensure sustainable withdrawals and supply of freshwater to address water scarcity and substantially reduce the number of people suffering from water scarcity</t>
  </si>
  <si>
    <t>6.4</t>
  </si>
  <si>
    <t>6.5 By 2030, implement integrated water resources management at all levels, including through transboundary cooperation as appropriate</t>
  </si>
  <si>
    <t>6.5</t>
  </si>
  <si>
    <t>6.6 By 2020, protect and restore water-related ecosystems, including mountains, forests, wetlands, rivers, aquifers and lakes</t>
  </si>
  <si>
    <t>6.6</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</si>
  <si>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</si>
  <si>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6.a</t>
  </si>
  <si>
    <t>6.b Support and strengthen the participation of local communities in improving water and sanitation management</t>
  </si>
  <si>
    <t>6.b</t>
  </si>
  <si>
    <t>7.1 By 2030, ensure universal access to affordable, reliable and modern energy services</t>
  </si>
  <si>
    <t>7.1</t>
  </si>
  <si>
    <t>7.2 By 2030, increase substantially the share of renewable energy in the global energy mix</t>
  </si>
  <si>
    <t>7.2</t>
  </si>
  <si>
    <t>7.3 By 2030, double the global rate of improvement in energy efficiency</t>
  </si>
  <si>
    <t>7.3</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</si>
  <si>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</si>
  <si>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7.a</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</si>
  <si>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</si>
  <si>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7.b</t>
  </si>
  <si>
    <t>8.1 Sustain per capita economic growth in accordance with national circumstances and, in particular, at least 7 per cent gross domestic product growth per annum in the least developed countries</t>
  </si>
  <si>
    <t>8.1</t>
  </si>
  <si>
    <t>8.2 Achieve higher levels of economic productivity through diversification, technological upgrading and innovation, including through a focus on high-value added and labour-intensive sectors</t>
  </si>
  <si>
    <t>8.2</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</si>
  <si>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</si>
  <si>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</si>
  <si>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</si>
  <si>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t>
  </si>
  <si>
    <t>8.5 By 2030, achieve full and productive employment and decent work for all women and men, including for young people and persons with disabilities, and equal pay for work of equal value</t>
  </si>
  <si>
    <t>8.5</t>
  </si>
  <si>
    <t>8.6 By 2020, substantially reduce the proportion of youth not in employment, education or training</t>
  </si>
  <si>
    <t>8.6</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</si>
  <si>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</si>
  <si>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8.7</t>
  </si>
  <si>
    <t>8.8  Protect labour rights and promote safe and secure working environments for all workers, including migrant workers, in particular women migrants, and those in precarious employment</t>
  </si>
  <si>
    <t>8.8</t>
  </si>
  <si>
    <t>8.9 By 2030, devise and implement policies to promote sustainable tourism that creates jobs and promotes local culture and products</t>
  </si>
  <si>
    <t>8.9</t>
  </si>
  <si>
    <t>8.10 Strengthen the capacity of domestic financial institutions to encourage and expand access to banking, insurance and financial services for all</t>
  </si>
  <si>
    <t>8.10</t>
  </si>
  <si>
    <t>8.a Increase Aid for Trade support for developing countries, in particular least developed countries, including through the Enhanced Integrated Framework for Trade-related Technical Assistance to Least Developed Countries</t>
  </si>
  <si>
    <t>8.a</t>
  </si>
  <si>
    <t>8.b By 2020, develop and operationalize a global strategy for youth employment and implement the Global Jobs Pact of the International Labour Organization</t>
  </si>
  <si>
    <t>8.b</t>
  </si>
  <si>
    <t>9.1 Develop quality, reliable, sustainable and resilient infrastructure, including regional and trans-border infrastructure, to support economic development and human well-being, with a focus on affordable and equitable access for all</t>
  </si>
  <si>
    <t>9.1</t>
  </si>
  <si>
    <t>9.2 Promote inclusive and sustainable industrialization and, by 2030, significantly raise industry’s share of employment and gross domestic product, in line with national circumstances, and double its share in least developed countries</t>
  </si>
  <si>
    <t>9.2</t>
  </si>
  <si>
    <t>9.3 Increase the access of small-scale industrial and other enterprises, in particular in developing countries, to financial services, including affordable credit, and their integration into value chains and markets</t>
  </si>
  <si>
    <t>9.3</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</si>
  <si>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</si>
  <si>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9.4</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</si>
  <si>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</si>
  <si>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9.5</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</si>
  <si>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</si>
  <si>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9.a</t>
  </si>
  <si>
    <t>9.b Support domestic technology development, research and innovation in developing countries, including by ensuring a conducive policy environment for, inter alia, industrial diversification and value addition to commodities</t>
  </si>
  <si>
    <t>9.b</t>
  </si>
  <si>
    <t>9.c Significantly increase access to information and communications technology and strive to provide universal and affordable access to the Internet in least developed countries by 2020</t>
  </si>
  <si>
    <t>9.c</t>
  </si>
  <si>
    <t>10.1 By 2030, progressively achieve and sustain income growth of the bottom 40 per cent of the population at a rate higher than the national average</t>
  </si>
  <si>
    <t>10.1</t>
  </si>
  <si>
    <t>10.2 By 2030, empower and promote the social, economic and political inclusion of all, irrespective of age, sex, disability, race, ethnicity, origin, religion or economic or other status</t>
  </si>
  <si>
    <t>10.2</t>
  </si>
  <si>
    <t>10.3 Ensure equal opportunity and reduce inequalities of outcome, including by eliminating discriminatory laws, policies and practices and promoting appropriate legislation, policies and action in this regard</t>
  </si>
  <si>
    <t>10.3</t>
  </si>
  <si>
    <t>10.4 Adopt policies, especially fiscal, wage and social protection policies, and progressively achieve greater equality</t>
  </si>
  <si>
    <t>10.4</t>
  </si>
  <si>
    <t>10.5 Improve the regulation and monitoring of global financial markets and institutions and strengthen the implementation of such regulations</t>
  </si>
  <si>
    <t>10.5</t>
  </si>
  <si>
    <t>10.6 Ensure enhanced representation and voice for developing countries in decision-making in global international economic and financial institutions in order to deliver more effective, credible, accountable and legitimate institutions</t>
  </si>
  <si>
    <t>10.6</t>
  </si>
  <si>
    <t>10.7 Facilitate orderly, safe, regular and responsible migration and mobility of people, including through the implementation of planned and well-managed migration policies</t>
  </si>
  <si>
    <t>10.7</t>
  </si>
  <si>
    <t>10.a Implement the principle of special and differential treatment for developing countries, in particular least developed countries, in accordance with World Trade Organization agreements</t>
  </si>
  <si>
    <t>10.a</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</si>
  <si>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</si>
  <si>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t>
  </si>
  <si>
    <t>10.c By 2030, reduce to less than 3 per cent the transaction costs of migrant remittances and eliminate remittance corridors with costs higher than 5 per cent</t>
  </si>
  <si>
    <t>10.c</t>
  </si>
  <si>
    <t>11.1 By 2030, ensure access for all to adequate, safe and affordable housing and basic services and upgrade slums</t>
  </si>
  <si>
    <t>11.1</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</si>
  <si>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</si>
  <si>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11.2</t>
  </si>
  <si>
    <t>11.3 By 2030, enhance inclusive and sustainable urbanization and capacity for participatory, integrated and sustainable human settlement planning and management in all countries</t>
  </si>
  <si>
    <t>11.3</t>
  </si>
  <si>
    <t>11.4 Strengthen efforts to protect and safeguard the world’s cultural and natural heritage</t>
  </si>
  <si>
    <t>11.4</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</si>
  <si>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</si>
  <si>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11.5</t>
  </si>
  <si>
    <t>11.6 By 2030, reduce the adverse per capita environmental impact of cities, including by paying special attention to air quality and municipal and other waste management</t>
  </si>
  <si>
    <t>11.6</t>
  </si>
  <si>
    <t>11.7 By 2030, provide universal access to safe, inclusive and accessible, green and public spaces, in particular for women and children, older persons and persons with disabilities</t>
  </si>
  <si>
    <t>11.7</t>
  </si>
  <si>
    <t>11.a Support positive economic, social and environmental links between urban, peri-urban and rural areas by strengthening national and regional development planning</t>
  </si>
  <si>
    <t>11.a</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</si>
  <si>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</si>
  <si>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11.b</t>
  </si>
  <si>
    <t>11.c Support least developed countries, including through financial and technical assistance, in building sustainable and resilient buildings utilizing local materials</t>
  </si>
  <si>
    <t>11.c</t>
  </si>
  <si>
    <t>12.1 Implement the 10-Year Framework of Programmes on Sustainable Consumption and Production Patterns, all countries taking action, with developed countries taking the lead, taking into account the development and capabilities of developing countries</t>
  </si>
  <si>
    <t>12.1</t>
  </si>
  <si>
    <t>12.2 By 2030, achieve the sustainable management and efficient use of natural resources</t>
  </si>
  <si>
    <t>12.2</t>
  </si>
  <si>
    <t>12.3 By 2030, halve per capita global food waste at the retail and consumer levels and reduce food losses along production and supply chains, including post-harvest losses</t>
  </si>
  <si>
    <t>12.3</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</si>
  <si>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</si>
  <si>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t>
  </si>
  <si>
    <t>12.5 By 2030, substantially reduce waste generation through prevention, reduction, recycling and reuse</t>
  </si>
  <si>
    <t>12.5</t>
  </si>
  <si>
    <t>12.6 Encourage companies, especially large and transnational companies, to adopt sustainable practices and to integrate sustainability information into their reporting cycle</t>
  </si>
  <si>
    <t>12.6</t>
  </si>
  <si>
    <t>12.7 Promote public procurement practices that are sustainable, in accordance with national policies and priorities</t>
  </si>
  <si>
    <t>12.7</t>
  </si>
  <si>
    <t>12.8 By 2030, ensure that people everywhere have the relevant information and awareness for sustainable development and lifestyles in harmony with nature</t>
  </si>
  <si>
    <t>12.8</t>
  </si>
  <si>
    <t>12.a Support developing countries to strengthen their scientific and technological capacity to move towards more sustainable patterns of consumption and production</t>
  </si>
  <si>
    <t>12.a</t>
  </si>
  <si>
    <t>12.b Develop and implement tools to monitor sustainable development impacts for sustainable tourism that creates jobs and promotes local culture and products</t>
  </si>
  <si>
    <t>12.b</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</si>
  <si>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</si>
  <si>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t>
  </si>
  <si>
    <t>13.1 Strengthen resilience and adaptive capacity to climate-related hazards and natural disasters in all countries</t>
  </si>
  <si>
    <t>13.1</t>
  </si>
  <si>
    <t>13.2 Integrate climate change measures into national policies, strategies and planning</t>
  </si>
  <si>
    <t>13.2</t>
  </si>
  <si>
    <t>13.3 Improve education, awareness-raising and human and institutional capacity on climate change mitigation, adaptation, impact reduction and early warning</t>
  </si>
  <si>
    <t>13.3</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</si>
  <si>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</si>
  <si>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13.a</t>
  </si>
  <si>
    <t>13.b Promote mechanisms for raising capacity for effective climate change-related planning and management in least developed countries and small island developing States, including focusing on women, youth and local and marginalized communities</t>
  </si>
  <si>
    <t>13.b</t>
  </si>
  <si>
    <t>14.1 By 2025, prevent and significantly reduce marine pollution of all kinds, in particular from land-based activities, including marine debris and nutrient pollution</t>
  </si>
  <si>
    <t>14.1</t>
  </si>
  <si>
    <t>14.2 By 2020, sustainably manage and protect marine and coastal ecosystems to avoid significant adverse impacts, including by strengthening their resilience, and take action for their restoration in order to achieve healthy and productive oceans</t>
  </si>
  <si>
    <t>14.2</t>
  </si>
  <si>
    <t>14.3 Minimize and address the impacts of ocean acidification, including through enhanced scientific cooperation at all levels</t>
  </si>
  <si>
    <t>14.3</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</si>
  <si>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</si>
  <si>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t>
  </si>
  <si>
    <t>14.5 By 2020, conserve at least 10 per cent of coastal and marine areas, consistent with national and international law and based on the best available scientific information</t>
  </si>
  <si>
    <t>14.5</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</si>
  <si>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negotiation[c]</t>
  </si>
  <si>
    <t>14.6</t>
  </si>
  <si>
    <t>14.7 By 2030, increase the economic benefits to small island developing States and least developed countries from the sustainable use of marine resources, including through sustainable management of fisheries, aquaculture and tourism</t>
  </si>
  <si>
    <t>14.7</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</si>
  <si>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</si>
  <si>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t>
  </si>
  <si>
    <t>14.b Provide access for small-scale artisanal fishers to marine resources and markets</t>
  </si>
  <si>
    <t>14.b</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</si>
  <si>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</si>
  <si>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t>
  </si>
  <si>
    <t>15.1 By 2020, ensure the conservation, restoration and sustainable use of terrestrial and inland freshwater ecosystems and their services, in particular forests, wetlands, mountains and drylands, in line with obligations under international agreements</t>
  </si>
  <si>
    <t>15.1</t>
  </si>
  <si>
    <t>15.2 By 2020, promote the implementation of sustainable management of all types of forests, halt deforestation, restore degraded forests and substantially increase afforestation and reforestation globally</t>
  </si>
  <si>
    <t>15.2</t>
  </si>
  <si>
    <t>15.3 By 2030, combat desertification, restore degraded land and soil, including land affected by desertification, drought and floods, and strive to achieve a land degradation-neutral world</t>
  </si>
  <si>
    <t>15.3</t>
  </si>
  <si>
    <t>15.4 By 2030, ensure the conservation of mountain ecosystems, including their biodiversity, in order to enhance their capacity to provide benefits that are essential for sustainable development</t>
  </si>
  <si>
    <t>15.4</t>
  </si>
  <si>
    <t>15.5 Take urgent and significant action to reduce the degradation of natural habitats, halt the loss of biodiversity and, by 2020, protect and prevent the extinction of threatened species</t>
  </si>
  <si>
    <t>15.5</t>
  </si>
  <si>
    <t>15.6 Promote fair and equitable sharing of the benefits arising from the utilization of genetic resources and promote appropriate access to such resources, as internationally agreed</t>
  </si>
  <si>
    <t>15.6</t>
  </si>
  <si>
    <t>15.7 Take urgent action to end poaching and trafficking of protected species of flora and fauna and address both demand and supply of illegal wildlife products</t>
  </si>
  <si>
    <t>15.7</t>
  </si>
  <si>
    <t>15.8 By 2020, introduce measures to prevent the introduction and significantly reduce the impact of invasive alien species on land and water ecosystems and control or eradicate the priority species</t>
  </si>
  <si>
    <t>15.8</t>
  </si>
  <si>
    <t>15.9 By 2020, integrate ecosystem and biodiversity values into national and local planning, development processes, poverty reduction strategies and accounts</t>
  </si>
  <si>
    <t>15.9</t>
  </si>
  <si>
    <t>15.a Mobilize and significantly increase financial resources from all sources to conserve and sustainably use biodiversity and ecosystems</t>
  </si>
  <si>
    <t>15.a</t>
  </si>
  <si>
    <t>15.b Mobilize significant resources from all sources and at all levels to finance sustainable forest management and provide adequate incentives to developing countries to advance such management, including for conservation and reforestation</t>
  </si>
  <si>
    <t>15.b</t>
  </si>
  <si>
    <t>15.c Enhance global support for efforts to combat poaching and trafficking of protected species, including by increasing the capacity of local communities to pursue sustainable livelihood opportunities</t>
  </si>
  <si>
    <t>15.c</t>
  </si>
  <si>
    <t>16.1 Significantly reduce all forms of violence and related death rates everywhere</t>
  </si>
  <si>
    <t>16.1</t>
  </si>
  <si>
    <t>16.2 End abuse, exploitation, trafficking and all forms of violence against and torture of children</t>
  </si>
  <si>
    <t>16.2</t>
  </si>
  <si>
    <t>16.3 Promote the rule of law at the national and international levels and ensure equal access to justice for all</t>
  </si>
  <si>
    <t>16.3</t>
  </si>
  <si>
    <t>16.4 By 2030, significantly reduce illicit financial and arms flows, strengthen the recovery and return of stolen assets and combat all forms of organized crime</t>
  </si>
  <si>
    <t>16.4</t>
  </si>
  <si>
    <t>16.5 Substantially reduce corruption and bribery in all their forms</t>
  </si>
  <si>
    <t>16.5</t>
  </si>
  <si>
    <t>16.6 Develop effective, accountable and transparent institutions at all levels</t>
  </si>
  <si>
    <t>16.6</t>
  </si>
  <si>
    <t>16.7 Ensure responsive, inclusive, participatory and representative decision-making at all levels</t>
  </si>
  <si>
    <t>16.7</t>
  </si>
  <si>
    <t>16.8 Broaden and strengthen the participation of developing countries in the institutions of global governance</t>
  </si>
  <si>
    <t>16.8</t>
  </si>
  <si>
    <t>16.9 By 2030, provide legal identity for all, including birth registration</t>
  </si>
  <si>
    <t>16.9</t>
  </si>
  <si>
    <t>16.10 Ensure public access to information and protect fundamental freedoms, in accordance with national legislation and international agreements</t>
  </si>
  <si>
    <t>16.10</t>
  </si>
  <si>
    <t>16.a Strengthen relevant national institutions, including through international cooperation, for building capacity at all levels, in particular in developing countries, to prevent violence and combat terrorism and crime</t>
  </si>
  <si>
    <t>16.a</t>
  </si>
  <si>
    <t>16.b Promote and enforce non-discriminatory laws and policies for sustainable development</t>
  </si>
  <si>
    <t>16.b</t>
  </si>
  <si>
    <t>17.1 Strengthen domestic resource mobilization, including through international support to developing countries, to improve domestic capacity for tax and other revenue collection</t>
  </si>
  <si>
    <t>17.1</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</si>
  <si>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</si>
  <si>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17.2</t>
  </si>
  <si>
    <t>17.3 Mobilize additional financial resources for developing countries from multiple sources</t>
  </si>
  <si>
    <t>17.3</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</si>
  <si>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</si>
  <si>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t>
  </si>
  <si>
    <t>17.5 Adopt and implement investment promotion regimes for least developed countries</t>
  </si>
  <si>
    <t>17.5</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</si>
  <si>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</si>
  <si>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17.6</t>
  </si>
  <si>
    <t>17.7 Promote the development, transfer, dissemination and diffusion of environmentally sound technologies to developing countries on favourable terms, including on concessional and preferential terms, as mutually agreed</t>
  </si>
  <si>
    <t>17.7</t>
  </si>
  <si>
    <t>17.8 Fully operationalize the technology bank and science, technology and innovation capacity-building mechanism for least developed countries by 2017 and enhance the use of enabling technology, in particular information and communications technology</t>
  </si>
  <si>
    <t>17.8</t>
  </si>
  <si>
    <t>17.9 Enhance international support for implementing effective and targeted capacity-building in developing countries to support national plans to implement all the Sustainable Development Goals, including through North-South, South-South and triangular cooperation</t>
  </si>
  <si>
    <t>17.9</t>
  </si>
  <si>
    <t>17.10 Promote a universal, rules-based, open, non‑discriminatory and equitable multilateral trading system under the World Trade Organization, including through the conclusion of negotiations under its Doha Development Agenda</t>
  </si>
  <si>
    <t>17.10</t>
  </si>
  <si>
    <t>17.11 Significantly increase the exports of developing countries, in particular with a view to doubling the least developed countries’ share of global exports by 2020</t>
  </si>
  <si>
    <t>17.11</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</si>
  <si>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</si>
  <si>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17.12</t>
  </si>
  <si>
    <t>17.13 Enhance global macroeconomic stability, including through policy coordination and policy coherence</t>
  </si>
  <si>
    <t>17.13</t>
  </si>
  <si>
    <t>17.14 Enhance policy coherence for sustainable development</t>
  </si>
  <si>
    <t>17.14</t>
  </si>
  <si>
    <t>17.15 Respect each country’s policy space and leadership to establish and implement policies for poverty eradication and sustainable development</t>
  </si>
  <si>
    <t>17.15</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</si>
  <si>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</si>
  <si>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t>
  </si>
  <si>
    <t>17.17 Encourage and promote effective public, public-private and civil society partnerships, building on the experience and resourcing strategies of partnerships</t>
  </si>
  <si>
    <t>17.17</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</si>
  <si>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</si>
  <si>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t>
  </si>
  <si>
    <t>17.19 By 2030, build on existing initiatives to develop measurements of progress on sustainable development that complement gross domestic product, and support statistical capacity-building in developing countries</t>
  </si>
  <si>
    <t>17.19</t>
  </si>
  <si>
    <t>Support the activation of the ONS/IESPC situation room, ensuring its operationality</t>
  </si>
  <si>
    <t>Training of trainers to security personnel on management of conflicts</t>
  </si>
  <si>
    <t xml:space="preserve">Roll-out the U-Report’s surveys at national level and conduct a survey on adolescents and youth subjective well-being before the elections </t>
  </si>
  <si>
    <t>at least 34% of the U-reporters will be women; same considerations will be made for survey sample</t>
  </si>
  <si>
    <t>Nationally-led initiatives to prevent electoral violence and promote dialogue are reinforced and scaled-up</t>
  </si>
  <si>
    <t>at least 50% of the monitors will be women in the field and the same in the situation room</t>
  </si>
  <si>
    <t>at least 50% of the CSO representatives should be women, even if they would mean that a CSO would have to bring two members (in case the leaders of a certain CSO have no women)</t>
  </si>
  <si>
    <t>Enhanced civic education to youth to build their understanding and trust in the electoral cycle and legal support to youth engaged in electoral-related conflicts</t>
  </si>
  <si>
    <t>At least 50% of the trainees will be women; same considerations will be made for the facilitators</t>
  </si>
  <si>
    <t>Support the development of the regulatory framework of the new Political Parties Registration and Regulation (PPRC) Act and political parties’ internal codes of conduct and discipline</t>
  </si>
  <si>
    <t>gender maisntreaming will be applied in develoing of regulations</t>
  </si>
  <si>
    <t>Training to political parties on electoral law and gender policy</t>
  </si>
  <si>
    <t>Intergenerational community dialogues with religious and traditional leaders are promoted in Kono, Port Loko, Kenema, Makeni and Western Area Districts</t>
  </si>
  <si>
    <t>at least 30% of the participants will be women</t>
  </si>
  <si>
    <t xml:space="preserve">at least 50% of the trainees will be women; same considerations will be made for the facilitators and participants in the awarnes programmes </t>
  </si>
  <si>
    <t>customization will be gender and youth sensitive</t>
  </si>
  <si>
    <t>Deployment of JTF experts and national focal point to roll-out the tool</t>
  </si>
  <si>
    <t>deployment of experts will  be gender sensitive</t>
  </si>
  <si>
    <t xml:space="preserve">Training courses for operationalisation of the system will mainstream gender and youth equal participation </t>
  </si>
  <si>
    <t>Support the production of a song to combat misinformation, disinformation and hate speech</t>
  </si>
  <si>
    <t xml:space="preserve">Enhanced prevention and mitigation of Gender Based Violence to ensure women can safely participate in political and electoral processes </t>
  </si>
  <si>
    <t>30% women participate in a peace pledge</t>
  </si>
  <si>
    <t>54% of women participate in the traiing programme</t>
  </si>
  <si>
    <t>at least 50% women will participate in the awarness programmes</t>
  </si>
  <si>
    <t>the training course is entirely on gender equality and SGBV</t>
  </si>
  <si>
    <t>Early warning and response mechanisms to electoral tensions and triggers of conflicts reduce the potential and the intensity of election-related violence</t>
  </si>
  <si>
    <t xml:space="preserve">National and sub-national Early Warning and Response Systems (EWER) are enhanced </t>
  </si>
  <si>
    <t>Training of trainers on elections security to security personnel and other stakeholders and planning and simulation exercises</t>
  </si>
  <si>
    <t xml:space="preserve">Deployment of the UN Police Advisors from the UN Police Standing Capacity to provide technical support to ONS/IESPC  </t>
  </si>
  <si>
    <t xml:space="preserve">Provide training to insider mediators on mediation and negotiation </t>
  </si>
  <si>
    <t>Support the MPPA to establish a CSOs platform for information sharing and coordination among the CSOs that provide support to election related activities</t>
  </si>
  <si>
    <t>Increase the capacity of PPRC, the All-Political Parties Youth Association (APPYA) and All-Political Parties Women Association (APPWA) on mediation, negotiation and dialogue</t>
  </si>
  <si>
    <t>Raise awareness among political parties, including the youth and women wings, on the new PPRC Act ahead of the political campaigns</t>
  </si>
  <si>
    <t xml:space="preserve">Facilitation of  high-level inter-party dialogue and signing of a Peace pledge </t>
  </si>
  <si>
    <t>Peaceful civic engagement is fostered through community dialogues, awareness raising on peace and youth participation in the electoral process</t>
  </si>
  <si>
    <t>Women are better protected  to meaningfully participate in political processes prior, during and after the elections.</t>
  </si>
  <si>
    <t>Provide support to the Help Line – 116 to report cases of GBV</t>
  </si>
  <si>
    <t>Training to FSU on SGBV to prevent and respond to electoral related violence</t>
  </si>
  <si>
    <t>Provide legal representation to young people, including underage and women accused of committing electoral-related violence</t>
  </si>
  <si>
    <t>project team will advocate that at least 30% of the participants in these initiatives are women and that gender considerations are undertaken into consideration when looking for solutions to mitigate the conflicts and reconcilie the population</t>
  </si>
  <si>
    <t xml:space="preserve"> 20% of the alleged offenders represented in Court will be women</t>
  </si>
  <si>
    <t>the PPRC Act includes a gender mainstreaming appraoch</t>
  </si>
  <si>
    <t>the training will promote GEWE and the training will ensure 50% of women participation</t>
  </si>
  <si>
    <t xml:space="preserve">At least one meber of the personnel will be a female. </t>
  </si>
  <si>
    <t>Funds to conduct an independent external evaluation of the project</t>
  </si>
  <si>
    <t>The capacity of national stakeholders to prevent and mitigate the threats to the integrity of information (misinformation, disinformation and hate speech) is strengthened</t>
  </si>
  <si>
    <t>UNDP revision</t>
  </si>
  <si>
    <t>UNICEF revision</t>
  </si>
  <si>
    <t>UNDP new budget</t>
  </si>
  <si>
    <t>UNICEF new  budget</t>
  </si>
  <si>
    <t>UNDP Revision</t>
  </si>
  <si>
    <t>UNDP New Budget</t>
  </si>
  <si>
    <t>UNICEF Revision</t>
  </si>
  <si>
    <t>UNICEF New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</si>
</sst>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quot;$&quot;#,##0_);[Red]\(&quot;$&quot;#,##0\)"/>
    <numFmt numFmtId="165" formatCode="&quot;$&quot;#,##0.00_);[Red]\(&quot;$&quot;#,##0.00\)"/>
    <numFmt numFmtId="166" formatCode="_(&quot;$&quot;* #,##0.00_);_(&quot;$&quot;* \(#,##0.00\);_(&quot;$&quot;* &quot;-&quot;??_);_(@_)"/>
    <numFmt numFmtId="167" formatCode="_-* #,##0.00_-;\-* #,##0.00_-;_-* &quot;-&quot;??_-;_-@_-"/>
    <numFmt numFmtId="168" formatCode="_(&quot;$&quot;* #,##0_);_(&quot;$&quot;* \(#,##0\);_(&quot;$&quot;* &quot;-&quot;??_);_(@_)"/>
  </numFmts>
  <fonts count="39"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sz val="11"/>
      <color theme="1"/>
      <name val="Calibri"/>
      <family val="2"/>
      <scheme val="minor"/>
    </font>
    <font>
      <sz val="12"/>
      <color theme="1"/>
      <name val="Calibri"/>
      <family val="2"/>
      <scheme val="minor"/>
    </font>
    <font>
      <sz val="12"/>
      <color theme="1"/>
      <name val="Calibri"/>
      <family val="2"/>
    </font>
    <font>
      <b/>
      <sz val="12"/>
      <color theme="1"/>
      <name val="Calibri"/>
      <family val="2"/>
    </font>
    <font>
      <sz val="11"/>
      <color rgb="FFFF0000"/>
      <name val="Calibri"/>
      <family val="2"/>
      <scheme val="minor"/>
    </font>
    <font>
      <b/>
      <sz val="12"/>
      <color rgb="FFFF0000"/>
      <name val="Calibri"/>
      <family val="2"/>
      <scheme val="minor"/>
    </font>
    <font>
      <sz val="12"/>
      <color rgb="FFFF0000"/>
      <name val="Calibri"/>
      <family val="2"/>
      <scheme val="minor"/>
    </font>
    <font>
      <b/>
      <sz val="28"/>
      <color theme="1"/>
      <name val="Calibri"/>
      <family val="2"/>
      <scheme val="minor"/>
    </font>
    <font>
      <b/>
      <sz val="20"/>
      <color theme="1"/>
      <name val="Calibri"/>
      <family val="2"/>
      <scheme val="minor"/>
    </font>
    <font>
      <b/>
      <sz val="36"/>
      <color theme="1"/>
      <name val="Calibri"/>
      <family val="2"/>
      <scheme val="minor"/>
    </font>
    <font>
      <sz val="36"/>
      <color theme="1"/>
      <name val="Calibri"/>
      <family val="2"/>
      <scheme val="minor"/>
    </font>
    <font>
      <sz val="9"/>
      <color theme="1"/>
      <name val="Calibri"/>
      <family val="2"/>
      <scheme val="minor"/>
    </font>
    <font>
      <sz val="11"/>
      <name val="Calibri"/>
      <family val="2"/>
      <scheme val="minor"/>
    </font>
    <font>
      <b/>
      <sz val="12"/>
      <color rgb="FF000000"/>
      <name val="Calibri"/>
      <family val="2"/>
      <scheme val="minor"/>
    </font>
    <font>
      <b/>
      <sz val="14"/>
      <color theme="1"/>
      <name val="Calibri"/>
      <family val="2"/>
      <scheme val="minor"/>
    </font>
    <font>
      <sz val="14"/>
      <color theme="1"/>
      <name val="Calibri"/>
      <family val="2"/>
      <scheme val="minor"/>
    </font>
    <font>
      <b/>
      <sz val="24"/>
      <color rgb="FF00B0F0"/>
      <name val="Calibri"/>
      <family val="2"/>
      <scheme val="minor"/>
    </font>
    <font>
      <b/>
      <u/>
      <sz val="18"/>
      <color theme="1"/>
      <name val="Calibri"/>
      <family val="2"/>
      <scheme val="minor"/>
    </font>
    <font>
      <i/>
      <sz val="14"/>
      <color theme="1"/>
      <name val="Calibri"/>
      <family val="2"/>
      <scheme val="minor"/>
    </font>
    <font>
      <sz val="12"/>
      <color rgb="FF000000"/>
      <name val="Calibri"/>
      <family val="2"/>
    </font>
    <font>
      <sz val="12"/>
      <name val="Calibri"/>
      <family val="2"/>
      <scheme val="minor"/>
    </font>
    <font>
      <sz val="12"/>
      <name val="Calibri"/>
      <family val="2"/>
    </font>
    <font>
      <b/>
      <sz val="12"/>
      <color rgb="FFFF0000"/>
      <name val="Calibri (Body)"/>
    </font>
    <font>
      <sz val="12"/>
      <color rgb="FFFF0000"/>
      <name val="Calibri (Body)"/>
    </font>
    <font>
      <sz val="11"/>
      <color rgb="FFFF0000"/>
      <name val="Calibri (Body)"/>
    </font>
    <font>
      <b/>
      <sz val="11"/>
      <color rgb="FFFF0000"/>
      <name val="Calibri (Body)"/>
    </font>
    <font>
      <b/>
      <sz val="36"/>
      <color rgb="FFFF0000"/>
      <name val="Calibri"/>
      <family val="2"/>
      <scheme val="minor"/>
    </font>
    <font>
      <b/>
      <sz val="11"/>
      <color rgb="FFFF0000"/>
      <name val="Calibri"/>
      <family val="2"/>
      <scheme val="minor"/>
    </font>
    <font>
      <b/>
      <sz val="14"/>
      <color rgb="FFFF0000"/>
      <name val="Calibri"/>
      <family val="2"/>
      <scheme val="minor"/>
    </font>
    <font>
      <b/>
      <sz val="12"/>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D9D9D9"/>
        <bgColor rgb="FF000000"/>
      </patternFill>
    </fill>
    <fill>
      <patternFill patternType="solid">
        <fgColor theme="0"/>
        <bgColor rgb="FF000000"/>
      </patternFill>
    </fill>
    <fill>
      <patternFill patternType="solid">
        <fgColor rgb="FFFFFF00"/>
        <bgColor indexed="64"/>
      </patternFill>
    </fill>
  </fills>
  <borders count="56">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medium">
        <color auto="1"/>
      </left>
      <right style="medium">
        <color auto="1"/>
      </right>
      <top style="medium">
        <color auto="1"/>
      </top>
      <bottom style="medium">
        <color auto="1"/>
      </bottom>
      <diagonal/>
    </border>
    <border>
      <left style="medium">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bottom style="thin">
        <color auto="1"/>
      </bottom>
      <diagonal/>
    </border>
    <border>
      <left style="medium">
        <color auto="1"/>
      </left>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auto="1"/>
      </top>
      <bottom/>
      <diagonal/>
    </border>
    <border>
      <left style="thin">
        <color auto="1"/>
      </left>
      <right style="medium">
        <color auto="1"/>
      </right>
      <top style="medium">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bottom/>
      <diagonal/>
    </border>
    <border>
      <left style="thin">
        <color auto="1"/>
      </left>
      <right style="thin">
        <color auto="1"/>
      </right>
      <top style="medium">
        <color auto="1"/>
      </top>
      <bottom style="thin">
        <color auto="1"/>
      </bottom>
      <diagonal/>
    </border>
    <border>
      <left style="thin">
        <color auto="1"/>
      </left>
      <right style="medium">
        <color auto="1"/>
      </right>
      <top style="thin">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style="thin">
        <color auto="1"/>
      </top>
      <bottom/>
      <diagonal/>
    </border>
    <border>
      <left/>
      <right style="medium">
        <color auto="1"/>
      </right>
      <top style="thin">
        <color auto="1"/>
      </top>
      <bottom style="thin">
        <color auto="1"/>
      </bottom>
      <diagonal/>
    </border>
    <border>
      <left style="thin">
        <color auto="1"/>
      </left>
      <right/>
      <top style="medium">
        <color auto="1"/>
      </top>
      <bottom style="thin">
        <color auto="1"/>
      </bottom>
      <diagonal/>
    </border>
    <border>
      <left style="thin">
        <color auto="1"/>
      </left>
      <right style="medium">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style="thin">
        <color auto="1"/>
      </bottom>
      <diagonal/>
    </border>
    <border>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top style="thin">
        <color auto="1"/>
      </top>
      <bottom style="medium">
        <color auto="1"/>
      </bottom>
      <diagonal/>
    </border>
    <border>
      <left style="thin">
        <color auto="1"/>
      </left>
      <right style="thin">
        <color auto="1"/>
      </right>
      <top style="medium">
        <color auto="1"/>
      </top>
      <bottom/>
      <diagonal/>
    </border>
    <border>
      <left/>
      <right/>
      <top/>
      <bottom style="thin">
        <color auto="1"/>
      </bottom>
      <diagonal/>
    </border>
  </borders>
  <cellStyleXfs count="3">
    <xf numFmtId="0" fontId="0" fillId="0" borderId="0"/>
    <xf numFmtId="166" fontId="9" fillId="0" borderId="0" applyFont="0" applyFill="0" applyBorder="0" applyAlignment="0" applyProtection="0"/>
    <xf numFmtId="9" fontId="9" fillId="0" borderId="0" applyFont="0" applyFill="0" applyBorder="0" applyAlignment="0" applyProtection="0"/>
  </cellStyleXfs>
  <cellXfs count="486">
    <xf numFmtId="0" fontId="0" fillId="0" borderId="0" xfId="0"/>
    <xf numFmtId="0" fontId="7" fillId="0" borderId="0" xfId="0" applyFont="1" applyAlignment="1">
      <alignment vertical="center" wrapText="1"/>
    </xf>
    <xf numFmtId="0" fontId="7" fillId="0" borderId="0" xfId="0" applyFont="1" applyAlignment="1" applyProtection="1">
      <alignment vertical="center" wrapText="1"/>
      <protection locked="0"/>
    </xf>
    <xf numFmtId="0" fontId="7" fillId="3" borderId="0" xfId="0" applyFont="1" applyFill="1" applyAlignment="1">
      <alignment vertical="center" wrapText="1"/>
    </xf>
    <xf numFmtId="166" fontId="7" fillId="0" borderId="0" xfId="0" applyNumberFormat="1" applyFont="1" applyAlignment="1">
      <alignment vertical="center" wrapText="1"/>
    </xf>
    <xf numFmtId="9" fontId="7" fillId="2" borderId="9" xfId="2" applyFont="1" applyFill="1" applyBorder="1" applyAlignment="1">
      <alignment vertical="center" wrapText="1"/>
    </xf>
    <xf numFmtId="0" fontId="7" fillId="2" borderId="12" xfId="0" applyFont="1" applyFill="1" applyBorder="1" applyAlignment="1">
      <alignment vertical="center" wrapText="1"/>
    </xf>
    <xf numFmtId="0" fontId="7" fillId="3" borderId="0" xfId="0" applyFont="1" applyFill="1" applyAlignment="1" applyProtection="1">
      <alignment vertical="center" wrapText="1"/>
      <protection locked="0"/>
    </xf>
    <xf numFmtId="166" fontId="15" fillId="0" borderId="0" xfId="1" applyFont="1" applyFill="1" applyBorder="1" applyAlignment="1" applyProtection="1">
      <alignment vertical="center" wrapText="1"/>
    </xf>
    <xf numFmtId="166" fontId="7" fillId="2" borderId="3" xfId="1" applyFont="1" applyFill="1" applyBorder="1" applyAlignment="1" applyProtection="1">
      <alignment horizontal="center" vertical="center" wrapText="1"/>
    </xf>
    <xf numFmtId="0" fontId="12" fillId="2" borderId="8" xfId="0" applyFont="1" applyFill="1" applyBorder="1" applyAlignment="1">
      <alignment vertical="center" wrapText="1"/>
    </xf>
    <xf numFmtId="166" fontId="7" fillId="2" borderId="5" xfId="1" applyFont="1" applyFill="1" applyBorder="1" applyAlignment="1" applyProtection="1">
      <alignment horizontal="center" vertical="center" wrapText="1"/>
    </xf>
    <xf numFmtId="0" fontId="7" fillId="2" borderId="8" xfId="0" applyFont="1" applyFill="1" applyBorder="1" applyAlignment="1">
      <alignment vertical="center" wrapText="1"/>
    </xf>
    <xf numFmtId="0" fontId="12" fillId="2" borderId="8" xfId="0" applyFont="1" applyFill="1" applyBorder="1" applyAlignment="1" applyProtection="1">
      <alignment vertical="center" wrapText="1"/>
      <protection locked="0"/>
    </xf>
    <xf numFmtId="166" fontId="7" fillId="3" borderId="0" xfId="0" applyNumberFormat="1" applyFont="1" applyFill="1" applyAlignment="1">
      <alignment vertical="center" wrapText="1"/>
    </xf>
    <xf numFmtId="0" fontId="0" fillId="3" borderId="0" xfId="0" applyFill="1" applyAlignment="1">
      <alignment horizontal="center" vertical="center" wrapText="1"/>
    </xf>
    <xf numFmtId="0" fontId="18" fillId="0" borderId="0" xfId="0" applyFont="1" applyAlignment="1">
      <alignment wrapText="1"/>
    </xf>
    <xf numFmtId="0" fontId="19" fillId="0" borderId="0" xfId="0" applyFont="1" applyAlignment="1">
      <alignment wrapText="1"/>
    </xf>
    <xf numFmtId="0" fontId="0" fillId="0" borderId="0" xfId="0" applyAlignment="1">
      <alignment wrapText="1"/>
    </xf>
    <xf numFmtId="0" fontId="0" fillId="3" borderId="0" xfId="0" applyFill="1" applyAlignment="1">
      <alignment wrapText="1"/>
    </xf>
    <xf numFmtId="9" fontId="7" fillId="3" borderId="0" xfId="2" applyFont="1" applyFill="1" applyBorder="1" applyAlignment="1">
      <alignment wrapText="1"/>
    </xf>
    <xf numFmtId="0" fontId="8" fillId="3" borderId="0" xfId="0" applyFont="1" applyFill="1" applyAlignment="1">
      <alignment horizontal="center" vertical="center" wrapText="1"/>
    </xf>
    <xf numFmtId="166" fontId="7" fillId="3" borderId="0" xfId="2" applyNumberFormat="1" applyFont="1" applyFill="1" applyBorder="1" applyAlignment="1">
      <alignment wrapText="1"/>
    </xf>
    <xf numFmtId="0" fontId="14" fillId="0" borderId="0" xfId="0" applyFont="1" applyAlignment="1">
      <alignment horizontal="center" vertical="center" wrapText="1"/>
    </xf>
    <xf numFmtId="166" fontId="7" fillId="0" borderId="0" xfId="1" applyFont="1" applyFill="1" applyBorder="1" applyAlignment="1" applyProtection="1">
      <alignment vertical="center" wrapText="1"/>
    </xf>
    <xf numFmtId="166" fontId="7" fillId="0" borderId="0" xfId="1" applyFont="1" applyFill="1" applyBorder="1" applyAlignment="1" applyProtection="1">
      <alignment horizontal="center" vertical="center" wrapText="1"/>
    </xf>
    <xf numFmtId="166" fontId="11" fillId="0" borderId="0" xfId="1" applyFont="1" applyFill="1" applyBorder="1" applyAlignment="1">
      <alignment horizontal="right" vertical="center" wrapText="1"/>
    </xf>
    <xf numFmtId="0" fontId="7" fillId="3" borderId="3" xfId="0" applyFont="1" applyFill="1" applyBorder="1" applyAlignment="1" applyProtection="1">
      <alignment horizontal="center" vertical="center" wrapText="1"/>
      <protection locked="0"/>
    </xf>
    <xf numFmtId="166" fontId="7" fillId="2" borderId="38" xfId="0" applyNumberFormat="1" applyFont="1" applyFill="1" applyBorder="1" applyAlignment="1">
      <alignment wrapText="1"/>
    </xf>
    <xf numFmtId="166" fontId="7" fillId="2" borderId="9" xfId="0" applyNumberFormat="1" applyFont="1" applyFill="1" applyBorder="1" applyAlignment="1">
      <alignment wrapText="1"/>
    </xf>
    <xf numFmtId="0" fontId="7" fillId="2" borderId="11" xfId="0" applyFont="1" applyFill="1" applyBorder="1" applyAlignment="1">
      <alignment horizontal="center" wrapText="1"/>
    </xf>
    <xf numFmtId="0" fontId="10" fillId="0" borderId="0" xfId="0" applyFont="1"/>
    <xf numFmtId="0" fontId="20" fillId="0" borderId="0" xfId="0" applyFont="1"/>
    <xf numFmtId="49" fontId="0" fillId="0" borderId="0" xfId="0" applyNumberFormat="1"/>
    <xf numFmtId="0" fontId="20" fillId="0" borderId="0" xfId="0" applyFont="1" applyAlignment="1">
      <alignment vertical="center"/>
    </xf>
    <xf numFmtId="49" fontId="21" fillId="0" borderId="0" xfId="0" applyNumberFormat="1" applyFont="1" applyAlignment="1">
      <alignment horizontal="left"/>
    </xf>
    <xf numFmtId="49" fontId="21" fillId="0" borderId="0" xfId="0" applyNumberFormat="1" applyFont="1" applyAlignment="1">
      <alignment horizontal="left" wrapText="1"/>
    </xf>
    <xf numFmtId="0" fontId="8" fillId="2" borderId="10" xfId="0" applyFont="1" applyFill="1" applyBorder="1"/>
    <xf numFmtId="0" fontId="8" fillId="2" borderId="8" xfId="0" applyFont="1" applyFill="1" applyBorder="1"/>
    <xf numFmtId="0" fontId="8" fillId="2" borderId="3" xfId="0" applyFont="1" applyFill="1" applyBorder="1"/>
    <xf numFmtId="0" fontId="8" fillId="2" borderId="9" xfId="0" applyFont="1" applyFill="1" applyBorder="1"/>
    <xf numFmtId="0" fontId="0" fillId="2" borderId="8" xfId="0" applyFill="1" applyBorder="1" applyAlignment="1">
      <alignment vertical="center" wrapText="1"/>
    </xf>
    <xf numFmtId="9" fontId="0" fillId="2" borderId="3" xfId="2" applyFont="1" applyFill="1" applyBorder="1" applyAlignment="1">
      <alignment vertical="center"/>
    </xf>
    <xf numFmtId="166" fontId="0" fillId="2" borderId="9" xfId="0" applyNumberFormat="1" applyFill="1" applyBorder="1" applyAlignment="1">
      <alignment vertical="center"/>
    </xf>
    <xf numFmtId="0" fontId="0" fillId="2" borderId="8" xfId="0" applyFill="1" applyBorder="1" applyAlignment="1">
      <alignment wrapText="1"/>
    </xf>
    <xf numFmtId="0" fontId="0" fillId="2" borderId="8" xfId="0" applyFill="1" applyBorder="1"/>
    <xf numFmtId="0" fontId="0" fillId="2" borderId="12" xfId="0" applyFill="1" applyBorder="1"/>
    <xf numFmtId="166" fontId="0" fillId="2" borderId="14" xfId="0" applyNumberFormat="1" applyFill="1" applyBorder="1" applyAlignment="1">
      <alignment vertical="center"/>
    </xf>
    <xf numFmtId="0" fontId="7" fillId="2" borderId="3" xfId="0" applyFont="1" applyFill="1" applyBorder="1" applyAlignment="1">
      <alignment vertical="center" wrapText="1"/>
    </xf>
    <xf numFmtId="0" fontId="7" fillId="2" borderId="8" xfId="0" applyFont="1" applyFill="1" applyBorder="1" applyAlignment="1">
      <alignment horizontal="center" vertical="center" wrapText="1"/>
    </xf>
    <xf numFmtId="0" fontId="7" fillId="2" borderId="3" xfId="0" applyFont="1" applyFill="1" applyBorder="1" applyAlignment="1">
      <alignment horizontal="center" vertical="center" wrapText="1"/>
    </xf>
    <xf numFmtId="9" fontId="7" fillId="2" borderId="14" xfId="2" applyFont="1" applyFill="1" applyBorder="1" applyAlignment="1" applyProtection="1">
      <alignment vertical="center" wrapText="1"/>
    </xf>
    <xf numFmtId="0" fontId="8" fillId="2" borderId="28" xfId="0" applyFont="1" applyFill="1" applyBorder="1" applyAlignment="1">
      <alignment horizontal="left" vertical="center" wrapText="1"/>
    </xf>
    <xf numFmtId="0" fontId="8" fillId="2" borderId="8" xfId="0" applyFont="1" applyFill="1" applyBorder="1" applyAlignment="1">
      <alignment horizontal="left" vertical="center" wrapText="1"/>
    </xf>
    <xf numFmtId="0" fontId="0" fillId="2" borderId="8" xfId="0" applyFill="1" applyBorder="1" applyAlignment="1">
      <alignment vertical="top" wrapText="1"/>
    </xf>
    <xf numFmtId="0" fontId="0" fillId="2" borderId="8" xfId="0" applyFill="1" applyBorder="1" applyAlignment="1">
      <alignment vertical="top"/>
    </xf>
    <xf numFmtId="0" fontId="0" fillId="2" borderId="12" xfId="0" applyFill="1" applyBorder="1" applyAlignment="1">
      <alignment vertical="top"/>
    </xf>
    <xf numFmtId="0" fontId="7" fillId="2" borderId="39" xfId="0" applyFont="1" applyFill="1" applyBorder="1" applyAlignment="1">
      <alignment vertical="center" wrapText="1"/>
    </xf>
    <xf numFmtId="0" fontId="7" fillId="4" borderId="3" xfId="0" applyFont="1" applyFill="1" applyBorder="1" applyAlignment="1" applyProtection="1">
      <alignment vertical="center" wrapText="1"/>
      <protection locked="0"/>
    </xf>
    <xf numFmtId="0" fontId="7" fillId="2" borderId="35" xfId="0" applyFont="1" applyFill="1" applyBorder="1" applyAlignment="1">
      <alignment vertical="center" wrapText="1"/>
    </xf>
    <xf numFmtId="9" fontId="7" fillId="3" borderId="9" xfId="2" applyFont="1" applyFill="1" applyBorder="1" applyAlignment="1" applyProtection="1">
      <alignment vertical="center" wrapText="1"/>
      <protection locked="0"/>
    </xf>
    <xf numFmtId="9" fontId="7" fillId="3" borderId="31" xfId="2" applyFont="1" applyFill="1" applyBorder="1" applyAlignment="1" applyProtection="1">
      <alignment vertical="center" wrapText="1"/>
      <protection locked="0"/>
    </xf>
    <xf numFmtId="9" fontId="7" fillId="3" borderId="31" xfId="2" applyFont="1" applyFill="1" applyBorder="1" applyAlignment="1" applyProtection="1">
      <alignment horizontal="right" vertical="center" wrapText="1"/>
      <protection locked="0"/>
    </xf>
    <xf numFmtId="9" fontId="0" fillId="0" borderId="0" xfId="2" applyFont="1"/>
    <xf numFmtId="0" fontId="8" fillId="7" borderId="6" xfId="0" applyFont="1" applyFill="1" applyBorder="1"/>
    <xf numFmtId="0" fontId="0" fillId="7" borderId="22" xfId="0" applyFill="1" applyBorder="1"/>
    <xf numFmtId="0" fontId="0" fillId="7" borderId="23" xfId="0" applyFill="1" applyBorder="1" applyAlignment="1">
      <alignment wrapText="1"/>
    </xf>
    <xf numFmtId="0" fontId="0" fillId="7" borderId="24" xfId="0" applyFill="1" applyBorder="1" applyAlignment="1">
      <alignment wrapText="1"/>
    </xf>
    <xf numFmtId="0" fontId="12" fillId="2" borderId="12" xfId="0" applyFont="1" applyFill="1" applyBorder="1" applyAlignment="1">
      <alignment vertical="center" wrapText="1"/>
    </xf>
    <xf numFmtId="166" fontId="7" fillId="2" borderId="14" xfId="0" applyNumberFormat="1" applyFont="1" applyFill="1" applyBorder="1" applyAlignment="1">
      <alignment wrapText="1"/>
    </xf>
    <xf numFmtId="166" fontId="7" fillId="2" borderId="52" xfId="1" applyFont="1" applyFill="1" applyBorder="1" applyAlignment="1">
      <alignment wrapText="1"/>
    </xf>
    <xf numFmtId="166" fontId="7" fillId="2" borderId="29" xfId="0" applyNumberFormat="1" applyFont="1" applyFill="1" applyBorder="1" applyAlignment="1">
      <alignment wrapText="1"/>
    </xf>
    <xf numFmtId="166" fontId="7" fillId="2" borderId="3" xfId="1" applyFont="1" applyFill="1" applyBorder="1" applyAlignment="1">
      <alignment wrapText="1"/>
    </xf>
    <xf numFmtId="166" fontId="7" fillId="2" borderId="12" xfId="1" applyFont="1" applyFill="1" applyBorder="1" applyAlignment="1" applyProtection="1">
      <alignment wrapText="1"/>
    </xf>
    <xf numFmtId="166" fontId="7" fillId="2" borderId="13" xfId="1" applyFont="1" applyFill="1" applyBorder="1" applyAlignment="1">
      <alignment wrapText="1"/>
    </xf>
    <xf numFmtId="10" fontId="7" fillId="2" borderId="9" xfId="2" applyNumberFormat="1" applyFont="1" applyFill="1" applyBorder="1" applyAlignment="1" applyProtection="1">
      <alignment wrapText="1"/>
    </xf>
    <xf numFmtId="166" fontId="19" fillId="0" borderId="0" xfId="1" applyFont="1" applyBorder="1" applyAlignment="1">
      <alignment wrapText="1"/>
    </xf>
    <xf numFmtId="166" fontId="0" fillId="0" borderId="0" xfId="1" applyFont="1" applyBorder="1" applyAlignment="1">
      <alignment wrapText="1"/>
    </xf>
    <xf numFmtId="166" fontId="0" fillId="0" borderId="0" xfId="1" applyFont="1" applyFill="1" applyBorder="1" applyAlignment="1">
      <alignment wrapText="1"/>
    </xf>
    <xf numFmtId="166" fontId="7" fillId="3" borderId="0" xfId="1" applyFont="1" applyFill="1" applyBorder="1" applyAlignment="1" applyProtection="1">
      <alignment vertical="center" wrapText="1"/>
      <protection locked="0"/>
    </xf>
    <xf numFmtId="166" fontId="7" fillId="3" borderId="0" xfId="1" applyFont="1" applyFill="1" applyBorder="1" applyAlignment="1">
      <alignment vertical="center" wrapText="1"/>
    </xf>
    <xf numFmtId="166" fontId="7" fillId="3" borderId="0" xfId="1" applyFont="1" applyFill="1" applyBorder="1" applyAlignment="1" applyProtection="1">
      <alignment horizontal="right" vertical="center" wrapText="1"/>
      <protection locked="0"/>
    </xf>
    <xf numFmtId="166" fontId="7" fillId="0" borderId="0" xfId="1" applyFont="1" applyFill="1" applyBorder="1" applyAlignment="1">
      <alignment vertical="center" wrapText="1"/>
    </xf>
    <xf numFmtId="166" fontId="22" fillId="8" borderId="3" xfId="0" applyNumberFormat="1" applyFont="1" applyFill="1" applyBorder="1" applyAlignment="1">
      <alignment horizontal="center" vertical="center" wrapText="1"/>
    </xf>
    <xf numFmtId="166" fontId="7" fillId="3" borderId="0" xfId="1" applyFont="1" applyFill="1" applyBorder="1" applyAlignment="1" applyProtection="1">
      <alignment horizontal="center" vertical="center" wrapText="1"/>
    </xf>
    <xf numFmtId="166" fontId="7" fillId="3" borderId="0" xfId="1" applyFont="1" applyFill="1" applyBorder="1" applyAlignment="1" applyProtection="1">
      <alignment vertical="center" wrapText="1"/>
    </xf>
    <xf numFmtId="166" fontId="17" fillId="3" borderId="0" xfId="1" applyFont="1" applyFill="1" applyBorder="1" applyAlignment="1">
      <alignment horizontal="left" wrapText="1"/>
    </xf>
    <xf numFmtId="166" fontId="7" fillId="2" borderId="28" xfId="0" applyNumberFormat="1" applyFont="1" applyFill="1" applyBorder="1" applyAlignment="1">
      <alignment vertical="center" wrapText="1"/>
    </xf>
    <xf numFmtId="166" fontId="0" fillId="2" borderId="16" xfId="1" applyFont="1" applyFill="1" applyBorder="1" applyAlignment="1">
      <alignment vertical="center" wrapText="1"/>
    </xf>
    <xf numFmtId="0" fontId="0" fillId="2" borderId="12" xfId="0" applyFill="1" applyBorder="1" applyAlignment="1">
      <alignment wrapText="1"/>
    </xf>
    <xf numFmtId="9" fontId="0" fillId="2" borderId="14" xfId="2" applyFont="1" applyFill="1" applyBorder="1" applyAlignment="1">
      <alignment wrapText="1"/>
    </xf>
    <xf numFmtId="166" fontId="8" fillId="2" borderId="13" xfId="0" applyNumberFormat="1" applyFont="1" applyFill="1" applyBorder="1"/>
    <xf numFmtId="166" fontId="7" fillId="2" borderId="4" xfId="2" applyNumberFormat="1" applyFont="1" applyFill="1" applyBorder="1" applyAlignment="1">
      <alignment vertical="center" wrapText="1"/>
    </xf>
    <xf numFmtId="166" fontId="8" fillId="2" borderId="53" xfId="0" applyNumberFormat="1" applyFont="1" applyFill="1" applyBorder="1"/>
    <xf numFmtId="0" fontId="0" fillId="2" borderId="14" xfId="0" applyFill="1" applyBorder="1"/>
    <xf numFmtId="166" fontId="19" fillId="3" borderId="0" xfId="1" applyFont="1" applyFill="1" applyBorder="1" applyAlignment="1">
      <alignment wrapText="1"/>
    </xf>
    <xf numFmtId="166" fontId="0" fillId="3" borderId="0" xfId="1" applyFont="1" applyFill="1" applyBorder="1" applyAlignment="1">
      <alignment wrapText="1"/>
    </xf>
    <xf numFmtId="166" fontId="7" fillId="3" borderId="3" xfId="1" applyFont="1" applyFill="1" applyBorder="1" applyAlignment="1" applyProtection="1">
      <alignment horizontal="center" vertical="center" wrapText="1"/>
    </xf>
    <xf numFmtId="166" fontId="22" fillId="9" borderId="3" xfId="0" applyNumberFormat="1" applyFont="1" applyFill="1" applyBorder="1" applyAlignment="1">
      <alignment horizontal="center" vertical="center" wrapText="1"/>
    </xf>
    <xf numFmtId="166" fontId="0" fillId="3" borderId="0" xfId="1" applyFont="1" applyFill="1" applyBorder="1" applyAlignment="1">
      <alignment vertical="center" wrapText="1"/>
    </xf>
    <xf numFmtId="9" fontId="0" fillId="3" borderId="0" xfId="2" applyFont="1" applyFill="1" applyBorder="1" applyAlignment="1">
      <alignment wrapText="1"/>
    </xf>
    <xf numFmtId="0" fontId="16" fillId="6" borderId="6" xfId="0" applyFont="1" applyFill="1" applyBorder="1" applyAlignment="1">
      <alignment vertical="top" wrapText="1"/>
    </xf>
    <xf numFmtId="0" fontId="7" fillId="0" borderId="0" xfId="0" applyFont="1" applyAlignment="1">
      <alignment wrapText="1"/>
    </xf>
    <xf numFmtId="165" fontId="28" fillId="0" borderId="39" xfId="0" applyNumberFormat="1" applyFont="1" applyBorder="1" applyAlignment="1" applyProtection="1">
      <alignment vertical="center" wrapText="1"/>
      <protection locked="0"/>
    </xf>
    <xf numFmtId="165" fontId="28" fillId="0" borderId="3" xfId="0" applyNumberFormat="1" applyFont="1" applyBorder="1" applyAlignment="1" applyProtection="1">
      <alignment vertical="center" wrapText="1"/>
      <protection locked="0"/>
    </xf>
    <xf numFmtId="0" fontId="6" fillId="2" borderId="3" xfId="0" applyFont="1" applyFill="1" applyBorder="1" applyAlignment="1">
      <alignment horizontal="center" vertical="center" wrapText="1"/>
    </xf>
    <xf numFmtId="0" fontId="6" fillId="2" borderId="3" xfId="0" applyFont="1" applyFill="1" applyBorder="1" applyAlignment="1">
      <alignment vertical="center" wrapText="1"/>
    </xf>
    <xf numFmtId="0" fontId="6" fillId="0" borderId="3" xfId="0" applyFont="1" applyBorder="1" applyAlignment="1" applyProtection="1">
      <alignment horizontal="left" vertical="top" wrapText="1"/>
      <protection locked="0"/>
    </xf>
    <xf numFmtId="166" fontId="6" fillId="0" borderId="3" xfId="1" applyFont="1" applyBorder="1" applyAlignment="1" applyProtection="1">
      <alignment horizontal="center" vertical="center" wrapText="1"/>
      <protection locked="0"/>
    </xf>
    <xf numFmtId="166" fontId="6" fillId="2" borderId="3" xfId="1" applyFont="1" applyFill="1" applyBorder="1" applyAlignment="1" applyProtection="1">
      <alignment horizontal="center" vertical="center" wrapText="1"/>
    </xf>
    <xf numFmtId="9" fontId="6" fillId="0" borderId="3" xfId="2" applyFont="1" applyBorder="1" applyAlignment="1" applyProtection="1">
      <alignment horizontal="center" vertical="center" wrapText="1"/>
      <protection locked="0"/>
    </xf>
    <xf numFmtId="166" fontId="6" fillId="3" borderId="3" xfId="1" applyFont="1" applyFill="1" applyBorder="1" applyAlignment="1" applyProtection="1">
      <alignment horizontal="center" vertical="center" wrapText="1"/>
      <protection locked="0"/>
    </xf>
    <xf numFmtId="49" fontId="6" fillId="0" borderId="3" xfId="1" applyNumberFormat="1" applyFont="1" applyBorder="1" applyAlignment="1" applyProtection="1">
      <alignment horizontal="left" wrapText="1"/>
      <protection locked="0"/>
    </xf>
    <xf numFmtId="166" fontId="6" fillId="0" borderId="0" xfId="1" applyFont="1" applyFill="1" applyBorder="1" applyAlignment="1" applyProtection="1">
      <alignment horizontal="center" vertical="center" wrapText="1"/>
    </xf>
    <xf numFmtId="0" fontId="6" fillId="3" borderId="3" xfId="0" applyFont="1" applyFill="1" applyBorder="1" applyAlignment="1" applyProtection="1">
      <alignment horizontal="left" vertical="top" wrapText="1"/>
      <protection locked="0"/>
    </xf>
    <xf numFmtId="9" fontId="6" fillId="3" borderId="3" xfId="2" applyFont="1" applyFill="1" applyBorder="1" applyAlignment="1" applyProtection="1">
      <alignment horizontal="center" vertical="center" wrapText="1"/>
      <protection locked="0"/>
    </xf>
    <xf numFmtId="49" fontId="6" fillId="3" borderId="3" xfId="1" applyNumberFormat="1" applyFont="1" applyFill="1" applyBorder="1" applyAlignment="1" applyProtection="1">
      <alignment horizontal="left" wrapText="1"/>
      <protection locked="0"/>
    </xf>
    <xf numFmtId="166" fontId="6" fillId="3" borderId="3" xfId="1" applyFont="1" applyFill="1" applyBorder="1" applyAlignment="1" applyProtection="1">
      <alignment horizontal="left" vertical="center" wrapText="1"/>
      <protection locked="0"/>
    </xf>
    <xf numFmtId="0" fontId="6" fillId="3" borderId="0" xfId="0" applyFont="1" applyFill="1" applyAlignment="1" applyProtection="1">
      <alignment vertical="center" wrapText="1"/>
      <protection locked="0"/>
    </xf>
    <xf numFmtId="0" fontId="6" fillId="3" borderId="0" xfId="0" applyFont="1" applyFill="1" applyAlignment="1" applyProtection="1">
      <alignment horizontal="left" vertical="top" wrapText="1"/>
      <protection locked="0"/>
    </xf>
    <xf numFmtId="166" fontId="6" fillId="3" borderId="0" xfId="1" applyFont="1" applyFill="1" applyBorder="1" applyAlignment="1" applyProtection="1">
      <alignment horizontal="center" vertical="center" wrapText="1"/>
      <protection locked="0"/>
    </xf>
    <xf numFmtId="166" fontId="6" fillId="3" borderId="0" xfId="1" applyFont="1" applyFill="1" applyBorder="1" applyAlignment="1" applyProtection="1">
      <alignment vertical="center" wrapText="1"/>
      <protection locked="0"/>
    </xf>
    <xf numFmtId="0" fontId="6" fillId="3" borderId="1" xfId="0" applyFont="1" applyFill="1" applyBorder="1" applyAlignment="1" applyProtection="1">
      <alignment vertical="center" wrapText="1"/>
      <protection locked="0"/>
    </xf>
    <xf numFmtId="0" fontId="6" fillId="3" borderId="3" xfId="0" applyFont="1" applyFill="1" applyBorder="1" applyAlignment="1" applyProtection="1">
      <alignment vertical="center" wrapText="1"/>
      <protection locked="0"/>
    </xf>
    <xf numFmtId="166" fontId="6" fillId="0" borderId="3" xfId="1" applyFont="1" applyBorder="1" applyAlignment="1" applyProtection="1">
      <alignment vertical="center" wrapText="1"/>
      <protection locked="0"/>
    </xf>
    <xf numFmtId="9" fontId="6" fillId="0" borderId="3" xfId="2" applyFont="1" applyBorder="1" applyAlignment="1" applyProtection="1">
      <alignment vertical="center" wrapText="1"/>
      <protection locked="0"/>
    </xf>
    <xf numFmtId="166" fontId="6" fillId="3" borderId="3" xfId="1" applyFont="1" applyFill="1" applyBorder="1" applyAlignment="1" applyProtection="1">
      <alignment vertical="center" wrapText="1"/>
      <protection locked="0"/>
    </xf>
    <xf numFmtId="49" fontId="6" fillId="0" borderId="3" xfId="0" applyNumberFormat="1" applyFont="1" applyBorder="1" applyAlignment="1" applyProtection="1">
      <alignment horizontal="left" wrapText="1"/>
      <protection locked="0"/>
    </xf>
    <xf numFmtId="0" fontId="6" fillId="3" borderId="2" xfId="0" applyFont="1" applyFill="1" applyBorder="1" applyAlignment="1" applyProtection="1">
      <alignment vertical="center" wrapText="1"/>
      <protection locked="0"/>
    </xf>
    <xf numFmtId="0" fontId="6" fillId="3" borderId="0" xfId="0" applyFont="1" applyFill="1" applyAlignment="1">
      <alignment vertical="center" wrapText="1"/>
    </xf>
    <xf numFmtId="0" fontId="6" fillId="2" borderId="8" xfId="0" applyFont="1" applyFill="1" applyBorder="1" applyAlignment="1">
      <alignment vertical="center" wrapText="1"/>
    </xf>
    <xf numFmtId="166" fontId="6" fillId="0" borderId="0" xfId="1" applyFont="1" applyFill="1" applyBorder="1" applyAlignment="1" applyProtection="1">
      <alignment vertical="center" wrapText="1"/>
      <protection locked="0"/>
    </xf>
    <xf numFmtId="0" fontId="6" fillId="0" borderId="0" xfId="0" applyFont="1" applyAlignment="1" applyProtection="1">
      <alignment vertical="center" wrapText="1"/>
      <protection locked="0"/>
    </xf>
    <xf numFmtId="0" fontId="6" fillId="0" borderId="0" xfId="0" applyFont="1" applyAlignment="1">
      <alignment vertical="center" wrapText="1"/>
    </xf>
    <xf numFmtId="166" fontId="6" fillId="0" borderId="0" xfId="0" applyNumberFormat="1" applyFont="1" applyAlignment="1" applyProtection="1">
      <alignment vertical="center" wrapText="1"/>
      <protection locked="0"/>
    </xf>
    <xf numFmtId="166" fontId="6" fillId="2" borderId="39" xfId="0" applyNumberFormat="1" applyFont="1" applyFill="1" applyBorder="1" applyAlignment="1">
      <alignment wrapText="1"/>
    </xf>
    <xf numFmtId="166" fontId="6" fillId="2" borderId="8" xfId="1" applyFont="1" applyFill="1" applyBorder="1" applyAlignment="1" applyProtection="1">
      <alignment wrapText="1"/>
    </xf>
    <xf numFmtId="166" fontId="6" fillId="2" borderId="13" xfId="0" applyNumberFormat="1" applyFont="1" applyFill="1" applyBorder="1" applyAlignment="1">
      <alignment wrapText="1"/>
    </xf>
    <xf numFmtId="0" fontId="6" fillId="0" borderId="0" xfId="0" applyFont="1"/>
    <xf numFmtId="166" fontId="6" fillId="2" borderId="51" xfId="1" applyFont="1" applyFill="1" applyBorder="1" applyAlignment="1" applyProtection="1">
      <alignment wrapText="1"/>
    </xf>
    <xf numFmtId="0" fontId="6" fillId="2" borderId="16" xfId="0" applyFont="1" applyFill="1" applyBorder="1"/>
    <xf numFmtId="166" fontId="6" fillId="2" borderId="3" xfId="1" applyFont="1" applyFill="1" applyBorder="1" applyAlignment="1">
      <alignment vertical="center" wrapText="1"/>
    </xf>
    <xf numFmtId="166" fontId="5" fillId="3" borderId="3" xfId="1" applyFont="1" applyFill="1" applyBorder="1" applyAlignment="1" applyProtection="1">
      <alignment horizontal="center" vertical="center" wrapText="1"/>
      <protection locked="0"/>
    </xf>
    <xf numFmtId="0" fontId="0" fillId="0" borderId="0" xfId="0" applyAlignment="1">
      <alignment vertical="center" wrapText="1"/>
    </xf>
    <xf numFmtId="0" fontId="5" fillId="3" borderId="3" xfId="0" applyFont="1" applyFill="1" applyBorder="1" applyAlignment="1" applyProtection="1">
      <alignment horizontal="left" vertical="center" wrapText="1"/>
      <protection locked="0"/>
    </xf>
    <xf numFmtId="49" fontId="6" fillId="0" borderId="3" xfId="1" applyNumberFormat="1"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0" fillId="3" borderId="0" xfId="0" applyFill="1" applyAlignment="1">
      <alignment vertical="center" wrapText="1"/>
    </xf>
    <xf numFmtId="0" fontId="6" fillId="0" borderId="3" xfId="0" applyFont="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49" fontId="6" fillId="3" borderId="3" xfId="1" applyNumberFormat="1" applyFont="1" applyFill="1" applyBorder="1" applyAlignment="1" applyProtection="1">
      <alignment horizontal="left" vertical="center" wrapText="1"/>
      <protection locked="0"/>
    </xf>
    <xf numFmtId="0" fontId="29" fillId="0" borderId="3" xfId="0" applyFont="1" applyBorder="1" applyAlignment="1" applyProtection="1">
      <alignment horizontal="left" vertical="center" wrapText="1"/>
      <protection locked="0"/>
    </xf>
    <xf numFmtId="9" fontId="29" fillId="3" borderId="3" xfId="2" applyFont="1" applyFill="1" applyBorder="1" applyAlignment="1" applyProtection="1">
      <alignment horizontal="center" vertical="center" wrapText="1"/>
      <protection locked="0"/>
    </xf>
    <xf numFmtId="166" fontId="29" fillId="3" borderId="3" xfId="1" applyFont="1" applyFill="1" applyBorder="1" applyAlignment="1" applyProtection="1">
      <alignment horizontal="center" vertical="center" wrapText="1"/>
      <protection locked="0"/>
    </xf>
    <xf numFmtId="0" fontId="7" fillId="3" borderId="3" xfId="0" applyFont="1" applyFill="1" applyBorder="1" applyAlignment="1">
      <alignment vertical="center" wrapText="1"/>
    </xf>
    <xf numFmtId="0" fontId="6" fillId="3" borderId="3" xfId="0" applyFont="1" applyFill="1" applyBorder="1" applyAlignment="1">
      <alignment vertical="center" wrapText="1"/>
    </xf>
    <xf numFmtId="49" fontId="4" fillId="3" borderId="3" xfId="0" applyNumberFormat="1" applyFont="1" applyFill="1" applyBorder="1" applyAlignment="1" applyProtection="1">
      <alignment horizontal="left" vertical="top" wrapText="1"/>
      <protection locked="0"/>
    </xf>
    <xf numFmtId="164" fontId="28" fillId="0" borderId="3" xfId="0" applyNumberFormat="1" applyFont="1" applyBorder="1" applyAlignment="1" applyProtection="1">
      <alignment horizontal="right" wrapText="1"/>
      <protection locked="0"/>
    </xf>
    <xf numFmtId="164" fontId="6" fillId="0" borderId="3" xfId="1" applyNumberFormat="1" applyFont="1" applyBorder="1" applyAlignment="1" applyProtection="1">
      <alignment horizontal="center" wrapText="1"/>
      <protection locked="0"/>
    </xf>
    <xf numFmtId="164" fontId="30" fillId="0" borderId="39" xfId="0" applyNumberFormat="1" applyFont="1" applyBorder="1" applyAlignment="1" applyProtection="1">
      <alignment horizontal="right" wrapText="1"/>
      <protection locked="0"/>
    </xf>
    <xf numFmtId="164" fontId="28" fillId="0" borderId="39" xfId="0" applyNumberFormat="1" applyFont="1" applyBorder="1" applyAlignment="1" applyProtection="1">
      <alignment wrapText="1"/>
      <protection locked="0"/>
    </xf>
    <xf numFmtId="164" fontId="28" fillId="0" borderId="3" xfId="0" applyNumberFormat="1" applyFont="1" applyBorder="1" applyAlignment="1" applyProtection="1">
      <alignment wrapText="1"/>
      <protection locked="0"/>
    </xf>
    <xf numFmtId="164" fontId="6" fillId="3" borderId="3" xfId="1" applyNumberFormat="1" applyFont="1" applyFill="1" applyBorder="1" applyAlignment="1" applyProtection="1">
      <alignment horizontal="center" wrapText="1"/>
      <protection locked="0"/>
    </xf>
    <xf numFmtId="164" fontId="6" fillId="0" borderId="3" xfId="1" applyNumberFormat="1" applyFont="1" applyBorder="1" applyAlignment="1" applyProtection="1">
      <alignment horizontal="right" wrapText="1"/>
      <protection locked="0"/>
    </xf>
    <xf numFmtId="164" fontId="6" fillId="2" borderId="3" xfId="1" applyNumberFormat="1" applyFont="1" applyFill="1" applyBorder="1" applyAlignment="1" applyProtection="1">
      <alignment horizontal="right" wrapText="1"/>
    </xf>
    <xf numFmtId="164" fontId="7" fillId="2" borderId="3" xfId="1" applyNumberFormat="1" applyFont="1" applyFill="1" applyBorder="1" applyAlignment="1" applyProtection="1">
      <alignment horizontal="right" wrapText="1"/>
    </xf>
    <xf numFmtId="164" fontId="28" fillId="0" borderId="39" xfId="0" applyNumberFormat="1" applyFont="1" applyBorder="1" applyAlignment="1" applyProtection="1">
      <alignment horizontal="right" wrapText="1"/>
      <protection locked="0"/>
    </xf>
    <xf numFmtId="164" fontId="6" fillId="3" borderId="3" xfId="1" applyNumberFormat="1" applyFont="1" applyFill="1" applyBorder="1" applyAlignment="1" applyProtection="1">
      <alignment horizontal="right" wrapText="1"/>
      <protection locked="0"/>
    </xf>
    <xf numFmtId="164" fontId="7" fillId="2" borderId="5" xfId="1" applyNumberFormat="1" applyFont="1" applyFill="1" applyBorder="1" applyAlignment="1" applyProtection="1">
      <alignment horizontal="right" wrapText="1"/>
    </xf>
    <xf numFmtId="168" fontId="5" fillId="3" borderId="3" xfId="1" applyNumberFormat="1" applyFont="1" applyFill="1" applyBorder="1" applyAlignment="1" applyProtection="1">
      <alignment horizontal="right" wrapText="1"/>
      <protection locked="0"/>
    </xf>
    <xf numFmtId="168" fontId="28" fillId="0" borderId="3" xfId="0" applyNumberFormat="1" applyFont="1" applyBorder="1" applyAlignment="1" applyProtection="1">
      <alignment horizontal="right" wrapText="1"/>
      <protection locked="0"/>
    </xf>
    <xf numFmtId="168" fontId="6" fillId="3" borderId="3" xfId="1" applyNumberFormat="1" applyFont="1" applyFill="1" applyBorder="1" applyAlignment="1" applyProtection="1">
      <alignment horizontal="right" wrapText="1"/>
      <protection locked="0"/>
    </xf>
    <xf numFmtId="168" fontId="6" fillId="3" borderId="3" xfId="1" applyNumberFormat="1" applyFont="1" applyFill="1" applyBorder="1" applyAlignment="1" applyProtection="1">
      <alignment horizontal="right" wrapText="1"/>
    </xf>
    <xf numFmtId="168" fontId="28" fillId="0" borderId="39" xfId="0" applyNumberFormat="1" applyFont="1" applyBorder="1" applyAlignment="1" applyProtection="1">
      <alignment horizontal="right" wrapText="1"/>
      <protection locked="0"/>
    </xf>
    <xf numFmtId="168" fontId="6" fillId="0" borderId="3" xfId="1" applyNumberFormat="1" applyFont="1" applyBorder="1" applyAlignment="1" applyProtection="1">
      <alignment horizontal="right" wrapText="1"/>
      <protection locked="0"/>
    </xf>
    <xf numFmtId="168" fontId="6" fillId="2" borderId="3" xfId="1" applyNumberFormat="1" applyFont="1" applyFill="1" applyBorder="1" applyAlignment="1" applyProtection="1">
      <alignment horizontal="right" wrapText="1"/>
    </xf>
    <xf numFmtId="168" fontId="7" fillId="2" borderId="5" xfId="1" applyNumberFormat="1" applyFont="1" applyFill="1" applyBorder="1" applyAlignment="1" applyProtection="1">
      <alignment horizontal="right" wrapText="1"/>
    </xf>
    <xf numFmtId="168" fontId="7" fillId="2" borderId="3" xfId="1" applyNumberFormat="1" applyFont="1" applyFill="1" applyBorder="1" applyAlignment="1" applyProtection="1">
      <alignment horizontal="right" wrapText="1"/>
    </xf>
    <xf numFmtId="168" fontId="7" fillId="4" borderId="3" xfId="1" applyNumberFormat="1" applyFont="1" applyFill="1" applyBorder="1" applyAlignment="1" applyProtection="1">
      <alignment horizontal="right" wrapText="1"/>
    </xf>
    <xf numFmtId="168" fontId="7" fillId="2" borderId="13" xfId="1" applyNumberFormat="1" applyFont="1" applyFill="1" applyBorder="1" applyAlignment="1" applyProtection="1">
      <alignment wrapText="1"/>
    </xf>
    <xf numFmtId="168" fontId="6" fillId="2" borderId="3" xfId="0" applyNumberFormat="1" applyFont="1" applyFill="1" applyBorder="1" applyAlignment="1">
      <alignment horizontal="right" wrapText="1"/>
    </xf>
    <xf numFmtId="168" fontId="6" fillId="2" borderId="9" xfId="0" applyNumberFormat="1" applyFont="1" applyFill="1" applyBorder="1" applyAlignment="1">
      <alignment horizontal="right" wrapText="1"/>
    </xf>
    <xf numFmtId="168" fontId="7" fillId="2" borderId="13" xfId="1" applyNumberFormat="1" applyFont="1" applyFill="1" applyBorder="1" applyAlignment="1" applyProtection="1">
      <alignment horizontal="right" wrapText="1"/>
    </xf>
    <xf numFmtId="168" fontId="7" fillId="2" borderId="14" xfId="1" applyNumberFormat="1" applyFont="1" applyFill="1" applyBorder="1" applyAlignment="1" applyProtection="1">
      <alignment horizontal="right" wrapText="1"/>
    </xf>
    <xf numFmtId="168" fontId="7" fillId="2" borderId="3" xfId="1" applyNumberFormat="1" applyFont="1" applyFill="1" applyBorder="1" applyAlignment="1" applyProtection="1">
      <alignment wrapText="1"/>
    </xf>
    <xf numFmtId="168" fontId="7" fillId="2" borderId="4" xfId="1" applyNumberFormat="1" applyFont="1" applyFill="1" applyBorder="1" applyAlignment="1" applyProtection="1">
      <alignment wrapText="1"/>
    </xf>
    <xf numFmtId="168" fontId="7" fillId="2" borderId="40" xfId="1" applyNumberFormat="1" applyFont="1" applyFill="1" applyBorder="1" applyAlignment="1" applyProtection="1">
      <alignment wrapText="1"/>
    </xf>
    <xf numFmtId="168" fontId="7" fillId="2" borderId="16" xfId="0" applyNumberFormat="1" applyFont="1" applyFill="1" applyBorder="1" applyAlignment="1">
      <alignment vertical="center" wrapText="1"/>
    </xf>
    <xf numFmtId="168" fontId="7" fillId="2" borderId="9" xfId="2" applyNumberFormat="1" applyFont="1" applyFill="1" applyBorder="1" applyAlignment="1" applyProtection="1">
      <alignment wrapText="1"/>
    </xf>
    <xf numFmtId="166" fontId="3" fillId="3" borderId="3" xfId="1" applyFont="1" applyFill="1" applyBorder="1" applyAlignment="1" applyProtection="1">
      <alignment horizontal="center" vertical="center" wrapText="1"/>
      <protection locked="0"/>
    </xf>
    <xf numFmtId="166" fontId="3" fillId="3" borderId="3" xfId="1" applyFont="1" applyFill="1" applyBorder="1" applyAlignment="1" applyProtection="1">
      <alignment vertical="center" wrapText="1"/>
      <protection locked="0"/>
    </xf>
    <xf numFmtId="49" fontId="3" fillId="0" borderId="3" xfId="0" applyNumberFormat="1" applyFont="1" applyBorder="1" applyAlignment="1" applyProtection="1">
      <alignment horizontal="left" vertical="top" wrapText="1"/>
      <protection locked="0"/>
    </xf>
    <xf numFmtId="0" fontId="3" fillId="0" borderId="3" xfId="0" applyFont="1" applyBorder="1" applyAlignment="1" applyProtection="1">
      <alignment horizontal="left" vertical="center" wrapText="1"/>
      <protection locked="0"/>
    </xf>
    <xf numFmtId="0" fontId="31" fillId="3" borderId="3" xfId="0" applyFont="1" applyFill="1" applyBorder="1" applyAlignment="1" applyProtection="1">
      <alignment horizontal="center" vertical="center" wrapText="1"/>
      <protection locked="0"/>
    </xf>
    <xf numFmtId="164" fontId="32" fillId="0" borderId="3" xfId="0" applyNumberFormat="1" applyFont="1" applyBorder="1" applyAlignment="1" applyProtection="1">
      <alignment horizontal="right" wrapText="1"/>
      <protection locked="0"/>
    </xf>
    <xf numFmtId="164" fontId="32" fillId="0" borderId="3" xfId="1" applyNumberFormat="1" applyFont="1" applyBorder="1" applyAlignment="1" applyProtection="1">
      <alignment horizontal="center" wrapText="1"/>
      <protection locked="0"/>
    </xf>
    <xf numFmtId="164" fontId="32" fillId="0" borderId="3" xfId="1" applyNumberFormat="1" applyFont="1" applyBorder="1" applyAlignment="1" applyProtection="1">
      <alignment horizontal="right" wrapText="1"/>
      <protection locked="0"/>
    </xf>
    <xf numFmtId="164" fontId="32" fillId="3" borderId="3" xfId="1" applyNumberFormat="1" applyFont="1" applyFill="1" applyBorder="1" applyAlignment="1" applyProtection="1">
      <alignment horizontal="center" wrapText="1"/>
      <protection locked="0"/>
    </xf>
    <xf numFmtId="164" fontId="31" fillId="2" borderId="3" xfId="1" applyNumberFormat="1" applyFont="1" applyFill="1" applyBorder="1" applyAlignment="1" applyProtection="1">
      <alignment horizontal="right" wrapText="1"/>
    </xf>
    <xf numFmtId="164" fontId="32" fillId="3" borderId="3" xfId="1" applyNumberFormat="1" applyFont="1" applyFill="1" applyBorder="1" applyAlignment="1" applyProtection="1">
      <alignment horizontal="right" wrapText="1"/>
      <protection locked="0"/>
    </xf>
    <xf numFmtId="164" fontId="31" fillId="2" borderId="5" xfId="1" applyNumberFormat="1" applyFont="1" applyFill="1" applyBorder="1" applyAlignment="1" applyProtection="1">
      <alignment horizontal="right" wrapText="1"/>
    </xf>
    <xf numFmtId="168" fontId="32" fillId="3" borderId="3" xfId="1" applyNumberFormat="1" applyFont="1" applyFill="1" applyBorder="1" applyAlignment="1" applyProtection="1">
      <alignment horizontal="right" wrapText="1"/>
      <protection locked="0"/>
    </xf>
    <xf numFmtId="168" fontId="32" fillId="3" borderId="39" xfId="1" applyNumberFormat="1" applyFont="1" applyFill="1" applyBorder="1" applyAlignment="1" applyProtection="1">
      <alignment horizontal="right" wrapText="1"/>
      <protection locked="0"/>
    </xf>
    <xf numFmtId="168" fontId="32" fillId="0" borderId="3" xfId="1" applyNumberFormat="1" applyFont="1" applyBorder="1" applyAlignment="1" applyProtection="1">
      <alignment horizontal="right" wrapText="1"/>
      <protection locked="0"/>
    </xf>
    <xf numFmtId="168" fontId="31" fillId="2" borderId="5" xfId="1" applyNumberFormat="1" applyFont="1" applyFill="1" applyBorder="1" applyAlignment="1" applyProtection="1">
      <alignment horizontal="right" wrapText="1"/>
    </xf>
    <xf numFmtId="166" fontId="32" fillId="0" borderId="3" xfId="1" applyFont="1" applyBorder="1" applyAlignment="1" applyProtection="1">
      <alignment horizontal="center" vertical="center" wrapText="1"/>
      <protection locked="0"/>
    </xf>
    <xf numFmtId="166" fontId="32" fillId="0" borderId="39" xfId="1" applyFont="1" applyBorder="1" applyAlignment="1" applyProtection="1">
      <alignment horizontal="center" vertical="center" wrapText="1"/>
      <protection locked="0"/>
    </xf>
    <xf numFmtId="166" fontId="32" fillId="3" borderId="3" xfId="1" applyFont="1" applyFill="1" applyBorder="1" applyAlignment="1" applyProtection="1">
      <alignment horizontal="center" vertical="center" wrapText="1"/>
      <protection locked="0"/>
    </xf>
    <xf numFmtId="166" fontId="31" fillId="2" borderId="3" xfId="1" applyFont="1" applyFill="1" applyBorder="1" applyAlignment="1" applyProtection="1">
      <alignment horizontal="center" vertical="center" wrapText="1"/>
    </xf>
    <xf numFmtId="166" fontId="32" fillId="3" borderId="0" xfId="1" applyFont="1" applyFill="1" applyBorder="1" applyAlignment="1" applyProtection="1">
      <alignment horizontal="center" vertical="center" wrapText="1"/>
      <protection locked="0"/>
    </xf>
    <xf numFmtId="168" fontId="31" fillId="2" borderId="3" xfId="1" applyNumberFormat="1" applyFont="1" applyFill="1" applyBorder="1" applyAlignment="1" applyProtection="1">
      <alignment horizontal="right" wrapText="1"/>
    </xf>
    <xf numFmtId="166" fontId="32" fillId="3" borderId="0" xfId="1" applyFont="1" applyFill="1" applyBorder="1" applyAlignment="1" applyProtection="1">
      <alignment vertical="center" wrapText="1"/>
      <protection locked="0"/>
    </xf>
    <xf numFmtId="166" fontId="31" fillId="2" borderId="5" xfId="1" applyFont="1" applyFill="1" applyBorder="1" applyAlignment="1" applyProtection="1">
      <alignment horizontal="center" vertical="center" wrapText="1"/>
    </xf>
    <xf numFmtId="168" fontId="31" fillId="4" borderId="3" xfId="1" applyNumberFormat="1" applyFont="1" applyFill="1" applyBorder="1" applyAlignment="1" applyProtection="1">
      <alignment horizontal="right" wrapText="1"/>
    </xf>
    <xf numFmtId="166" fontId="31" fillId="2" borderId="5" xfId="1" applyFont="1" applyFill="1" applyBorder="1" applyAlignment="1" applyProtection="1">
      <alignment horizontal="center" vertical="center" wrapText="1"/>
      <protection locked="0"/>
    </xf>
    <xf numFmtId="166" fontId="31" fillId="2" borderId="39" xfId="1" applyFont="1" applyFill="1" applyBorder="1" applyAlignment="1" applyProtection="1">
      <alignment horizontal="center" vertical="center" wrapText="1"/>
      <protection locked="0"/>
    </xf>
    <xf numFmtId="168" fontId="32" fillId="2" borderId="3" xfId="0" applyNumberFormat="1" applyFont="1" applyFill="1" applyBorder="1" applyAlignment="1">
      <alignment horizontal="right" wrapText="1"/>
    </xf>
    <xf numFmtId="168" fontId="31" fillId="2" borderId="13" xfId="1" applyNumberFormat="1" applyFont="1" applyFill="1" applyBorder="1" applyAlignment="1" applyProtection="1">
      <alignment horizontal="right" wrapText="1"/>
    </xf>
    <xf numFmtId="0" fontId="33" fillId="0" borderId="0" xfId="0" applyFont="1" applyAlignment="1">
      <alignment wrapText="1"/>
    </xf>
    <xf numFmtId="166" fontId="31" fillId="3" borderId="0" xfId="0" applyNumberFormat="1" applyFont="1" applyFill="1" applyAlignment="1">
      <alignment vertical="center" wrapText="1"/>
    </xf>
    <xf numFmtId="0" fontId="31" fillId="2" borderId="5"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168" fontId="31" fillId="2" borderId="4" xfId="1" applyNumberFormat="1" applyFont="1" applyFill="1" applyBorder="1" applyAlignment="1" applyProtection="1">
      <alignment wrapText="1"/>
    </xf>
    <xf numFmtId="168" fontId="31" fillId="2" borderId="13" xfId="1" applyNumberFormat="1" applyFont="1" applyFill="1" applyBorder="1" applyAlignment="1" applyProtection="1">
      <alignment wrapText="1"/>
    </xf>
    <xf numFmtId="166" fontId="31" fillId="0" borderId="0" xfId="0" applyNumberFormat="1" applyFont="1" applyAlignment="1">
      <alignment vertical="center" wrapText="1"/>
    </xf>
    <xf numFmtId="168" fontId="31" fillId="2" borderId="0" xfId="0" applyNumberFormat="1" applyFont="1" applyFill="1" applyAlignment="1">
      <alignment vertical="center" wrapText="1"/>
    </xf>
    <xf numFmtId="10" fontId="31" fillId="2" borderId="0" xfId="2" applyNumberFormat="1" applyFont="1" applyFill="1" applyBorder="1" applyAlignment="1" applyProtection="1">
      <alignment wrapText="1"/>
    </xf>
    <xf numFmtId="0" fontId="34" fillId="2" borderId="0" xfId="0" applyFont="1" applyFill="1" applyAlignment="1">
      <alignment horizontal="center" vertical="center" wrapText="1"/>
    </xf>
    <xf numFmtId="168" fontId="31" fillId="2" borderId="0" xfId="2" applyNumberFormat="1" applyFont="1" applyFill="1" applyBorder="1" applyAlignment="1" applyProtection="1">
      <alignment wrapText="1"/>
    </xf>
    <xf numFmtId="0" fontId="33" fillId="5" borderId="0" xfId="0" applyFont="1" applyFill="1" applyAlignment="1">
      <alignment horizontal="center" vertical="center" wrapText="1"/>
    </xf>
    <xf numFmtId="0" fontId="35" fillId="0" borderId="0" xfId="0" applyFont="1" applyAlignment="1">
      <alignment wrapText="1"/>
    </xf>
    <xf numFmtId="0" fontId="14" fillId="0" borderId="0" xfId="0" applyFont="1" applyAlignment="1">
      <alignment wrapText="1"/>
    </xf>
    <xf numFmtId="0" fontId="14" fillId="3" borderId="3" xfId="0" applyFont="1" applyFill="1" applyBorder="1" applyAlignment="1" applyProtection="1">
      <alignment horizontal="center" vertical="center" wrapText="1"/>
      <protection locked="0"/>
    </xf>
    <xf numFmtId="164" fontId="15" fillId="0" borderId="3" xfId="1" applyNumberFormat="1" applyFont="1" applyBorder="1" applyAlignment="1" applyProtection="1">
      <alignment horizontal="center" wrapText="1"/>
      <protection locked="0"/>
    </xf>
    <xf numFmtId="164" fontId="15" fillId="3" borderId="3" xfId="1" applyNumberFormat="1" applyFont="1" applyFill="1" applyBorder="1" applyAlignment="1" applyProtection="1">
      <alignment horizontal="center" wrapText="1"/>
      <protection locked="0"/>
    </xf>
    <xf numFmtId="164" fontId="14" fillId="2" borderId="3" xfId="1" applyNumberFormat="1" applyFont="1" applyFill="1" applyBorder="1" applyAlignment="1" applyProtection="1">
      <alignment horizontal="center" wrapText="1"/>
    </xf>
    <xf numFmtId="164" fontId="15" fillId="0" borderId="3" xfId="1" applyNumberFormat="1" applyFont="1" applyBorder="1" applyAlignment="1" applyProtection="1">
      <alignment horizontal="right" wrapText="1"/>
      <protection locked="0"/>
    </xf>
    <xf numFmtId="164" fontId="15" fillId="3" borderId="3" xfId="1" applyNumberFormat="1" applyFont="1" applyFill="1" applyBorder="1" applyAlignment="1" applyProtection="1">
      <alignment horizontal="right" wrapText="1"/>
      <protection locked="0"/>
    </xf>
    <xf numFmtId="164" fontId="14" fillId="2" borderId="5" xfId="1" applyNumberFormat="1" applyFont="1" applyFill="1" applyBorder="1" applyAlignment="1" applyProtection="1">
      <alignment horizontal="right" wrapText="1"/>
    </xf>
    <xf numFmtId="168" fontId="15" fillId="3" borderId="3" xfId="1" applyNumberFormat="1" applyFont="1" applyFill="1" applyBorder="1" applyAlignment="1" applyProtection="1">
      <alignment horizontal="right" wrapText="1"/>
      <protection locked="0"/>
    </xf>
    <xf numFmtId="168" fontId="15" fillId="0" borderId="3" xfId="1" applyNumberFormat="1" applyFont="1" applyBorder="1" applyAlignment="1" applyProtection="1">
      <alignment horizontal="right" wrapText="1"/>
      <protection locked="0"/>
    </xf>
    <xf numFmtId="168" fontId="14" fillId="2" borderId="5" xfId="1" applyNumberFormat="1" applyFont="1" applyFill="1" applyBorder="1" applyAlignment="1" applyProtection="1">
      <alignment horizontal="right" wrapText="1"/>
    </xf>
    <xf numFmtId="166" fontId="15" fillId="0" borderId="3" xfId="1" applyFont="1" applyBorder="1" applyAlignment="1" applyProtection="1">
      <alignment horizontal="center" vertical="center" wrapText="1"/>
      <protection locked="0"/>
    </xf>
    <xf numFmtId="166" fontId="15" fillId="3" borderId="3" xfId="1" applyFont="1" applyFill="1" applyBorder="1" applyAlignment="1" applyProtection="1">
      <alignment horizontal="center" vertical="center" wrapText="1"/>
      <protection locked="0"/>
    </xf>
    <xf numFmtId="166" fontId="14" fillId="2" borderId="3" xfId="1" applyFont="1" applyFill="1" applyBorder="1" applyAlignment="1" applyProtection="1">
      <alignment horizontal="center" vertical="center" wrapText="1"/>
    </xf>
    <xf numFmtId="166" fontId="15" fillId="3" borderId="0" xfId="1" applyFont="1" applyFill="1" applyBorder="1" applyAlignment="1" applyProtection="1">
      <alignment horizontal="center" vertical="center" wrapText="1"/>
      <protection locked="0"/>
    </xf>
    <xf numFmtId="168" fontId="14" fillId="2" borderId="3" xfId="1" applyNumberFormat="1" applyFont="1" applyFill="1" applyBorder="1" applyAlignment="1" applyProtection="1">
      <alignment horizontal="right" wrapText="1"/>
    </xf>
    <xf numFmtId="166" fontId="15" fillId="3" borderId="0" xfId="1" applyFont="1" applyFill="1" applyBorder="1" applyAlignment="1" applyProtection="1">
      <alignment vertical="center" wrapText="1"/>
      <protection locked="0"/>
    </xf>
    <xf numFmtId="166" fontId="14" fillId="2" borderId="5" xfId="1" applyFont="1" applyFill="1" applyBorder="1" applyAlignment="1" applyProtection="1">
      <alignment horizontal="center" vertical="center" wrapText="1"/>
    </xf>
    <xf numFmtId="168" fontId="14" fillId="4" borderId="3" xfId="1" applyNumberFormat="1" applyFont="1" applyFill="1" applyBorder="1" applyAlignment="1" applyProtection="1">
      <alignment horizontal="right" wrapText="1"/>
    </xf>
    <xf numFmtId="168" fontId="15" fillId="2" borderId="3" xfId="0" applyNumberFormat="1" applyFont="1" applyFill="1" applyBorder="1" applyAlignment="1">
      <alignment horizontal="right" wrapText="1"/>
    </xf>
    <xf numFmtId="0" fontId="13" fillId="0" borderId="0" xfId="0" applyFont="1" applyAlignment="1">
      <alignment wrapText="1"/>
    </xf>
    <xf numFmtId="166" fontId="14" fillId="3" borderId="0" xfId="0" applyNumberFormat="1" applyFont="1" applyFill="1" applyAlignment="1">
      <alignment vertical="center" wrapText="1"/>
    </xf>
    <xf numFmtId="168" fontId="14" fillId="2" borderId="4" xfId="1" applyNumberFormat="1" applyFont="1" applyFill="1" applyBorder="1" applyAlignment="1" applyProtection="1">
      <alignment wrapText="1"/>
    </xf>
    <xf numFmtId="168" fontId="14" fillId="2" borderId="13" xfId="1" applyNumberFormat="1" applyFont="1" applyFill="1" applyBorder="1" applyAlignment="1" applyProtection="1">
      <alignment wrapText="1"/>
    </xf>
    <xf numFmtId="166" fontId="14" fillId="0" borderId="0" xfId="0" applyNumberFormat="1" applyFont="1" applyAlignment="1">
      <alignment vertical="center" wrapText="1"/>
    </xf>
    <xf numFmtId="9" fontId="14" fillId="3" borderId="0" xfId="2" applyFont="1" applyFill="1" applyBorder="1" applyAlignment="1">
      <alignment wrapText="1"/>
    </xf>
    <xf numFmtId="0" fontId="36" fillId="3" borderId="0" xfId="0" applyFont="1" applyFill="1" applyAlignment="1">
      <alignment horizontal="center" vertical="center" wrapText="1"/>
    </xf>
    <xf numFmtId="166" fontId="14" fillId="3" borderId="0" xfId="2" applyNumberFormat="1" applyFont="1" applyFill="1" applyBorder="1" applyAlignment="1">
      <alignment wrapText="1"/>
    </xf>
    <xf numFmtId="0" fontId="13" fillId="3" borderId="0" xfId="0" applyFont="1" applyFill="1" applyAlignment="1">
      <alignment horizontal="center" vertical="center" wrapText="1"/>
    </xf>
    <xf numFmtId="168" fontId="14" fillId="2" borderId="53" xfId="1" applyNumberFormat="1" applyFont="1" applyFill="1" applyBorder="1" applyAlignment="1" applyProtection="1">
      <alignment horizontal="right" wrapText="1"/>
    </xf>
    <xf numFmtId="164" fontId="14" fillId="2" borderId="3" xfId="1" applyNumberFormat="1" applyFont="1" applyFill="1" applyBorder="1" applyAlignment="1" applyProtection="1">
      <alignment horizontal="right" wrapText="1"/>
    </xf>
    <xf numFmtId="168" fontId="29" fillId="2" borderId="3" xfId="0" applyNumberFormat="1" applyFont="1" applyFill="1" applyBorder="1" applyAlignment="1">
      <alignment horizontal="right" wrapText="1"/>
    </xf>
    <xf numFmtId="168" fontId="38" fillId="2" borderId="13" xfId="1" applyNumberFormat="1" applyFont="1" applyFill="1" applyBorder="1" applyAlignment="1" applyProtection="1">
      <alignment horizontal="right" wrapText="1"/>
    </xf>
    <xf numFmtId="168" fontId="38" fillId="2" borderId="4" xfId="1" applyNumberFormat="1" applyFont="1" applyFill="1" applyBorder="1" applyAlignment="1" applyProtection="1">
      <alignment wrapText="1"/>
    </xf>
    <xf numFmtId="168" fontId="38" fillId="2" borderId="13" xfId="1" applyNumberFormat="1" applyFont="1" applyFill="1" applyBorder="1" applyAlignment="1" applyProtection="1">
      <alignment wrapText="1"/>
    </xf>
    <xf numFmtId="164" fontId="32" fillId="10" borderId="3" xfId="0" applyNumberFormat="1" applyFont="1" applyFill="1" applyBorder="1" applyAlignment="1" applyProtection="1">
      <alignment horizontal="right" wrapText="1"/>
      <protection locked="0"/>
    </xf>
    <xf numFmtId="164" fontId="32" fillId="10" borderId="39" xfId="0" applyNumberFormat="1" applyFont="1" applyFill="1" applyBorder="1" applyAlignment="1" applyProtection="1">
      <alignment horizontal="right" wrapText="1"/>
      <protection locked="0"/>
    </xf>
    <xf numFmtId="164" fontId="32" fillId="10" borderId="39" xfId="0" applyNumberFormat="1" applyFont="1" applyFill="1" applyBorder="1" applyAlignment="1" applyProtection="1">
      <alignment wrapText="1"/>
      <protection locked="0"/>
    </xf>
    <xf numFmtId="168" fontId="32" fillId="0" borderId="3" xfId="1" applyNumberFormat="1" applyFont="1" applyFill="1" applyBorder="1" applyAlignment="1" applyProtection="1">
      <alignment horizontal="right" wrapText="1"/>
      <protection locked="0"/>
    </xf>
    <xf numFmtId="164" fontId="28" fillId="3" borderId="39" xfId="0" applyNumberFormat="1" applyFont="1" applyFill="1" applyBorder="1" applyAlignment="1" applyProtection="1">
      <alignment horizontal="right" wrapText="1"/>
      <protection locked="0"/>
    </xf>
    <xf numFmtId="164" fontId="32" fillId="3" borderId="39" xfId="0" applyNumberFormat="1" applyFont="1" applyFill="1" applyBorder="1" applyAlignment="1" applyProtection="1">
      <alignment horizontal="right" wrapText="1"/>
      <protection locked="0"/>
    </xf>
    <xf numFmtId="164" fontId="31" fillId="10" borderId="5" xfId="1" applyNumberFormat="1" applyFont="1" applyFill="1" applyBorder="1" applyAlignment="1" applyProtection="1">
      <alignment horizontal="right" wrapText="1"/>
    </xf>
    <xf numFmtId="0" fontId="10" fillId="0" borderId="0" xfId="0" applyFont="1" applyAlignment="1">
      <alignment wrapText="1"/>
    </xf>
    <xf numFmtId="0" fontId="6" fillId="0" borderId="0" xfId="0" applyFont="1" applyAlignment="1">
      <alignment wrapText="1"/>
    </xf>
    <xf numFmtId="166" fontId="12" fillId="0" borderId="0" xfId="1" applyFont="1" applyFill="1" applyBorder="1" applyAlignment="1" applyProtection="1">
      <alignment vertical="center" wrapText="1"/>
    </xf>
    <xf numFmtId="0" fontId="11" fillId="0" borderId="0" xfId="0" applyFont="1" applyAlignment="1">
      <alignment vertical="center" wrapText="1"/>
    </xf>
    <xf numFmtId="0" fontId="37" fillId="0" borderId="0" xfId="0" applyFont="1" applyAlignment="1">
      <alignment horizontal="left" wrapText="1"/>
    </xf>
    <xf numFmtId="0" fontId="37" fillId="0" borderId="0" xfId="0" applyFont="1" applyAlignment="1">
      <alignment wrapText="1"/>
    </xf>
    <xf numFmtId="0" fontId="15" fillId="0" borderId="0" xfId="0" applyFont="1" applyAlignment="1">
      <alignment wrapText="1"/>
    </xf>
    <xf numFmtId="0" fontId="7" fillId="0" borderId="0" xfId="0" applyFont="1" applyAlignment="1">
      <alignment horizontal="left" wrapText="1"/>
    </xf>
    <xf numFmtId="0" fontId="14" fillId="0" borderId="0" xfId="0" applyFont="1" applyAlignment="1">
      <alignment horizontal="left" wrapText="1"/>
    </xf>
    <xf numFmtId="166" fontId="7" fillId="0" borderId="5" xfId="1" applyFont="1" applyFill="1" applyBorder="1" applyAlignment="1" applyProtection="1">
      <alignment horizontal="center" vertical="center" wrapText="1"/>
      <protection locked="0"/>
    </xf>
    <xf numFmtId="166" fontId="14" fillId="0" borderId="5" xfId="1" applyFont="1" applyFill="1" applyBorder="1" applyAlignment="1" applyProtection="1">
      <alignment horizontal="center" vertical="center" wrapText="1"/>
      <protection locked="0"/>
    </xf>
    <xf numFmtId="0" fontId="14" fillId="0" borderId="5" xfId="0" applyFont="1" applyBorder="1" applyAlignment="1">
      <alignment horizontal="center" vertical="center" wrapText="1"/>
    </xf>
    <xf numFmtId="0" fontId="7" fillId="0" borderId="13" xfId="0" applyFont="1" applyBorder="1" applyAlignment="1">
      <alignment horizontal="left" wrapText="1"/>
    </xf>
    <xf numFmtId="166" fontId="7" fillId="0" borderId="13" xfId="0" applyNumberFormat="1" applyFont="1" applyBorder="1" applyAlignment="1">
      <alignment horizontal="center" wrapText="1"/>
    </xf>
    <xf numFmtId="166" fontId="14" fillId="0" borderId="13" xfId="0" applyNumberFormat="1" applyFont="1" applyBorder="1" applyAlignment="1">
      <alignment horizontal="center" wrapText="1"/>
    </xf>
    <xf numFmtId="166" fontId="14" fillId="0" borderId="13" xfId="0" applyNumberFormat="1" applyFont="1" applyBorder="1" applyAlignment="1">
      <alignment wrapText="1"/>
    </xf>
    <xf numFmtId="0" fontId="11" fillId="0" borderId="39" xfId="0" applyFont="1" applyBorder="1" applyAlignment="1">
      <alignment vertical="center" wrapText="1"/>
    </xf>
    <xf numFmtId="166" fontId="6" fillId="0" borderId="39" xfId="0" applyNumberFormat="1" applyFont="1" applyBorder="1" applyAlignment="1" applyProtection="1">
      <alignment wrapText="1"/>
      <protection locked="0"/>
    </xf>
    <xf numFmtId="166" fontId="15" fillId="0" borderId="39" xfId="0" applyNumberFormat="1" applyFont="1" applyBorder="1" applyAlignment="1" applyProtection="1">
      <alignment wrapText="1"/>
      <protection locked="0"/>
    </xf>
    <xf numFmtId="166" fontId="6" fillId="0" borderId="39" xfId="1" applyFont="1" applyFill="1" applyBorder="1" applyAlignment="1" applyProtection="1">
      <alignment horizontal="center" vertical="center" wrapText="1"/>
      <protection locked="0"/>
    </xf>
    <xf numFmtId="166" fontId="15" fillId="0" borderId="39" xfId="1" applyFont="1" applyFill="1" applyBorder="1" applyAlignment="1" applyProtection="1">
      <alignment horizontal="center" vertical="center" wrapText="1"/>
      <protection locked="0"/>
    </xf>
    <xf numFmtId="166" fontId="14" fillId="0" borderId="39" xfId="0" applyNumberFormat="1" applyFont="1" applyBorder="1" applyAlignment="1">
      <alignment wrapText="1"/>
    </xf>
    <xf numFmtId="0" fontId="11" fillId="0" borderId="3" xfId="0" applyFont="1" applyBorder="1" applyAlignment="1">
      <alignment vertical="center" wrapText="1"/>
    </xf>
    <xf numFmtId="166" fontId="6" fillId="0" borderId="3" xfId="0" applyNumberFormat="1" applyFont="1" applyBorder="1" applyAlignment="1" applyProtection="1">
      <alignment wrapText="1"/>
      <protection locked="0"/>
    </xf>
    <xf numFmtId="166" fontId="15" fillId="0" borderId="3" xfId="0" applyNumberFormat="1" applyFont="1" applyBorder="1" applyAlignment="1" applyProtection="1">
      <alignment wrapText="1"/>
      <protection locked="0"/>
    </xf>
    <xf numFmtId="166" fontId="6" fillId="0" borderId="3" xfId="1" applyFont="1" applyFill="1" applyBorder="1" applyAlignment="1" applyProtection="1">
      <alignment horizontal="center" vertical="center" wrapText="1"/>
      <protection locked="0"/>
    </xf>
    <xf numFmtId="166" fontId="15" fillId="0" borderId="3" xfId="1" applyFont="1" applyFill="1" applyBorder="1" applyAlignment="1" applyProtection="1">
      <alignment horizontal="center" vertical="center" wrapText="1"/>
      <protection locked="0"/>
    </xf>
    <xf numFmtId="166" fontId="14" fillId="0" borderId="3" xfId="0" applyNumberFormat="1" applyFont="1" applyBorder="1" applyAlignment="1">
      <alignment wrapText="1"/>
    </xf>
    <xf numFmtId="0" fontId="11" fillId="0" borderId="3" xfId="0" applyFont="1" applyBorder="1" applyAlignment="1" applyProtection="1">
      <alignment vertical="center" wrapText="1"/>
      <protection locked="0"/>
    </xf>
    <xf numFmtId="166" fontId="2" fillId="0" borderId="3" xfId="0" applyNumberFormat="1" applyFont="1" applyBorder="1" applyAlignment="1" applyProtection="1">
      <alignment wrapText="1"/>
      <protection locked="0"/>
    </xf>
    <xf numFmtId="166" fontId="15" fillId="0" borderId="3" xfId="0" applyNumberFormat="1" applyFont="1" applyBorder="1" applyAlignment="1" applyProtection="1">
      <alignment horizontal="right" wrapText="1"/>
      <protection locked="0"/>
    </xf>
    <xf numFmtId="167" fontId="14" fillId="0" borderId="3" xfId="0" applyNumberFormat="1" applyFont="1" applyBorder="1" applyAlignment="1">
      <alignment wrapText="1"/>
    </xf>
    <xf numFmtId="166" fontId="7" fillId="0" borderId="3" xfId="1" applyFont="1" applyFill="1" applyBorder="1" applyAlignment="1" applyProtection="1">
      <alignment wrapText="1"/>
    </xf>
    <xf numFmtId="166" fontId="7" fillId="0" borderId="3" xfId="1" applyFont="1" applyFill="1" applyBorder="1" applyAlignment="1">
      <alignment wrapText="1"/>
    </xf>
    <xf numFmtId="166" fontId="14" fillId="0" borderId="3" xfId="1" applyFont="1" applyFill="1" applyBorder="1" applyAlignment="1">
      <alignment wrapText="1"/>
    </xf>
    <xf numFmtId="166" fontId="14" fillId="0" borderId="4" xfId="0" applyNumberFormat="1" applyFont="1" applyBorder="1" applyAlignment="1">
      <alignment wrapText="1"/>
    </xf>
    <xf numFmtId="166" fontId="7" fillId="0" borderId="4" xfId="1" applyFont="1" applyFill="1" applyBorder="1" applyAlignment="1" applyProtection="1">
      <alignment wrapText="1"/>
    </xf>
    <xf numFmtId="166" fontId="7" fillId="0" borderId="1" xfId="1" applyFont="1" applyFill="1" applyBorder="1" applyAlignment="1">
      <alignment wrapText="1"/>
    </xf>
    <xf numFmtId="166" fontId="14" fillId="0" borderId="1" xfId="1" applyFont="1" applyFill="1" applyBorder="1" applyAlignment="1">
      <alignment wrapText="1"/>
    </xf>
    <xf numFmtId="166" fontId="14" fillId="0" borderId="1" xfId="0" applyNumberFormat="1" applyFont="1" applyBorder="1" applyAlignment="1">
      <alignment wrapText="1"/>
    </xf>
    <xf numFmtId="166" fontId="14" fillId="0" borderId="2" xfId="0" applyNumberFormat="1" applyFont="1" applyBorder="1" applyAlignment="1">
      <alignment wrapText="1"/>
    </xf>
    <xf numFmtId="0" fontId="7" fillId="0" borderId="40" xfId="0" applyFont="1" applyBorder="1" applyAlignment="1">
      <alignment horizontal="left" wrapText="1"/>
    </xf>
    <xf numFmtId="0" fontId="7" fillId="0" borderId="41" xfId="0" applyFont="1" applyBorder="1" applyAlignment="1">
      <alignment horizontal="left" wrapText="1"/>
    </xf>
    <xf numFmtId="0" fontId="14" fillId="0" borderId="41" xfId="0" applyFont="1" applyBorder="1" applyAlignment="1">
      <alignment horizontal="left" wrapText="1"/>
    </xf>
    <xf numFmtId="0" fontId="14" fillId="0" borderId="42" xfId="0" applyFont="1" applyBorder="1" applyAlignment="1">
      <alignment horizontal="left" wrapText="1"/>
    </xf>
    <xf numFmtId="166" fontId="7" fillId="0" borderId="1" xfId="1" applyFont="1" applyFill="1" applyBorder="1" applyAlignment="1" applyProtection="1">
      <alignment wrapText="1"/>
    </xf>
    <xf numFmtId="166" fontId="2" fillId="0" borderId="3" xfId="1" applyFont="1" applyFill="1" applyBorder="1" applyAlignment="1" applyProtection="1">
      <alignment horizontal="center" vertical="center" wrapText="1"/>
      <protection locked="0"/>
    </xf>
    <xf numFmtId="166" fontId="6" fillId="0" borderId="3" xfId="1" applyFont="1" applyFill="1" applyBorder="1" applyAlignment="1" applyProtection="1">
      <alignment vertical="center" wrapText="1"/>
      <protection locked="0"/>
    </xf>
    <xf numFmtId="166" fontId="15" fillId="0" borderId="39" xfId="1" applyFont="1" applyFill="1" applyBorder="1" applyAlignment="1" applyProtection="1">
      <alignment vertical="center" wrapText="1"/>
      <protection locked="0"/>
    </xf>
    <xf numFmtId="166" fontId="15" fillId="0" borderId="3" xfId="1" applyFont="1" applyFill="1" applyBorder="1" applyAlignment="1" applyProtection="1">
      <alignment vertical="center" wrapText="1"/>
      <protection locked="0"/>
    </xf>
    <xf numFmtId="0" fontId="7" fillId="0" borderId="11" xfId="0" applyFont="1" applyBorder="1" applyAlignment="1">
      <alignment horizontal="center" wrapText="1"/>
    </xf>
    <xf numFmtId="0" fontId="14" fillId="0" borderId="54" xfId="0" applyFont="1" applyBorder="1" applyAlignment="1" applyProtection="1">
      <alignment horizontal="center" wrapText="1"/>
      <protection locked="0"/>
    </xf>
    <xf numFmtId="0" fontId="14" fillId="0" borderId="39" xfId="0" applyFont="1" applyBorder="1" applyAlignment="1" applyProtection="1">
      <alignment horizontal="center" wrapText="1"/>
      <protection locked="0"/>
    </xf>
    <xf numFmtId="0" fontId="12" fillId="0" borderId="8" xfId="0" applyFont="1" applyBorder="1" applyAlignment="1">
      <alignment vertical="center" wrapText="1"/>
    </xf>
    <xf numFmtId="166" fontId="6" fillId="0" borderId="39" xfId="0" applyNumberFormat="1" applyFont="1" applyBorder="1" applyAlignment="1">
      <alignment wrapText="1"/>
    </xf>
    <xf numFmtId="166" fontId="15" fillId="0" borderId="39" xfId="0" applyNumberFormat="1" applyFont="1" applyBorder="1" applyAlignment="1">
      <alignment wrapText="1"/>
    </xf>
    <xf numFmtId="166" fontId="14" fillId="0" borderId="38" xfId="0" applyNumberFormat="1" applyFont="1" applyBorder="1" applyAlignment="1">
      <alignment wrapText="1"/>
    </xf>
    <xf numFmtId="166" fontId="14" fillId="0" borderId="9" xfId="0" applyNumberFormat="1" applyFont="1" applyBorder="1" applyAlignment="1">
      <alignment wrapText="1"/>
    </xf>
    <xf numFmtId="0" fontId="12" fillId="0" borderId="8" xfId="0" applyFont="1" applyBorder="1" applyAlignment="1" applyProtection="1">
      <alignment vertical="center" wrapText="1"/>
      <protection locked="0"/>
    </xf>
    <xf numFmtId="166" fontId="6" fillId="0" borderId="0" xfId="1" applyFont="1" applyFill="1" applyBorder="1" applyAlignment="1" applyProtection="1">
      <alignment vertical="center" wrapText="1"/>
    </xf>
    <xf numFmtId="166" fontId="6" fillId="0" borderId="3" xfId="0" applyNumberFormat="1" applyFont="1" applyBorder="1" applyAlignment="1">
      <alignment wrapText="1"/>
    </xf>
    <xf numFmtId="166" fontId="15" fillId="0" borderId="3" xfId="0" applyNumberFormat="1" applyFont="1" applyBorder="1" applyAlignment="1">
      <alignment wrapText="1"/>
    </xf>
    <xf numFmtId="166" fontId="6" fillId="0" borderId="8" xfId="1" applyFont="1" applyFill="1" applyBorder="1" applyAlignment="1" applyProtection="1">
      <alignment wrapText="1"/>
    </xf>
    <xf numFmtId="166" fontId="6" fillId="0" borderId="3" xfId="1" applyFont="1" applyFill="1" applyBorder="1" applyAlignment="1">
      <alignment wrapText="1"/>
    </xf>
    <xf numFmtId="166" fontId="15" fillId="0" borderId="3" xfId="1" applyFont="1" applyFill="1" applyBorder="1" applyAlignment="1">
      <alignment wrapText="1"/>
    </xf>
    <xf numFmtId="166" fontId="15" fillId="0" borderId="9" xfId="0" applyNumberFormat="1" applyFont="1" applyBorder="1" applyAlignment="1">
      <alignment wrapText="1"/>
    </xf>
    <xf numFmtId="0" fontId="6" fillId="0" borderId="12" xfId="0" applyFont="1" applyBorder="1" applyAlignment="1">
      <alignment wrapText="1"/>
    </xf>
    <xf numFmtId="166" fontId="6" fillId="0" borderId="13" xfId="0" applyNumberFormat="1" applyFont="1" applyBorder="1" applyAlignment="1">
      <alignment wrapText="1"/>
    </xf>
    <xf numFmtId="166" fontId="15" fillId="0" borderId="13" xfId="0" applyNumberFormat="1" applyFont="1" applyBorder="1" applyAlignment="1">
      <alignment wrapText="1"/>
    </xf>
    <xf numFmtId="166" fontId="15" fillId="0" borderId="33" xfId="0" applyNumberFormat="1" applyFont="1" applyBorder="1" applyAlignment="1">
      <alignment wrapText="1"/>
    </xf>
    <xf numFmtId="166" fontId="15" fillId="0" borderId="14" xfId="0" applyNumberFormat="1" applyFont="1" applyBorder="1" applyAlignment="1">
      <alignment wrapText="1"/>
    </xf>
    <xf numFmtId="166" fontId="6" fillId="0" borderId="0" xfId="0" applyNumberFormat="1" applyFont="1" applyAlignment="1">
      <alignment vertical="center" wrapText="1"/>
    </xf>
    <xf numFmtId="0" fontId="7" fillId="0" borderId="32" xfId="0" applyFont="1" applyBorder="1" applyAlignment="1">
      <alignment wrapText="1"/>
    </xf>
    <xf numFmtId="166" fontId="7" fillId="0" borderId="33" xfId="0" applyNumberFormat="1" applyFont="1" applyBorder="1" applyAlignment="1">
      <alignment wrapText="1"/>
    </xf>
    <xf numFmtId="166" fontId="14" fillId="0" borderId="33" xfId="0" applyNumberFormat="1" applyFont="1" applyBorder="1" applyAlignment="1">
      <alignment wrapText="1"/>
    </xf>
    <xf numFmtId="166" fontId="14" fillId="0" borderId="34" xfId="0" applyNumberFormat="1" applyFont="1" applyBorder="1" applyAlignment="1">
      <alignment wrapText="1"/>
    </xf>
    <xf numFmtId="167" fontId="15" fillId="0" borderId="0" xfId="0" applyNumberFormat="1" applyFont="1" applyAlignment="1">
      <alignment wrapText="1"/>
    </xf>
    <xf numFmtId="166" fontId="7" fillId="0" borderId="0" xfId="0" applyNumberFormat="1" applyFont="1" applyAlignment="1">
      <alignment wrapText="1"/>
    </xf>
    <xf numFmtId="0" fontId="7" fillId="0" borderId="0" xfId="0" applyFont="1" applyAlignment="1">
      <alignment horizontal="center" vertical="center" wrapText="1"/>
    </xf>
    <xf numFmtId="0" fontId="6" fillId="0" borderId="0" xfId="0" applyFont="1" applyAlignment="1">
      <alignment horizontal="center" vertical="center" wrapText="1"/>
    </xf>
    <xf numFmtId="0" fontId="7" fillId="0" borderId="3" xfId="0" applyFont="1" applyBorder="1" applyAlignment="1">
      <alignment vertical="center" wrapText="1"/>
    </xf>
    <xf numFmtId="0" fontId="6" fillId="0" borderId="3" xfId="0" applyFont="1" applyBorder="1" applyAlignment="1">
      <alignment vertical="center" wrapText="1"/>
    </xf>
    <xf numFmtId="168" fontId="6" fillId="0" borderId="3" xfId="1" applyNumberFormat="1" applyFont="1" applyFill="1" applyBorder="1" applyAlignment="1" applyProtection="1">
      <alignment horizontal="right" wrapText="1"/>
      <protection locked="0"/>
    </xf>
    <xf numFmtId="168" fontId="15" fillId="0" borderId="3" xfId="1" applyNumberFormat="1" applyFont="1" applyFill="1" applyBorder="1" applyAlignment="1" applyProtection="1">
      <alignment horizontal="right" wrapText="1"/>
      <protection locked="0"/>
    </xf>
    <xf numFmtId="168" fontId="6" fillId="0" borderId="3" xfId="1" applyNumberFormat="1" applyFont="1" applyFill="1" applyBorder="1" applyAlignment="1" applyProtection="1">
      <alignment horizontal="right" wrapText="1"/>
    </xf>
    <xf numFmtId="9" fontId="6" fillId="0" borderId="3" xfId="2" applyFont="1" applyFill="1" applyBorder="1" applyAlignment="1" applyProtection="1">
      <alignment horizontal="center" vertical="center" wrapText="1"/>
      <protection locked="0"/>
    </xf>
    <xf numFmtId="166" fontId="5" fillId="0" borderId="3" xfId="1" applyFont="1" applyFill="1" applyBorder="1" applyAlignment="1" applyProtection="1">
      <alignment horizontal="center" vertical="center" wrapText="1"/>
      <protection locked="0"/>
    </xf>
    <xf numFmtId="49" fontId="6" fillId="0" borderId="3" xfId="1" applyNumberFormat="1" applyFont="1" applyFill="1" applyBorder="1" applyAlignment="1" applyProtection="1">
      <alignment horizontal="left" vertical="center" wrapText="1"/>
      <protection locked="0"/>
    </xf>
    <xf numFmtId="0" fontId="5" fillId="0" borderId="3" xfId="0" applyFont="1" applyBorder="1" applyAlignment="1" applyProtection="1">
      <alignment horizontal="left" vertical="top" wrapText="1"/>
      <protection locked="0"/>
    </xf>
    <xf numFmtId="49" fontId="6" fillId="0" borderId="3" xfId="1" applyNumberFormat="1" applyFont="1" applyFill="1" applyBorder="1" applyAlignment="1" applyProtection="1">
      <alignment horizontal="left" wrapText="1"/>
      <protection locked="0"/>
    </xf>
    <xf numFmtId="166" fontId="3" fillId="0" borderId="3" xfId="1" applyFont="1" applyFill="1" applyBorder="1" applyAlignment="1" applyProtection="1">
      <alignment horizontal="center" vertical="center" wrapText="1"/>
      <protection locked="0"/>
    </xf>
    <xf numFmtId="168" fontId="7" fillId="0" borderId="3" xfId="1" applyNumberFormat="1" applyFont="1" applyFill="1" applyBorder="1" applyAlignment="1" applyProtection="1">
      <alignment horizontal="right" wrapText="1"/>
    </xf>
    <xf numFmtId="168" fontId="31" fillId="0" borderId="3" xfId="1" applyNumberFormat="1" applyFont="1" applyFill="1" applyBorder="1" applyAlignment="1" applyProtection="1">
      <alignment horizontal="right" wrapText="1"/>
    </xf>
    <xf numFmtId="168" fontId="14" fillId="0" borderId="3" xfId="1" applyNumberFormat="1" applyFont="1" applyFill="1" applyBorder="1" applyAlignment="1" applyProtection="1">
      <alignment horizontal="right" wrapText="1"/>
    </xf>
    <xf numFmtId="168" fontId="14" fillId="0" borderId="5" xfId="1" applyNumberFormat="1" applyFont="1" applyFill="1" applyBorder="1" applyAlignment="1" applyProtection="1">
      <alignment horizontal="right" wrapText="1"/>
    </xf>
    <xf numFmtId="168" fontId="7" fillId="0" borderId="5" xfId="1" applyNumberFormat="1" applyFont="1" applyFill="1" applyBorder="1" applyAlignment="1" applyProtection="1">
      <alignment horizontal="right" wrapText="1"/>
    </xf>
    <xf numFmtId="166" fontId="7" fillId="0" borderId="3" xfId="1" applyFont="1" applyFill="1" applyBorder="1" applyAlignment="1" applyProtection="1">
      <alignment horizontal="center" vertical="center" wrapText="1"/>
    </xf>
    <xf numFmtId="168" fontId="31" fillId="0" borderId="5" xfId="1" applyNumberFormat="1" applyFont="1" applyFill="1" applyBorder="1" applyAlignment="1" applyProtection="1">
      <alignment horizontal="right" wrapText="1"/>
    </xf>
    <xf numFmtId="166" fontId="22" fillId="0" borderId="3" xfId="0" applyNumberFormat="1" applyFont="1" applyBorder="1" applyAlignment="1">
      <alignment horizontal="center" vertical="center" wrapText="1"/>
    </xf>
    <xf numFmtId="0" fontId="3" fillId="0" borderId="3" xfId="0" applyFont="1" applyBorder="1" applyAlignment="1" applyProtection="1">
      <alignment horizontal="left" vertical="top" wrapText="1"/>
      <protection locked="0"/>
    </xf>
    <xf numFmtId="166" fontId="32" fillId="0" borderId="3" xfId="1" applyFont="1" applyFill="1" applyBorder="1" applyAlignment="1" applyProtection="1">
      <alignment horizontal="center" vertical="center" wrapText="1"/>
      <protection locked="0"/>
    </xf>
    <xf numFmtId="166" fontId="6" fillId="0" borderId="3" xfId="1" applyFont="1" applyFill="1" applyBorder="1" applyAlignment="1" applyProtection="1">
      <alignment horizontal="center" vertical="center" wrapText="1"/>
    </xf>
    <xf numFmtId="166" fontId="14" fillId="0" borderId="3" xfId="1" applyFont="1" applyFill="1" applyBorder="1" applyAlignment="1" applyProtection="1">
      <alignment horizontal="center" vertical="center" wrapText="1"/>
    </xf>
    <xf numFmtId="0" fontId="0" fillId="0" borderId="3" xfId="0" applyBorder="1" applyAlignment="1">
      <alignment vertical="center" wrapText="1"/>
    </xf>
    <xf numFmtId="166" fontId="0" fillId="0" borderId="3" xfId="1" applyFont="1" applyBorder="1" applyAlignment="1">
      <alignment wrapText="1"/>
    </xf>
    <xf numFmtId="4" fontId="0" fillId="0" borderId="3" xfId="0" applyNumberFormat="1" applyBorder="1" applyAlignment="1">
      <alignment vertical="center" wrapText="1"/>
    </xf>
    <xf numFmtId="3" fontId="0" fillId="0" borderId="3" xfId="0" applyNumberFormat="1" applyBorder="1" applyAlignment="1">
      <alignment vertical="center" wrapText="1"/>
    </xf>
    <xf numFmtId="0" fontId="25" fillId="0" borderId="0" xfId="0" applyFont="1" applyAlignment="1">
      <alignment horizontal="left" vertical="top" wrapText="1"/>
    </xf>
    <xf numFmtId="0" fontId="6" fillId="3" borderId="4" xfId="0" applyFont="1" applyFill="1" applyBorder="1" applyAlignment="1" applyProtection="1">
      <alignment horizontal="left" vertical="top" wrapText="1"/>
      <protection locked="0"/>
    </xf>
    <xf numFmtId="0" fontId="6" fillId="3" borderId="1" xfId="0" applyFont="1" applyFill="1" applyBorder="1" applyAlignment="1" applyProtection="1">
      <alignment horizontal="left" vertical="top" wrapText="1"/>
      <protection locked="0"/>
    </xf>
    <xf numFmtId="0" fontId="6" fillId="3" borderId="2" xfId="0" applyFont="1" applyFill="1" applyBorder="1" applyAlignment="1" applyProtection="1">
      <alignment horizontal="left" vertical="top" wrapText="1"/>
      <protection locked="0"/>
    </xf>
    <xf numFmtId="0" fontId="7" fillId="0" borderId="0" xfId="0" applyFont="1" applyAlignment="1">
      <alignment horizontal="center" vertical="center" wrapText="1"/>
    </xf>
    <xf numFmtId="0" fontId="7" fillId="2" borderId="43" xfId="0" applyFont="1" applyFill="1" applyBorder="1" applyAlignment="1">
      <alignment horizontal="center" vertical="center" wrapText="1"/>
    </xf>
    <xf numFmtId="0" fontId="7" fillId="2" borderId="44" xfId="0" applyFont="1" applyFill="1" applyBorder="1" applyAlignment="1">
      <alignment horizontal="center" vertical="center" wrapText="1"/>
    </xf>
    <xf numFmtId="0" fontId="7" fillId="2" borderId="45" xfId="0" applyFont="1" applyFill="1" applyBorder="1" applyAlignment="1">
      <alignment horizontal="center" vertical="center" wrapText="1"/>
    </xf>
    <xf numFmtId="0" fontId="0" fillId="5" borderId="12" xfId="0" applyFill="1" applyBorder="1" applyAlignment="1">
      <alignment horizontal="center" vertical="center" wrapText="1"/>
    </xf>
    <xf numFmtId="0" fontId="0" fillId="5" borderId="14" xfId="0" applyFill="1" applyBorder="1" applyAlignment="1">
      <alignment horizontal="center" vertical="center" wrapText="1"/>
    </xf>
    <xf numFmtId="0" fontId="6" fillId="2" borderId="35" xfId="0" applyFont="1" applyFill="1" applyBorder="1" applyAlignment="1">
      <alignment horizontal="center" vertical="center" wrapText="1"/>
    </xf>
    <xf numFmtId="0" fontId="6" fillId="2" borderId="10" xfId="0" applyFont="1" applyFill="1" applyBorder="1" applyAlignment="1">
      <alignment horizontal="center" vertical="center" wrapText="1"/>
    </xf>
    <xf numFmtId="166" fontId="7" fillId="2" borderId="31" xfId="1" applyFont="1" applyFill="1" applyBorder="1" applyAlignment="1" applyProtection="1">
      <alignment horizontal="center" vertical="center" wrapText="1"/>
    </xf>
    <xf numFmtId="166" fontId="7" fillId="2" borderId="38" xfId="1" applyFont="1" applyFill="1" applyBorder="1" applyAlignment="1" applyProtection="1">
      <alignment horizontal="center" vertical="center" wrapText="1"/>
    </xf>
    <xf numFmtId="0" fontId="7" fillId="2" borderId="5" xfId="0" applyFont="1" applyFill="1" applyBorder="1" applyAlignment="1">
      <alignment horizontal="center" vertical="center" wrapText="1"/>
    </xf>
    <xf numFmtId="0" fontId="7" fillId="2" borderId="39" xfId="0" applyFont="1" applyFill="1" applyBorder="1" applyAlignment="1">
      <alignment horizontal="center" vertical="center" wrapText="1"/>
    </xf>
    <xf numFmtId="0" fontId="7" fillId="2" borderId="31" xfId="0" applyFont="1" applyFill="1" applyBorder="1" applyAlignment="1">
      <alignment horizontal="center" vertical="center" wrapText="1"/>
    </xf>
    <xf numFmtId="0" fontId="7" fillId="2" borderId="38"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36" xfId="0" applyFont="1" applyFill="1" applyBorder="1" applyAlignment="1">
      <alignment horizontal="center" vertical="center" wrapText="1"/>
    </xf>
    <xf numFmtId="0" fontId="7" fillId="4" borderId="43" xfId="0" applyFont="1" applyFill="1" applyBorder="1" applyAlignment="1">
      <alignment horizontal="center" vertical="center" wrapText="1"/>
    </xf>
    <xf numFmtId="0" fontId="7" fillId="4" borderId="44" xfId="0" applyFont="1" applyFill="1" applyBorder="1" applyAlignment="1">
      <alignment horizontal="center" vertical="center" wrapText="1"/>
    </xf>
    <xf numFmtId="0" fontId="7" fillId="4" borderId="45" xfId="0" applyFont="1" applyFill="1" applyBorder="1" applyAlignment="1">
      <alignment horizontal="center" vertical="center" wrapText="1"/>
    </xf>
    <xf numFmtId="166" fontId="7" fillId="2" borderId="5" xfId="1" applyFont="1" applyFill="1" applyBorder="1" applyAlignment="1" applyProtection="1">
      <alignment horizontal="center" vertical="center" wrapText="1"/>
      <protection locked="0"/>
    </xf>
    <xf numFmtId="166" fontId="7" fillId="2" borderId="39" xfId="1" applyFont="1" applyFill="1" applyBorder="1" applyAlignment="1" applyProtection="1">
      <alignment horizontal="center" vertical="center" wrapText="1"/>
      <protection locked="0"/>
    </xf>
    <xf numFmtId="166" fontId="14" fillId="2" borderId="5" xfId="1" applyFont="1" applyFill="1" applyBorder="1" applyAlignment="1" applyProtection="1">
      <alignment horizontal="center" vertical="center" wrapText="1"/>
      <protection locked="0"/>
    </xf>
    <xf numFmtId="166" fontId="14" fillId="2" borderId="39" xfId="1" applyFont="1" applyFill="1" applyBorder="1" applyAlignment="1" applyProtection="1">
      <alignment horizontal="center" vertical="center" wrapText="1"/>
      <protection locked="0"/>
    </xf>
    <xf numFmtId="0" fontId="7" fillId="2" borderId="5" xfId="0" applyFont="1" applyFill="1" applyBorder="1" applyAlignment="1" applyProtection="1">
      <alignment horizontal="center" vertical="center" wrapText="1"/>
      <protection locked="0"/>
    </xf>
    <xf numFmtId="0" fontId="7" fillId="2" borderId="39" xfId="0" applyFont="1" applyFill="1" applyBorder="1" applyAlignment="1" applyProtection="1">
      <alignment horizontal="center" vertical="center" wrapText="1"/>
      <protection locked="0"/>
    </xf>
    <xf numFmtId="49" fontId="7" fillId="3" borderId="4" xfId="0" applyNumberFormat="1" applyFont="1" applyFill="1" applyBorder="1" applyAlignment="1" applyProtection="1">
      <alignment horizontal="left" vertical="center" wrapText="1"/>
      <protection locked="0"/>
    </xf>
    <xf numFmtId="49" fontId="7" fillId="3" borderId="1" xfId="0" applyNumberFormat="1" applyFont="1" applyFill="1" applyBorder="1" applyAlignment="1" applyProtection="1">
      <alignment horizontal="left" vertical="center" wrapText="1"/>
      <protection locked="0"/>
    </xf>
    <xf numFmtId="49" fontId="7" fillId="3" borderId="2" xfId="0" applyNumberFormat="1" applyFont="1" applyFill="1" applyBorder="1" applyAlignment="1" applyProtection="1">
      <alignment horizontal="left" vertical="center" wrapText="1"/>
      <protection locked="0"/>
    </xf>
    <xf numFmtId="0" fontId="7" fillId="0" borderId="4" xfId="0" applyFont="1" applyBorder="1" applyAlignment="1" applyProtection="1">
      <alignment horizontal="left" vertical="center" wrapText="1"/>
      <protection locked="0"/>
    </xf>
    <xf numFmtId="0" fontId="7" fillId="0" borderId="1" xfId="0"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6" fillId="0" borderId="1" xfId="0" applyFont="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5" fillId="3" borderId="4" xfId="0" applyFont="1" applyFill="1" applyBorder="1" applyAlignment="1" applyProtection="1">
      <alignment horizontal="left" vertical="center" wrapText="1"/>
      <protection locked="0"/>
    </xf>
    <xf numFmtId="0" fontId="6" fillId="3" borderId="1" xfId="0" applyFont="1" applyFill="1" applyBorder="1" applyAlignment="1" applyProtection="1">
      <alignment horizontal="left" vertical="center" wrapText="1"/>
      <protection locked="0"/>
    </xf>
    <xf numFmtId="0" fontId="6" fillId="3" borderId="2" xfId="0" applyFont="1" applyFill="1" applyBorder="1" applyAlignment="1" applyProtection="1">
      <alignment horizontal="left" vertical="center" wrapText="1"/>
      <protection locked="0"/>
    </xf>
    <xf numFmtId="49" fontId="5" fillId="3" borderId="4" xfId="0" applyNumberFormat="1" applyFont="1" applyFill="1" applyBorder="1" applyAlignment="1" applyProtection="1">
      <alignment horizontal="left" vertical="center" wrapText="1"/>
      <protection locked="0"/>
    </xf>
    <xf numFmtId="49" fontId="6" fillId="3" borderId="1" xfId="0" applyNumberFormat="1" applyFont="1" applyFill="1" applyBorder="1" applyAlignment="1" applyProtection="1">
      <alignment horizontal="left" vertical="center" wrapText="1"/>
      <protection locked="0"/>
    </xf>
    <xf numFmtId="49" fontId="6" fillId="3" borderId="2" xfId="0" applyNumberFormat="1" applyFont="1" applyFill="1" applyBorder="1" applyAlignment="1" applyProtection="1">
      <alignment horizontal="left" vertical="center" wrapText="1"/>
      <protection locked="0"/>
    </xf>
    <xf numFmtId="0" fontId="3" fillId="3" borderId="4" xfId="0" applyFont="1" applyFill="1" applyBorder="1" applyAlignment="1" applyProtection="1">
      <alignment horizontal="left" vertical="center" wrapText="1"/>
      <protection locked="0"/>
    </xf>
    <xf numFmtId="0" fontId="14" fillId="2" borderId="5" xfId="0" applyFont="1" applyFill="1" applyBorder="1" applyAlignment="1" applyProtection="1">
      <alignment horizontal="center" vertical="center" wrapText="1"/>
      <protection locked="0"/>
    </xf>
    <xf numFmtId="0" fontId="14" fillId="2" borderId="39" xfId="0" applyFont="1" applyFill="1" applyBorder="1" applyAlignment="1" applyProtection="1">
      <alignment horizontal="center" vertical="center" wrapText="1"/>
      <protection locked="0"/>
    </xf>
    <xf numFmtId="0" fontId="23" fillId="0" borderId="55" xfId="0" applyFont="1" applyBorder="1" applyAlignment="1">
      <alignment horizontal="left" wrapText="1"/>
    </xf>
    <xf numFmtId="0" fontId="7" fillId="3" borderId="4" xfId="0" applyFont="1" applyFill="1" applyBorder="1" applyAlignment="1" applyProtection="1">
      <alignment horizontal="left" vertical="top" wrapText="1"/>
      <protection locked="0"/>
    </xf>
    <xf numFmtId="0" fontId="7" fillId="3" borderId="1" xfId="0" applyFont="1" applyFill="1" applyBorder="1" applyAlignment="1" applyProtection="1">
      <alignment horizontal="left" vertical="top" wrapText="1"/>
      <protection locked="0"/>
    </xf>
    <xf numFmtId="0" fontId="7" fillId="3" borderId="2" xfId="0" applyFont="1" applyFill="1" applyBorder="1" applyAlignment="1" applyProtection="1">
      <alignment horizontal="left" vertical="top" wrapText="1"/>
      <protection locked="0"/>
    </xf>
    <xf numFmtId="0" fontId="3" fillId="0" borderId="4" xfId="0" applyFont="1" applyBorder="1" applyAlignment="1" applyProtection="1">
      <alignment horizontal="left" vertical="center" wrapText="1"/>
      <protection locked="0"/>
    </xf>
    <xf numFmtId="0" fontId="3" fillId="0" borderId="4"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7" fillId="3" borderId="4" xfId="0" applyFont="1" applyFill="1" applyBorder="1" applyAlignment="1" applyProtection="1">
      <alignment horizontal="left" vertical="center" wrapText="1"/>
      <protection locked="0"/>
    </xf>
    <xf numFmtId="0" fontId="7" fillId="3" borderId="1" xfId="0" applyFont="1" applyFill="1" applyBorder="1" applyAlignment="1" applyProtection="1">
      <alignment horizontal="left" vertical="center" wrapText="1"/>
      <protection locked="0"/>
    </xf>
    <xf numFmtId="0" fontId="7" fillId="3" borderId="2" xfId="0" applyFont="1" applyFill="1" applyBorder="1" applyAlignment="1" applyProtection="1">
      <alignment horizontal="left" vertical="center" wrapText="1"/>
      <protection locked="0"/>
    </xf>
    <xf numFmtId="0" fontId="7" fillId="0" borderId="4" xfId="0" applyFont="1" applyBorder="1" applyAlignment="1">
      <alignment horizontal="left" wrapText="1"/>
    </xf>
    <xf numFmtId="0" fontId="7" fillId="0" borderId="1" xfId="0" applyFont="1" applyBorder="1" applyAlignment="1">
      <alignment horizontal="left" wrapText="1"/>
    </xf>
    <xf numFmtId="0" fontId="7" fillId="0" borderId="2" xfId="0" applyFont="1" applyBorder="1" applyAlignment="1">
      <alignment horizontal="left" wrapText="1"/>
    </xf>
    <xf numFmtId="0" fontId="7" fillId="0" borderId="54" xfId="0" applyFont="1" applyBorder="1" applyAlignment="1" applyProtection="1">
      <alignment horizontal="center" wrapText="1"/>
      <protection locked="0"/>
    </xf>
    <xf numFmtId="0" fontId="7" fillId="0" borderId="39" xfId="0" applyFont="1" applyBorder="1" applyAlignment="1" applyProtection="1">
      <alignment horizontal="center" wrapText="1"/>
      <protection locked="0"/>
    </xf>
    <xf numFmtId="0" fontId="14" fillId="0" borderId="54" xfId="0" applyFont="1" applyBorder="1" applyAlignment="1" applyProtection="1">
      <alignment horizontal="center" wrapText="1"/>
      <protection locked="0"/>
    </xf>
    <xf numFmtId="0" fontId="14" fillId="0" borderId="39" xfId="0" applyFont="1" applyBorder="1" applyAlignment="1" applyProtection="1">
      <alignment horizontal="center" wrapText="1"/>
      <protection locked="0"/>
    </xf>
    <xf numFmtId="0" fontId="14" fillId="0" borderId="29" xfId="0" applyFont="1" applyBorder="1" applyAlignment="1">
      <alignment horizontal="center" vertical="center" wrapText="1"/>
    </xf>
    <xf numFmtId="0" fontId="14" fillId="0" borderId="38" xfId="0" applyFont="1" applyBorder="1" applyAlignment="1">
      <alignment horizontal="center" vertical="center" wrapText="1"/>
    </xf>
    <xf numFmtId="0" fontId="7" fillId="0" borderId="26" xfId="0" applyFont="1" applyBorder="1" applyAlignment="1">
      <alignment horizontal="center" wrapText="1"/>
    </xf>
    <xf numFmtId="0" fontId="7" fillId="0" borderId="27" xfId="0" applyFont="1" applyBorder="1" applyAlignment="1">
      <alignment horizontal="center" wrapText="1"/>
    </xf>
    <xf numFmtId="0" fontId="7" fillId="0" borderId="21" xfId="0" applyFont="1" applyBorder="1" applyAlignment="1">
      <alignment horizontal="center" wrapText="1"/>
    </xf>
    <xf numFmtId="0" fontId="8" fillId="6" borderId="17" xfId="0" applyFont="1" applyFill="1" applyBorder="1" applyAlignment="1">
      <alignment horizontal="center" vertical="center"/>
    </xf>
    <xf numFmtId="0" fontId="8" fillId="6" borderId="15" xfId="0" applyFont="1" applyFill="1" applyBorder="1" applyAlignment="1">
      <alignment horizontal="center" vertical="center"/>
    </xf>
    <xf numFmtId="0" fontId="8" fillId="6" borderId="18" xfId="0" applyFont="1" applyFill="1" applyBorder="1" applyAlignment="1">
      <alignment horizontal="center" vertical="center"/>
    </xf>
    <xf numFmtId="0" fontId="8" fillId="6" borderId="19" xfId="0" applyFont="1" applyFill="1" applyBorder="1" applyAlignment="1">
      <alignment horizontal="center" vertical="center"/>
    </xf>
    <xf numFmtId="0" fontId="8" fillId="6" borderId="25" xfId="0" applyFont="1" applyFill="1" applyBorder="1" applyAlignment="1">
      <alignment horizontal="center" vertical="center"/>
    </xf>
    <xf numFmtId="0" fontId="8" fillId="6" borderId="20" xfId="0" applyFont="1" applyFill="1" applyBorder="1" applyAlignment="1">
      <alignment horizontal="center" vertical="center"/>
    </xf>
    <xf numFmtId="166" fontId="8" fillId="2" borderId="46" xfId="0" applyNumberFormat="1" applyFont="1" applyFill="1" applyBorder="1" applyAlignment="1">
      <alignment horizontal="center"/>
    </xf>
    <xf numFmtId="166" fontId="8" fillId="2" borderId="47" xfId="0" applyNumberFormat="1" applyFont="1" applyFill="1" applyBorder="1" applyAlignment="1">
      <alignment horizontal="center"/>
    </xf>
    <xf numFmtId="49" fontId="0" fillId="2" borderId="48" xfId="0" applyNumberFormat="1" applyFill="1" applyBorder="1" applyAlignment="1">
      <alignment horizontal="center" wrapText="1"/>
    </xf>
    <xf numFmtId="49" fontId="0" fillId="2" borderId="49" xfId="0" applyNumberFormat="1" applyFill="1" applyBorder="1" applyAlignment="1">
      <alignment horizontal="center" wrapText="1"/>
    </xf>
    <xf numFmtId="49" fontId="0" fillId="2" borderId="50" xfId="0" applyNumberFormat="1" applyFill="1" applyBorder="1" applyAlignment="1">
      <alignment horizontal="center" wrapText="1"/>
    </xf>
    <xf numFmtId="0" fontId="8" fillId="2" borderId="43" xfId="0" applyFont="1" applyFill="1" applyBorder="1" applyAlignment="1">
      <alignment horizontal="left"/>
    </xf>
    <xf numFmtId="0" fontId="8" fillId="2" borderId="44" xfId="0" applyFont="1" applyFill="1" applyBorder="1" applyAlignment="1">
      <alignment horizontal="left"/>
    </xf>
    <xf numFmtId="0" fontId="8" fillId="2" borderId="45" xfId="0" applyFont="1" applyFill="1" applyBorder="1" applyAlignment="1">
      <alignment horizontal="left"/>
    </xf>
    <xf numFmtId="166" fontId="8" fillId="2" borderId="4" xfId="0" applyNumberFormat="1" applyFont="1" applyFill="1" applyBorder="1" applyAlignment="1">
      <alignment horizontal="center"/>
    </xf>
    <xf numFmtId="166" fontId="8" fillId="2" borderId="36" xfId="0" applyNumberFormat="1" applyFont="1" applyFill="1" applyBorder="1" applyAlignment="1">
      <alignment horizontal="center"/>
    </xf>
    <xf numFmtId="0" fontId="0" fillId="2" borderId="48" xfId="0" applyFill="1" applyBorder="1" applyAlignment="1">
      <alignment horizontal="center" wrapText="1"/>
    </xf>
    <xf numFmtId="0" fontId="0" fillId="2" borderId="49" xfId="0" applyFill="1" applyBorder="1" applyAlignment="1">
      <alignment horizontal="center" wrapText="1"/>
    </xf>
    <xf numFmtId="0" fontId="0" fillId="2" borderId="50" xfId="0" applyFill="1" applyBorder="1" applyAlignment="1">
      <alignment horizontal="center" wrapText="1"/>
    </xf>
    <xf numFmtId="0" fontId="7" fillId="6" borderId="17" xfId="0" applyFont="1" applyFill="1" applyBorder="1" applyAlignment="1">
      <alignment horizontal="center" vertical="center"/>
    </xf>
    <xf numFmtId="0" fontId="7" fillId="6" borderId="15" xfId="0" applyFont="1" applyFill="1" applyBorder="1" applyAlignment="1">
      <alignment horizontal="center" vertical="center"/>
    </xf>
    <xf numFmtId="0" fontId="7" fillId="6" borderId="18" xfId="0" applyFont="1" applyFill="1" applyBorder="1" applyAlignment="1">
      <alignment horizontal="center" vertical="center"/>
    </xf>
    <xf numFmtId="0" fontId="7" fillId="6" borderId="19" xfId="0" applyFont="1" applyFill="1" applyBorder="1" applyAlignment="1">
      <alignment horizontal="center" vertical="center"/>
    </xf>
    <xf numFmtId="0" fontId="7" fillId="6" borderId="25" xfId="0" applyFont="1" applyFill="1" applyBorder="1" applyAlignment="1">
      <alignment horizontal="center" vertical="center"/>
    </xf>
    <xf numFmtId="0" fontId="7" fillId="6" borderId="20" xfId="0" applyFont="1" applyFill="1" applyBorder="1" applyAlignment="1">
      <alignment horizontal="center" vertical="center"/>
    </xf>
    <xf numFmtId="0" fontId="7" fillId="2" borderId="54" xfId="0" applyFont="1" applyFill="1" applyBorder="1" applyAlignment="1">
      <alignment horizontal="center" wrapText="1"/>
    </xf>
    <xf numFmtId="0" fontId="7" fillId="2" borderId="39" xfId="0" applyFont="1" applyFill="1" applyBorder="1" applyAlignment="1">
      <alignment horizontal="center" wrapText="1"/>
    </xf>
    <xf numFmtId="0" fontId="7" fillId="2" borderId="28" xfId="0" applyFont="1" applyFill="1" applyBorder="1" applyAlignment="1">
      <alignment horizontal="center" vertical="center" wrapText="1"/>
    </xf>
    <xf numFmtId="0" fontId="7" fillId="2" borderId="30" xfId="0" applyFont="1" applyFill="1" applyBorder="1" applyAlignment="1">
      <alignment horizontal="center" vertical="center" wrapText="1"/>
    </xf>
    <xf numFmtId="0" fontId="7" fillId="2" borderId="37" xfId="0" applyFont="1" applyFill="1" applyBorder="1" applyAlignment="1">
      <alignment horizontal="center" vertical="center" wrapText="1"/>
    </xf>
    <xf numFmtId="0" fontId="7" fillId="2" borderId="26" xfId="0" applyFont="1" applyFill="1" applyBorder="1" applyAlignment="1">
      <alignment horizontal="center" wrapText="1"/>
    </xf>
    <xf numFmtId="0" fontId="7" fillId="2" borderId="27" xfId="0" applyFont="1" applyFill="1" applyBorder="1" applyAlignment="1">
      <alignment horizontal="center" wrapText="1"/>
    </xf>
    <xf numFmtId="0" fontId="7" fillId="2" borderId="21" xfId="0" applyFont="1" applyFill="1" applyBorder="1" applyAlignment="1">
      <alignment horizontal="center" wrapText="1"/>
    </xf>
    <xf numFmtId="0" fontId="7" fillId="2" borderId="29" xfId="0" applyFont="1" applyFill="1" applyBorder="1" applyAlignment="1">
      <alignment horizontal="center" vertical="center" wrapText="1"/>
    </xf>
    <xf numFmtId="0" fontId="7" fillId="2" borderId="35" xfId="0" applyFont="1" applyFill="1" applyBorder="1" applyAlignment="1">
      <alignment horizontal="center" vertical="center" wrapText="1"/>
    </xf>
    <xf numFmtId="0" fontId="7" fillId="2" borderId="10" xfId="0" applyFont="1" applyFill="1" applyBorder="1" applyAlignment="1">
      <alignment horizontal="center" vertical="center" wrapText="1"/>
    </xf>
  </cellXfs>
  <cellStyles count="3">
    <cellStyle name="Currency" xfId="1" builtinId="4"/>
    <cellStyle name="Normal" xfId="0" builtinId="0"/>
    <cellStyle name="Per cent" xfId="2" builtinId="5"/>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00000000-0011-0000-FFFF-FFFF00000000}"/>
  </tableStyles>
  <colors>
    <mruColors>
      <color rgb="FFFF9797"/>
      <color rgb="FFFFA7A7"/>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Mfrekeobong Ukpanah" id="{FBEBFD71-18EC-4CBD-8AE9-ED4FEE2137FA}" userId="S::mfrekeobong.ukpanah@undp.org::9fef9447-ff52-4569-a201-6c550af7c28b"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18" dT="2023-07-19T12:06:29.20" personId="{FBEBFD71-18EC-4CBD-8AE9-ED4FEE2137FA}" id="{CAEF1C09-20B6-4B05-ACE4-2A16373D64F8}">
    <text>the transferred amount was $44,216. However, given they did not convene NERG meetings ($4,703), their liquidation should not include that cost, hence, an estimated 40,000</text>
  </threadedComment>
  <threadedComment ref="E19" dT="2023-07-19T10:59:46.57" personId="{FBEBFD71-18EC-4CBD-8AE9-ED4FEE2137FA}" id="{B3B1FDFD-B120-4655-8A53-52D81F4493E8}">
    <text>following savings, i increased this, so the project can support MPPA-CSO proposed interventions</text>
  </threadedComment>
</ThreadedComment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sheetPr>
  <dimension ref="B2:E3"/>
  <sheetViews>
    <sheetView showGridLines="0" workbookViewId="0">
      <selection activeCell="B3" sqref="B3"/>
    </sheetView>
  </sheetViews>
  <sheetFormatPr baseColWidth="10" defaultColWidth="8.83203125" defaultRowHeight="15" x14ac:dyDescent="0.2"/>
  <cols>
    <col min="2" max="2" width="127.5" customWidth="1"/>
  </cols>
  <sheetData>
    <row r="2" spans="2:5" ht="36.75" customHeight="1" thickBot="1" x14ac:dyDescent="0.25">
      <c r="B2" s="380" t="s">
        <v>0</v>
      </c>
      <c r="C2" s="380"/>
      <c r="D2" s="380"/>
      <c r="E2" s="380"/>
    </row>
    <row r="3" spans="2:5" ht="295.5" customHeight="1" thickBot="1" x14ac:dyDescent="0.25">
      <c r="B3" s="101" t="s">
        <v>1</v>
      </c>
    </row>
  </sheetData>
  <sheetProtection sheet="1" objects="1" scenarios="1"/>
  <mergeCells count="1">
    <mergeCell ref="B2:E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O212"/>
  <sheetViews>
    <sheetView showGridLines="0" showZeros="0" tabSelected="1" zoomScale="81" zoomScaleNormal="81" workbookViewId="0">
      <pane ySplit="4" topLeftCell="A5" activePane="bottomLeft" state="frozen"/>
      <selection pane="bottomLeft" activeCell="K75" sqref="K75"/>
    </sheetView>
  </sheetViews>
  <sheetFormatPr baseColWidth="10" defaultColWidth="9.1640625" defaultRowHeight="15" x14ac:dyDescent="0.2"/>
  <cols>
    <col min="1" max="1" width="5.1640625" style="18" customWidth="1"/>
    <col min="2" max="2" width="30.5" style="18" customWidth="1"/>
    <col min="3" max="3" width="32.5" style="18" customWidth="1"/>
    <col min="4" max="4" width="25.1640625" style="18" customWidth="1"/>
    <col min="5" max="6" width="25.1640625" style="218" customWidth="1"/>
    <col min="7" max="7" width="25.5" style="18" customWidth="1"/>
    <col min="8" max="9" width="25.5" style="251" customWidth="1"/>
    <col min="10" max="10" width="23.1640625" style="18" customWidth="1"/>
    <col min="11" max="11" width="22.5" style="18" customWidth="1"/>
    <col min="12" max="12" width="22.5" style="77" customWidth="1"/>
    <col min="13" max="13" width="40" style="96" customWidth="1"/>
    <col min="14" max="14" width="30.5" style="18" customWidth="1"/>
    <col min="15" max="15" width="18.83203125" style="18" customWidth="1"/>
    <col min="16" max="16" width="9.1640625" style="18"/>
    <col min="17" max="17" width="17.5" style="18" customWidth="1"/>
    <col min="18" max="18" width="26.5" style="18" customWidth="1"/>
    <col min="19" max="19" width="22.5" style="18" customWidth="1"/>
    <col min="20" max="20" width="29.5" style="18" customWidth="1"/>
    <col min="21" max="21" width="23.5" style="18" customWidth="1"/>
    <col min="22" max="22" width="18.5" style="18" customWidth="1"/>
    <col min="23" max="23" width="17.5" style="18" customWidth="1"/>
    <col min="24" max="24" width="25.1640625" style="18" customWidth="1"/>
    <col min="25" max="16384" width="9.1640625" style="18"/>
  </cols>
  <sheetData>
    <row r="1" spans="1:15" ht="47" x14ac:dyDescent="0.55000000000000004">
      <c r="B1" s="380" t="s">
        <v>0</v>
      </c>
      <c r="C1" s="380"/>
      <c r="D1" s="380"/>
      <c r="E1" s="380"/>
      <c r="F1" s="380"/>
      <c r="G1" s="380"/>
      <c r="H1" s="230"/>
      <c r="I1" s="230"/>
      <c r="J1" s="16"/>
      <c r="K1" s="17"/>
      <c r="L1" s="76"/>
      <c r="M1" s="95"/>
      <c r="N1" s="17"/>
    </row>
    <row r="2" spans="1:15" ht="26" x14ac:dyDescent="0.3">
      <c r="B2" s="427" t="s">
        <v>2</v>
      </c>
      <c r="C2" s="427"/>
      <c r="D2" s="427"/>
      <c r="E2" s="427"/>
      <c r="F2" s="427"/>
      <c r="G2" s="427"/>
      <c r="H2" s="231"/>
      <c r="I2" s="231"/>
      <c r="J2" s="102"/>
      <c r="K2" s="102"/>
      <c r="L2" s="86"/>
      <c r="M2" s="86"/>
    </row>
    <row r="4" spans="1:15" ht="102" x14ac:dyDescent="0.2">
      <c r="B4" s="105" t="s">
        <v>3</v>
      </c>
      <c r="C4" s="105" t="s">
        <v>4</v>
      </c>
      <c r="D4" s="27" t="s">
        <v>5</v>
      </c>
      <c r="E4" s="193" t="s">
        <v>636</v>
      </c>
      <c r="F4" s="193" t="s">
        <v>638</v>
      </c>
      <c r="G4" s="27" t="s">
        <v>6</v>
      </c>
      <c r="H4" s="232" t="s">
        <v>637</v>
      </c>
      <c r="I4" s="232" t="s">
        <v>639</v>
      </c>
      <c r="J4" s="50" t="s">
        <v>7</v>
      </c>
      <c r="K4" s="105" t="s">
        <v>8</v>
      </c>
      <c r="L4" s="105" t="s">
        <v>9</v>
      </c>
      <c r="M4" s="105" t="s">
        <v>10</v>
      </c>
      <c r="N4" s="105" t="s">
        <v>11</v>
      </c>
      <c r="O4" s="23"/>
    </row>
    <row r="5" spans="1:15" ht="17" x14ac:dyDescent="0.2">
      <c r="B5" s="48" t="s">
        <v>12</v>
      </c>
      <c r="C5" s="409" t="s">
        <v>615</v>
      </c>
      <c r="D5" s="410"/>
      <c r="E5" s="410"/>
      <c r="F5" s="410"/>
      <c r="G5" s="410"/>
      <c r="H5" s="410"/>
      <c r="I5" s="410"/>
      <c r="J5" s="410"/>
      <c r="K5" s="410"/>
      <c r="L5" s="410"/>
      <c r="M5" s="410"/>
      <c r="N5" s="411"/>
      <c r="O5" s="8"/>
    </row>
    <row r="6" spans="1:15" ht="17" x14ac:dyDescent="0.2">
      <c r="B6" s="48" t="s">
        <v>13</v>
      </c>
      <c r="C6" s="421" t="s">
        <v>616</v>
      </c>
      <c r="D6" s="422"/>
      <c r="E6" s="422"/>
      <c r="F6" s="422"/>
      <c r="G6" s="422"/>
      <c r="H6" s="422"/>
      <c r="I6" s="422"/>
      <c r="J6" s="422"/>
      <c r="K6" s="422"/>
      <c r="L6" s="422"/>
      <c r="M6" s="422"/>
      <c r="N6" s="423"/>
      <c r="O6" s="24"/>
    </row>
    <row r="7" spans="1:15" ht="51" x14ac:dyDescent="0.2">
      <c r="B7" s="106" t="s">
        <v>14</v>
      </c>
      <c r="C7" s="146" t="s">
        <v>590</v>
      </c>
      <c r="D7" s="157">
        <v>104360</v>
      </c>
      <c r="E7" s="194">
        <f>F7-D7</f>
        <v>17374</v>
      </c>
      <c r="F7" s="194">
        <v>121734</v>
      </c>
      <c r="G7" s="158"/>
      <c r="H7" s="233"/>
      <c r="I7" s="233"/>
      <c r="J7" s="164">
        <f>F7</f>
        <v>121734</v>
      </c>
      <c r="K7" s="110">
        <v>0.15</v>
      </c>
      <c r="L7" s="108">
        <v>121734</v>
      </c>
      <c r="M7" s="111" t="s">
        <v>15</v>
      </c>
      <c r="N7" s="145"/>
      <c r="O7" s="113"/>
    </row>
    <row r="8" spans="1:15" ht="68" x14ac:dyDescent="0.2">
      <c r="B8" s="106" t="s">
        <v>16</v>
      </c>
      <c r="C8" s="151" t="s">
        <v>617</v>
      </c>
      <c r="D8" s="159">
        <v>155000</v>
      </c>
      <c r="E8" s="266">
        <f>F8-D8</f>
        <v>-43000</v>
      </c>
      <c r="F8" s="267">
        <v>112000</v>
      </c>
      <c r="G8" s="158"/>
      <c r="H8" s="233"/>
      <c r="I8" s="233">
        <f>G8+H8</f>
        <v>0</v>
      </c>
      <c r="J8" s="164">
        <f>F8</f>
        <v>112000</v>
      </c>
      <c r="K8" s="110">
        <v>0.3</v>
      </c>
      <c r="L8" s="108">
        <v>142701.79999999999</v>
      </c>
      <c r="M8" s="111" t="s">
        <v>17</v>
      </c>
      <c r="N8" s="145"/>
      <c r="O8" s="113"/>
    </row>
    <row r="9" spans="1:15" ht="51" x14ac:dyDescent="0.2">
      <c r="B9" s="106" t="s">
        <v>18</v>
      </c>
      <c r="C9" s="146" t="s">
        <v>591</v>
      </c>
      <c r="D9" s="160">
        <v>92739</v>
      </c>
      <c r="E9" s="266">
        <f>F9-D9</f>
        <v>-35239</v>
      </c>
      <c r="F9" s="268">
        <v>57500</v>
      </c>
      <c r="G9" s="158"/>
      <c r="H9" s="233"/>
      <c r="I9" s="233"/>
      <c r="J9" s="164">
        <f>F9</f>
        <v>57500</v>
      </c>
      <c r="K9" s="152">
        <v>0.3</v>
      </c>
      <c r="L9" s="108">
        <v>57967</v>
      </c>
      <c r="M9" s="142" t="s">
        <v>17</v>
      </c>
      <c r="N9" s="145"/>
      <c r="O9" s="113"/>
    </row>
    <row r="10" spans="1:15" ht="68" x14ac:dyDescent="0.2">
      <c r="B10" s="106" t="s">
        <v>19</v>
      </c>
      <c r="C10" s="146" t="s">
        <v>618</v>
      </c>
      <c r="D10" s="160">
        <v>150000</v>
      </c>
      <c r="E10" s="266">
        <f>F10-D10</f>
        <v>-30000</v>
      </c>
      <c r="F10" s="268">
        <v>120000</v>
      </c>
      <c r="G10" s="158"/>
      <c r="H10" s="233"/>
      <c r="I10" s="233"/>
      <c r="J10" s="164">
        <f>F10</f>
        <v>120000</v>
      </c>
      <c r="K10" s="152">
        <v>0.5</v>
      </c>
      <c r="L10" s="108">
        <v>95000</v>
      </c>
      <c r="M10" s="111" t="s">
        <v>20</v>
      </c>
      <c r="N10" s="145"/>
      <c r="O10" s="113"/>
    </row>
    <row r="11" spans="1:15" ht="68" x14ac:dyDescent="0.2">
      <c r="B11" s="106" t="s">
        <v>21</v>
      </c>
      <c r="C11" s="146" t="s">
        <v>592</v>
      </c>
      <c r="D11" s="158"/>
      <c r="E11" s="195"/>
      <c r="F11" s="195"/>
      <c r="G11" s="161">
        <v>90000</v>
      </c>
      <c r="H11" s="233"/>
      <c r="I11" s="236">
        <v>90000</v>
      </c>
      <c r="J11" s="164">
        <f t="shared" ref="J11:J14" si="0">SUM(D11:H11)</f>
        <v>90000</v>
      </c>
      <c r="K11" s="152">
        <v>0.34</v>
      </c>
      <c r="L11" s="108">
        <v>44768</v>
      </c>
      <c r="M11" s="153" t="s">
        <v>593</v>
      </c>
      <c r="N11" s="145"/>
      <c r="O11" s="113"/>
    </row>
    <row r="12" spans="1:15" s="143" customFormat="1" ht="102" x14ac:dyDescent="0.2">
      <c r="B12" s="106" t="s">
        <v>22</v>
      </c>
      <c r="C12" s="144" t="s">
        <v>23</v>
      </c>
      <c r="D12" s="163">
        <v>80000</v>
      </c>
      <c r="E12" s="196"/>
      <c r="F12" s="196">
        <v>80000</v>
      </c>
      <c r="G12" s="158"/>
      <c r="H12" s="233"/>
      <c r="I12" s="233"/>
      <c r="J12" s="164">
        <f>F12</f>
        <v>80000</v>
      </c>
      <c r="K12" s="110">
        <v>0.4</v>
      </c>
      <c r="L12" s="108">
        <v>80000</v>
      </c>
      <c r="M12" s="189" t="s">
        <v>629</v>
      </c>
      <c r="N12" s="145"/>
      <c r="O12" s="113"/>
    </row>
    <row r="13" spans="1:15" ht="17" x14ac:dyDescent="0.2">
      <c r="B13" s="106" t="s">
        <v>24</v>
      </c>
      <c r="C13" s="149"/>
      <c r="D13" s="162"/>
      <c r="E13" s="197"/>
      <c r="F13" s="197"/>
      <c r="G13" s="162"/>
      <c r="H13" s="234"/>
      <c r="I13" s="234"/>
      <c r="J13" s="164">
        <f t="shared" si="0"/>
        <v>0</v>
      </c>
      <c r="K13" s="115"/>
      <c r="L13" s="111"/>
      <c r="M13" s="111"/>
      <c r="N13" s="150"/>
      <c r="O13" s="113"/>
    </row>
    <row r="14" spans="1:15" ht="17" x14ac:dyDescent="0.2">
      <c r="A14" s="19"/>
      <c r="B14" s="106" t="s">
        <v>25</v>
      </c>
      <c r="C14" s="149"/>
      <c r="D14" s="162"/>
      <c r="E14" s="197"/>
      <c r="F14" s="197"/>
      <c r="G14" s="162"/>
      <c r="H14" s="234"/>
      <c r="I14" s="234"/>
      <c r="J14" s="164">
        <f t="shared" si="0"/>
        <v>0</v>
      </c>
      <c r="K14" s="115"/>
      <c r="L14" s="111"/>
      <c r="M14" s="111"/>
      <c r="N14" s="150"/>
    </row>
    <row r="15" spans="1:15" ht="17" x14ac:dyDescent="0.2">
      <c r="A15" s="19"/>
      <c r="B15" s="143"/>
      <c r="C15" s="48" t="s">
        <v>26</v>
      </c>
      <c r="D15" s="165">
        <f>SUM(D7:D14)</f>
        <v>582099</v>
      </c>
      <c r="E15" s="198">
        <f>F15-D15</f>
        <v>-90865</v>
      </c>
      <c r="F15" s="198">
        <f>SUM(F7:F14)</f>
        <v>491234</v>
      </c>
      <c r="G15" s="165">
        <f>SUM(G7:G14)</f>
        <v>90000</v>
      </c>
      <c r="H15" s="235"/>
      <c r="I15" s="261">
        <f>SUM(I7:I14)</f>
        <v>90000</v>
      </c>
      <c r="J15" s="165">
        <f>SUM(J7:J14)</f>
        <v>581234</v>
      </c>
      <c r="K15" s="9">
        <f>(K7*J7)+(K8*J8)+(K9*J9)+(K10*J10)+(K11*J11)+(K12*J12)+(K13*J13)+(K14*J14)</f>
        <v>191710.1</v>
      </c>
      <c r="L15" s="9">
        <f>SUM(L7:L14)</f>
        <v>542170.80000000005</v>
      </c>
      <c r="M15" s="97"/>
      <c r="N15" s="150"/>
      <c r="O15" s="25"/>
    </row>
    <row r="16" spans="1:15" ht="17" x14ac:dyDescent="0.2">
      <c r="A16" s="19"/>
      <c r="B16" s="48" t="s">
        <v>27</v>
      </c>
      <c r="C16" s="418" t="s">
        <v>594</v>
      </c>
      <c r="D16" s="419"/>
      <c r="E16" s="419"/>
      <c r="F16" s="419"/>
      <c r="G16" s="419"/>
      <c r="H16" s="419"/>
      <c r="I16" s="419"/>
      <c r="J16" s="419"/>
      <c r="K16" s="419"/>
      <c r="L16" s="419"/>
      <c r="M16" s="419"/>
      <c r="N16" s="420"/>
      <c r="O16" s="24"/>
    </row>
    <row r="17" spans="1:15" ht="51" x14ac:dyDescent="0.2">
      <c r="A17" s="19"/>
      <c r="B17" s="106" t="s">
        <v>28</v>
      </c>
      <c r="C17" s="144" t="s">
        <v>619</v>
      </c>
      <c r="D17" s="157">
        <v>50000</v>
      </c>
      <c r="E17" s="266">
        <f>F17-D17</f>
        <v>-40320</v>
      </c>
      <c r="F17" s="266">
        <v>9680</v>
      </c>
      <c r="G17" s="163"/>
      <c r="H17" s="236"/>
      <c r="I17" s="236"/>
      <c r="J17" s="164">
        <f>F17</f>
        <v>9680</v>
      </c>
      <c r="K17" s="110">
        <v>0.5</v>
      </c>
      <c r="L17" s="108">
        <v>9679.59</v>
      </c>
      <c r="M17" s="142" t="s">
        <v>73</v>
      </c>
      <c r="N17" s="145"/>
      <c r="O17" s="113"/>
    </row>
    <row r="18" spans="1:15" ht="51" x14ac:dyDescent="0.2">
      <c r="A18" s="19"/>
      <c r="B18" s="106" t="s">
        <v>29</v>
      </c>
      <c r="C18" s="144" t="s">
        <v>30</v>
      </c>
      <c r="D18" s="166">
        <v>54000</v>
      </c>
      <c r="E18" s="267">
        <f>F18-D18</f>
        <v>-14000</v>
      </c>
      <c r="F18" s="267">
        <v>40000</v>
      </c>
      <c r="G18" s="163"/>
      <c r="H18" s="236">
        <f>G17-H17</f>
        <v>0</v>
      </c>
      <c r="I18" s="236"/>
      <c r="J18" s="164">
        <f>F18</f>
        <v>40000</v>
      </c>
      <c r="K18" s="110">
        <v>0.5</v>
      </c>
      <c r="L18" s="108">
        <v>22220.7</v>
      </c>
      <c r="M18" s="142" t="s">
        <v>595</v>
      </c>
      <c r="N18" s="145"/>
      <c r="O18" s="113"/>
    </row>
    <row r="19" spans="1:15" ht="85" x14ac:dyDescent="0.2">
      <c r="A19" s="19"/>
      <c r="B19" s="106" t="s">
        <v>31</v>
      </c>
      <c r="C19" s="144" t="s">
        <v>620</v>
      </c>
      <c r="D19" s="270">
        <v>30000</v>
      </c>
      <c r="E19" s="271"/>
      <c r="F19" s="271">
        <f>D19+E19</f>
        <v>30000</v>
      </c>
      <c r="G19" s="163"/>
      <c r="H19" s="236"/>
      <c r="I19" s="236"/>
      <c r="J19" s="164">
        <f>F19</f>
        <v>30000</v>
      </c>
      <c r="K19" s="110">
        <v>0.5</v>
      </c>
      <c r="L19" s="108">
        <v>21400</v>
      </c>
      <c r="M19" s="142" t="s">
        <v>596</v>
      </c>
      <c r="N19" s="145"/>
      <c r="O19" s="113"/>
    </row>
    <row r="20" spans="1:15" ht="17" x14ac:dyDescent="0.2">
      <c r="A20" s="19"/>
      <c r="B20" s="106" t="s">
        <v>32</v>
      </c>
      <c r="C20" s="149"/>
      <c r="D20" s="163"/>
      <c r="E20" s="196"/>
      <c r="F20" s="196"/>
      <c r="G20" s="163"/>
      <c r="H20" s="236"/>
      <c r="I20" s="236"/>
      <c r="J20" s="164">
        <f t="shared" ref="J20:J24" si="1">SUM(D20:H20)</f>
        <v>0</v>
      </c>
      <c r="K20" s="110"/>
      <c r="L20" s="108"/>
      <c r="M20" s="111"/>
      <c r="N20" s="145"/>
      <c r="O20" s="113"/>
    </row>
    <row r="21" spans="1:15" ht="17" x14ac:dyDescent="0.2">
      <c r="A21" s="19"/>
      <c r="B21" s="106" t="s">
        <v>33</v>
      </c>
      <c r="C21" s="148"/>
      <c r="D21" s="163"/>
      <c r="E21" s="196"/>
      <c r="F21" s="196"/>
      <c r="G21" s="163"/>
      <c r="H21" s="236"/>
      <c r="I21" s="236"/>
      <c r="J21" s="164">
        <f t="shared" si="1"/>
        <v>0</v>
      </c>
      <c r="K21" s="110"/>
      <c r="L21" s="108"/>
      <c r="M21" s="111"/>
      <c r="N21" s="145"/>
      <c r="O21" s="113"/>
    </row>
    <row r="22" spans="1:15" ht="17" x14ac:dyDescent="0.2">
      <c r="A22" s="19"/>
      <c r="B22" s="106" t="s">
        <v>34</v>
      </c>
      <c r="C22" s="148"/>
      <c r="D22" s="163"/>
      <c r="E22" s="196"/>
      <c r="F22" s="196"/>
      <c r="G22" s="163"/>
      <c r="H22" s="236"/>
      <c r="I22" s="236"/>
      <c r="J22" s="164">
        <f t="shared" si="1"/>
        <v>0</v>
      </c>
      <c r="K22" s="110"/>
      <c r="L22" s="108"/>
      <c r="M22" s="111"/>
      <c r="N22" s="145"/>
      <c r="O22" s="113"/>
    </row>
    <row r="23" spans="1:15" ht="17" x14ac:dyDescent="0.2">
      <c r="A23" s="19"/>
      <c r="B23" s="106" t="s">
        <v>35</v>
      </c>
      <c r="C23" s="149"/>
      <c r="D23" s="167"/>
      <c r="E23" s="199"/>
      <c r="F23" s="199"/>
      <c r="G23" s="167"/>
      <c r="H23" s="237"/>
      <c r="I23" s="237"/>
      <c r="J23" s="164">
        <f t="shared" si="1"/>
        <v>0</v>
      </c>
      <c r="K23" s="115"/>
      <c r="L23" s="111"/>
      <c r="M23" s="111"/>
      <c r="N23" s="150"/>
      <c r="O23" s="113"/>
    </row>
    <row r="24" spans="1:15" ht="17" x14ac:dyDescent="0.2">
      <c r="A24" s="19"/>
      <c r="B24" s="106" t="s">
        <v>36</v>
      </c>
      <c r="C24" s="149"/>
      <c r="D24" s="167"/>
      <c r="E24" s="199"/>
      <c r="F24" s="199"/>
      <c r="G24" s="167"/>
      <c r="H24" s="237"/>
      <c r="I24" s="237"/>
      <c r="J24" s="164">
        <f t="shared" si="1"/>
        <v>0</v>
      </c>
      <c r="K24" s="115"/>
      <c r="L24" s="111"/>
      <c r="M24" s="111"/>
      <c r="N24" s="150"/>
      <c r="O24" s="113"/>
    </row>
    <row r="25" spans="1:15" ht="17" x14ac:dyDescent="0.2">
      <c r="A25" s="19"/>
      <c r="B25" s="143"/>
      <c r="C25" s="48" t="s">
        <v>26</v>
      </c>
      <c r="D25" s="168">
        <f>SUM(D17:D24)</f>
        <v>134000</v>
      </c>
      <c r="E25" s="272">
        <f>F25-D25</f>
        <v>-54320</v>
      </c>
      <c r="F25" s="200">
        <f>SUM(F17:F24)</f>
        <v>79680</v>
      </c>
      <c r="G25" s="168">
        <f>SUM(G17:G24)</f>
        <v>0</v>
      </c>
      <c r="H25" s="238">
        <f>SUM(H17:H24)</f>
        <v>0</v>
      </c>
      <c r="I25" s="238"/>
      <c r="J25" s="168">
        <f>SUM(J17:J24)</f>
        <v>79680</v>
      </c>
      <c r="K25" s="9">
        <f>(K17*J17)+(K18*J18)+(K19*J19)+(K20*J20)+(K21*J21)+(K22*J22)+(K23*J23)+(K24*J24)</f>
        <v>39840</v>
      </c>
      <c r="L25" s="9">
        <f>SUM(L17:L24)</f>
        <v>53300.29</v>
      </c>
      <c r="M25" s="97"/>
      <c r="N25" s="150"/>
      <c r="O25" s="25"/>
    </row>
    <row r="26" spans="1:15" ht="17" x14ac:dyDescent="0.2">
      <c r="A26" s="19"/>
      <c r="B26" s="154" t="s">
        <v>37</v>
      </c>
      <c r="C26" s="424"/>
      <c r="D26" s="419"/>
      <c r="E26" s="419"/>
      <c r="F26" s="419"/>
      <c r="G26" s="419"/>
      <c r="H26" s="419"/>
      <c r="I26" s="419"/>
      <c r="J26" s="419"/>
      <c r="K26" s="419"/>
      <c r="L26" s="419"/>
      <c r="M26" s="419"/>
      <c r="N26" s="420"/>
      <c r="O26" s="24"/>
    </row>
    <row r="27" spans="1:15" ht="17" x14ac:dyDescent="0.2">
      <c r="A27" s="19"/>
      <c r="B27" s="155" t="s">
        <v>38</v>
      </c>
      <c r="C27" s="192"/>
      <c r="D27" s="169"/>
      <c r="E27" s="201"/>
      <c r="F27" s="201"/>
      <c r="G27" s="170"/>
      <c r="H27" s="239"/>
      <c r="I27" s="239"/>
      <c r="J27" s="172">
        <f>SUM(D27:H27)</f>
        <v>0</v>
      </c>
      <c r="K27" s="110"/>
      <c r="L27" s="111"/>
      <c r="M27" s="189"/>
      <c r="N27" s="150"/>
      <c r="O27" s="113"/>
    </row>
    <row r="28" spans="1:15" ht="17" x14ac:dyDescent="0.2">
      <c r="A28" s="19"/>
      <c r="B28" s="155" t="s">
        <v>39</v>
      </c>
      <c r="C28" s="192"/>
      <c r="D28" s="169"/>
      <c r="E28" s="202"/>
      <c r="F28" s="202"/>
      <c r="G28" s="173"/>
      <c r="H28" s="239"/>
      <c r="I28" s="239"/>
      <c r="J28" s="172">
        <f t="shared" ref="J28:J34" si="2">SUM(D28:H28)</f>
        <v>0</v>
      </c>
      <c r="K28" s="110"/>
      <c r="L28" s="111"/>
      <c r="M28" s="189"/>
      <c r="N28" s="150"/>
      <c r="O28" s="113"/>
    </row>
    <row r="29" spans="1:15" ht="17" x14ac:dyDescent="0.2">
      <c r="A29" s="19"/>
      <c r="B29" s="155" t="s">
        <v>40</v>
      </c>
      <c r="C29" s="149"/>
      <c r="D29" s="169"/>
      <c r="E29" s="201"/>
      <c r="F29" s="201"/>
      <c r="G29" s="171"/>
      <c r="H29" s="239"/>
      <c r="I29" s="239"/>
      <c r="J29" s="172">
        <f t="shared" si="2"/>
        <v>0</v>
      </c>
      <c r="K29" s="115"/>
      <c r="L29" s="111"/>
      <c r="M29" s="117"/>
      <c r="N29" s="150"/>
      <c r="O29" s="113"/>
    </row>
    <row r="30" spans="1:15" ht="17" x14ac:dyDescent="0.2">
      <c r="A30" s="19"/>
      <c r="B30" s="106" t="s">
        <v>41</v>
      </c>
      <c r="C30" s="148"/>
      <c r="D30" s="174"/>
      <c r="E30" s="203"/>
      <c r="F30" s="203"/>
      <c r="G30" s="174"/>
      <c r="H30" s="240"/>
      <c r="I30" s="240"/>
      <c r="J30" s="175">
        <f t="shared" si="2"/>
        <v>0</v>
      </c>
      <c r="K30" s="110"/>
      <c r="L30" s="108"/>
      <c r="M30" s="111"/>
      <c r="N30" s="145"/>
      <c r="O30" s="113"/>
    </row>
    <row r="31" spans="1:15" s="19" customFormat="1" ht="17" x14ac:dyDescent="0.2">
      <c r="B31" s="106" t="s">
        <v>42</v>
      </c>
      <c r="C31" s="148"/>
      <c r="D31" s="174"/>
      <c r="E31" s="203"/>
      <c r="F31" s="203"/>
      <c r="G31" s="174"/>
      <c r="H31" s="240"/>
      <c r="I31" s="240"/>
      <c r="J31" s="175">
        <f t="shared" si="2"/>
        <v>0</v>
      </c>
      <c r="K31" s="110"/>
      <c r="L31" s="108"/>
      <c r="M31" s="111"/>
      <c r="N31" s="145"/>
      <c r="O31" s="113"/>
    </row>
    <row r="32" spans="1:15" s="19" customFormat="1" ht="17" x14ac:dyDescent="0.2">
      <c r="B32" s="106" t="s">
        <v>43</v>
      </c>
      <c r="C32" s="148"/>
      <c r="D32" s="174"/>
      <c r="E32" s="203"/>
      <c r="F32" s="203"/>
      <c r="G32" s="174"/>
      <c r="H32" s="240"/>
      <c r="I32" s="240"/>
      <c r="J32" s="175">
        <f t="shared" si="2"/>
        <v>0</v>
      </c>
      <c r="K32" s="110"/>
      <c r="L32" s="108"/>
      <c r="M32" s="111"/>
      <c r="N32" s="145"/>
      <c r="O32" s="113"/>
    </row>
    <row r="33" spans="1:15" s="19" customFormat="1" ht="17" x14ac:dyDescent="0.2">
      <c r="A33" s="18"/>
      <c r="B33" s="106" t="s">
        <v>44</v>
      </c>
      <c r="C33" s="149"/>
      <c r="D33" s="171"/>
      <c r="E33" s="201"/>
      <c r="F33" s="201"/>
      <c r="G33" s="171"/>
      <c r="H33" s="239"/>
      <c r="I33" s="239"/>
      <c r="J33" s="175">
        <f t="shared" si="2"/>
        <v>0</v>
      </c>
      <c r="K33" s="115"/>
      <c r="L33" s="111"/>
      <c r="M33" s="111"/>
      <c r="N33" s="150"/>
      <c r="O33" s="113"/>
    </row>
    <row r="34" spans="1:15" ht="17" x14ac:dyDescent="0.2">
      <c r="B34" s="106" t="s">
        <v>45</v>
      </c>
      <c r="C34" s="149"/>
      <c r="D34" s="171"/>
      <c r="E34" s="201"/>
      <c r="F34" s="201"/>
      <c r="G34" s="171"/>
      <c r="H34" s="239"/>
      <c r="I34" s="239"/>
      <c r="J34" s="175">
        <f t="shared" si="2"/>
        <v>0</v>
      </c>
      <c r="K34" s="115"/>
      <c r="L34" s="111"/>
      <c r="M34" s="111"/>
      <c r="N34" s="150"/>
      <c r="O34" s="113"/>
    </row>
    <row r="35" spans="1:15" ht="17" x14ac:dyDescent="0.2">
      <c r="B35" s="143"/>
      <c r="C35" s="48" t="s">
        <v>26</v>
      </c>
      <c r="D35" s="176">
        <f>SUM(D27:D34)</f>
        <v>0</v>
      </c>
      <c r="E35" s="204"/>
      <c r="F35" s="204"/>
      <c r="G35" s="176">
        <f>SUM(G27:G34)</f>
        <v>0</v>
      </c>
      <c r="H35" s="241">
        <f>SUM(H27:H34)</f>
        <v>0</v>
      </c>
      <c r="I35" s="241"/>
      <c r="J35" s="176">
        <f>SUM(J27:J34)</f>
        <v>0</v>
      </c>
      <c r="K35" s="9">
        <f>(K27*J27)+(K28*J28)+(K29*J29)+(K30*J30)+(K31*J31)+(K32*J32)+(K33*J33)+(K34*J34)</f>
        <v>0</v>
      </c>
      <c r="L35" s="9">
        <f>SUM(L27:L34)</f>
        <v>0</v>
      </c>
      <c r="M35" s="97"/>
      <c r="N35" s="150"/>
      <c r="O35" s="25"/>
    </row>
    <row r="36" spans="1:15" ht="17" x14ac:dyDescent="0.2">
      <c r="B36" s="48" t="s">
        <v>46</v>
      </c>
      <c r="C36" s="418"/>
      <c r="D36" s="419"/>
      <c r="E36" s="419"/>
      <c r="F36" s="419"/>
      <c r="G36" s="419"/>
      <c r="H36" s="419"/>
      <c r="I36" s="419"/>
      <c r="J36" s="419"/>
      <c r="K36" s="419"/>
      <c r="L36" s="419"/>
      <c r="M36" s="419"/>
      <c r="N36" s="420"/>
      <c r="O36" s="24"/>
    </row>
    <row r="37" spans="1:15" ht="17" x14ac:dyDescent="0.2">
      <c r="B37" s="106" t="s">
        <v>47</v>
      </c>
      <c r="C37" s="146"/>
      <c r="D37" s="108"/>
      <c r="E37" s="205"/>
      <c r="F37" s="205"/>
      <c r="G37" s="104"/>
      <c r="H37" s="242"/>
      <c r="I37" s="242"/>
      <c r="J37" s="109">
        <f>SUM(D37:H37)</f>
        <v>0</v>
      </c>
      <c r="K37" s="110"/>
      <c r="L37" s="111"/>
      <c r="M37" s="142"/>
      <c r="N37" s="145"/>
      <c r="O37" s="113"/>
    </row>
    <row r="38" spans="1:15" ht="17" x14ac:dyDescent="0.2">
      <c r="B38" s="106" t="s">
        <v>49</v>
      </c>
      <c r="C38" s="146"/>
      <c r="D38" s="108"/>
      <c r="E38" s="206"/>
      <c r="F38" s="206"/>
      <c r="G38" s="103"/>
      <c r="H38" s="242"/>
      <c r="I38" s="242"/>
      <c r="J38" s="109">
        <f t="shared" ref="J38:J44" si="3">SUM(D38:H38)</f>
        <v>0</v>
      </c>
      <c r="K38" s="110"/>
      <c r="L38" s="111"/>
      <c r="M38" s="142"/>
      <c r="N38" s="145"/>
      <c r="O38" s="113"/>
    </row>
    <row r="39" spans="1:15" ht="17" x14ac:dyDescent="0.2">
      <c r="B39" s="106" t="s">
        <v>50</v>
      </c>
      <c r="C39" s="148"/>
      <c r="D39" s="108"/>
      <c r="E39" s="205"/>
      <c r="F39" s="205"/>
      <c r="G39" s="108"/>
      <c r="H39" s="242"/>
      <c r="I39" s="242"/>
      <c r="J39" s="109">
        <f t="shared" si="3"/>
        <v>0</v>
      </c>
      <c r="K39" s="110"/>
      <c r="L39" s="108"/>
      <c r="M39" s="111"/>
      <c r="N39" s="145"/>
      <c r="O39" s="113"/>
    </row>
    <row r="40" spans="1:15" ht="17" x14ac:dyDescent="0.2">
      <c r="B40" s="106" t="s">
        <v>51</v>
      </c>
      <c r="C40" s="148"/>
      <c r="D40" s="108"/>
      <c r="E40" s="205"/>
      <c r="F40" s="205"/>
      <c r="G40" s="108"/>
      <c r="H40" s="242"/>
      <c r="I40" s="242"/>
      <c r="J40" s="109">
        <f t="shared" si="3"/>
        <v>0</v>
      </c>
      <c r="K40" s="110"/>
      <c r="L40" s="108"/>
      <c r="M40" s="111"/>
      <c r="N40" s="145"/>
      <c r="O40" s="113"/>
    </row>
    <row r="41" spans="1:15" ht="17" x14ac:dyDescent="0.2">
      <c r="B41" s="106" t="s">
        <v>52</v>
      </c>
      <c r="C41" s="148"/>
      <c r="D41" s="108"/>
      <c r="E41" s="205"/>
      <c r="F41" s="205"/>
      <c r="G41" s="108"/>
      <c r="H41" s="242"/>
      <c r="I41" s="242"/>
      <c r="J41" s="109">
        <f t="shared" si="3"/>
        <v>0</v>
      </c>
      <c r="K41" s="110"/>
      <c r="L41" s="108"/>
      <c r="M41" s="111"/>
      <c r="N41" s="145"/>
      <c r="O41" s="113"/>
    </row>
    <row r="42" spans="1:15" ht="17" x14ac:dyDescent="0.2">
      <c r="A42" s="19"/>
      <c r="B42" s="106" t="s">
        <v>53</v>
      </c>
      <c r="C42" s="148"/>
      <c r="D42" s="108"/>
      <c r="E42" s="205"/>
      <c r="F42" s="205"/>
      <c r="G42" s="108"/>
      <c r="H42" s="242"/>
      <c r="I42" s="242"/>
      <c r="J42" s="109">
        <f t="shared" si="3"/>
        <v>0</v>
      </c>
      <c r="K42" s="110"/>
      <c r="L42" s="108"/>
      <c r="M42" s="111"/>
      <c r="N42" s="145"/>
      <c r="O42" s="113"/>
    </row>
    <row r="43" spans="1:15" s="19" customFormat="1" ht="17" x14ac:dyDescent="0.2">
      <c r="A43" s="18"/>
      <c r="B43" s="106" t="s">
        <v>54</v>
      </c>
      <c r="C43" s="149"/>
      <c r="D43" s="111"/>
      <c r="E43" s="207"/>
      <c r="F43" s="207"/>
      <c r="G43" s="111"/>
      <c r="H43" s="243"/>
      <c r="I43" s="243"/>
      <c r="J43" s="109">
        <f t="shared" si="3"/>
        <v>0</v>
      </c>
      <c r="K43" s="115"/>
      <c r="L43" s="111"/>
      <c r="M43" s="111"/>
      <c r="N43" s="150"/>
      <c r="O43" s="113"/>
    </row>
    <row r="44" spans="1:15" ht="17" x14ac:dyDescent="0.2">
      <c r="B44" s="106" t="s">
        <v>55</v>
      </c>
      <c r="C44" s="149"/>
      <c r="D44" s="111"/>
      <c r="E44" s="207"/>
      <c r="F44" s="207"/>
      <c r="G44" s="111"/>
      <c r="H44" s="243"/>
      <c r="I44" s="243"/>
      <c r="J44" s="109">
        <f t="shared" si="3"/>
        <v>0</v>
      </c>
      <c r="K44" s="115"/>
      <c r="L44" s="111"/>
      <c r="M44" s="111"/>
      <c r="N44" s="150"/>
      <c r="O44" s="113"/>
    </row>
    <row r="45" spans="1:15" ht="17" x14ac:dyDescent="0.2">
      <c r="B45" s="143"/>
      <c r="C45" s="48" t="s">
        <v>26</v>
      </c>
      <c r="D45" s="9">
        <f>SUM(D37:D44)</f>
        <v>0</v>
      </c>
      <c r="E45" s="208"/>
      <c r="F45" s="208"/>
      <c r="G45" s="9">
        <f>SUM(G37:G44)</f>
        <v>0</v>
      </c>
      <c r="H45" s="244">
        <f>SUM(H37:H44)</f>
        <v>0</v>
      </c>
      <c r="I45" s="244"/>
      <c r="J45" s="9">
        <f>SUM(J37:J44)</f>
        <v>0</v>
      </c>
      <c r="K45" s="9">
        <f>(K37*J37)+(K38*J38)+(K39*J39)+(K40*J40)+(K41*J41)+(K42*J42)+(K43*J43)+(K44*J44)</f>
        <v>0</v>
      </c>
      <c r="L45" s="9">
        <f>SUM(L37:L44)</f>
        <v>0</v>
      </c>
      <c r="M45" s="97"/>
      <c r="N45" s="150"/>
      <c r="O45" s="25"/>
    </row>
    <row r="46" spans="1:15" ht="16" x14ac:dyDescent="0.2">
      <c r="B46" s="118"/>
      <c r="C46" s="119"/>
      <c r="D46" s="120"/>
      <c r="E46" s="209"/>
      <c r="F46" s="209"/>
      <c r="G46" s="120"/>
      <c r="H46" s="245"/>
      <c r="I46" s="245"/>
      <c r="J46" s="120"/>
      <c r="K46" s="120"/>
      <c r="L46" s="120"/>
      <c r="M46" s="120"/>
      <c r="N46" s="120"/>
      <c r="O46" s="113"/>
    </row>
    <row r="47" spans="1:15" ht="17" x14ac:dyDescent="0.2">
      <c r="B47" s="353" t="s">
        <v>56</v>
      </c>
      <c r="C47" s="412" t="s">
        <v>57</v>
      </c>
      <c r="D47" s="413"/>
      <c r="E47" s="413"/>
      <c r="F47" s="413"/>
      <c r="G47" s="413"/>
      <c r="H47" s="413"/>
      <c r="I47" s="413"/>
      <c r="J47" s="413"/>
      <c r="K47" s="413"/>
      <c r="L47" s="413"/>
      <c r="M47" s="413"/>
      <c r="N47" s="414"/>
      <c r="O47" s="8"/>
    </row>
    <row r="48" spans="1:15" ht="17" x14ac:dyDescent="0.2">
      <c r="B48" s="353" t="s">
        <v>58</v>
      </c>
      <c r="C48" s="415" t="s">
        <v>59</v>
      </c>
      <c r="D48" s="416"/>
      <c r="E48" s="416"/>
      <c r="F48" s="416"/>
      <c r="G48" s="416"/>
      <c r="H48" s="416"/>
      <c r="I48" s="416"/>
      <c r="J48" s="416"/>
      <c r="K48" s="416"/>
      <c r="L48" s="416"/>
      <c r="M48" s="416"/>
      <c r="N48" s="417"/>
      <c r="O48" s="24"/>
    </row>
    <row r="49" spans="1:15" s="143" customFormat="1" ht="85" x14ac:dyDescent="0.2">
      <c r="B49" s="354" t="s">
        <v>60</v>
      </c>
      <c r="C49" s="146" t="s">
        <v>621</v>
      </c>
      <c r="D49" s="355">
        <v>45000</v>
      </c>
      <c r="E49" s="269">
        <f>F49-D49</f>
        <v>54284</v>
      </c>
      <c r="F49" s="269">
        <v>99284</v>
      </c>
      <c r="G49" s="355"/>
      <c r="H49" s="356"/>
      <c r="I49" s="356"/>
      <c r="J49" s="357">
        <f t="shared" ref="J49:J54" si="4">F49</f>
        <v>99284</v>
      </c>
      <c r="K49" s="358">
        <v>0.54</v>
      </c>
      <c r="L49" s="378">
        <v>100501.74</v>
      </c>
      <c r="M49" s="359" t="s">
        <v>612</v>
      </c>
      <c r="N49" s="360"/>
      <c r="O49" s="113"/>
    </row>
    <row r="50" spans="1:15" ht="102" x14ac:dyDescent="0.2">
      <c r="B50" s="354" t="s">
        <v>61</v>
      </c>
      <c r="C50" s="361" t="s">
        <v>599</v>
      </c>
      <c r="D50" s="355">
        <v>30000</v>
      </c>
      <c r="E50" s="269"/>
      <c r="F50" s="269">
        <v>30000</v>
      </c>
      <c r="G50" s="355"/>
      <c r="H50" s="356"/>
      <c r="I50" s="356"/>
      <c r="J50" s="357">
        <f t="shared" si="4"/>
        <v>30000</v>
      </c>
      <c r="K50" s="358">
        <v>0.5</v>
      </c>
      <c r="L50" s="377"/>
      <c r="M50" s="359" t="s">
        <v>600</v>
      </c>
      <c r="N50" s="362"/>
      <c r="O50" s="113"/>
    </row>
    <row r="51" spans="1:15" s="143" customFormat="1" ht="68" x14ac:dyDescent="0.2">
      <c r="B51" s="354" t="s">
        <v>62</v>
      </c>
      <c r="C51" s="146" t="s">
        <v>622</v>
      </c>
      <c r="D51" s="355">
        <v>40000</v>
      </c>
      <c r="E51" s="269"/>
      <c r="F51" s="269">
        <v>40000</v>
      </c>
      <c r="G51" s="355"/>
      <c r="H51" s="356"/>
      <c r="I51" s="356"/>
      <c r="J51" s="357">
        <f t="shared" si="4"/>
        <v>40000</v>
      </c>
      <c r="K51" s="358">
        <v>0.5</v>
      </c>
      <c r="L51" s="379">
        <v>8600</v>
      </c>
      <c r="M51" s="359" t="s">
        <v>613</v>
      </c>
      <c r="N51" s="360"/>
      <c r="O51" s="113"/>
    </row>
    <row r="52" spans="1:15" s="143" customFormat="1" ht="51" x14ac:dyDescent="0.2">
      <c r="B52" s="354" t="s">
        <v>63</v>
      </c>
      <c r="C52" s="146" t="s">
        <v>64</v>
      </c>
      <c r="D52" s="355">
        <v>15000</v>
      </c>
      <c r="E52" s="269"/>
      <c r="F52" s="269">
        <v>15000</v>
      </c>
      <c r="G52" s="355"/>
      <c r="H52" s="356"/>
      <c r="I52" s="356"/>
      <c r="J52" s="357">
        <f t="shared" si="4"/>
        <v>15000</v>
      </c>
      <c r="K52" s="358">
        <v>0.3</v>
      </c>
      <c r="L52" s="376"/>
      <c r="M52" s="363" t="s">
        <v>631</v>
      </c>
      <c r="N52" s="360"/>
      <c r="O52" s="113"/>
    </row>
    <row r="53" spans="1:15" s="143" customFormat="1" ht="51" x14ac:dyDescent="0.2">
      <c r="B53" s="354" t="s">
        <v>65</v>
      </c>
      <c r="C53" s="146" t="s">
        <v>601</v>
      </c>
      <c r="D53" s="355">
        <v>40000</v>
      </c>
      <c r="E53" s="269"/>
      <c r="F53" s="269">
        <f>D53+E53</f>
        <v>40000</v>
      </c>
      <c r="G53" s="355"/>
      <c r="H53" s="356"/>
      <c r="I53" s="356"/>
      <c r="J53" s="357">
        <f t="shared" si="4"/>
        <v>40000</v>
      </c>
      <c r="K53" s="358">
        <v>0.5</v>
      </c>
      <c r="L53" s="376"/>
      <c r="M53" s="363" t="s">
        <v>632</v>
      </c>
      <c r="N53" s="360"/>
      <c r="O53" s="113"/>
    </row>
    <row r="54" spans="1:15" ht="51" x14ac:dyDescent="0.2">
      <c r="B54" s="354" t="s">
        <v>66</v>
      </c>
      <c r="C54" s="361" t="s">
        <v>623</v>
      </c>
      <c r="D54" s="355">
        <v>60000</v>
      </c>
      <c r="E54" s="269"/>
      <c r="F54" s="269">
        <v>60000</v>
      </c>
      <c r="G54" s="355"/>
      <c r="H54" s="356"/>
      <c r="I54" s="356"/>
      <c r="J54" s="357">
        <f t="shared" si="4"/>
        <v>60000</v>
      </c>
      <c r="K54" s="358">
        <v>0.3</v>
      </c>
      <c r="L54" s="377">
        <v>21154.93</v>
      </c>
      <c r="M54" s="359" t="s">
        <v>611</v>
      </c>
      <c r="N54" s="362"/>
      <c r="O54" s="113"/>
    </row>
    <row r="55" spans="1:15" ht="17" x14ac:dyDescent="0.2">
      <c r="A55" s="19"/>
      <c r="B55" s="354" t="s">
        <v>67</v>
      </c>
      <c r="C55" s="107"/>
      <c r="D55" s="355"/>
      <c r="E55" s="269"/>
      <c r="F55" s="269"/>
      <c r="G55" s="355"/>
      <c r="H55" s="356"/>
      <c r="I55" s="356"/>
      <c r="J55" s="357">
        <f t="shared" ref="J55:J56" si="5">SUM(D55:H55)</f>
        <v>0</v>
      </c>
      <c r="K55" s="358"/>
      <c r="L55" s="298"/>
      <c r="M55" s="298"/>
      <c r="N55" s="362"/>
      <c r="O55" s="113"/>
    </row>
    <row r="56" spans="1:15" s="19" customFormat="1" ht="17" x14ac:dyDescent="0.2">
      <c r="B56" s="354" t="s">
        <v>68</v>
      </c>
      <c r="C56" s="107"/>
      <c r="D56" s="355"/>
      <c r="E56" s="269"/>
      <c r="F56" s="269"/>
      <c r="G56" s="355"/>
      <c r="H56" s="356"/>
      <c r="I56" s="356"/>
      <c r="J56" s="357">
        <f t="shared" si="5"/>
        <v>0</v>
      </c>
      <c r="K56" s="358"/>
      <c r="L56" s="298"/>
      <c r="M56" s="298"/>
      <c r="N56" s="362"/>
      <c r="O56" s="113"/>
    </row>
    <row r="57" spans="1:15" s="19" customFormat="1" ht="17" x14ac:dyDescent="0.2">
      <c r="A57" s="18"/>
      <c r="B57" s="18"/>
      <c r="C57" s="353" t="s">
        <v>26</v>
      </c>
      <c r="D57" s="364">
        <f>SUM(D49:D56)</f>
        <v>230000</v>
      </c>
      <c r="E57" s="365">
        <f>F57-D57</f>
        <v>54284</v>
      </c>
      <c r="F57" s="365">
        <f>SUM(F49:F56)</f>
        <v>284284</v>
      </c>
      <c r="G57" s="364">
        <f>SUM(G49:G56)</f>
        <v>0</v>
      </c>
      <c r="H57" s="366">
        <f>SUM(H49:H56)</f>
        <v>0</v>
      </c>
      <c r="I57" s="367"/>
      <c r="J57" s="368">
        <f>SUM(J49:J56)</f>
        <v>284284</v>
      </c>
      <c r="K57" s="369">
        <f>(K49*J49)+(K50*J50)+(K51*J51)+(K52*J52)+(K53*J53)+(K54*J54)+(K55*J55)+(K56*J56)</f>
        <v>131113.35999999999</v>
      </c>
      <c r="L57" s="369">
        <f>SUM(L49:L56)</f>
        <v>130256.67000000001</v>
      </c>
      <c r="M57" s="369"/>
      <c r="N57" s="362"/>
      <c r="O57" s="25"/>
    </row>
    <row r="58" spans="1:15" s="143" customFormat="1" ht="17" x14ac:dyDescent="0.2">
      <c r="B58" s="353" t="s">
        <v>69</v>
      </c>
      <c r="C58" s="415" t="s">
        <v>624</v>
      </c>
      <c r="D58" s="416"/>
      <c r="E58" s="416"/>
      <c r="F58" s="416"/>
      <c r="G58" s="416"/>
      <c r="H58" s="416"/>
      <c r="I58" s="416"/>
      <c r="J58" s="416"/>
      <c r="K58" s="416"/>
      <c r="L58" s="416"/>
      <c r="M58" s="416"/>
      <c r="N58" s="417"/>
      <c r="O58" s="24"/>
    </row>
    <row r="59" spans="1:15" s="143" customFormat="1" ht="85" x14ac:dyDescent="0.2">
      <c r="B59" s="354" t="s">
        <v>70</v>
      </c>
      <c r="C59" s="146" t="s">
        <v>602</v>
      </c>
      <c r="D59" s="355"/>
      <c r="E59" s="269"/>
      <c r="F59" s="269"/>
      <c r="G59" s="355">
        <v>100000</v>
      </c>
      <c r="H59" s="356"/>
      <c r="I59" s="356">
        <v>100000</v>
      </c>
      <c r="J59" s="357">
        <f>SUM(D59:H59)</f>
        <v>100000</v>
      </c>
      <c r="K59" s="358">
        <v>0.3</v>
      </c>
      <c r="L59" s="298">
        <v>74477.39</v>
      </c>
      <c r="M59" s="359" t="s">
        <v>603</v>
      </c>
      <c r="N59" s="360"/>
      <c r="O59" s="113"/>
    </row>
    <row r="60" spans="1:15" s="143" customFormat="1" ht="85" x14ac:dyDescent="0.2">
      <c r="B60" s="354" t="s">
        <v>71</v>
      </c>
      <c r="C60" s="146" t="s">
        <v>72</v>
      </c>
      <c r="D60" s="355"/>
      <c r="E60" s="269"/>
      <c r="F60" s="269"/>
      <c r="G60" s="355">
        <v>200000</v>
      </c>
      <c r="H60" s="356"/>
      <c r="I60" s="356">
        <v>200000</v>
      </c>
      <c r="J60" s="357">
        <f t="shared" ref="J60:J66" si="6">SUM(D60:H60)</f>
        <v>200000</v>
      </c>
      <c r="K60" s="358">
        <v>0.5</v>
      </c>
      <c r="L60" s="298">
        <v>197461</v>
      </c>
      <c r="M60" s="359" t="s">
        <v>604</v>
      </c>
      <c r="N60" s="360"/>
      <c r="O60" s="113"/>
    </row>
    <row r="61" spans="1:15" ht="17" x14ac:dyDescent="0.2">
      <c r="B61" s="354" t="s">
        <v>74</v>
      </c>
      <c r="C61" s="107"/>
      <c r="D61" s="355"/>
      <c r="E61" s="269"/>
      <c r="F61" s="269"/>
      <c r="G61" s="355"/>
      <c r="H61" s="356"/>
      <c r="I61" s="356"/>
      <c r="J61" s="357">
        <f t="shared" si="6"/>
        <v>0</v>
      </c>
      <c r="K61" s="358"/>
      <c r="L61" s="298"/>
      <c r="M61" s="298"/>
      <c r="N61" s="362"/>
      <c r="O61" s="113"/>
    </row>
    <row r="62" spans="1:15" ht="17" x14ac:dyDescent="0.2">
      <c r="B62" s="354" t="s">
        <v>75</v>
      </c>
      <c r="C62" s="107"/>
      <c r="D62" s="355"/>
      <c r="E62" s="269"/>
      <c r="F62" s="269"/>
      <c r="G62" s="355"/>
      <c r="H62" s="356"/>
      <c r="I62" s="356"/>
      <c r="J62" s="357">
        <f t="shared" si="6"/>
        <v>0</v>
      </c>
      <c r="K62" s="358"/>
      <c r="L62" s="298"/>
      <c r="M62" s="298"/>
      <c r="N62" s="362"/>
      <c r="O62" s="113"/>
    </row>
    <row r="63" spans="1:15" ht="17" x14ac:dyDescent="0.2">
      <c r="B63" s="354" t="s">
        <v>76</v>
      </c>
      <c r="C63" s="107"/>
      <c r="D63" s="355"/>
      <c r="E63" s="269"/>
      <c r="F63" s="269"/>
      <c r="G63" s="355"/>
      <c r="H63" s="356"/>
      <c r="I63" s="356"/>
      <c r="J63" s="357">
        <f t="shared" si="6"/>
        <v>0</v>
      </c>
      <c r="K63" s="358"/>
      <c r="L63" s="298"/>
      <c r="M63" s="298"/>
      <c r="N63" s="362"/>
      <c r="O63" s="113"/>
    </row>
    <row r="64" spans="1:15" ht="17" x14ac:dyDescent="0.2">
      <c r="B64" s="354" t="s">
        <v>77</v>
      </c>
      <c r="C64" s="107"/>
      <c r="D64" s="355"/>
      <c r="E64" s="269"/>
      <c r="F64" s="269"/>
      <c r="G64" s="355"/>
      <c r="H64" s="356"/>
      <c r="I64" s="356"/>
      <c r="J64" s="357">
        <f t="shared" si="6"/>
        <v>0</v>
      </c>
      <c r="K64" s="358"/>
      <c r="L64" s="298"/>
      <c r="M64" s="298"/>
      <c r="N64" s="362"/>
      <c r="O64" s="113"/>
    </row>
    <row r="65" spans="1:15" ht="17" x14ac:dyDescent="0.2">
      <c r="B65" s="354" t="s">
        <v>78</v>
      </c>
      <c r="C65" s="107"/>
      <c r="D65" s="355"/>
      <c r="E65" s="269"/>
      <c r="F65" s="269"/>
      <c r="G65" s="355"/>
      <c r="H65" s="356"/>
      <c r="I65" s="356"/>
      <c r="J65" s="357">
        <f t="shared" si="6"/>
        <v>0</v>
      </c>
      <c r="K65" s="358"/>
      <c r="L65" s="298"/>
      <c r="M65" s="298"/>
      <c r="N65" s="362"/>
      <c r="O65" s="113"/>
    </row>
    <row r="66" spans="1:15" ht="17" x14ac:dyDescent="0.2">
      <c r="B66" s="354" t="s">
        <v>79</v>
      </c>
      <c r="C66" s="107"/>
      <c r="D66" s="355"/>
      <c r="E66" s="269"/>
      <c r="F66" s="269"/>
      <c r="G66" s="355"/>
      <c r="H66" s="356"/>
      <c r="I66" s="356"/>
      <c r="J66" s="357">
        <f t="shared" si="6"/>
        <v>0</v>
      </c>
      <c r="K66" s="358"/>
      <c r="L66" s="298"/>
      <c r="M66" s="298"/>
      <c r="N66" s="362"/>
      <c r="O66" s="113"/>
    </row>
    <row r="67" spans="1:15" ht="17" x14ac:dyDescent="0.2">
      <c r="C67" s="353" t="s">
        <v>26</v>
      </c>
      <c r="D67" s="368">
        <f>SUM(D59:D66)</f>
        <v>0</v>
      </c>
      <c r="E67" s="370"/>
      <c r="F67" s="370"/>
      <c r="G67" s="368">
        <f>SUM(G59:G66)</f>
        <v>300000</v>
      </c>
      <c r="H67" s="367">
        <f>SUM(H59:H66)</f>
        <v>0</v>
      </c>
      <c r="I67" s="367">
        <f>SUM(I59:I66)</f>
        <v>300000</v>
      </c>
      <c r="J67" s="368">
        <f>SUM(J59:J66)</f>
        <v>300000</v>
      </c>
      <c r="K67" s="369">
        <f>(K59*J59)+(K60*J60)+(K61*J61)+(K62*J62)+(K63*J63)+(K64*J64)+(K65*J65)+(K66*J66)</f>
        <v>130000</v>
      </c>
      <c r="L67" s="371">
        <f>SUM(L59:L66)</f>
        <v>271938.39</v>
      </c>
      <c r="M67" s="371"/>
      <c r="N67" s="362"/>
      <c r="O67" s="25"/>
    </row>
    <row r="68" spans="1:15" s="143" customFormat="1" ht="17" x14ac:dyDescent="0.2">
      <c r="B68" s="353" t="s">
        <v>80</v>
      </c>
      <c r="C68" s="431" t="s">
        <v>597</v>
      </c>
      <c r="D68" s="416"/>
      <c r="E68" s="416"/>
      <c r="F68" s="416"/>
      <c r="G68" s="416"/>
      <c r="H68" s="416"/>
      <c r="I68" s="416"/>
      <c r="J68" s="416"/>
      <c r="K68" s="416"/>
      <c r="L68" s="416"/>
      <c r="M68" s="416"/>
      <c r="N68" s="417"/>
      <c r="O68" s="24"/>
    </row>
    <row r="69" spans="1:15" ht="68" x14ac:dyDescent="0.2">
      <c r="B69" s="354" t="s">
        <v>81</v>
      </c>
      <c r="C69" s="372" t="s">
        <v>48</v>
      </c>
      <c r="D69" s="355"/>
      <c r="E69" s="269"/>
      <c r="F69" s="269"/>
      <c r="G69" s="355">
        <v>80000</v>
      </c>
      <c r="H69" s="356"/>
      <c r="I69" s="356">
        <v>80000</v>
      </c>
      <c r="J69" s="357">
        <f>SUM(D69:H69)</f>
        <v>80000</v>
      </c>
      <c r="K69" s="358">
        <v>0.5</v>
      </c>
      <c r="L69" s="363">
        <v>80000</v>
      </c>
      <c r="M69" s="298" t="s">
        <v>598</v>
      </c>
      <c r="N69" s="362"/>
      <c r="O69" s="113"/>
    </row>
    <row r="70" spans="1:15" ht="68" x14ac:dyDescent="0.2">
      <c r="B70" s="354" t="s">
        <v>84</v>
      </c>
      <c r="C70" s="372" t="s">
        <v>628</v>
      </c>
      <c r="D70" s="355"/>
      <c r="E70" s="269"/>
      <c r="F70" s="269"/>
      <c r="G70" s="355">
        <v>40000</v>
      </c>
      <c r="H70" s="356"/>
      <c r="I70" s="356">
        <v>40000</v>
      </c>
      <c r="J70" s="357">
        <f t="shared" ref="J70:J76" si="7">SUM(D70:H70)</f>
        <v>40000</v>
      </c>
      <c r="K70" s="358">
        <v>0.2</v>
      </c>
      <c r="L70" s="363">
        <v>20544</v>
      </c>
      <c r="M70" s="298" t="s">
        <v>630</v>
      </c>
      <c r="N70" s="362"/>
      <c r="O70" s="113"/>
    </row>
    <row r="71" spans="1:15" s="143" customFormat="1" ht="17" x14ac:dyDescent="0.2">
      <c r="B71" s="354" t="s">
        <v>86</v>
      </c>
      <c r="C71" s="192"/>
      <c r="D71" s="355"/>
      <c r="E71" s="269"/>
      <c r="F71" s="269"/>
      <c r="G71" s="355"/>
      <c r="H71" s="356"/>
      <c r="I71" s="356"/>
      <c r="J71" s="357">
        <f t="shared" si="7"/>
        <v>0</v>
      </c>
      <c r="K71" s="358"/>
      <c r="L71" s="363"/>
      <c r="M71" s="298"/>
      <c r="N71" s="360"/>
      <c r="O71" s="113"/>
    </row>
    <row r="72" spans="1:15" s="143" customFormat="1" ht="17" x14ac:dyDescent="0.2">
      <c r="A72" s="147"/>
      <c r="B72" s="354" t="s">
        <v>87</v>
      </c>
      <c r="C72" s="192"/>
      <c r="D72" s="355"/>
      <c r="E72" s="269"/>
      <c r="F72" s="269"/>
      <c r="G72" s="355"/>
      <c r="H72" s="356"/>
      <c r="I72" s="356"/>
      <c r="J72" s="357">
        <f t="shared" si="7"/>
        <v>0</v>
      </c>
      <c r="K72" s="358"/>
      <c r="L72" s="363"/>
      <c r="M72" s="298"/>
      <c r="N72" s="360"/>
      <c r="O72" s="113"/>
    </row>
    <row r="73" spans="1:15" s="147" customFormat="1" ht="17" x14ac:dyDescent="0.2">
      <c r="A73" s="143"/>
      <c r="B73" s="354" t="s">
        <v>89</v>
      </c>
      <c r="C73" s="192"/>
      <c r="D73" s="355"/>
      <c r="E73" s="269"/>
      <c r="F73" s="269"/>
      <c r="G73" s="355"/>
      <c r="H73" s="356"/>
      <c r="I73" s="356"/>
      <c r="J73" s="357">
        <f t="shared" si="7"/>
        <v>0</v>
      </c>
      <c r="K73" s="358"/>
      <c r="L73" s="363"/>
      <c r="M73" s="298"/>
      <c r="N73" s="360"/>
      <c r="O73" s="113"/>
    </row>
    <row r="74" spans="1:15" ht="17" x14ac:dyDescent="0.2">
      <c r="B74" s="354" t="s">
        <v>91</v>
      </c>
      <c r="C74" s="107"/>
      <c r="D74" s="355"/>
      <c r="E74" s="269"/>
      <c r="F74" s="269"/>
      <c r="G74" s="355"/>
      <c r="H74" s="356"/>
      <c r="I74" s="356"/>
      <c r="J74" s="357">
        <f t="shared" si="7"/>
        <v>0</v>
      </c>
      <c r="K74" s="358"/>
      <c r="L74" s="298"/>
      <c r="M74" s="298"/>
      <c r="N74" s="362"/>
      <c r="O74" s="113"/>
    </row>
    <row r="75" spans="1:15" ht="17" x14ac:dyDescent="0.2">
      <c r="B75" s="354" t="s">
        <v>92</v>
      </c>
      <c r="C75" s="107"/>
      <c r="D75" s="355"/>
      <c r="E75" s="269"/>
      <c r="F75" s="269"/>
      <c r="G75" s="355"/>
      <c r="H75" s="356"/>
      <c r="I75" s="356"/>
      <c r="J75" s="357">
        <f t="shared" si="7"/>
        <v>0</v>
      </c>
      <c r="K75" s="358"/>
      <c r="L75" s="298"/>
      <c r="M75" s="298"/>
      <c r="N75" s="362"/>
      <c r="O75" s="113"/>
    </row>
    <row r="76" spans="1:15" ht="17" x14ac:dyDescent="0.2">
      <c r="B76" s="354" t="s">
        <v>93</v>
      </c>
      <c r="C76" s="107"/>
      <c r="D76" s="355"/>
      <c r="E76" s="269"/>
      <c r="F76" s="269"/>
      <c r="G76" s="355"/>
      <c r="H76" s="356"/>
      <c r="I76" s="356"/>
      <c r="J76" s="357">
        <f t="shared" si="7"/>
        <v>0</v>
      </c>
      <c r="K76" s="358"/>
      <c r="L76" s="298"/>
      <c r="M76" s="298"/>
      <c r="N76" s="362"/>
      <c r="O76" s="113"/>
    </row>
    <row r="77" spans="1:15" ht="17" x14ac:dyDescent="0.2">
      <c r="C77" s="353" t="s">
        <v>26</v>
      </c>
      <c r="D77" s="368">
        <f>SUM(D69:D76)</f>
        <v>0</v>
      </c>
      <c r="E77" s="370"/>
      <c r="F77" s="370"/>
      <c r="G77" s="368">
        <f>SUM(G69:G76)</f>
        <v>120000</v>
      </c>
      <c r="H77" s="367">
        <f>SUM(H69:H76)</f>
        <v>0</v>
      </c>
      <c r="I77" s="367">
        <f>SUM(I69:I76)</f>
        <v>120000</v>
      </c>
      <c r="J77" s="368">
        <f>SUM(J69:J76)</f>
        <v>120000</v>
      </c>
      <c r="K77" s="369">
        <f>(K69*J69)+(K70*J70)+(K71*J71)+(K72*J72)+(K73*J73)+(K74*J74)+(K75*J75)+(K76*J76)</f>
        <v>48000</v>
      </c>
      <c r="L77" s="371">
        <f>SUM(L69:L76)</f>
        <v>100544</v>
      </c>
      <c r="M77" s="371"/>
      <c r="N77" s="362"/>
      <c r="O77" s="25"/>
    </row>
    <row r="78" spans="1:15" ht="17" x14ac:dyDescent="0.2">
      <c r="B78" s="353" t="s">
        <v>94</v>
      </c>
      <c r="C78" s="432" t="s">
        <v>635</v>
      </c>
      <c r="D78" s="433"/>
      <c r="E78" s="433"/>
      <c r="F78" s="433"/>
      <c r="G78" s="433"/>
      <c r="H78" s="433"/>
      <c r="I78" s="433"/>
      <c r="J78" s="433"/>
      <c r="K78" s="433"/>
      <c r="L78" s="433"/>
      <c r="M78" s="433"/>
      <c r="N78" s="434"/>
      <c r="O78" s="24"/>
    </row>
    <row r="79" spans="1:15" ht="34" x14ac:dyDescent="0.2">
      <c r="B79" s="354" t="s">
        <v>95</v>
      </c>
      <c r="C79" s="107" t="s">
        <v>82</v>
      </c>
      <c r="D79" s="298">
        <v>5500</v>
      </c>
      <c r="E79" s="373">
        <f>F79-D79</f>
        <v>3492</v>
      </c>
      <c r="F79" s="373">
        <v>8992</v>
      </c>
      <c r="G79" s="298"/>
      <c r="H79" s="299"/>
      <c r="I79" s="299"/>
      <c r="J79" s="374">
        <f>F79</f>
        <v>8992</v>
      </c>
      <c r="K79" s="358">
        <v>0.3</v>
      </c>
      <c r="L79" s="377">
        <v>8992</v>
      </c>
      <c r="M79" s="298" t="s">
        <v>83</v>
      </c>
      <c r="N79" s="362"/>
      <c r="O79" s="113"/>
    </row>
    <row r="80" spans="1:15" ht="34" x14ac:dyDescent="0.2">
      <c r="B80" s="354" t="s">
        <v>96</v>
      </c>
      <c r="C80" s="372" t="s">
        <v>85</v>
      </c>
      <c r="D80" s="298">
        <v>15000</v>
      </c>
      <c r="E80" s="373"/>
      <c r="F80" s="373">
        <v>15000</v>
      </c>
      <c r="G80" s="298"/>
      <c r="H80" s="299"/>
      <c r="I80" s="299"/>
      <c r="J80" s="374">
        <f>F80</f>
        <v>15000</v>
      </c>
      <c r="K80" s="358">
        <v>0.3</v>
      </c>
      <c r="L80" s="377">
        <v>14359.7</v>
      </c>
      <c r="M80" s="298" t="s">
        <v>605</v>
      </c>
      <c r="N80" s="362"/>
      <c r="O80" s="113"/>
    </row>
    <row r="81" spans="2:15" ht="51" x14ac:dyDescent="0.2">
      <c r="B81" s="354" t="s">
        <v>97</v>
      </c>
      <c r="C81" s="372" t="s">
        <v>606</v>
      </c>
      <c r="D81" s="298">
        <v>45000</v>
      </c>
      <c r="E81" s="373">
        <f>F81-D81</f>
        <v>47000</v>
      </c>
      <c r="F81" s="373">
        <v>92000</v>
      </c>
      <c r="G81" s="298"/>
      <c r="H81" s="299"/>
      <c r="I81" s="299"/>
      <c r="J81" s="374">
        <f>F81</f>
        <v>92000</v>
      </c>
      <c r="K81" s="358">
        <v>0.5</v>
      </c>
      <c r="L81" s="377">
        <v>57035.81</v>
      </c>
      <c r="M81" s="298" t="s">
        <v>607</v>
      </c>
      <c r="N81" s="362"/>
      <c r="O81" s="113"/>
    </row>
    <row r="82" spans="2:15" ht="51" x14ac:dyDescent="0.2">
      <c r="B82" s="354" t="s">
        <v>98</v>
      </c>
      <c r="C82" s="372" t="s">
        <v>88</v>
      </c>
      <c r="D82" s="298">
        <v>25000</v>
      </c>
      <c r="E82" s="373">
        <f>F82-D82</f>
        <v>40409</v>
      </c>
      <c r="F82" s="373">
        <v>65409</v>
      </c>
      <c r="G82" s="298"/>
      <c r="H82" s="299"/>
      <c r="I82" s="299"/>
      <c r="J82" s="374">
        <f>F82</f>
        <v>65409</v>
      </c>
      <c r="K82" s="358">
        <v>0.5</v>
      </c>
      <c r="L82" s="377">
        <v>42341.91</v>
      </c>
      <c r="M82" s="363" t="s">
        <v>608</v>
      </c>
      <c r="N82" s="362"/>
      <c r="O82" s="113"/>
    </row>
    <row r="83" spans="2:15" ht="51" x14ac:dyDescent="0.2">
      <c r="B83" s="354" t="s">
        <v>99</v>
      </c>
      <c r="C83" s="372" t="s">
        <v>609</v>
      </c>
      <c r="D83" s="298">
        <v>6500</v>
      </c>
      <c r="E83" s="373"/>
      <c r="F83" s="373">
        <v>6500</v>
      </c>
      <c r="G83" s="298"/>
      <c r="H83" s="299"/>
      <c r="I83" s="299"/>
      <c r="J83" s="374">
        <f>F83</f>
        <v>6500</v>
      </c>
      <c r="K83" s="358">
        <v>0.5</v>
      </c>
      <c r="L83" s="377">
        <v>5000</v>
      </c>
      <c r="M83" s="363" t="s">
        <v>90</v>
      </c>
      <c r="N83" s="362"/>
      <c r="O83" s="113"/>
    </row>
    <row r="84" spans="2:15" ht="17" x14ac:dyDescent="0.2">
      <c r="B84" s="354" t="s">
        <v>100</v>
      </c>
      <c r="C84" s="107"/>
      <c r="D84" s="298"/>
      <c r="E84" s="373"/>
      <c r="F84" s="373"/>
      <c r="G84" s="298"/>
      <c r="H84" s="299"/>
      <c r="I84" s="299"/>
      <c r="J84" s="374">
        <f t="shared" ref="J84:J86" si="8">SUM(D84:H84)</f>
        <v>0</v>
      </c>
      <c r="K84" s="358"/>
      <c r="L84" s="298"/>
      <c r="M84" s="298"/>
      <c r="N84" s="362"/>
      <c r="O84" s="113"/>
    </row>
    <row r="85" spans="2:15" ht="17" x14ac:dyDescent="0.2">
      <c r="B85" s="354" t="s">
        <v>101</v>
      </c>
      <c r="C85" s="107"/>
      <c r="D85" s="298"/>
      <c r="E85" s="373"/>
      <c r="F85" s="373"/>
      <c r="G85" s="298"/>
      <c r="H85" s="299"/>
      <c r="I85" s="299"/>
      <c r="J85" s="374">
        <f t="shared" si="8"/>
        <v>0</v>
      </c>
      <c r="K85" s="358"/>
      <c r="L85" s="298"/>
      <c r="M85" s="298"/>
      <c r="N85" s="362"/>
      <c r="O85" s="113"/>
    </row>
    <row r="86" spans="2:15" ht="17" x14ac:dyDescent="0.2">
      <c r="B86" s="354" t="s">
        <v>102</v>
      </c>
      <c r="C86" s="107"/>
      <c r="D86" s="298"/>
      <c r="E86" s="373"/>
      <c r="F86" s="373"/>
      <c r="G86" s="298"/>
      <c r="H86" s="299"/>
      <c r="I86" s="299"/>
      <c r="J86" s="374">
        <f t="shared" si="8"/>
        <v>0</v>
      </c>
      <c r="K86" s="358"/>
      <c r="L86" s="298"/>
      <c r="M86" s="298"/>
      <c r="N86" s="362"/>
      <c r="O86" s="113"/>
    </row>
    <row r="87" spans="2:15" ht="17" x14ac:dyDescent="0.2">
      <c r="C87" s="353" t="s">
        <v>26</v>
      </c>
      <c r="D87" s="369">
        <f>SUM(D79:D86)</f>
        <v>97000</v>
      </c>
      <c r="E87" s="375">
        <f>F87-D87</f>
        <v>90901</v>
      </c>
      <c r="F87" s="375">
        <f>SUM(F79:F86)</f>
        <v>187901</v>
      </c>
      <c r="G87" s="369">
        <f>SUM(G79:G86)</f>
        <v>0</v>
      </c>
      <c r="H87" s="375">
        <f>SUM(H79:H86)</f>
        <v>0</v>
      </c>
      <c r="I87" s="375"/>
      <c r="J87" s="369">
        <f>SUM(J79:J86)</f>
        <v>187901</v>
      </c>
      <c r="K87" s="369">
        <f>(K79*J79)+(K80*J80)+(K81*J81)+(K82*J82)+(K83*J83)+(K84*J84)+(K85*J85)+(K86*J86)</f>
        <v>89152.1</v>
      </c>
      <c r="L87" s="371">
        <f>SUM(L79:L86)</f>
        <v>127729.42</v>
      </c>
      <c r="M87" s="371"/>
      <c r="N87" s="362"/>
      <c r="O87" s="25"/>
    </row>
    <row r="88" spans="2:15" ht="16" x14ac:dyDescent="0.2">
      <c r="B88" s="3"/>
      <c r="C88" s="118"/>
      <c r="D88" s="121"/>
      <c r="E88" s="211"/>
      <c r="F88" s="211"/>
      <c r="G88" s="121"/>
      <c r="H88" s="247"/>
      <c r="I88" s="247"/>
      <c r="J88" s="121"/>
      <c r="K88" s="121"/>
      <c r="L88" s="121"/>
      <c r="M88" s="121"/>
      <c r="N88" s="118"/>
      <c r="O88" s="2"/>
    </row>
    <row r="89" spans="2:15" s="143" customFormat="1" ht="17" x14ac:dyDescent="0.2">
      <c r="B89" s="48" t="s">
        <v>103</v>
      </c>
      <c r="C89" s="435" t="s">
        <v>625</v>
      </c>
      <c r="D89" s="436"/>
      <c r="E89" s="436"/>
      <c r="F89" s="436"/>
      <c r="G89" s="436"/>
      <c r="H89" s="436"/>
      <c r="I89" s="436"/>
      <c r="J89" s="436"/>
      <c r="K89" s="436"/>
      <c r="L89" s="436"/>
      <c r="M89" s="436"/>
      <c r="N89" s="437"/>
      <c r="O89" s="8"/>
    </row>
    <row r="90" spans="2:15" s="143" customFormat="1" ht="17" x14ac:dyDescent="0.2">
      <c r="B90" s="48" t="s">
        <v>104</v>
      </c>
      <c r="C90" s="418" t="s">
        <v>610</v>
      </c>
      <c r="D90" s="419"/>
      <c r="E90" s="419"/>
      <c r="F90" s="419"/>
      <c r="G90" s="419"/>
      <c r="H90" s="419"/>
      <c r="I90" s="419"/>
      <c r="J90" s="419"/>
      <c r="K90" s="419"/>
      <c r="L90" s="419"/>
      <c r="M90" s="419"/>
      <c r="N90" s="420"/>
      <c r="O90" s="24"/>
    </row>
    <row r="91" spans="2:15" s="143" customFormat="1" ht="34" x14ac:dyDescent="0.2">
      <c r="B91" s="106" t="s">
        <v>105</v>
      </c>
      <c r="C91" s="146" t="s">
        <v>106</v>
      </c>
      <c r="D91" s="174"/>
      <c r="E91" s="203"/>
      <c r="F91" s="203"/>
      <c r="G91" s="174">
        <v>100000</v>
      </c>
      <c r="H91" s="240"/>
      <c r="I91" s="240">
        <v>100000</v>
      </c>
      <c r="J91" s="175">
        <f>SUM(D91:H91)</f>
        <v>100000</v>
      </c>
      <c r="K91" s="110">
        <v>1</v>
      </c>
      <c r="L91" s="108">
        <v>97673</v>
      </c>
      <c r="M91" s="111" t="s">
        <v>107</v>
      </c>
      <c r="N91" s="145"/>
      <c r="O91" s="113"/>
    </row>
    <row r="92" spans="2:15" s="143" customFormat="1" ht="34" x14ac:dyDescent="0.2">
      <c r="B92" s="106" t="s">
        <v>108</v>
      </c>
      <c r="C92" s="146" t="s">
        <v>626</v>
      </c>
      <c r="D92" s="174"/>
      <c r="E92" s="203"/>
      <c r="F92" s="203"/>
      <c r="G92" s="174">
        <v>50000</v>
      </c>
      <c r="H92" s="240"/>
      <c r="I92" s="240">
        <v>50000</v>
      </c>
      <c r="J92" s="175">
        <f t="shared" ref="J92:J98" si="9">SUM(D92:H92)</f>
        <v>50000</v>
      </c>
      <c r="K92" s="110">
        <v>1</v>
      </c>
      <c r="L92" s="108">
        <v>13950</v>
      </c>
      <c r="M92" s="111" t="s">
        <v>109</v>
      </c>
      <c r="N92" s="145"/>
      <c r="O92" s="113"/>
    </row>
    <row r="93" spans="2:15" s="143" customFormat="1" ht="51" x14ac:dyDescent="0.2">
      <c r="B93" s="106" t="s">
        <v>110</v>
      </c>
      <c r="C93" s="146" t="s">
        <v>627</v>
      </c>
      <c r="D93" s="174"/>
      <c r="E93" s="203"/>
      <c r="F93" s="203"/>
      <c r="G93" s="174">
        <v>100000</v>
      </c>
      <c r="H93" s="240"/>
      <c r="I93" s="240">
        <v>100000</v>
      </c>
      <c r="J93" s="175">
        <f t="shared" si="9"/>
        <v>100000</v>
      </c>
      <c r="K93" s="110">
        <v>1</v>
      </c>
      <c r="L93" s="108">
        <v>75916</v>
      </c>
      <c r="M93" s="142" t="s">
        <v>614</v>
      </c>
      <c r="N93" s="145"/>
      <c r="O93" s="113"/>
    </row>
    <row r="94" spans="2:15" ht="17" x14ac:dyDescent="0.2">
      <c r="B94" s="106" t="s">
        <v>111</v>
      </c>
      <c r="C94" s="107"/>
      <c r="D94" s="174"/>
      <c r="E94" s="203"/>
      <c r="F94" s="203"/>
      <c r="G94" s="174"/>
      <c r="H94" s="240"/>
      <c r="I94" s="240"/>
      <c r="J94" s="175">
        <f t="shared" si="9"/>
        <v>0</v>
      </c>
      <c r="K94" s="110"/>
      <c r="L94" s="108"/>
      <c r="M94" s="111"/>
      <c r="N94" s="112"/>
      <c r="O94" s="113"/>
    </row>
    <row r="95" spans="2:15" ht="17" x14ac:dyDescent="0.2">
      <c r="B95" s="106" t="s">
        <v>112</v>
      </c>
      <c r="C95" s="107"/>
      <c r="D95" s="174"/>
      <c r="E95" s="203"/>
      <c r="F95" s="203"/>
      <c r="G95" s="174"/>
      <c r="H95" s="240"/>
      <c r="I95" s="240"/>
      <c r="J95" s="175">
        <f t="shared" si="9"/>
        <v>0</v>
      </c>
      <c r="K95" s="110"/>
      <c r="L95" s="108"/>
      <c r="M95" s="111"/>
      <c r="N95" s="112"/>
      <c r="O95" s="113"/>
    </row>
    <row r="96" spans="2:15" ht="17" x14ac:dyDescent="0.2">
      <c r="B96" s="106" t="s">
        <v>113</v>
      </c>
      <c r="C96" s="107"/>
      <c r="D96" s="174"/>
      <c r="E96" s="203"/>
      <c r="F96" s="203"/>
      <c r="G96" s="174"/>
      <c r="H96" s="240"/>
      <c r="I96" s="240"/>
      <c r="J96" s="175">
        <f t="shared" si="9"/>
        <v>0</v>
      </c>
      <c r="K96" s="110"/>
      <c r="L96" s="108"/>
      <c r="M96" s="111"/>
      <c r="N96" s="112"/>
      <c r="O96" s="113"/>
    </row>
    <row r="97" spans="2:15" ht="17" x14ac:dyDescent="0.2">
      <c r="B97" s="106" t="s">
        <v>114</v>
      </c>
      <c r="C97" s="114"/>
      <c r="D97" s="171"/>
      <c r="E97" s="201"/>
      <c r="F97" s="201"/>
      <c r="G97" s="171"/>
      <c r="H97" s="239"/>
      <c r="I97" s="239"/>
      <c r="J97" s="175">
        <f t="shared" si="9"/>
        <v>0</v>
      </c>
      <c r="K97" s="115"/>
      <c r="L97" s="111"/>
      <c r="M97" s="111"/>
      <c r="N97" s="116"/>
      <c r="O97" s="113"/>
    </row>
    <row r="98" spans="2:15" ht="17" x14ac:dyDescent="0.2">
      <c r="B98" s="106" t="s">
        <v>115</v>
      </c>
      <c r="C98" s="114"/>
      <c r="D98" s="171"/>
      <c r="E98" s="201"/>
      <c r="F98" s="201"/>
      <c r="G98" s="171"/>
      <c r="H98" s="239"/>
      <c r="I98" s="239"/>
      <c r="J98" s="175">
        <f t="shared" si="9"/>
        <v>0</v>
      </c>
      <c r="K98" s="115"/>
      <c r="L98" s="111"/>
      <c r="M98" s="111"/>
      <c r="N98" s="116"/>
      <c r="O98" s="113"/>
    </row>
    <row r="99" spans="2:15" ht="17" x14ac:dyDescent="0.2">
      <c r="C99" s="48" t="s">
        <v>26</v>
      </c>
      <c r="D99" s="177">
        <f>SUM(D91:D98)</f>
        <v>0</v>
      </c>
      <c r="E99" s="210"/>
      <c r="F99" s="210"/>
      <c r="G99" s="177">
        <f>SUM(G91:G98)</f>
        <v>250000</v>
      </c>
      <c r="H99" s="246">
        <f>SUM(H91:H98)</f>
        <v>0</v>
      </c>
      <c r="I99" s="246">
        <f>SUM(I91:I98)</f>
        <v>250000</v>
      </c>
      <c r="J99" s="176">
        <f>SUM(J91:J98)</f>
        <v>250000</v>
      </c>
      <c r="K99" s="9">
        <f>(K91*J91)+(K92*J92)+(K93*J93)+(K94*J94)+(K95*J95)+(K96*J96)+(K97*J97)+(K98*J98)</f>
        <v>250000</v>
      </c>
      <c r="L99" s="83">
        <f>SUM(L91:L98)</f>
        <v>187539</v>
      </c>
      <c r="M99" s="98"/>
      <c r="N99" s="116"/>
      <c r="O99" s="25"/>
    </row>
    <row r="100" spans="2:15" ht="17" x14ac:dyDescent="0.2">
      <c r="B100" s="48" t="s">
        <v>116</v>
      </c>
      <c r="C100" s="381"/>
      <c r="D100" s="382"/>
      <c r="E100" s="382"/>
      <c r="F100" s="382"/>
      <c r="G100" s="382"/>
      <c r="H100" s="382"/>
      <c r="I100" s="382"/>
      <c r="J100" s="382"/>
      <c r="K100" s="382"/>
      <c r="L100" s="382"/>
      <c r="M100" s="382"/>
      <c r="N100" s="383"/>
      <c r="O100" s="24"/>
    </row>
    <row r="101" spans="2:15" ht="17" x14ac:dyDescent="0.2">
      <c r="B101" s="106" t="s">
        <v>117</v>
      </c>
      <c r="C101" s="107"/>
      <c r="D101" s="108"/>
      <c r="E101" s="205"/>
      <c r="F101" s="205"/>
      <c r="G101" s="108"/>
      <c r="H101" s="242"/>
      <c r="I101" s="242"/>
      <c r="J101" s="109">
        <f>SUM(D101:H101)</f>
        <v>0</v>
      </c>
      <c r="K101" s="110"/>
      <c r="L101" s="108"/>
      <c r="M101" s="111"/>
      <c r="N101" s="112"/>
      <c r="O101" s="113"/>
    </row>
    <row r="102" spans="2:15" ht="17" x14ac:dyDescent="0.2">
      <c r="B102" s="106" t="s">
        <v>118</v>
      </c>
      <c r="C102" s="107"/>
      <c r="D102" s="108"/>
      <c r="E102" s="205"/>
      <c r="F102" s="205"/>
      <c r="G102" s="108"/>
      <c r="H102" s="242"/>
      <c r="I102" s="242"/>
      <c r="J102" s="109">
        <f t="shared" ref="J102:J108" si="10">SUM(D102:H102)</f>
        <v>0</v>
      </c>
      <c r="K102" s="110"/>
      <c r="L102" s="108"/>
      <c r="M102" s="111"/>
      <c r="N102" s="112"/>
      <c r="O102" s="113"/>
    </row>
    <row r="103" spans="2:15" ht="17" x14ac:dyDescent="0.2">
      <c r="B103" s="106" t="s">
        <v>119</v>
      </c>
      <c r="C103" s="107"/>
      <c r="D103" s="108"/>
      <c r="E103" s="205"/>
      <c r="F103" s="205"/>
      <c r="G103" s="108"/>
      <c r="H103" s="242"/>
      <c r="I103" s="242"/>
      <c r="J103" s="109">
        <f t="shared" si="10"/>
        <v>0</v>
      </c>
      <c r="K103" s="110"/>
      <c r="L103" s="108"/>
      <c r="M103" s="111"/>
      <c r="N103" s="112"/>
      <c r="O103" s="113"/>
    </row>
    <row r="104" spans="2:15" ht="17" x14ac:dyDescent="0.2">
      <c r="B104" s="106" t="s">
        <v>120</v>
      </c>
      <c r="C104" s="107"/>
      <c r="D104" s="108"/>
      <c r="E104" s="205"/>
      <c r="F104" s="205"/>
      <c r="G104" s="108"/>
      <c r="H104" s="242"/>
      <c r="I104" s="242"/>
      <c r="J104" s="109">
        <f t="shared" si="10"/>
        <v>0</v>
      </c>
      <c r="K104" s="110"/>
      <c r="L104" s="108"/>
      <c r="M104" s="111"/>
      <c r="N104" s="112"/>
      <c r="O104" s="113"/>
    </row>
    <row r="105" spans="2:15" ht="17" x14ac:dyDescent="0.2">
      <c r="B105" s="106" t="s">
        <v>121</v>
      </c>
      <c r="C105" s="107"/>
      <c r="D105" s="108"/>
      <c r="E105" s="205"/>
      <c r="F105" s="205"/>
      <c r="G105" s="108"/>
      <c r="H105" s="242"/>
      <c r="I105" s="242"/>
      <c r="J105" s="109">
        <f t="shared" si="10"/>
        <v>0</v>
      </c>
      <c r="K105" s="110"/>
      <c r="L105" s="108"/>
      <c r="M105" s="111"/>
      <c r="N105" s="112"/>
      <c r="O105" s="113"/>
    </row>
    <row r="106" spans="2:15" ht="17" x14ac:dyDescent="0.2">
      <c r="B106" s="106" t="s">
        <v>122</v>
      </c>
      <c r="C106" s="107"/>
      <c r="D106" s="108"/>
      <c r="E106" s="205"/>
      <c r="F106" s="205"/>
      <c r="G106" s="108"/>
      <c r="H106" s="242"/>
      <c r="I106" s="242"/>
      <c r="J106" s="109">
        <f t="shared" si="10"/>
        <v>0</v>
      </c>
      <c r="K106" s="110"/>
      <c r="L106" s="108"/>
      <c r="M106" s="111"/>
      <c r="N106" s="112"/>
      <c r="O106" s="113"/>
    </row>
    <row r="107" spans="2:15" ht="17" x14ac:dyDescent="0.2">
      <c r="B107" s="106" t="s">
        <v>123</v>
      </c>
      <c r="C107" s="114"/>
      <c r="D107" s="111"/>
      <c r="E107" s="207"/>
      <c r="F107" s="207"/>
      <c r="G107" s="111"/>
      <c r="H107" s="243"/>
      <c r="I107" s="243"/>
      <c r="J107" s="109">
        <f t="shared" si="10"/>
        <v>0</v>
      </c>
      <c r="K107" s="115"/>
      <c r="L107" s="111"/>
      <c r="M107" s="111"/>
      <c r="N107" s="116"/>
      <c r="O107" s="113"/>
    </row>
    <row r="108" spans="2:15" ht="17" x14ac:dyDescent="0.2">
      <c r="B108" s="106" t="s">
        <v>124</v>
      </c>
      <c r="C108" s="114"/>
      <c r="D108" s="111"/>
      <c r="E108" s="207"/>
      <c r="F108" s="207"/>
      <c r="G108" s="111"/>
      <c r="H108" s="243"/>
      <c r="I108" s="243"/>
      <c r="J108" s="109">
        <f t="shared" si="10"/>
        <v>0</v>
      </c>
      <c r="K108" s="115"/>
      <c r="L108" s="111"/>
      <c r="M108" s="111"/>
      <c r="N108" s="116"/>
      <c r="O108" s="113"/>
    </row>
    <row r="109" spans="2:15" ht="17" x14ac:dyDescent="0.2">
      <c r="C109" s="48" t="s">
        <v>26</v>
      </c>
      <c r="D109" s="11">
        <f>SUM(D101:D108)</f>
        <v>0</v>
      </c>
      <c r="E109" s="212"/>
      <c r="F109" s="212"/>
      <c r="G109" s="11">
        <f>SUM(G101:G108)</f>
        <v>0</v>
      </c>
      <c r="H109" s="248">
        <f>SUM(H101:H108)</f>
        <v>0</v>
      </c>
      <c r="I109" s="248"/>
      <c r="J109" s="11">
        <f>SUM(J101:J108)</f>
        <v>0</v>
      </c>
      <c r="K109" s="9">
        <f>(K101*J101)+(K102*J102)+(K103*J103)+(K104*J104)+(K105*J105)+(K106*J106)+(K107*J107)+(K108*J108)</f>
        <v>0</v>
      </c>
      <c r="L109" s="83">
        <f>SUM(L101:L108)</f>
        <v>0</v>
      </c>
      <c r="M109" s="98"/>
      <c r="N109" s="116"/>
      <c r="O109" s="25"/>
    </row>
    <row r="110" spans="2:15" ht="17" x14ac:dyDescent="0.2">
      <c r="B110" s="48" t="s">
        <v>125</v>
      </c>
      <c r="C110" s="381"/>
      <c r="D110" s="382"/>
      <c r="E110" s="382"/>
      <c r="F110" s="382"/>
      <c r="G110" s="382"/>
      <c r="H110" s="382"/>
      <c r="I110" s="382"/>
      <c r="J110" s="382"/>
      <c r="K110" s="382"/>
      <c r="L110" s="382"/>
      <c r="M110" s="382"/>
      <c r="N110" s="383"/>
      <c r="O110" s="24"/>
    </row>
    <row r="111" spans="2:15" ht="17" x14ac:dyDescent="0.2">
      <c r="B111" s="106" t="s">
        <v>126</v>
      </c>
      <c r="C111" s="107"/>
      <c r="D111" s="108"/>
      <c r="E111" s="205"/>
      <c r="F111" s="205"/>
      <c r="G111" s="108"/>
      <c r="H111" s="242"/>
      <c r="I111" s="242"/>
      <c r="J111" s="109">
        <f>SUM(D111:H111)</f>
        <v>0</v>
      </c>
      <c r="K111" s="110"/>
      <c r="L111" s="108"/>
      <c r="M111" s="111"/>
      <c r="N111" s="112"/>
      <c r="O111" s="113"/>
    </row>
    <row r="112" spans="2:15" ht="17" x14ac:dyDescent="0.2">
      <c r="B112" s="106" t="s">
        <v>127</v>
      </c>
      <c r="C112" s="107"/>
      <c r="D112" s="108"/>
      <c r="E112" s="205"/>
      <c r="F112" s="205"/>
      <c r="G112" s="108"/>
      <c r="H112" s="242"/>
      <c r="I112" s="242"/>
      <c r="J112" s="109">
        <f t="shared" ref="J112:J118" si="11">SUM(D112:H112)</f>
        <v>0</v>
      </c>
      <c r="K112" s="110"/>
      <c r="L112" s="108"/>
      <c r="M112" s="111"/>
      <c r="N112" s="112"/>
      <c r="O112" s="113"/>
    </row>
    <row r="113" spans="2:15" ht="17" x14ac:dyDescent="0.2">
      <c r="B113" s="106" t="s">
        <v>128</v>
      </c>
      <c r="C113" s="107"/>
      <c r="D113" s="108"/>
      <c r="E113" s="205"/>
      <c r="F113" s="205"/>
      <c r="G113" s="108"/>
      <c r="H113" s="242"/>
      <c r="I113" s="242"/>
      <c r="J113" s="109">
        <f t="shared" si="11"/>
        <v>0</v>
      </c>
      <c r="K113" s="110"/>
      <c r="L113" s="108"/>
      <c r="M113" s="111"/>
      <c r="N113" s="112"/>
      <c r="O113" s="113"/>
    </row>
    <row r="114" spans="2:15" ht="17" x14ac:dyDescent="0.2">
      <c r="B114" s="106" t="s">
        <v>129</v>
      </c>
      <c r="C114" s="107"/>
      <c r="D114" s="108"/>
      <c r="E114" s="205"/>
      <c r="F114" s="205"/>
      <c r="G114" s="108"/>
      <c r="H114" s="242"/>
      <c r="I114" s="242"/>
      <c r="J114" s="109">
        <f t="shared" si="11"/>
        <v>0</v>
      </c>
      <c r="K114" s="110"/>
      <c r="L114" s="108"/>
      <c r="M114" s="111"/>
      <c r="N114" s="112"/>
      <c r="O114" s="113"/>
    </row>
    <row r="115" spans="2:15" ht="17" x14ac:dyDescent="0.2">
      <c r="B115" s="106" t="s">
        <v>130</v>
      </c>
      <c r="C115" s="107"/>
      <c r="D115" s="108"/>
      <c r="E115" s="205"/>
      <c r="F115" s="205"/>
      <c r="G115" s="108"/>
      <c r="H115" s="242"/>
      <c r="I115" s="242"/>
      <c r="J115" s="109">
        <f t="shared" si="11"/>
        <v>0</v>
      </c>
      <c r="K115" s="110"/>
      <c r="L115" s="108"/>
      <c r="M115" s="111"/>
      <c r="N115" s="112"/>
      <c r="O115" s="113"/>
    </row>
    <row r="116" spans="2:15" ht="17" x14ac:dyDescent="0.2">
      <c r="B116" s="106" t="s">
        <v>131</v>
      </c>
      <c r="C116" s="107"/>
      <c r="D116" s="108"/>
      <c r="E116" s="205"/>
      <c r="F116" s="205"/>
      <c r="G116" s="108"/>
      <c r="H116" s="242"/>
      <c r="I116" s="242"/>
      <c r="J116" s="109">
        <f t="shared" si="11"/>
        <v>0</v>
      </c>
      <c r="K116" s="110"/>
      <c r="L116" s="108"/>
      <c r="M116" s="111"/>
      <c r="N116" s="112"/>
      <c r="O116" s="113"/>
    </row>
    <row r="117" spans="2:15" ht="17" x14ac:dyDescent="0.2">
      <c r="B117" s="106" t="s">
        <v>132</v>
      </c>
      <c r="C117" s="114"/>
      <c r="D117" s="111"/>
      <c r="E117" s="207"/>
      <c r="F117" s="207"/>
      <c r="G117" s="111"/>
      <c r="H117" s="243"/>
      <c r="I117" s="243"/>
      <c r="J117" s="109">
        <f t="shared" si="11"/>
        <v>0</v>
      </c>
      <c r="K117" s="115"/>
      <c r="L117" s="111"/>
      <c r="M117" s="111"/>
      <c r="N117" s="116"/>
      <c r="O117" s="113"/>
    </row>
    <row r="118" spans="2:15" ht="17" x14ac:dyDescent="0.2">
      <c r="B118" s="106" t="s">
        <v>133</v>
      </c>
      <c r="C118" s="114"/>
      <c r="D118" s="111"/>
      <c r="E118" s="207"/>
      <c r="F118" s="207"/>
      <c r="G118" s="111"/>
      <c r="H118" s="243"/>
      <c r="I118" s="243"/>
      <c r="J118" s="109">
        <f t="shared" si="11"/>
        <v>0</v>
      </c>
      <c r="K118" s="115"/>
      <c r="L118" s="111"/>
      <c r="M118" s="111"/>
      <c r="N118" s="116"/>
      <c r="O118" s="113"/>
    </row>
    <row r="119" spans="2:15" ht="17" x14ac:dyDescent="0.2">
      <c r="C119" s="48" t="s">
        <v>26</v>
      </c>
      <c r="D119" s="11">
        <f>SUM(D111:D118)</f>
        <v>0</v>
      </c>
      <c r="E119" s="212"/>
      <c r="F119" s="212"/>
      <c r="G119" s="11">
        <f>SUM(G111:G118)</f>
        <v>0</v>
      </c>
      <c r="H119" s="248">
        <f>SUM(H111:H118)</f>
        <v>0</v>
      </c>
      <c r="I119" s="248"/>
      <c r="J119" s="11">
        <f>SUM(J111:J118)</f>
        <v>0</v>
      </c>
      <c r="K119" s="9">
        <f>(K111*J111)+(K112*J112)+(K113*J113)+(K114*J114)+(K115*J115)+(K116*J116)+(K117*J117)+(K118*J118)</f>
        <v>0</v>
      </c>
      <c r="L119" s="83">
        <f>SUM(L111:L118)</f>
        <v>0</v>
      </c>
      <c r="M119" s="98"/>
      <c r="N119" s="116"/>
      <c r="O119" s="25"/>
    </row>
    <row r="120" spans="2:15" ht="17" x14ac:dyDescent="0.2">
      <c r="B120" s="48" t="s">
        <v>134</v>
      </c>
      <c r="C120" s="381"/>
      <c r="D120" s="382"/>
      <c r="E120" s="382"/>
      <c r="F120" s="382"/>
      <c r="G120" s="382"/>
      <c r="H120" s="382"/>
      <c r="I120" s="382"/>
      <c r="J120" s="382"/>
      <c r="K120" s="382"/>
      <c r="L120" s="382"/>
      <c r="M120" s="382"/>
      <c r="N120" s="383"/>
      <c r="O120" s="24"/>
    </row>
    <row r="121" spans="2:15" ht="17" x14ac:dyDescent="0.2">
      <c r="B121" s="106" t="s">
        <v>135</v>
      </c>
      <c r="C121" s="107"/>
      <c r="D121" s="108"/>
      <c r="E121" s="205"/>
      <c r="F121" s="205"/>
      <c r="G121" s="108"/>
      <c r="H121" s="242"/>
      <c r="I121" s="242"/>
      <c r="J121" s="109">
        <f>SUM(D121:H121)</f>
        <v>0</v>
      </c>
      <c r="K121" s="110"/>
      <c r="L121" s="108"/>
      <c r="M121" s="111"/>
      <c r="N121" s="112"/>
      <c r="O121" s="113"/>
    </row>
    <row r="122" spans="2:15" ht="17" x14ac:dyDescent="0.2">
      <c r="B122" s="106" t="s">
        <v>136</v>
      </c>
      <c r="C122" s="107"/>
      <c r="D122" s="108"/>
      <c r="E122" s="205"/>
      <c r="F122" s="205"/>
      <c r="G122" s="108"/>
      <c r="H122" s="242"/>
      <c r="I122" s="242"/>
      <c r="J122" s="109">
        <f t="shared" ref="J122:J128" si="12">SUM(D122:H122)</f>
        <v>0</v>
      </c>
      <c r="K122" s="110"/>
      <c r="L122" s="108"/>
      <c r="M122" s="111"/>
      <c r="N122" s="112"/>
      <c r="O122" s="113"/>
    </row>
    <row r="123" spans="2:15" ht="17" x14ac:dyDescent="0.2">
      <c r="B123" s="106" t="s">
        <v>137</v>
      </c>
      <c r="C123" s="107"/>
      <c r="D123" s="108"/>
      <c r="E123" s="205"/>
      <c r="F123" s="205"/>
      <c r="G123" s="108"/>
      <c r="H123" s="242"/>
      <c r="I123" s="242"/>
      <c r="J123" s="109">
        <f t="shared" si="12"/>
        <v>0</v>
      </c>
      <c r="K123" s="110"/>
      <c r="L123" s="108"/>
      <c r="M123" s="111"/>
      <c r="N123" s="112"/>
      <c r="O123" s="113"/>
    </row>
    <row r="124" spans="2:15" ht="17" x14ac:dyDescent="0.2">
      <c r="B124" s="106" t="s">
        <v>138</v>
      </c>
      <c r="C124" s="107"/>
      <c r="D124" s="108"/>
      <c r="E124" s="205"/>
      <c r="F124" s="205"/>
      <c r="G124" s="108"/>
      <c r="H124" s="242"/>
      <c r="I124" s="242"/>
      <c r="J124" s="109">
        <f t="shared" si="12"/>
        <v>0</v>
      </c>
      <c r="K124" s="110"/>
      <c r="L124" s="108"/>
      <c r="M124" s="111"/>
      <c r="N124" s="112"/>
      <c r="O124" s="113"/>
    </row>
    <row r="125" spans="2:15" ht="17" x14ac:dyDescent="0.2">
      <c r="B125" s="106" t="s">
        <v>139</v>
      </c>
      <c r="C125" s="107"/>
      <c r="D125" s="108"/>
      <c r="E125" s="205"/>
      <c r="F125" s="205"/>
      <c r="G125" s="108"/>
      <c r="H125" s="242"/>
      <c r="I125" s="242"/>
      <c r="J125" s="109">
        <f t="shared" si="12"/>
        <v>0</v>
      </c>
      <c r="K125" s="110"/>
      <c r="L125" s="108"/>
      <c r="M125" s="111"/>
      <c r="N125" s="112"/>
      <c r="O125" s="113"/>
    </row>
    <row r="126" spans="2:15" ht="17" x14ac:dyDescent="0.2">
      <c r="B126" s="106" t="s">
        <v>140</v>
      </c>
      <c r="C126" s="107"/>
      <c r="D126" s="108"/>
      <c r="E126" s="205"/>
      <c r="F126" s="205"/>
      <c r="G126" s="108"/>
      <c r="H126" s="242"/>
      <c r="I126" s="242"/>
      <c r="J126" s="109">
        <f t="shared" si="12"/>
        <v>0</v>
      </c>
      <c r="K126" s="110"/>
      <c r="L126" s="108"/>
      <c r="M126" s="111"/>
      <c r="N126" s="112"/>
      <c r="O126" s="113"/>
    </row>
    <row r="127" spans="2:15" ht="17" x14ac:dyDescent="0.2">
      <c r="B127" s="106" t="s">
        <v>141</v>
      </c>
      <c r="C127" s="114"/>
      <c r="D127" s="111"/>
      <c r="E127" s="207"/>
      <c r="F127" s="207"/>
      <c r="G127" s="111"/>
      <c r="H127" s="243"/>
      <c r="I127" s="243"/>
      <c r="J127" s="109">
        <f t="shared" si="12"/>
        <v>0</v>
      </c>
      <c r="K127" s="115"/>
      <c r="L127" s="111"/>
      <c r="M127" s="111"/>
      <c r="N127" s="116"/>
      <c r="O127" s="113"/>
    </row>
    <row r="128" spans="2:15" ht="17" x14ac:dyDescent="0.2">
      <c r="B128" s="106" t="s">
        <v>142</v>
      </c>
      <c r="C128" s="114"/>
      <c r="D128" s="111"/>
      <c r="E128" s="207"/>
      <c r="F128" s="207"/>
      <c r="G128" s="111"/>
      <c r="H128" s="243"/>
      <c r="I128" s="243"/>
      <c r="J128" s="109">
        <f t="shared" si="12"/>
        <v>0</v>
      </c>
      <c r="K128" s="115"/>
      <c r="L128" s="111"/>
      <c r="M128" s="111"/>
      <c r="N128" s="116"/>
      <c r="O128" s="113"/>
    </row>
    <row r="129" spans="2:15" ht="17" x14ac:dyDescent="0.2">
      <c r="C129" s="48" t="s">
        <v>26</v>
      </c>
      <c r="D129" s="9">
        <f>SUM(D121:D128)</f>
        <v>0</v>
      </c>
      <c r="E129" s="208"/>
      <c r="F129" s="208"/>
      <c r="G129" s="9">
        <f>SUM(G121:G128)</f>
        <v>0</v>
      </c>
      <c r="H129" s="244">
        <f>SUM(H121:H128)</f>
        <v>0</v>
      </c>
      <c r="I129" s="244"/>
      <c r="J129" s="9">
        <f>SUM(J121:J128)</f>
        <v>0</v>
      </c>
      <c r="K129" s="9">
        <f>(K121*J121)+(K122*J122)+(K123*J123)+(K124*J124)+(K125*J125)+(K126*J126)+(K127*J127)+(K128*J128)</f>
        <v>0</v>
      </c>
      <c r="L129" s="83">
        <f>SUM(L121:L128)</f>
        <v>0</v>
      </c>
      <c r="M129" s="98"/>
      <c r="N129" s="116"/>
      <c r="O129" s="25"/>
    </row>
    <row r="130" spans="2:15" ht="16" x14ac:dyDescent="0.2">
      <c r="B130" s="3"/>
      <c r="C130" s="118"/>
      <c r="D130" s="121"/>
      <c r="E130" s="211"/>
      <c r="F130" s="211"/>
      <c r="G130" s="121"/>
      <c r="H130" s="247"/>
      <c r="I130" s="247"/>
      <c r="J130" s="121"/>
      <c r="K130" s="121"/>
      <c r="L130" s="121"/>
      <c r="M130" s="121"/>
      <c r="N130" s="122"/>
      <c r="O130" s="2"/>
    </row>
    <row r="131" spans="2:15" ht="17" x14ac:dyDescent="0.2">
      <c r="B131" s="48" t="s">
        <v>143</v>
      </c>
      <c r="C131" s="428"/>
      <c r="D131" s="429"/>
      <c r="E131" s="429"/>
      <c r="F131" s="429"/>
      <c r="G131" s="429"/>
      <c r="H131" s="429"/>
      <c r="I131" s="429"/>
      <c r="J131" s="429"/>
      <c r="K131" s="429"/>
      <c r="L131" s="429"/>
      <c r="M131" s="429"/>
      <c r="N131" s="430"/>
      <c r="O131" s="8"/>
    </row>
    <row r="132" spans="2:15" ht="17" x14ac:dyDescent="0.2">
      <c r="B132" s="48" t="s">
        <v>144</v>
      </c>
      <c r="C132" s="381"/>
      <c r="D132" s="382"/>
      <c r="E132" s="382"/>
      <c r="F132" s="382"/>
      <c r="G132" s="382"/>
      <c r="H132" s="382"/>
      <c r="I132" s="382"/>
      <c r="J132" s="382"/>
      <c r="K132" s="382"/>
      <c r="L132" s="382"/>
      <c r="M132" s="382"/>
      <c r="N132" s="383"/>
      <c r="O132" s="24"/>
    </row>
    <row r="133" spans="2:15" ht="17" x14ac:dyDescent="0.2">
      <c r="B133" s="106" t="s">
        <v>145</v>
      </c>
      <c r="C133" s="107"/>
      <c r="D133" s="108"/>
      <c r="E133" s="205"/>
      <c r="F133" s="205"/>
      <c r="G133" s="108"/>
      <c r="H133" s="242"/>
      <c r="I133" s="242"/>
      <c r="J133" s="109">
        <f>SUM(D133:H133)</f>
        <v>0</v>
      </c>
      <c r="K133" s="110"/>
      <c r="L133" s="108"/>
      <c r="M133" s="111"/>
      <c r="N133" s="112"/>
      <c r="O133" s="113"/>
    </row>
    <row r="134" spans="2:15" ht="17" x14ac:dyDescent="0.2">
      <c r="B134" s="106" t="s">
        <v>146</v>
      </c>
      <c r="C134" s="107"/>
      <c r="D134" s="108"/>
      <c r="E134" s="205"/>
      <c r="F134" s="205"/>
      <c r="G134" s="108"/>
      <c r="H134" s="242"/>
      <c r="I134" s="242"/>
      <c r="J134" s="109">
        <f t="shared" ref="J134:J140" si="13">SUM(D134:H134)</f>
        <v>0</v>
      </c>
      <c r="K134" s="110"/>
      <c r="L134" s="108"/>
      <c r="M134" s="111"/>
      <c r="N134" s="112"/>
      <c r="O134" s="113"/>
    </row>
    <row r="135" spans="2:15" ht="17" x14ac:dyDescent="0.2">
      <c r="B135" s="106" t="s">
        <v>147</v>
      </c>
      <c r="C135" s="107"/>
      <c r="D135" s="108"/>
      <c r="E135" s="205"/>
      <c r="F135" s="205"/>
      <c r="G135" s="108"/>
      <c r="H135" s="242"/>
      <c r="I135" s="242"/>
      <c r="J135" s="109">
        <f t="shared" si="13"/>
        <v>0</v>
      </c>
      <c r="K135" s="110"/>
      <c r="L135" s="108"/>
      <c r="M135" s="111"/>
      <c r="N135" s="112"/>
      <c r="O135" s="113"/>
    </row>
    <row r="136" spans="2:15" ht="17" x14ac:dyDescent="0.2">
      <c r="B136" s="106" t="s">
        <v>148</v>
      </c>
      <c r="C136" s="107"/>
      <c r="D136" s="108"/>
      <c r="E136" s="205"/>
      <c r="F136" s="205"/>
      <c r="G136" s="108"/>
      <c r="H136" s="242"/>
      <c r="I136" s="242"/>
      <c r="J136" s="109">
        <f t="shared" si="13"/>
        <v>0</v>
      </c>
      <c r="K136" s="110"/>
      <c r="L136" s="108"/>
      <c r="M136" s="111"/>
      <c r="N136" s="112"/>
      <c r="O136" s="113"/>
    </row>
    <row r="137" spans="2:15" ht="17" x14ac:dyDescent="0.2">
      <c r="B137" s="106" t="s">
        <v>149</v>
      </c>
      <c r="C137" s="107"/>
      <c r="D137" s="108"/>
      <c r="E137" s="205"/>
      <c r="F137" s="205"/>
      <c r="G137" s="108"/>
      <c r="H137" s="242"/>
      <c r="I137" s="242"/>
      <c r="J137" s="109">
        <f t="shared" si="13"/>
        <v>0</v>
      </c>
      <c r="K137" s="110"/>
      <c r="L137" s="108"/>
      <c r="M137" s="111"/>
      <c r="N137" s="112"/>
      <c r="O137" s="113"/>
    </row>
    <row r="138" spans="2:15" ht="17" x14ac:dyDescent="0.2">
      <c r="B138" s="106" t="s">
        <v>150</v>
      </c>
      <c r="C138" s="107"/>
      <c r="D138" s="108"/>
      <c r="E138" s="205"/>
      <c r="F138" s="205"/>
      <c r="G138" s="108"/>
      <c r="H138" s="242"/>
      <c r="I138" s="242"/>
      <c r="J138" s="109">
        <f t="shared" si="13"/>
        <v>0</v>
      </c>
      <c r="K138" s="110"/>
      <c r="L138" s="108"/>
      <c r="M138" s="111"/>
      <c r="N138" s="112"/>
      <c r="O138" s="113"/>
    </row>
    <row r="139" spans="2:15" ht="17" x14ac:dyDescent="0.2">
      <c r="B139" s="106" t="s">
        <v>151</v>
      </c>
      <c r="C139" s="114"/>
      <c r="D139" s="111"/>
      <c r="E139" s="207"/>
      <c r="F139" s="207"/>
      <c r="G139" s="111"/>
      <c r="H139" s="243"/>
      <c r="I139" s="243"/>
      <c r="J139" s="109">
        <f t="shared" si="13"/>
        <v>0</v>
      </c>
      <c r="K139" s="115"/>
      <c r="L139" s="111"/>
      <c r="M139" s="111"/>
      <c r="N139" s="116"/>
      <c r="O139" s="113"/>
    </row>
    <row r="140" spans="2:15" ht="17" x14ac:dyDescent="0.2">
      <c r="B140" s="106" t="s">
        <v>152</v>
      </c>
      <c r="C140" s="114"/>
      <c r="D140" s="111"/>
      <c r="E140" s="207"/>
      <c r="F140" s="207"/>
      <c r="G140" s="111"/>
      <c r="H140" s="243"/>
      <c r="I140" s="243"/>
      <c r="J140" s="109">
        <f t="shared" si="13"/>
        <v>0</v>
      </c>
      <c r="K140" s="115"/>
      <c r="L140" s="111"/>
      <c r="M140" s="111"/>
      <c r="N140" s="116"/>
      <c r="O140" s="113"/>
    </row>
    <row r="141" spans="2:15" ht="17" x14ac:dyDescent="0.2">
      <c r="C141" s="48" t="s">
        <v>26</v>
      </c>
      <c r="D141" s="9">
        <f>SUM(D133:D140)</f>
        <v>0</v>
      </c>
      <c r="E141" s="208"/>
      <c r="F141" s="208"/>
      <c r="G141" s="9">
        <f>SUM(G133:G140)</f>
        <v>0</v>
      </c>
      <c r="H141" s="244">
        <f>SUM(H133:H140)</f>
        <v>0</v>
      </c>
      <c r="I141" s="248"/>
      <c r="J141" s="11">
        <f>SUM(J133:J140)</f>
        <v>0</v>
      </c>
      <c r="K141" s="9">
        <f>(K133*J133)+(K134*J134)+(K135*J135)+(K136*J136)+(K137*J137)+(K138*J138)+(K139*J139)+(K140*J140)</f>
        <v>0</v>
      </c>
      <c r="L141" s="83">
        <f>SUM(L133:L140)</f>
        <v>0</v>
      </c>
      <c r="M141" s="98"/>
      <c r="N141" s="116"/>
      <c r="O141" s="25"/>
    </row>
    <row r="142" spans="2:15" ht="17" x14ac:dyDescent="0.2">
      <c r="B142" s="48" t="s">
        <v>153</v>
      </c>
      <c r="C142" s="381"/>
      <c r="D142" s="382"/>
      <c r="E142" s="382"/>
      <c r="F142" s="382"/>
      <c r="G142" s="382"/>
      <c r="H142" s="382"/>
      <c r="I142" s="382"/>
      <c r="J142" s="382"/>
      <c r="K142" s="382"/>
      <c r="L142" s="382"/>
      <c r="M142" s="382"/>
      <c r="N142" s="383"/>
      <c r="O142" s="24"/>
    </row>
    <row r="143" spans="2:15" ht="17" x14ac:dyDescent="0.2">
      <c r="B143" s="106" t="s">
        <v>154</v>
      </c>
      <c r="C143" s="107"/>
      <c r="D143" s="108"/>
      <c r="E143" s="205"/>
      <c r="F143" s="205"/>
      <c r="G143" s="108"/>
      <c r="H143" s="242"/>
      <c r="I143" s="242"/>
      <c r="J143" s="109">
        <f>SUM(D143:H143)</f>
        <v>0</v>
      </c>
      <c r="K143" s="110"/>
      <c r="L143" s="108"/>
      <c r="M143" s="111"/>
      <c r="N143" s="112"/>
      <c r="O143" s="113"/>
    </row>
    <row r="144" spans="2:15" ht="17" x14ac:dyDescent="0.2">
      <c r="B144" s="106" t="s">
        <v>155</v>
      </c>
      <c r="C144" s="107"/>
      <c r="D144" s="108"/>
      <c r="E144" s="205"/>
      <c r="F144" s="205"/>
      <c r="G144" s="108"/>
      <c r="H144" s="242"/>
      <c r="I144" s="242"/>
      <c r="J144" s="109">
        <f t="shared" ref="J144:J150" si="14">SUM(D144:H144)</f>
        <v>0</v>
      </c>
      <c r="K144" s="110"/>
      <c r="L144" s="108"/>
      <c r="M144" s="111"/>
      <c r="N144" s="112"/>
      <c r="O144" s="113"/>
    </row>
    <row r="145" spans="2:15" ht="17" x14ac:dyDescent="0.2">
      <c r="B145" s="106" t="s">
        <v>156</v>
      </c>
      <c r="C145" s="107"/>
      <c r="D145" s="108"/>
      <c r="E145" s="205"/>
      <c r="F145" s="205"/>
      <c r="G145" s="108"/>
      <c r="H145" s="242"/>
      <c r="I145" s="242"/>
      <c r="J145" s="109">
        <f t="shared" si="14"/>
        <v>0</v>
      </c>
      <c r="K145" s="110"/>
      <c r="L145" s="108"/>
      <c r="M145" s="111"/>
      <c r="N145" s="112"/>
      <c r="O145" s="113"/>
    </row>
    <row r="146" spans="2:15" ht="17" x14ac:dyDescent="0.2">
      <c r="B146" s="106" t="s">
        <v>157</v>
      </c>
      <c r="C146" s="107"/>
      <c r="D146" s="108"/>
      <c r="E146" s="205"/>
      <c r="F146" s="205"/>
      <c r="G146" s="108"/>
      <c r="H146" s="242"/>
      <c r="I146" s="242"/>
      <c r="J146" s="109">
        <f t="shared" si="14"/>
        <v>0</v>
      </c>
      <c r="K146" s="110"/>
      <c r="L146" s="108"/>
      <c r="M146" s="111"/>
      <c r="N146" s="112"/>
      <c r="O146" s="113"/>
    </row>
    <row r="147" spans="2:15" ht="17" x14ac:dyDescent="0.2">
      <c r="B147" s="106" t="s">
        <v>158</v>
      </c>
      <c r="C147" s="107"/>
      <c r="D147" s="108"/>
      <c r="E147" s="205"/>
      <c r="F147" s="205"/>
      <c r="G147" s="108"/>
      <c r="H147" s="242"/>
      <c r="I147" s="242"/>
      <c r="J147" s="109">
        <f t="shared" si="14"/>
        <v>0</v>
      </c>
      <c r="K147" s="110"/>
      <c r="L147" s="108"/>
      <c r="M147" s="111"/>
      <c r="N147" s="112"/>
      <c r="O147" s="113"/>
    </row>
    <row r="148" spans="2:15" ht="17" x14ac:dyDescent="0.2">
      <c r="B148" s="106" t="s">
        <v>159</v>
      </c>
      <c r="C148" s="107"/>
      <c r="D148" s="108"/>
      <c r="E148" s="205"/>
      <c r="F148" s="205"/>
      <c r="G148" s="108"/>
      <c r="H148" s="242"/>
      <c r="I148" s="242"/>
      <c r="J148" s="109">
        <f t="shared" si="14"/>
        <v>0</v>
      </c>
      <c r="K148" s="110"/>
      <c r="L148" s="108"/>
      <c r="M148" s="111"/>
      <c r="N148" s="112"/>
      <c r="O148" s="113"/>
    </row>
    <row r="149" spans="2:15" ht="17" x14ac:dyDescent="0.2">
      <c r="B149" s="106" t="s">
        <v>160</v>
      </c>
      <c r="C149" s="114"/>
      <c r="D149" s="111"/>
      <c r="E149" s="207"/>
      <c r="F149" s="207"/>
      <c r="G149" s="111"/>
      <c r="H149" s="243"/>
      <c r="I149" s="243"/>
      <c r="J149" s="109">
        <f t="shared" si="14"/>
        <v>0</v>
      </c>
      <c r="K149" s="115"/>
      <c r="L149" s="111"/>
      <c r="M149" s="111"/>
      <c r="N149" s="116"/>
      <c r="O149" s="113"/>
    </row>
    <row r="150" spans="2:15" ht="17" x14ac:dyDescent="0.2">
      <c r="B150" s="106" t="s">
        <v>161</v>
      </c>
      <c r="C150" s="114"/>
      <c r="D150" s="111"/>
      <c r="E150" s="207"/>
      <c r="F150" s="207"/>
      <c r="G150" s="111"/>
      <c r="H150" s="243"/>
      <c r="I150" s="243"/>
      <c r="J150" s="109">
        <f t="shared" si="14"/>
        <v>0</v>
      </c>
      <c r="K150" s="115"/>
      <c r="L150" s="111"/>
      <c r="M150" s="111"/>
      <c r="N150" s="116"/>
      <c r="O150" s="113"/>
    </row>
    <row r="151" spans="2:15" ht="17" x14ac:dyDescent="0.2">
      <c r="C151" s="48" t="s">
        <v>26</v>
      </c>
      <c r="D151" s="11">
        <f>SUM(D143:D150)</f>
        <v>0</v>
      </c>
      <c r="E151" s="212"/>
      <c r="F151" s="212"/>
      <c r="G151" s="11">
        <f>SUM(G143:G150)</f>
        <v>0</v>
      </c>
      <c r="H151" s="248">
        <f>SUM(H143:H150)</f>
        <v>0</v>
      </c>
      <c r="I151" s="248"/>
      <c r="J151" s="11">
        <f>SUM(J143:J150)</f>
        <v>0</v>
      </c>
      <c r="K151" s="9">
        <f>(K143*J143)+(K144*J144)+(K145*J145)+(K146*J146)+(K147*J147)+(K148*J148)+(K149*J149)+(K150*J150)</f>
        <v>0</v>
      </c>
      <c r="L151" s="83">
        <f>SUM(L143:L150)</f>
        <v>0</v>
      </c>
      <c r="M151" s="98"/>
      <c r="N151" s="116"/>
      <c r="O151" s="25"/>
    </row>
    <row r="152" spans="2:15" ht="17" x14ac:dyDescent="0.2">
      <c r="B152" s="48" t="s">
        <v>162</v>
      </c>
      <c r="C152" s="381"/>
      <c r="D152" s="382"/>
      <c r="E152" s="382"/>
      <c r="F152" s="382"/>
      <c r="G152" s="382"/>
      <c r="H152" s="382"/>
      <c r="I152" s="382"/>
      <c r="J152" s="382"/>
      <c r="K152" s="382"/>
      <c r="L152" s="382"/>
      <c r="M152" s="382"/>
      <c r="N152" s="383"/>
      <c r="O152" s="24"/>
    </row>
    <row r="153" spans="2:15" ht="17" x14ac:dyDescent="0.2">
      <c r="B153" s="106" t="s">
        <v>163</v>
      </c>
      <c r="C153" s="107"/>
      <c r="D153" s="108"/>
      <c r="E153" s="205"/>
      <c r="F153" s="205"/>
      <c r="G153" s="108"/>
      <c r="H153" s="242"/>
      <c r="I153" s="242"/>
      <c r="J153" s="109">
        <f>SUM(D153:H153)</f>
        <v>0</v>
      </c>
      <c r="K153" s="110"/>
      <c r="L153" s="108"/>
      <c r="M153" s="111"/>
      <c r="N153" s="112"/>
      <c r="O153" s="113"/>
    </row>
    <row r="154" spans="2:15" ht="17" x14ac:dyDescent="0.2">
      <c r="B154" s="106" t="s">
        <v>164</v>
      </c>
      <c r="C154" s="107"/>
      <c r="D154" s="108"/>
      <c r="E154" s="205"/>
      <c r="F154" s="205"/>
      <c r="G154" s="108"/>
      <c r="H154" s="242"/>
      <c r="I154" s="242"/>
      <c r="J154" s="109">
        <f t="shared" ref="J154:J160" si="15">SUM(D154:H154)</f>
        <v>0</v>
      </c>
      <c r="K154" s="110"/>
      <c r="L154" s="108"/>
      <c r="M154" s="111"/>
      <c r="N154" s="112"/>
      <c r="O154" s="113"/>
    </row>
    <row r="155" spans="2:15" ht="17" x14ac:dyDescent="0.2">
      <c r="B155" s="106" t="s">
        <v>165</v>
      </c>
      <c r="C155" s="107"/>
      <c r="D155" s="108"/>
      <c r="E155" s="205"/>
      <c r="F155" s="205"/>
      <c r="G155" s="108"/>
      <c r="H155" s="242"/>
      <c r="I155" s="242"/>
      <c r="J155" s="109">
        <f t="shared" si="15"/>
        <v>0</v>
      </c>
      <c r="K155" s="110"/>
      <c r="L155" s="108"/>
      <c r="M155" s="111"/>
      <c r="N155" s="112"/>
      <c r="O155" s="113"/>
    </row>
    <row r="156" spans="2:15" ht="17" x14ac:dyDescent="0.2">
      <c r="B156" s="106" t="s">
        <v>166</v>
      </c>
      <c r="C156" s="107"/>
      <c r="D156" s="108"/>
      <c r="E156" s="205"/>
      <c r="F156" s="205"/>
      <c r="G156" s="108"/>
      <c r="H156" s="242"/>
      <c r="I156" s="242"/>
      <c r="J156" s="109">
        <f t="shared" si="15"/>
        <v>0</v>
      </c>
      <c r="K156" s="110"/>
      <c r="L156" s="108"/>
      <c r="M156" s="111"/>
      <c r="N156" s="112"/>
      <c r="O156" s="113"/>
    </row>
    <row r="157" spans="2:15" ht="17" x14ac:dyDescent="0.2">
      <c r="B157" s="106" t="s">
        <v>167</v>
      </c>
      <c r="C157" s="107"/>
      <c r="D157" s="108"/>
      <c r="E157" s="205"/>
      <c r="F157" s="205"/>
      <c r="G157" s="108"/>
      <c r="H157" s="242"/>
      <c r="I157" s="242"/>
      <c r="J157" s="109">
        <f t="shared" si="15"/>
        <v>0</v>
      </c>
      <c r="K157" s="110"/>
      <c r="L157" s="108"/>
      <c r="M157" s="111"/>
      <c r="N157" s="112"/>
      <c r="O157" s="113"/>
    </row>
    <row r="158" spans="2:15" ht="17" x14ac:dyDescent="0.2">
      <c r="B158" s="106" t="s">
        <v>168</v>
      </c>
      <c r="C158" s="107"/>
      <c r="D158" s="108"/>
      <c r="E158" s="205"/>
      <c r="F158" s="205"/>
      <c r="G158" s="108"/>
      <c r="H158" s="242"/>
      <c r="I158" s="242"/>
      <c r="J158" s="109">
        <f t="shared" si="15"/>
        <v>0</v>
      </c>
      <c r="K158" s="110"/>
      <c r="L158" s="108"/>
      <c r="M158" s="111"/>
      <c r="N158" s="112"/>
      <c r="O158" s="113"/>
    </row>
    <row r="159" spans="2:15" ht="17" x14ac:dyDescent="0.2">
      <c r="B159" s="106" t="s">
        <v>169</v>
      </c>
      <c r="C159" s="114"/>
      <c r="D159" s="111"/>
      <c r="E159" s="207"/>
      <c r="F159" s="207"/>
      <c r="G159" s="111"/>
      <c r="H159" s="243"/>
      <c r="I159" s="243"/>
      <c r="J159" s="109">
        <f t="shared" si="15"/>
        <v>0</v>
      </c>
      <c r="K159" s="115"/>
      <c r="L159" s="111"/>
      <c r="M159" s="111"/>
      <c r="N159" s="116"/>
      <c r="O159" s="113"/>
    </row>
    <row r="160" spans="2:15" ht="17" x14ac:dyDescent="0.2">
      <c r="B160" s="106" t="s">
        <v>170</v>
      </c>
      <c r="C160" s="114"/>
      <c r="D160" s="111"/>
      <c r="E160" s="207"/>
      <c r="F160" s="207"/>
      <c r="G160" s="111"/>
      <c r="H160" s="243"/>
      <c r="I160" s="243"/>
      <c r="J160" s="109">
        <f t="shared" si="15"/>
        <v>0</v>
      </c>
      <c r="K160" s="115"/>
      <c r="L160" s="111"/>
      <c r="M160" s="111"/>
      <c r="N160" s="116"/>
      <c r="O160" s="113"/>
    </row>
    <row r="161" spans="2:15" ht="17" x14ac:dyDescent="0.2">
      <c r="C161" s="48" t="s">
        <v>26</v>
      </c>
      <c r="D161" s="11">
        <f>SUM(D153:D160)</f>
        <v>0</v>
      </c>
      <c r="E161" s="212"/>
      <c r="F161" s="212"/>
      <c r="G161" s="11">
        <f>SUM(G153:G160)</f>
        <v>0</v>
      </c>
      <c r="H161" s="248">
        <f>SUM(H153:H160)</f>
        <v>0</v>
      </c>
      <c r="I161" s="248"/>
      <c r="J161" s="11">
        <f>SUM(J153:J160)</f>
        <v>0</v>
      </c>
      <c r="K161" s="9">
        <f>(K153*J153)+(K154*J154)+(K155*J155)+(K156*J156)+(K157*J157)+(K158*J158)+(K159*J159)+(K160*J160)</f>
        <v>0</v>
      </c>
      <c r="L161" s="83">
        <f>SUM(L153:L160)</f>
        <v>0</v>
      </c>
      <c r="M161" s="98"/>
      <c r="N161" s="116"/>
      <c r="O161" s="25"/>
    </row>
    <row r="162" spans="2:15" ht="17" x14ac:dyDescent="0.2">
      <c r="B162" s="48" t="s">
        <v>171</v>
      </c>
      <c r="C162" s="381"/>
      <c r="D162" s="382"/>
      <c r="E162" s="382"/>
      <c r="F162" s="382"/>
      <c r="G162" s="382"/>
      <c r="H162" s="382"/>
      <c r="I162" s="382"/>
      <c r="J162" s="382"/>
      <c r="K162" s="382"/>
      <c r="L162" s="382"/>
      <c r="M162" s="382"/>
      <c r="N162" s="383"/>
      <c r="O162" s="24"/>
    </row>
    <row r="163" spans="2:15" ht="17" x14ac:dyDescent="0.2">
      <c r="B163" s="106" t="s">
        <v>172</v>
      </c>
      <c r="C163" s="107"/>
      <c r="D163" s="108"/>
      <c r="E163" s="205"/>
      <c r="F163" s="205"/>
      <c r="G163" s="108"/>
      <c r="H163" s="242"/>
      <c r="I163" s="242"/>
      <c r="J163" s="109">
        <f>SUM(D163:H163)</f>
        <v>0</v>
      </c>
      <c r="K163" s="110"/>
      <c r="L163" s="108"/>
      <c r="M163" s="111"/>
      <c r="N163" s="112"/>
      <c r="O163" s="113"/>
    </row>
    <row r="164" spans="2:15" ht="17" x14ac:dyDescent="0.2">
      <c r="B164" s="106" t="s">
        <v>173</v>
      </c>
      <c r="C164" s="107"/>
      <c r="D164" s="108"/>
      <c r="E164" s="205"/>
      <c r="F164" s="205"/>
      <c r="G164" s="108"/>
      <c r="H164" s="242"/>
      <c r="I164" s="242"/>
      <c r="J164" s="109">
        <f t="shared" ref="J164:J170" si="16">SUM(D164:H164)</f>
        <v>0</v>
      </c>
      <c r="K164" s="110"/>
      <c r="L164" s="108"/>
      <c r="M164" s="111"/>
      <c r="N164" s="112"/>
      <c r="O164" s="113"/>
    </row>
    <row r="165" spans="2:15" ht="17" x14ac:dyDescent="0.2">
      <c r="B165" s="106" t="s">
        <v>174</v>
      </c>
      <c r="C165" s="107"/>
      <c r="D165" s="108"/>
      <c r="E165" s="205"/>
      <c r="F165" s="205"/>
      <c r="G165" s="108"/>
      <c r="H165" s="242"/>
      <c r="I165" s="242"/>
      <c r="J165" s="109">
        <f t="shared" si="16"/>
        <v>0</v>
      </c>
      <c r="K165" s="110"/>
      <c r="L165" s="108"/>
      <c r="M165" s="111"/>
      <c r="N165" s="112"/>
      <c r="O165" s="113"/>
    </row>
    <row r="166" spans="2:15" ht="17" x14ac:dyDescent="0.2">
      <c r="B166" s="106" t="s">
        <v>175</v>
      </c>
      <c r="C166" s="107"/>
      <c r="D166" s="108"/>
      <c r="E166" s="205"/>
      <c r="F166" s="205"/>
      <c r="G166" s="108"/>
      <c r="H166" s="242"/>
      <c r="I166" s="242"/>
      <c r="J166" s="109">
        <f t="shared" si="16"/>
        <v>0</v>
      </c>
      <c r="K166" s="110"/>
      <c r="L166" s="108"/>
      <c r="M166" s="111"/>
      <c r="N166" s="112"/>
      <c r="O166" s="113"/>
    </row>
    <row r="167" spans="2:15" ht="17" x14ac:dyDescent="0.2">
      <c r="B167" s="106" t="s">
        <v>176</v>
      </c>
      <c r="C167" s="107"/>
      <c r="D167" s="108"/>
      <c r="E167" s="205"/>
      <c r="F167" s="205"/>
      <c r="G167" s="108"/>
      <c r="H167" s="242"/>
      <c r="I167" s="242"/>
      <c r="J167" s="109">
        <f>SUM(D167:H167)</f>
        <v>0</v>
      </c>
      <c r="K167" s="110"/>
      <c r="L167" s="108"/>
      <c r="M167" s="111"/>
      <c r="N167" s="112"/>
      <c r="O167" s="113"/>
    </row>
    <row r="168" spans="2:15" ht="17" x14ac:dyDescent="0.2">
      <c r="B168" s="106" t="s">
        <v>177</v>
      </c>
      <c r="C168" s="107"/>
      <c r="D168" s="108"/>
      <c r="E168" s="205"/>
      <c r="F168" s="205"/>
      <c r="G168" s="108"/>
      <c r="H168" s="242"/>
      <c r="I168" s="242"/>
      <c r="J168" s="109">
        <f t="shared" si="16"/>
        <v>0</v>
      </c>
      <c r="K168" s="110"/>
      <c r="L168" s="108"/>
      <c r="M168" s="111"/>
      <c r="N168" s="112"/>
      <c r="O168" s="113"/>
    </row>
    <row r="169" spans="2:15" ht="17" x14ac:dyDescent="0.2">
      <c r="B169" s="106" t="s">
        <v>178</v>
      </c>
      <c r="C169" s="114"/>
      <c r="D169" s="111"/>
      <c r="E169" s="207"/>
      <c r="F169" s="207"/>
      <c r="G169" s="111"/>
      <c r="H169" s="243"/>
      <c r="I169" s="243"/>
      <c r="J169" s="109">
        <f t="shared" si="16"/>
        <v>0</v>
      </c>
      <c r="K169" s="115"/>
      <c r="L169" s="111"/>
      <c r="M169" s="111"/>
      <c r="N169" s="116"/>
      <c r="O169" s="113"/>
    </row>
    <row r="170" spans="2:15" ht="17" x14ac:dyDescent="0.2">
      <c r="B170" s="106" t="s">
        <v>179</v>
      </c>
      <c r="C170" s="114"/>
      <c r="D170" s="111"/>
      <c r="E170" s="207"/>
      <c r="F170" s="207"/>
      <c r="G170" s="111"/>
      <c r="H170" s="243"/>
      <c r="I170" s="243"/>
      <c r="J170" s="109">
        <f t="shared" si="16"/>
        <v>0</v>
      </c>
      <c r="K170" s="115"/>
      <c r="L170" s="111"/>
      <c r="M170" s="111"/>
      <c r="N170" s="116"/>
      <c r="O170" s="113"/>
    </row>
    <row r="171" spans="2:15" ht="17" x14ac:dyDescent="0.2">
      <c r="C171" s="48" t="s">
        <v>26</v>
      </c>
      <c r="D171" s="9">
        <f>SUM(D163:D170)</f>
        <v>0</v>
      </c>
      <c r="E171" s="208"/>
      <c r="F171" s="208"/>
      <c r="G171" s="9">
        <f>SUM(G163:G170)</f>
        <v>0</v>
      </c>
      <c r="H171" s="244">
        <f>SUM(H163:H170)</f>
        <v>0</v>
      </c>
      <c r="I171" s="244"/>
      <c r="J171" s="9">
        <f>SUM(J163:J170)</f>
        <v>0</v>
      </c>
      <c r="K171" s="9">
        <f>(K163*J163)+(K164*J164)+(K165*J165)+(K166*J166)+(K167*J167)+(K168*J168)+(K169*J169)+(K170*J170)</f>
        <v>0</v>
      </c>
      <c r="L171" s="83">
        <f>SUM(L163:L170)</f>
        <v>0</v>
      </c>
      <c r="M171" s="98"/>
      <c r="N171" s="116"/>
      <c r="O171" s="25"/>
    </row>
    <row r="172" spans="2:15" ht="16" x14ac:dyDescent="0.2">
      <c r="B172" s="3"/>
      <c r="C172" s="118"/>
      <c r="D172" s="121"/>
      <c r="E172" s="211"/>
      <c r="F172" s="211"/>
      <c r="G172" s="121"/>
      <c r="H172" s="247"/>
      <c r="I172" s="247"/>
      <c r="J172" s="121"/>
      <c r="K172" s="121"/>
      <c r="L172" s="121"/>
      <c r="M172" s="121"/>
      <c r="N172" s="118"/>
      <c r="O172" s="2"/>
    </row>
    <row r="173" spans="2:15" ht="16" x14ac:dyDescent="0.2">
      <c r="B173" s="3"/>
      <c r="C173" s="118"/>
      <c r="D173" s="121"/>
      <c r="E173" s="211"/>
      <c r="F173" s="211"/>
      <c r="G173" s="121"/>
      <c r="H173" s="247"/>
      <c r="I173" s="247"/>
      <c r="J173" s="121"/>
      <c r="K173" s="121"/>
      <c r="L173" s="121"/>
      <c r="M173" s="121"/>
      <c r="N173" s="118"/>
      <c r="O173" s="2"/>
    </row>
    <row r="174" spans="2:15" ht="85" x14ac:dyDescent="0.2">
      <c r="B174" s="48" t="s">
        <v>180</v>
      </c>
      <c r="C174" s="123"/>
      <c r="D174" s="174">
        <v>321556</v>
      </c>
      <c r="E174" s="203"/>
      <c r="F174" s="203">
        <v>321556</v>
      </c>
      <c r="G174" s="174">
        <v>278444</v>
      </c>
      <c r="H174" s="240"/>
      <c r="I174" s="240">
        <v>278444</v>
      </c>
      <c r="J174" s="175">
        <f>F174+I174</f>
        <v>600000</v>
      </c>
      <c r="K174" s="125">
        <v>0.3</v>
      </c>
      <c r="L174" s="124">
        <v>576147</v>
      </c>
      <c r="M174" s="190" t="s">
        <v>633</v>
      </c>
      <c r="N174" s="156" t="s">
        <v>181</v>
      </c>
      <c r="O174" s="25"/>
    </row>
    <row r="175" spans="2:15" ht="17" x14ac:dyDescent="0.2">
      <c r="B175" s="48" t="s">
        <v>182</v>
      </c>
      <c r="C175" s="123"/>
      <c r="D175" s="174">
        <v>127249.32</v>
      </c>
      <c r="E175" s="203"/>
      <c r="F175" s="203">
        <v>127249.32</v>
      </c>
      <c r="G175" s="174">
        <v>23390</v>
      </c>
      <c r="H175" s="240"/>
      <c r="I175" s="240">
        <v>23390</v>
      </c>
      <c r="J175" s="175">
        <f>F175+I175</f>
        <v>150639.32</v>
      </c>
      <c r="K175" s="125">
        <v>0.01</v>
      </c>
      <c r="L175" s="124">
        <v>147653.35</v>
      </c>
      <c r="M175" s="126"/>
      <c r="N175" s="127"/>
      <c r="O175" s="25"/>
    </row>
    <row r="176" spans="2:15" ht="34" x14ac:dyDescent="0.2">
      <c r="B176" s="48" t="s">
        <v>183</v>
      </c>
      <c r="C176" s="128"/>
      <c r="D176" s="174">
        <v>140000</v>
      </c>
      <c r="E176" s="203"/>
      <c r="F176" s="203">
        <v>140000</v>
      </c>
      <c r="G176" s="174">
        <v>60000</v>
      </c>
      <c r="H176" s="240"/>
      <c r="I176" s="240">
        <v>60000</v>
      </c>
      <c r="J176" s="175">
        <f>F176+I176</f>
        <v>200000</v>
      </c>
      <c r="K176" s="125">
        <v>0.3</v>
      </c>
      <c r="L176" s="124">
        <v>92646.9</v>
      </c>
      <c r="M176" s="126" t="s">
        <v>184</v>
      </c>
      <c r="N176" s="127"/>
      <c r="O176" s="25"/>
    </row>
    <row r="177" spans="2:15" ht="68" x14ac:dyDescent="0.2">
      <c r="B177" s="57" t="s">
        <v>185</v>
      </c>
      <c r="C177" s="123"/>
      <c r="D177" s="174">
        <v>50000</v>
      </c>
      <c r="E177" s="203"/>
      <c r="F177" s="203">
        <v>50000</v>
      </c>
      <c r="G177" s="174"/>
      <c r="H177" s="240"/>
      <c r="I177" s="240"/>
      <c r="J177" s="175">
        <f>F177</f>
        <v>50000</v>
      </c>
      <c r="K177" s="125">
        <v>0.3</v>
      </c>
      <c r="L177" s="124"/>
      <c r="M177" s="126" t="s">
        <v>186</v>
      </c>
      <c r="N177" s="191" t="s">
        <v>634</v>
      </c>
      <c r="O177" s="25"/>
    </row>
    <row r="178" spans="2:15" ht="17" x14ac:dyDescent="0.2">
      <c r="B178" s="3"/>
      <c r="C178" s="58" t="s">
        <v>187</v>
      </c>
      <c r="D178" s="178">
        <f>SUM(D174:D177)</f>
        <v>638805.32000000007</v>
      </c>
      <c r="E178" s="213"/>
      <c r="F178" s="213">
        <f>SUM(F174:F177)</f>
        <v>638805.32000000007</v>
      </c>
      <c r="G178" s="178">
        <f>SUM(G174:G177)</f>
        <v>361834</v>
      </c>
      <c r="H178" s="249">
        <f>SUM(H174:H177)</f>
        <v>0</v>
      </c>
      <c r="I178" s="249">
        <f>SUM(I174:I177)</f>
        <v>361834</v>
      </c>
      <c r="J178" s="178">
        <f>SUM(J174:J177)</f>
        <v>1000639.3200000001</v>
      </c>
      <c r="K178" s="9">
        <f>(K174*J174)+(K175*J175)+(K176*J176)+(K177*J177)</f>
        <v>256506.39319999999</v>
      </c>
      <c r="L178" s="83">
        <f>SUM(L174:L177)</f>
        <v>816447.25</v>
      </c>
      <c r="M178" s="98"/>
      <c r="N178" s="123"/>
      <c r="O178" s="7"/>
    </row>
    <row r="179" spans="2:15" ht="16" x14ac:dyDescent="0.2">
      <c r="B179" s="3"/>
      <c r="C179" s="118"/>
      <c r="D179" s="121"/>
      <c r="E179" s="211"/>
      <c r="F179" s="211"/>
      <c r="G179" s="121"/>
      <c r="H179" s="247"/>
      <c r="I179" s="247"/>
      <c r="J179" s="121"/>
      <c r="K179" s="121"/>
      <c r="L179" s="121"/>
      <c r="M179" s="121"/>
      <c r="N179" s="118"/>
      <c r="O179" s="7"/>
    </row>
    <row r="180" spans="2:15" ht="16" x14ac:dyDescent="0.2">
      <c r="B180" s="3"/>
      <c r="C180" s="118"/>
      <c r="D180" s="121"/>
      <c r="E180" s="211"/>
      <c r="F180" s="211"/>
      <c r="G180" s="121"/>
      <c r="H180" s="247"/>
      <c r="I180" s="247"/>
      <c r="J180" s="121"/>
      <c r="K180" s="121"/>
      <c r="L180" s="121"/>
      <c r="M180" s="121"/>
      <c r="N180" s="118"/>
      <c r="O180" s="7"/>
    </row>
    <row r="181" spans="2:15" ht="16" x14ac:dyDescent="0.2">
      <c r="B181" s="3"/>
      <c r="C181" s="118"/>
      <c r="D181" s="121"/>
      <c r="E181" s="211"/>
      <c r="F181" s="211"/>
      <c r="G181" s="121"/>
      <c r="H181" s="247"/>
      <c r="I181" s="247"/>
      <c r="J181" s="121"/>
      <c r="K181" s="121"/>
      <c r="L181" s="121"/>
      <c r="M181" s="121"/>
      <c r="N181" s="118"/>
      <c r="O181" s="7"/>
    </row>
    <row r="182" spans="2:15" ht="16" x14ac:dyDescent="0.2">
      <c r="B182" s="3"/>
      <c r="C182" s="118"/>
      <c r="D182" s="121"/>
      <c r="E182" s="211"/>
      <c r="F182" s="211"/>
      <c r="G182" s="121"/>
      <c r="H182" s="247"/>
      <c r="I182" s="247"/>
      <c r="J182" s="121"/>
      <c r="K182" s="121"/>
      <c r="L182" s="121"/>
      <c r="M182" s="121"/>
      <c r="N182" s="118"/>
      <c r="O182" s="7"/>
    </row>
    <row r="183" spans="2:15" ht="16" x14ac:dyDescent="0.2">
      <c r="B183" s="3"/>
      <c r="C183" s="118"/>
      <c r="D183" s="121"/>
      <c r="E183" s="211"/>
      <c r="F183" s="211"/>
      <c r="G183" s="121"/>
      <c r="H183" s="247"/>
      <c r="I183" s="247"/>
      <c r="J183" s="121"/>
      <c r="K183" s="121"/>
      <c r="L183" s="121"/>
      <c r="M183" s="121"/>
      <c r="N183" s="118"/>
      <c r="O183" s="7"/>
    </row>
    <row r="184" spans="2:15" ht="16" x14ac:dyDescent="0.2">
      <c r="B184" s="3"/>
      <c r="C184" s="118"/>
      <c r="D184" s="121"/>
      <c r="E184" s="211"/>
      <c r="F184" s="211"/>
      <c r="G184" s="121"/>
      <c r="H184" s="247"/>
      <c r="I184" s="247"/>
      <c r="J184" s="121"/>
      <c r="K184" s="121"/>
      <c r="L184" s="121"/>
      <c r="M184" s="121"/>
      <c r="N184" s="118"/>
      <c r="O184" s="7"/>
    </row>
    <row r="185" spans="2:15" ht="17" thickBot="1" x14ac:dyDescent="0.25">
      <c r="B185" s="3"/>
      <c r="C185" s="118"/>
      <c r="D185" s="121"/>
      <c r="E185" s="211"/>
      <c r="F185" s="211"/>
      <c r="G185" s="121"/>
      <c r="H185" s="247"/>
      <c r="I185" s="247"/>
      <c r="J185" s="121"/>
      <c r="K185" s="121"/>
      <c r="L185" s="121"/>
      <c r="M185" s="121"/>
      <c r="N185" s="118"/>
      <c r="O185" s="7"/>
    </row>
    <row r="186" spans="2:15" ht="16" x14ac:dyDescent="0.2">
      <c r="B186" s="3"/>
      <c r="C186" s="400" t="s">
        <v>188</v>
      </c>
      <c r="D186" s="401"/>
      <c r="E186" s="401"/>
      <c r="F186" s="401"/>
      <c r="G186" s="401"/>
      <c r="H186" s="401"/>
      <c r="I186" s="401"/>
      <c r="J186" s="402"/>
      <c r="K186" s="7"/>
      <c r="L186" s="121"/>
      <c r="M186" s="121"/>
      <c r="N186" s="7"/>
    </row>
    <row r="187" spans="2:15" ht="16" x14ac:dyDescent="0.2">
      <c r="B187" s="3"/>
      <c r="C187" s="390"/>
      <c r="D187" s="403" t="str">
        <f>D4</f>
        <v>UNDP</v>
      </c>
      <c r="E187" s="214"/>
      <c r="F187" s="214"/>
      <c r="G187" s="403" t="str">
        <f>G4</f>
        <v>UNICEF</v>
      </c>
      <c r="H187" s="405" t="str">
        <f>H4</f>
        <v>UNICEF revision</v>
      </c>
      <c r="I187" s="405" t="str">
        <f>I4</f>
        <v>UNICEF new  budget</v>
      </c>
      <c r="J187" s="392" t="s">
        <v>7</v>
      </c>
      <c r="K187" s="118"/>
      <c r="L187" s="121"/>
      <c r="M187" s="121"/>
      <c r="N187" s="7"/>
    </row>
    <row r="188" spans="2:15" ht="17" x14ac:dyDescent="0.2">
      <c r="B188" s="3"/>
      <c r="C188" s="391"/>
      <c r="D188" s="404"/>
      <c r="E188" s="215" t="s">
        <v>640</v>
      </c>
      <c r="F188" s="215" t="s">
        <v>641</v>
      </c>
      <c r="G188" s="404"/>
      <c r="H188" s="406"/>
      <c r="I188" s="406"/>
      <c r="J188" s="393"/>
      <c r="K188" s="118"/>
      <c r="L188" s="121"/>
      <c r="M188" s="121"/>
      <c r="N188" s="7"/>
    </row>
    <row r="189" spans="2:15" ht="17" x14ac:dyDescent="0.2">
      <c r="B189" s="129"/>
      <c r="C189" s="130" t="s">
        <v>189</v>
      </c>
      <c r="D189" s="180">
        <f t="shared" ref="D189:I189" si="17">SUM(D15,D25,D35,D45,D57,D67,D77,D87,D99,D109,D119,D129,D141,D151,D161,D171,D174,D175,D176,D177)</f>
        <v>1681904.32</v>
      </c>
      <c r="E189" s="262">
        <f t="shared" si="17"/>
        <v>0</v>
      </c>
      <c r="F189" s="216">
        <f t="shared" si="17"/>
        <v>1681904.32</v>
      </c>
      <c r="G189" s="180">
        <f t="shared" si="17"/>
        <v>1121834</v>
      </c>
      <c r="H189" s="262">
        <f t="shared" si="17"/>
        <v>0</v>
      </c>
      <c r="I189" s="250">
        <f t="shared" si="17"/>
        <v>1121834</v>
      </c>
      <c r="J189" s="181">
        <f>F189+I189</f>
        <v>2803738.3200000003</v>
      </c>
      <c r="K189" s="118"/>
      <c r="L189" s="131"/>
      <c r="M189" s="121"/>
      <c r="N189" s="129"/>
    </row>
    <row r="190" spans="2:15" ht="17" x14ac:dyDescent="0.2">
      <c r="B190" s="132"/>
      <c r="C190" s="130" t="s">
        <v>190</v>
      </c>
      <c r="D190" s="180">
        <f>D189*0.07</f>
        <v>117733.30240000002</v>
      </c>
      <c r="E190" s="262">
        <f>SUM(E16,E26,E36,E46,E58,E68,E78,E88,E100,E110,E120,E130,E142,E152,E162,E172,E175,E176,E177,E178)</f>
        <v>0</v>
      </c>
      <c r="F190" s="216">
        <f>F189*0.07</f>
        <v>117733.30240000002</v>
      </c>
      <c r="G190" s="180">
        <f>G189*0.07</f>
        <v>78528.38</v>
      </c>
      <c r="H190" s="262">
        <f>H189*0.07</f>
        <v>0</v>
      </c>
      <c r="I190" s="250">
        <f>I189*0.07</f>
        <v>78528.38</v>
      </c>
      <c r="J190" s="181">
        <f>F190+I190</f>
        <v>196261.68240000002</v>
      </c>
      <c r="K190" s="132"/>
      <c r="L190" s="131"/>
      <c r="M190" s="121"/>
      <c r="N190" s="133"/>
    </row>
    <row r="191" spans="2:15" ht="18" thickBot="1" x14ac:dyDescent="0.25">
      <c r="B191" s="132"/>
      <c r="C191" s="6" t="s">
        <v>7</v>
      </c>
      <c r="D191" s="182">
        <f>SUM(D189:D190)</f>
        <v>1799637.6224</v>
      </c>
      <c r="E191" s="263"/>
      <c r="F191" s="217">
        <f>SUM(F189:F190)</f>
        <v>1799637.6224</v>
      </c>
      <c r="G191" s="182">
        <f>SUM(G189:G190)</f>
        <v>1200362.3799999999</v>
      </c>
      <c r="H191" s="263">
        <f>SUM(H189:H190)</f>
        <v>0</v>
      </c>
      <c r="I191" s="260">
        <f>SUM(I189:I190)</f>
        <v>1200362.3799999999</v>
      </c>
      <c r="J191" s="183">
        <f>F191+I191</f>
        <v>3000000.0023999996</v>
      </c>
      <c r="K191" s="134"/>
      <c r="N191" s="133"/>
    </row>
    <row r="192" spans="2:15" ht="16" x14ac:dyDescent="0.2">
      <c r="B192" s="132"/>
      <c r="L192" s="80"/>
      <c r="M192" s="80"/>
      <c r="N192" s="2"/>
      <c r="O192" s="133"/>
    </row>
    <row r="193" spans="2:15" s="19" customFormat="1" ht="17" thickBot="1" x14ac:dyDescent="0.25">
      <c r="B193" s="118"/>
      <c r="C193" s="3"/>
      <c r="D193" s="14"/>
      <c r="E193" s="219"/>
      <c r="F193" s="219"/>
      <c r="G193" s="14"/>
      <c r="H193" s="252"/>
      <c r="I193" s="252"/>
      <c r="J193" s="14"/>
      <c r="K193" s="14"/>
      <c r="L193" s="84"/>
      <c r="M193" s="84"/>
      <c r="N193" s="7"/>
      <c r="O193" s="129"/>
    </row>
    <row r="194" spans="2:15" ht="16" x14ac:dyDescent="0.2">
      <c r="B194" s="133"/>
      <c r="C194" s="385" t="s">
        <v>191</v>
      </c>
      <c r="D194" s="386"/>
      <c r="E194" s="386"/>
      <c r="F194" s="386"/>
      <c r="G194" s="386"/>
      <c r="H194" s="386"/>
      <c r="I194" s="386"/>
      <c r="J194" s="386"/>
      <c r="K194" s="387"/>
      <c r="L194" s="84"/>
      <c r="M194" s="84"/>
      <c r="N194" s="133"/>
    </row>
    <row r="195" spans="2:15" ht="17" x14ac:dyDescent="0.2">
      <c r="B195" s="133"/>
      <c r="C195" s="49"/>
      <c r="D195" s="407" t="str">
        <f>D4</f>
        <v>UNDP</v>
      </c>
      <c r="E195" s="220"/>
      <c r="F195" s="220" t="s">
        <v>641</v>
      </c>
      <c r="G195" s="407" t="str">
        <f>G4</f>
        <v>UNICEF</v>
      </c>
      <c r="H195" s="425" t="str">
        <f>H4</f>
        <v>UNICEF revision</v>
      </c>
      <c r="I195" s="425" t="str">
        <f>I4</f>
        <v>UNICEF new  budget</v>
      </c>
      <c r="J195" s="394" t="s">
        <v>7</v>
      </c>
      <c r="K195" s="396" t="s">
        <v>192</v>
      </c>
      <c r="L195" s="84"/>
      <c r="M195" s="84"/>
      <c r="N195" s="133"/>
    </row>
    <row r="196" spans="2:15" ht="17" x14ac:dyDescent="0.2">
      <c r="B196" s="133"/>
      <c r="C196" s="49"/>
      <c r="D196" s="408"/>
      <c r="E196" s="221" t="s">
        <v>640</v>
      </c>
      <c r="F196" s="221"/>
      <c r="G196" s="408"/>
      <c r="H196" s="426"/>
      <c r="I196" s="426"/>
      <c r="J196" s="395"/>
      <c r="K196" s="397"/>
      <c r="L196" s="79"/>
      <c r="M196" s="79"/>
      <c r="N196" s="133"/>
    </row>
    <row r="197" spans="2:15" ht="17" x14ac:dyDescent="0.2">
      <c r="B197" s="133"/>
      <c r="C197" s="12" t="s">
        <v>193</v>
      </c>
      <c r="D197" s="184">
        <f>$D$191*K197</f>
        <v>1259746.33568</v>
      </c>
      <c r="E197" s="264">
        <f>$H$191*H197</f>
        <v>0</v>
      </c>
      <c r="F197" s="222">
        <f>$D$191*K197</f>
        <v>1259746.33568</v>
      </c>
      <c r="G197" s="185">
        <f>$G$191*K197</f>
        <v>840253.66599999985</v>
      </c>
      <c r="H197" s="264">
        <f>$H$191*K197</f>
        <v>0</v>
      </c>
      <c r="I197" s="253">
        <f>$G$191*K197</f>
        <v>840253.66599999985</v>
      </c>
      <c r="J197" s="185">
        <f>F197+I197</f>
        <v>2100000.0016799998</v>
      </c>
      <c r="K197" s="60">
        <v>0.7</v>
      </c>
      <c r="L197" s="79"/>
      <c r="M197" s="79"/>
      <c r="N197" s="133"/>
    </row>
    <row r="198" spans="2:15" ht="17" x14ac:dyDescent="0.2">
      <c r="B198" s="384"/>
      <c r="C198" s="59" t="s">
        <v>194</v>
      </c>
      <c r="D198" s="184">
        <f>$D$191*K198</f>
        <v>539891.28671999997</v>
      </c>
      <c r="E198" s="222"/>
      <c r="F198" s="222">
        <f>D198</f>
        <v>539891.28671999997</v>
      </c>
      <c r="G198" s="185">
        <f>$G$191*K198</f>
        <v>360108.71399999998</v>
      </c>
      <c r="H198" s="264">
        <f>$H$191*K198</f>
        <v>0</v>
      </c>
      <c r="I198" s="253">
        <f>$G$191*K198</f>
        <v>360108.71399999998</v>
      </c>
      <c r="J198" s="186">
        <f>F198+I198</f>
        <v>900000.00071999989</v>
      </c>
      <c r="K198" s="61">
        <v>0.3</v>
      </c>
      <c r="L198" s="81"/>
      <c r="M198" s="81"/>
    </row>
    <row r="199" spans="2:15" ht="17" x14ac:dyDescent="0.2">
      <c r="B199" s="384"/>
      <c r="C199" s="59" t="s">
        <v>195</v>
      </c>
      <c r="D199" s="184">
        <f>$D$191*K199</f>
        <v>0</v>
      </c>
      <c r="E199" s="222"/>
      <c r="F199" s="222"/>
      <c r="G199" s="185">
        <f>$G$191*K199</f>
        <v>0</v>
      </c>
      <c r="H199" s="264">
        <f>$H$191*K199</f>
        <v>0</v>
      </c>
      <c r="I199" s="253">
        <f>$G$191*K199</f>
        <v>0</v>
      </c>
      <c r="J199" s="186">
        <f>SUM(D199:H199)</f>
        <v>0</v>
      </c>
      <c r="K199" s="62">
        <v>0</v>
      </c>
      <c r="L199" s="85"/>
      <c r="M199" s="85"/>
    </row>
    <row r="200" spans="2:15" ht="18" thickBot="1" x14ac:dyDescent="0.25">
      <c r="B200" s="384"/>
      <c r="C200" s="6" t="s">
        <v>196</v>
      </c>
      <c r="D200" s="179">
        <f>SUM(D197:D199)</f>
        <v>1799637.6224</v>
      </c>
      <c r="E200" s="223"/>
      <c r="F200" s="223">
        <f t="shared" ref="F200:K200" si="18">SUM(F197:F199)</f>
        <v>1799637.6224</v>
      </c>
      <c r="G200" s="179">
        <f t="shared" si="18"/>
        <v>1200362.3799999999</v>
      </c>
      <c r="H200" s="265">
        <f t="shared" si="18"/>
        <v>0</v>
      </c>
      <c r="I200" s="254">
        <f t="shared" si="18"/>
        <v>1200362.3799999999</v>
      </c>
      <c r="J200" s="179">
        <f t="shared" si="18"/>
        <v>3000000.0023999996</v>
      </c>
      <c r="K200" s="51">
        <f t="shared" si="18"/>
        <v>1</v>
      </c>
      <c r="L200" s="82"/>
      <c r="M200" s="80"/>
    </row>
    <row r="201" spans="2:15" ht="17" thickBot="1" x14ac:dyDescent="0.25">
      <c r="B201" s="384"/>
      <c r="C201" s="1"/>
      <c r="D201" s="4"/>
      <c r="E201" s="224"/>
      <c r="F201" s="224"/>
      <c r="G201" s="4"/>
      <c r="H201" s="255"/>
      <c r="I201" s="255"/>
      <c r="J201" s="4"/>
      <c r="K201" s="4"/>
      <c r="L201" s="82"/>
      <c r="M201" s="80"/>
    </row>
    <row r="202" spans="2:15" ht="17" x14ac:dyDescent="0.2">
      <c r="B202" s="384"/>
      <c r="C202" s="52" t="s">
        <v>197</v>
      </c>
      <c r="D202" s="187">
        <f>SUM(K15,K25,K35,K45,K57,K67,K77,K87,K99,K109,K119,K129,K141,K151,K161,K171,K178)*1.07</f>
        <v>1215864.4899239999</v>
      </c>
      <c r="E202" s="225"/>
      <c r="F202" s="225"/>
      <c r="G202" s="14"/>
      <c r="H202" s="252"/>
      <c r="I202" s="252"/>
      <c r="J202" s="14"/>
      <c r="K202" s="87" t="s">
        <v>198</v>
      </c>
      <c r="L202" s="88">
        <f>SUM(L178,L171,L161,L151,L141,L129,L119,L109,L99,L87,L77,L67,L57,L45,L35,L25,L15)</f>
        <v>2229925.8200000003</v>
      </c>
      <c r="M202" s="99"/>
    </row>
    <row r="203" spans="2:15" ht="17" thickBot="1" x14ac:dyDescent="0.25">
      <c r="B203" s="384"/>
      <c r="C203" s="53" t="s">
        <v>199</v>
      </c>
      <c r="D203" s="75">
        <f>D202/J191</f>
        <v>0.40528816298376946</v>
      </c>
      <c r="E203" s="226"/>
      <c r="F203" s="226"/>
      <c r="G203" s="20"/>
      <c r="H203" s="256"/>
      <c r="I203" s="256"/>
      <c r="J203" s="20"/>
      <c r="K203" s="89" t="s">
        <v>200</v>
      </c>
      <c r="L203" s="90">
        <f>L202/J189</f>
        <v>0.79534020849706122</v>
      </c>
      <c r="M203" s="100"/>
    </row>
    <row r="204" spans="2:15" x14ac:dyDescent="0.2">
      <c r="B204" s="384"/>
      <c r="C204" s="398"/>
      <c r="D204" s="399"/>
      <c r="E204" s="227"/>
      <c r="F204" s="227"/>
      <c r="G204" s="21"/>
      <c r="H204" s="257"/>
      <c r="I204" s="257"/>
      <c r="J204" s="21"/>
    </row>
    <row r="205" spans="2:15" ht="16" x14ac:dyDescent="0.2">
      <c r="B205" s="384"/>
      <c r="C205" s="53" t="s">
        <v>201</v>
      </c>
      <c r="D205" s="188">
        <f>SUM(D176:H177)*1.07</f>
        <v>470800</v>
      </c>
      <c r="E205" s="228"/>
      <c r="F205" s="228"/>
      <c r="G205" s="22"/>
      <c r="H205" s="258"/>
      <c r="I205" s="258"/>
      <c r="J205" s="22"/>
    </row>
    <row r="206" spans="2:15" ht="16" x14ac:dyDescent="0.2">
      <c r="B206" s="384"/>
      <c r="C206" s="53" t="s">
        <v>202</v>
      </c>
      <c r="D206" s="75">
        <f>D205/J191</f>
        <v>0.15693333320778668</v>
      </c>
      <c r="E206" s="226"/>
      <c r="F206" s="226"/>
      <c r="G206" s="22"/>
      <c r="H206" s="258"/>
      <c r="I206" s="258"/>
      <c r="J206" s="22"/>
      <c r="L206" s="78"/>
    </row>
    <row r="207" spans="2:15" ht="16" thickBot="1" x14ac:dyDescent="0.25">
      <c r="B207" s="384"/>
      <c r="C207" s="388" t="s">
        <v>203</v>
      </c>
      <c r="D207" s="389"/>
      <c r="E207" s="229"/>
      <c r="F207" s="229"/>
      <c r="G207" s="15"/>
      <c r="H207" s="259"/>
      <c r="I207" s="259"/>
      <c r="J207" s="15"/>
    </row>
    <row r="208" spans="2:15" x14ac:dyDescent="0.2">
      <c r="B208" s="384"/>
      <c r="O208" s="19"/>
    </row>
    <row r="209" spans="2:2" x14ac:dyDescent="0.2">
      <c r="B209" s="384"/>
    </row>
    <row r="210" spans="2:2" x14ac:dyDescent="0.2">
      <c r="B210" s="384"/>
    </row>
    <row r="211" spans="2:2" x14ac:dyDescent="0.2">
      <c r="B211" s="384"/>
    </row>
    <row r="212" spans="2:2" x14ac:dyDescent="0.2">
      <c r="B212" s="384"/>
    </row>
  </sheetData>
  <sheetProtection formatCells="0" formatColumns="0" formatRows="0"/>
  <mergeCells count="39">
    <mergeCell ref="I187:I188"/>
    <mergeCell ref="I195:I196"/>
    <mergeCell ref="H195:H196"/>
    <mergeCell ref="B2:G2"/>
    <mergeCell ref="C100:N100"/>
    <mergeCell ref="C110:N110"/>
    <mergeCell ref="C131:N131"/>
    <mergeCell ref="C120:N120"/>
    <mergeCell ref="C142:N142"/>
    <mergeCell ref="C132:N132"/>
    <mergeCell ref="C58:N58"/>
    <mergeCell ref="C68:N68"/>
    <mergeCell ref="C78:N78"/>
    <mergeCell ref="C89:N89"/>
    <mergeCell ref="C90:N90"/>
    <mergeCell ref="C36:N36"/>
    <mergeCell ref="C5:N5"/>
    <mergeCell ref="C47:N47"/>
    <mergeCell ref="C48:N48"/>
    <mergeCell ref="B1:G1"/>
    <mergeCell ref="C16:N16"/>
    <mergeCell ref="C6:N6"/>
    <mergeCell ref="C26:N26"/>
    <mergeCell ref="C152:N152"/>
    <mergeCell ref="C162:N162"/>
    <mergeCell ref="B198:B212"/>
    <mergeCell ref="C194:K194"/>
    <mergeCell ref="C207:D207"/>
    <mergeCell ref="C187:C188"/>
    <mergeCell ref="J187:J188"/>
    <mergeCell ref="J195:J196"/>
    <mergeCell ref="K195:K196"/>
    <mergeCell ref="C204:D204"/>
    <mergeCell ref="C186:J186"/>
    <mergeCell ref="D187:D188"/>
    <mergeCell ref="G187:G188"/>
    <mergeCell ref="H187:H188"/>
    <mergeCell ref="D195:D196"/>
    <mergeCell ref="G195:G196"/>
  </mergeCells>
  <conditionalFormatting sqref="D203:F203">
    <cfRule type="cellIs" dxfId="25" priority="46" operator="lessThan">
      <formula>0.15</formula>
    </cfRule>
  </conditionalFormatting>
  <conditionalFormatting sqref="D206:F206">
    <cfRule type="cellIs" dxfId="24" priority="44" operator="lessThan">
      <formula>0.05</formula>
    </cfRule>
  </conditionalFormatting>
  <conditionalFormatting sqref="L199:M199 K200">
    <cfRule type="cellIs" dxfId="23" priority="1" operator="greaterThan">
      <formula>1</formula>
    </cfRule>
  </conditionalFormatting>
  <dataValidations xWindow="431" yWindow="475" count="6">
    <dataValidation allowBlank="1" showInputMessage="1" showErrorMessage="1" prompt="% Towards Gender Equality and Women's Empowerment Must be Higher than 15%_x000a_" sqref="D203:J203" xr:uid="{00000000-0002-0000-0100-000000000000}"/>
    <dataValidation allowBlank="1" showInputMessage="1" showErrorMessage="1" prompt="M&amp;E Budget Cannot be Less than 5%_x000a_" sqref="D206:J206" xr:uid="{00000000-0002-0000-0100-000001000000}"/>
    <dataValidation allowBlank="1" showInputMessage="1" showErrorMessage="1" prompt="Insert *text* description of Outcome here" sqref="C5:N5 C47:N47 C89:N89 C131:N131" xr:uid="{00000000-0002-0000-0100-000002000000}"/>
    <dataValidation allowBlank="1" showInputMessage="1" showErrorMessage="1" prompt="Insert *text* description of Output here" sqref="C6 C16 C26 C36 C48 C58 C68 C78 C90 C100 C110 C120 C132 C142 C152 C162" xr:uid="{00000000-0002-0000-0100-000003000000}"/>
    <dataValidation allowBlank="1" showInputMessage="1" showErrorMessage="1" prompt="Insert *text* description of Activity here" sqref="C7 C17 C27 C37 C49 C59 C69 C79 C91 C101 C111 C121 C133 C143 C153 C163" xr:uid="{00000000-0002-0000-0100-000004000000}"/>
    <dataValidation allowBlank="1" showErrorMessage="1" prompt="% Towards Gender Equality and Women's Empowerment Must be Higher than 15%_x000a_" sqref="D205:J205" xr:uid="{00000000-0002-0000-0100-000005000000}"/>
  </dataValidations>
  <pageMargins left="0.7" right="0.7" top="0.75" bottom="0.75" header="0.3" footer="0.3"/>
  <pageSetup scale="74" orientation="landscape" r:id="rId1"/>
  <rowBreaks count="1" manualBreakCount="1">
    <brk id="58" max="16383" man="1"/>
  </rowBreaks>
  <ignoredErrors>
    <ignoredError sqref="G188:H188 G196:H196 D195:D196 D187:D188 G187 G195" unlockedFormula="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Q240"/>
  <sheetViews>
    <sheetView showGridLines="0" showZeros="0" topLeftCell="C1" zoomScale="74" zoomScaleNormal="74" workbookViewId="0">
      <pane ySplit="4" topLeftCell="A35" activePane="bottomLeft" state="frozen"/>
      <selection pane="bottomLeft" activeCell="F32" sqref="F32"/>
    </sheetView>
  </sheetViews>
  <sheetFormatPr baseColWidth="10" defaultColWidth="9.1640625" defaultRowHeight="16" x14ac:dyDescent="0.2"/>
  <cols>
    <col min="1" max="1" width="4.5" style="273" customWidth="1"/>
    <col min="2" max="2" width="3.5" style="273" customWidth="1"/>
    <col min="3" max="3" width="63.83203125" style="273" customWidth="1"/>
    <col min="4" max="4" width="34.5" style="273" customWidth="1"/>
    <col min="5" max="6" width="34.5" style="279" customWidth="1"/>
    <col min="7" max="7" width="35" style="273" customWidth="1"/>
    <col min="8" max="8" width="35" style="279" customWidth="1"/>
    <col min="9" max="9" width="36.5" style="279" customWidth="1"/>
    <col min="10" max="10" width="25.5" style="279" customWidth="1"/>
    <col min="11" max="11" width="21.5" style="273" customWidth="1"/>
    <col min="12" max="12" width="16.83203125" style="273" customWidth="1"/>
    <col min="13" max="13" width="19.5" style="273" customWidth="1"/>
    <col min="14" max="14" width="19" style="273" customWidth="1"/>
    <col min="15" max="15" width="26" style="273" customWidth="1"/>
    <col min="16" max="16" width="21.1640625" style="273" customWidth="1"/>
    <col min="17" max="17" width="7" style="273" customWidth="1"/>
    <col min="18" max="18" width="24.5" style="273" customWidth="1"/>
    <col min="19" max="19" width="26.5" style="273" customWidth="1"/>
    <col min="20" max="20" width="30.1640625" style="273" customWidth="1"/>
    <col min="21" max="21" width="33" style="273" customWidth="1"/>
    <col min="22" max="23" width="22.5" style="273" customWidth="1"/>
    <col min="24" max="24" width="23.5" style="273" customWidth="1"/>
    <col min="25" max="25" width="32.1640625" style="273" customWidth="1"/>
    <col min="26" max="26" width="9.1640625" style="273"/>
    <col min="27" max="27" width="17.5" style="273" customWidth="1"/>
    <col min="28" max="28" width="26.5" style="273" customWidth="1"/>
    <col min="29" max="29" width="22.5" style="273" customWidth="1"/>
    <col min="30" max="30" width="29.5" style="273" customWidth="1"/>
    <col min="31" max="31" width="23.5" style="273" customWidth="1"/>
    <col min="32" max="32" width="18.5" style="273" customWidth="1"/>
    <col min="33" max="33" width="17.5" style="273" customWidth="1"/>
    <col min="34" max="34" width="25.1640625" style="273" customWidth="1"/>
    <col min="35" max="16384" width="9.1640625" style="273"/>
  </cols>
  <sheetData>
    <row r="1" spans="1:17" ht="47" x14ac:dyDescent="0.55000000000000004">
      <c r="B1" s="274"/>
      <c r="C1" s="380" t="s">
        <v>0</v>
      </c>
      <c r="D1" s="380"/>
      <c r="E1" s="380"/>
      <c r="F1" s="380"/>
      <c r="G1" s="380"/>
      <c r="H1" s="380"/>
      <c r="I1" s="380"/>
      <c r="J1" s="230"/>
      <c r="K1" s="17"/>
      <c r="L1" s="17"/>
      <c r="M1" s="274"/>
      <c r="N1" s="274"/>
      <c r="O1" s="275"/>
      <c r="P1" s="276"/>
      <c r="Q1" s="274"/>
    </row>
    <row r="2" spans="1:17" ht="19" x14ac:dyDescent="0.25">
      <c r="B2" s="274"/>
      <c r="C2" s="427" t="s">
        <v>204</v>
      </c>
      <c r="D2" s="427"/>
      <c r="E2" s="427"/>
      <c r="F2" s="427"/>
      <c r="G2" s="427"/>
      <c r="H2" s="277"/>
      <c r="I2" s="278"/>
      <c r="K2" s="274"/>
      <c r="L2" s="274"/>
      <c r="M2" s="274"/>
      <c r="N2" s="274"/>
      <c r="O2" s="275"/>
      <c r="P2" s="276"/>
      <c r="Q2" s="274"/>
    </row>
    <row r="3" spans="1:17" x14ac:dyDescent="0.2">
      <c r="B3" s="274"/>
      <c r="C3" s="280"/>
      <c r="D3" s="280"/>
      <c r="E3" s="281"/>
      <c r="F3" s="281"/>
      <c r="G3" s="280"/>
      <c r="H3" s="281"/>
      <c r="I3" s="281"/>
      <c r="K3" s="274"/>
      <c r="L3" s="274"/>
      <c r="M3" s="274"/>
      <c r="N3" s="274"/>
      <c r="O3" s="275"/>
      <c r="P3" s="276"/>
      <c r="Q3" s="274"/>
    </row>
    <row r="4" spans="1:17" ht="17" x14ac:dyDescent="0.2">
      <c r="B4" s="274"/>
      <c r="C4" s="280"/>
      <c r="D4" s="282" t="str">
        <f>'1) Budget Table'!D4</f>
        <v>UNDP</v>
      </c>
      <c r="E4" s="283" t="s">
        <v>640</v>
      </c>
      <c r="F4" s="283" t="s">
        <v>641</v>
      </c>
      <c r="G4" s="282" t="str">
        <f>'1) Budget Table'!G4</f>
        <v>UNICEF</v>
      </c>
      <c r="H4" s="283" t="s">
        <v>642</v>
      </c>
      <c r="I4" s="283" t="s">
        <v>643</v>
      </c>
      <c r="J4" s="284" t="s">
        <v>7</v>
      </c>
      <c r="K4" s="274"/>
      <c r="L4" s="274"/>
      <c r="M4" s="274"/>
      <c r="N4" s="274"/>
      <c r="O4" s="275"/>
      <c r="P4" s="276"/>
      <c r="Q4" s="274"/>
    </row>
    <row r="5" spans="1:17" x14ac:dyDescent="0.2">
      <c r="B5" s="438" t="s">
        <v>205</v>
      </c>
      <c r="C5" s="439"/>
      <c r="D5" s="439"/>
      <c r="E5" s="439"/>
      <c r="F5" s="439"/>
      <c r="G5" s="439"/>
      <c r="H5" s="439"/>
      <c r="I5" s="439"/>
      <c r="J5" s="440"/>
      <c r="K5" s="274"/>
      <c r="L5" s="274"/>
      <c r="M5" s="274"/>
      <c r="N5" s="274"/>
      <c r="O5" s="275"/>
      <c r="P5" s="276"/>
      <c r="Q5" s="274"/>
    </row>
    <row r="6" spans="1:17" x14ac:dyDescent="0.2">
      <c r="B6" s="274"/>
      <c r="C6" s="438" t="s">
        <v>206</v>
      </c>
      <c r="D6" s="439"/>
      <c r="E6" s="439"/>
      <c r="F6" s="439"/>
      <c r="G6" s="439"/>
      <c r="H6" s="439"/>
      <c r="I6" s="439"/>
      <c r="J6" s="440"/>
      <c r="K6" s="274"/>
      <c r="L6" s="274"/>
      <c r="M6" s="274"/>
      <c r="N6" s="274"/>
      <c r="O6" s="275"/>
      <c r="P6" s="276"/>
      <c r="Q6" s="274"/>
    </row>
    <row r="7" spans="1:17" ht="18" thickBot="1" x14ac:dyDescent="0.25">
      <c r="B7" s="274"/>
      <c r="C7" s="285" t="s">
        <v>207</v>
      </c>
      <c r="D7" s="286">
        <f>'1) Budget Table'!D15</f>
        <v>582099</v>
      </c>
      <c r="E7" s="287"/>
      <c r="F7" s="287">
        <f>'1) Budget Table'!F15</f>
        <v>491234</v>
      </c>
      <c r="G7" s="286">
        <f>'1) Budget Table'!G15</f>
        <v>90000</v>
      </c>
      <c r="H7" s="287"/>
      <c r="I7" s="287">
        <f>'1) Budget Table'!I15</f>
        <v>90000</v>
      </c>
      <c r="J7" s="288">
        <f>F7+I7</f>
        <v>581234</v>
      </c>
      <c r="K7" s="274"/>
      <c r="L7" s="274"/>
      <c r="M7" s="274"/>
      <c r="N7" s="274"/>
      <c r="O7" s="275"/>
      <c r="P7" s="276"/>
      <c r="Q7" s="274"/>
    </row>
    <row r="8" spans="1:17" ht="17" x14ac:dyDescent="0.2">
      <c r="B8" s="274"/>
      <c r="C8" s="289" t="s">
        <v>208</v>
      </c>
      <c r="D8" s="290"/>
      <c r="E8" s="291"/>
      <c r="F8" s="291"/>
      <c r="G8" s="292"/>
      <c r="H8" s="293"/>
      <c r="I8" s="293"/>
      <c r="J8" s="294">
        <f t="shared" ref="J8" si="0">SUM(D8:I8)</f>
        <v>0</v>
      </c>
      <c r="K8" s="274"/>
      <c r="L8" s="274"/>
      <c r="M8" s="274"/>
      <c r="N8" s="274"/>
      <c r="O8" s="274"/>
      <c r="P8" s="274"/>
      <c r="Q8" s="274"/>
    </row>
    <row r="9" spans="1:17" ht="17" x14ac:dyDescent="0.2">
      <c r="B9" s="274"/>
      <c r="C9" s="295" t="s">
        <v>209</v>
      </c>
      <c r="D9" s="296">
        <v>90000</v>
      </c>
      <c r="E9" s="297">
        <f>F9-D9</f>
        <v>-30000</v>
      </c>
      <c r="F9" s="297">
        <v>60000</v>
      </c>
      <c r="G9" s="298"/>
      <c r="H9" s="299"/>
      <c r="I9" s="299"/>
      <c r="J9" s="300">
        <f>F9</f>
        <v>60000</v>
      </c>
      <c r="K9" s="274"/>
      <c r="L9" s="274"/>
      <c r="M9" s="274"/>
      <c r="N9" s="274"/>
      <c r="O9" s="274"/>
      <c r="P9" s="274"/>
      <c r="Q9" s="274"/>
    </row>
    <row r="10" spans="1:17" ht="17" x14ac:dyDescent="0.2">
      <c r="B10" s="274"/>
      <c r="C10" s="295" t="s">
        <v>210</v>
      </c>
      <c r="D10" s="296">
        <v>30000</v>
      </c>
      <c r="E10" s="297">
        <f t="shared" ref="E10:E14" si="1">F10-D10</f>
        <v>21234</v>
      </c>
      <c r="F10" s="297">
        <v>51234</v>
      </c>
      <c r="G10" s="296"/>
      <c r="H10" s="297"/>
      <c r="I10" s="297"/>
      <c r="J10" s="300">
        <f>F10</f>
        <v>51234</v>
      </c>
      <c r="K10" s="274"/>
      <c r="L10" s="274"/>
      <c r="M10" s="274"/>
      <c r="N10" s="274"/>
      <c r="O10" s="274"/>
      <c r="P10" s="274"/>
      <c r="Q10" s="274"/>
    </row>
    <row r="11" spans="1:17" ht="17" x14ac:dyDescent="0.2">
      <c r="B11" s="274"/>
      <c r="C11" s="301" t="s">
        <v>211</v>
      </c>
      <c r="D11" s="296">
        <v>295532</v>
      </c>
      <c r="E11" s="297">
        <f>F11-D11</f>
        <v>-193532</v>
      </c>
      <c r="F11" s="297">
        <f>102000</f>
        <v>102000</v>
      </c>
      <c r="G11" s="296">
        <v>70000</v>
      </c>
      <c r="H11" s="302">
        <f>-50000</f>
        <v>-50000</v>
      </c>
      <c r="I11" s="297">
        <f>G11+H11</f>
        <v>20000</v>
      </c>
      <c r="J11" s="300">
        <f>F11+I11</f>
        <v>122000</v>
      </c>
      <c r="K11" s="274"/>
      <c r="L11" s="274"/>
      <c r="M11" s="274"/>
      <c r="N11" s="274"/>
      <c r="O11" s="274"/>
      <c r="P11" s="274"/>
      <c r="Q11" s="274"/>
    </row>
    <row r="12" spans="1:17" ht="17" x14ac:dyDescent="0.2">
      <c r="A12" s="273">
        <v>11</v>
      </c>
      <c r="B12" s="274"/>
      <c r="C12" s="295" t="s">
        <v>212</v>
      </c>
      <c r="D12" s="296">
        <v>140000</v>
      </c>
      <c r="E12" s="297">
        <f t="shared" si="1"/>
        <v>130000</v>
      </c>
      <c r="F12" s="297">
        <v>270000</v>
      </c>
      <c r="G12" s="296"/>
      <c r="H12" s="297"/>
      <c r="I12" s="297"/>
      <c r="J12" s="300">
        <f>F12</f>
        <v>270000</v>
      </c>
      <c r="K12" s="274"/>
      <c r="L12" s="274"/>
      <c r="M12" s="274"/>
      <c r="N12" s="274"/>
      <c r="O12" s="274"/>
      <c r="P12" s="274"/>
      <c r="Q12" s="274"/>
    </row>
    <row r="13" spans="1:17" ht="17" x14ac:dyDescent="0.2">
      <c r="B13" s="274"/>
      <c r="C13" s="295" t="s">
        <v>213</v>
      </c>
      <c r="D13" s="296"/>
      <c r="E13" s="303">
        <f>F13</f>
        <v>0</v>
      </c>
      <c r="F13" s="303"/>
      <c r="G13" s="296">
        <v>0</v>
      </c>
      <c r="H13" s="302">
        <f>50000+20000</f>
        <v>70000</v>
      </c>
      <c r="I13" s="297">
        <f>H13</f>
        <v>70000</v>
      </c>
      <c r="J13" s="304">
        <f>F13+I13</f>
        <v>70000</v>
      </c>
      <c r="K13" s="274"/>
      <c r="L13" s="274"/>
      <c r="M13" s="274"/>
      <c r="N13" s="274"/>
      <c r="O13" s="274"/>
      <c r="P13" s="274"/>
      <c r="Q13" s="274"/>
    </row>
    <row r="14" spans="1:17" ht="17" x14ac:dyDescent="0.2">
      <c r="B14" s="274"/>
      <c r="C14" s="295" t="s">
        <v>214</v>
      </c>
      <c r="D14" s="296">
        <v>26567</v>
      </c>
      <c r="E14" s="297">
        <f t="shared" si="1"/>
        <v>-18567</v>
      </c>
      <c r="F14" s="297">
        <v>8000</v>
      </c>
      <c r="G14" s="296">
        <v>20000</v>
      </c>
      <c r="H14" s="302">
        <f>(-20000)</f>
        <v>-20000</v>
      </c>
      <c r="I14" s="297">
        <v>0</v>
      </c>
      <c r="J14" s="300">
        <f>F14</f>
        <v>8000</v>
      </c>
      <c r="K14" s="274"/>
      <c r="L14" s="274"/>
      <c r="M14" s="274"/>
      <c r="N14" s="274"/>
      <c r="O14" s="274"/>
      <c r="P14" s="274"/>
      <c r="Q14" s="274"/>
    </row>
    <row r="15" spans="1:17" ht="17" x14ac:dyDescent="0.2">
      <c r="B15" s="274"/>
      <c r="C15" s="305" t="s">
        <v>215</v>
      </c>
      <c r="D15" s="306">
        <f>SUM(D8:D14)</f>
        <v>582099</v>
      </c>
      <c r="E15" s="307">
        <f>F15-D15</f>
        <v>-90865</v>
      </c>
      <c r="F15" s="307">
        <f>SUM(F9:F14)</f>
        <v>491234</v>
      </c>
      <c r="G15" s="306">
        <f>SUM(G8:G14)</f>
        <v>90000</v>
      </c>
      <c r="H15" s="307">
        <f>SUM(H8:H14)</f>
        <v>0</v>
      </c>
      <c r="I15" s="307">
        <f>SUM(I8:I14)</f>
        <v>90000</v>
      </c>
      <c r="J15" s="308">
        <f>F15+I13:I15</f>
        <v>581234</v>
      </c>
      <c r="K15" s="274"/>
      <c r="L15" s="274"/>
      <c r="M15" s="274"/>
      <c r="N15" s="274"/>
      <c r="O15" s="274"/>
      <c r="P15" s="274"/>
      <c r="Q15" s="274"/>
    </row>
    <row r="16" spans="1:17" x14ac:dyDescent="0.2">
      <c r="B16" s="274"/>
      <c r="C16" s="309"/>
      <c r="D16" s="310"/>
      <c r="E16" s="311"/>
      <c r="F16" s="311"/>
      <c r="G16" s="310"/>
      <c r="H16" s="311"/>
      <c r="I16" s="311"/>
      <c r="J16" s="312"/>
      <c r="K16" s="274"/>
      <c r="L16" s="274"/>
      <c r="M16" s="274"/>
      <c r="N16" s="274"/>
      <c r="O16" s="274"/>
      <c r="P16" s="274"/>
      <c r="Q16" s="274"/>
    </row>
    <row r="17" spans="3:17" x14ac:dyDescent="0.2">
      <c r="C17" s="438" t="s">
        <v>216</v>
      </c>
      <c r="D17" s="439"/>
      <c r="E17" s="439"/>
      <c r="F17" s="439"/>
      <c r="G17" s="439"/>
      <c r="H17" s="439"/>
      <c r="I17" s="439"/>
      <c r="J17" s="440"/>
      <c r="K17" s="274"/>
      <c r="L17" s="274"/>
      <c r="M17" s="274"/>
      <c r="N17" s="274"/>
      <c r="O17" s="274"/>
      <c r="P17" s="274"/>
      <c r="Q17" s="274"/>
    </row>
    <row r="18" spans="3:17" ht="18" thickBot="1" x14ac:dyDescent="0.25">
      <c r="C18" s="285" t="s">
        <v>207</v>
      </c>
      <c r="D18" s="286">
        <f>'1) Budget Table'!D25</f>
        <v>134000</v>
      </c>
      <c r="E18" s="287"/>
      <c r="F18" s="287">
        <f>'1) Budget Table'!F25</f>
        <v>79680</v>
      </c>
      <c r="G18" s="286">
        <f>'1) Budget Table'!G25</f>
        <v>0</v>
      </c>
      <c r="H18" s="287"/>
      <c r="I18" s="287">
        <f>'1) Budget Table'!I25</f>
        <v>0</v>
      </c>
      <c r="J18" s="288">
        <f>F18</f>
        <v>79680</v>
      </c>
      <c r="K18" s="274"/>
      <c r="L18" s="274"/>
      <c r="M18" s="274"/>
      <c r="N18" s="274"/>
      <c r="O18" s="274"/>
      <c r="P18" s="274"/>
      <c r="Q18" s="274"/>
    </row>
    <row r="19" spans="3:17" ht="17" x14ac:dyDescent="0.2">
      <c r="C19" s="289" t="s">
        <v>208</v>
      </c>
      <c r="D19" s="290"/>
      <c r="E19" s="291"/>
      <c r="F19" s="291"/>
      <c r="G19" s="292"/>
      <c r="H19" s="293"/>
      <c r="I19" s="293"/>
      <c r="J19" s="294">
        <f t="shared" ref="J19" si="2">SUM(D19:I19)</f>
        <v>0</v>
      </c>
      <c r="K19" s="274"/>
      <c r="L19" s="274"/>
      <c r="M19" s="274"/>
      <c r="N19" s="274"/>
      <c r="O19" s="274"/>
      <c r="P19" s="274"/>
      <c r="Q19" s="274"/>
    </row>
    <row r="20" spans="3:17" ht="17" x14ac:dyDescent="0.2">
      <c r="C20" s="295" t="s">
        <v>209</v>
      </c>
      <c r="D20" s="296">
        <v>12500</v>
      </c>
      <c r="E20" s="297">
        <f>F20-D20</f>
        <v>-6000</v>
      </c>
      <c r="F20" s="297">
        <v>6500</v>
      </c>
      <c r="G20" s="298"/>
      <c r="H20" s="299"/>
      <c r="I20" s="299"/>
      <c r="J20" s="300">
        <f t="shared" ref="J20:J26" si="3">F20</f>
        <v>6500</v>
      </c>
      <c r="K20" s="274"/>
      <c r="L20" s="274"/>
      <c r="M20" s="274"/>
      <c r="N20" s="274"/>
      <c r="O20" s="274"/>
      <c r="P20" s="274"/>
      <c r="Q20" s="274"/>
    </row>
    <row r="21" spans="3:17" ht="17" x14ac:dyDescent="0.2">
      <c r="C21" s="295" t="s">
        <v>210</v>
      </c>
      <c r="D21" s="296">
        <v>11000</v>
      </c>
      <c r="E21" s="297">
        <f>F21-D21</f>
        <v>-10000</v>
      </c>
      <c r="F21" s="297">
        <v>1000</v>
      </c>
      <c r="G21" s="296"/>
      <c r="H21" s="297"/>
      <c r="I21" s="297"/>
      <c r="J21" s="300">
        <f t="shared" si="3"/>
        <v>1000</v>
      </c>
      <c r="K21" s="274"/>
      <c r="L21" s="274"/>
      <c r="M21" s="274"/>
      <c r="N21" s="274"/>
      <c r="O21" s="274"/>
      <c r="P21" s="274"/>
      <c r="Q21" s="274"/>
    </row>
    <row r="22" spans="3:17" ht="17" x14ac:dyDescent="0.2">
      <c r="C22" s="301" t="s">
        <v>211</v>
      </c>
      <c r="D22" s="296">
        <v>14000</v>
      </c>
      <c r="E22" s="297">
        <f>F22-D22</f>
        <v>-13000</v>
      </c>
      <c r="F22" s="297">
        <v>1000</v>
      </c>
      <c r="G22" s="296"/>
      <c r="H22" s="297"/>
      <c r="I22" s="297"/>
      <c r="J22" s="300">
        <f t="shared" si="3"/>
        <v>1000</v>
      </c>
      <c r="K22" s="274"/>
      <c r="L22" s="274"/>
      <c r="M22" s="274"/>
      <c r="N22" s="274"/>
      <c r="O22" s="274"/>
      <c r="P22" s="274"/>
      <c r="Q22" s="274"/>
    </row>
    <row r="23" spans="3:17" ht="17" x14ac:dyDescent="0.2">
      <c r="C23" s="295" t="s">
        <v>212</v>
      </c>
      <c r="D23" s="296">
        <v>12500</v>
      </c>
      <c r="E23" s="297">
        <v>2500</v>
      </c>
      <c r="F23" s="297">
        <v>15000</v>
      </c>
      <c r="G23" s="296"/>
      <c r="H23" s="297"/>
      <c r="I23" s="297"/>
      <c r="J23" s="300">
        <f t="shared" si="3"/>
        <v>15000</v>
      </c>
      <c r="K23" s="274"/>
      <c r="L23" s="274"/>
      <c r="M23" s="274"/>
      <c r="N23" s="274"/>
      <c r="O23" s="274"/>
      <c r="P23" s="274"/>
      <c r="Q23" s="274"/>
    </row>
    <row r="24" spans="3:17" ht="17" x14ac:dyDescent="0.2">
      <c r="C24" s="295" t="s">
        <v>213</v>
      </c>
      <c r="D24" s="296">
        <v>73280</v>
      </c>
      <c r="E24" s="297">
        <f>F24-D24</f>
        <v>-27820</v>
      </c>
      <c r="F24" s="297">
        <v>45460</v>
      </c>
      <c r="G24" s="296"/>
      <c r="H24" s="297"/>
      <c r="I24" s="297"/>
      <c r="J24" s="300">
        <f>F24</f>
        <v>45460</v>
      </c>
      <c r="K24" s="274"/>
      <c r="L24" s="274"/>
      <c r="M24" s="274"/>
      <c r="N24" s="274"/>
      <c r="O24" s="274"/>
      <c r="P24" s="274"/>
      <c r="Q24" s="274"/>
    </row>
    <row r="25" spans="3:17" ht="17" x14ac:dyDescent="0.2">
      <c r="C25" s="295" t="s">
        <v>214</v>
      </c>
      <c r="D25" s="296">
        <v>10720</v>
      </c>
      <c r="E25" s="297"/>
      <c r="F25" s="297">
        <v>10720</v>
      </c>
      <c r="G25" s="296"/>
      <c r="H25" s="297"/>
      <c r="I25" s="297"/>
      <c r="J25" s="300">
        <f>F25</f>
        <v>10720</v>
      </c>
      <c r="K25" s="274"/>
      <c r="L25" s="274"/>
      <c r="M25" s="274"/>
      <c r="N25" s="274"/>
      <c r="O25" s="274"/>
      <c r="P25" s="274"/>
      <c r="Q25" s="274"/>
    </row>
    <row r="26" spans="3:17" ht="17" x14ac:dyDescent="0.2">
      <c r="C26" s="305" t="s">
        <v>215</v>
      </c>
      <c r="D26" s="306">
        <f>SUM(D19:D25)</f>
        <v>134000</v>
      </c>
      <c r="E26" s="307">
        <f>SUM(E19:E25)</f>
        <v>-54320</v>
      </c>
      <c r="F26" s="307">
        <f>SUM(F20:F25)</f>
        <v>79680</v>
      </c>
      <c r="G26" s="306"/>
      <c r="H26" s="307"/>
      <c r="I26" s="307">
        <f>SUM(I19:I25)</f>
        <v>0</v>
      </c>
      <c r="J26" s="300">
        <f t="shared" si="3"/>
        <v>79680</v>
      </c>
      <c r="K26" s="274"/>
      <c r="L26" s="274"/>
      <c r="M26" s="274"/>
      <c r="N26" s="274"/>
      <c r="O26" s="274"/>
      <c r="P26" s="274"/>
      <c r="Q26" s="274"/>
    </row>
    <row r="27" spans="3:17" x14ac:dyDescent="0.2">
      <c r="C27" s="309"/>
      <c r="D27" s="310"/>
      <c r="E27" s="311"/>
      <c r="F27" s="311"/>
      <c r="G27" s="310"/>
      <c r="H27" s="311"/>
      <c r="I27" s="311"/>
      <c r="J27" s="313"/>
      <c r="K27" s="274"/>
      <c r="L27" s="274"/>
      <c r="M27" s="274"/>
      <c r="N27" s="274"/>
      <c r="O27" s="274"/>
      <c r="P27" s="274"/>
      <c r="Q27" s="274"/>
    </row>
    <row r="28" spans="3:17" x14ac:dyDescent="0.2">
      <c r="C28" s="438" t="s">
        <v>217</v>
      </c>
      <c r="D28" s="439"/>
      <c r="E28" s="439"/>
      <c r="F28" s="439"/>
      <c r="G28" s="439"/>
      <c r="H28" s="439"/>
      <c r="I28" s="439"/>
      <c r="J28" s="440"/>
      <c r="K28" s="274"/>
      <c r="L28" s="274"/>
      <c r="M28" s="274"/>
      <c r="N28" s="274"/>
      <c r="O28" s="274"/>
      <c r="P28" s="274"/>
      <c r="Q28" s="274"/>
    </row>
    <row r="29" spans="3:17" ht="18" thickBot="1" x14ac:dyDescent="0.25">
      <c r="C29" s="285" t="s">
        <v>207</v>
      </c>
      <c r="D29" s="286">
        <f>'1) Budget Table'!D35</f>
        <v>0</v>
      </c>
      <c r="E29" s="287"/>
      <c r="F29" s="287">
        <f>'1) Budget Table'!F35</f>
        <v>0</v>
      </c>
      <c r="G29" s="286">
        <f>'1) Budget Table'!G35</f>
        <v>0</v>
      </c>
      <c r="H29" s="287"/>
      <c r="I29" s="287">
        <f>'1) Budget Table'!I35</f>
        <v>0</v>
      </c>
      <c r="J29" s="288">
        <f t="shared" ref="J29:J37" si="4">SUM(D29:I29)</f>
        <v>0</v>
      </c>
      <c r="K29" s="274"/>
      <c r="L29" s="274"/>
      <c r="M29" s="274"/>
      <c r="N29" s="274"/>
      <c r="O29" s="274"/>
      <c r="P29" s="274"/>
      <c r="Q29" s="274"/>
    </row>
    <row r="30" spans="3:17" ht="17" x14ac:dyDescent="0.2">
      <c r="C30" s="289" t="s">
        <v>208</v>
      </c>
      <c r="D30" s="290"/>
      <c r="E30" s="291"/>
      <c r="F30" s="291"/>
      <c r="G30" s="292"/>
      <c r="H30" s="293"/>
      <c r="I30" s="293"/>
      <c r="J30" s="294">
        <f t="shared" si="4"/>
        <v>0</v>
      </c>
      <c r="K30" s="274"/>
      <c r="L30" s="274"/>
      <c r="M30" s="274"/>
      <c r="N30" s="274"/>
      <c r="O30" s="274"/>
      <c r="P30" s="274"/>
      <c r="Q30" s="274"/>
    </row>
    <row r="31" spans="3:17" ht="17" x14ac:dyDescent="0.2">
      <c r="C31" s="295" t="s">
        <v>209</v>
      </c>
      <c r="D31" s="296"/>
      <c r="E31" s="297"/>
      <c r="F31" s="297"/>
      <c r="G31" s="298"/>
      <c r="H31" s="299"/>
      <c r="I31" s="299"/>
      <c r="J31" s="300">
        <f t="shared" si="4"/>
        <v>0</v>
      </c>
      <c r="K31" s="274"/>
      <c r="L31" s="274"/>
      <c r="M31" s="274"/>
      <c r="N31" s="274"/>
      <c r="O31" s="274"/>
      <c r="P31" s="274"/>
      <c r="Q31" s="274"/>
    </row>
    <row r="32" spans="3:17" ht="17" x14ac:dyDescent="0.2">
      <c r="C32" s="295" t="s">
        <v>210</v>
      </c>
      <c r="D32" s="296"/>
      <c r="E32" s="297"/>
      <c r="F32" s="297"/>
      <c r="G32" s="296"/>
      <c r="H32" s="297"/>
      <c r="I32" s="297"/>
      <c r="J32" s="300">
        <f t="shared" si="4"/>
        <v>0</v>
      </c>
      <c r="K32" s="274"/>
      <c r="L32" s="274"/>
      <c r="M32" s="274"/>
      <c r="N32" s="274"/>
      <c r="O32" s="274"/>
      <c r="P32" s="274"/>
      <c r="Q32" s="274"/>
    </row>
    <row r="33" spans="3:17" ht="17" x14ac:dyDescent="0.2">
      <c r="C33" s="301" t="s">
        <v>211</v>
      </c>
      <c r="D33" s="296"/>
      <c r="E33" s="297"/>
      <c r="F33" s="297"/>
      <c r="G33" s="296"/>
      <c r="H33" s="297"/>
      <c r="I33" s="297"/>
      <c r="J33" s="300">
        <f t="shared" si="4"/>
        <v>0</v>
      </c>
      <c r="K33" s="274"/>
      <c r="L33" s="274"/>
      <c r="M33" s="274"/>
      <c r="N33" s="274"/>
      <c r="O33" s="274"/>
      <c r="P33" s="274"/>
      <c r="Q33" s="274"/>
    </row>
    <row r="34" spans="3:17" ht="17" x14ac:dyDescent="0.2">
      <c r="C34" s="295" t="s">
        <v>212</v>
      </c>
      <c r="D34" s="296"/>
      <c r="E34" s="297"/>
      <c r="F34" s="297"/>
      <c r="G34" s="296"/>
      <c r="H34" s="297"/>
      <c r="I34" s="297"/>
      <c r="J34" s="300">
        <f t="shared" si="4"/>
        <v>0</v>
      </c>
      <c r="K34" s="274"/>
      <c r="L34" s="274"/>
      <c r="M34" s="274"/>
      <c r="N34" s="274"/>
      <c r="O34" s="274"/>
      <c r="P34" s="274"/>
      <c r="Q34" s="274"/>
    </row>
    <row r="35" spans="3:17" ht="17" x14ac:dyDescent="0.2">
      <c r="C35" s="295" t="s">
        <v>213</v>
      </c>
      <c r="D35" s="296"/>
      <c r="E35" s="297"/>
      <c r="F35" s="297"/>
      <c r="G35" s="296"/>
      <c r="H35" s="297"/>
      <c r="I35" s="297"/>
      <c r="J35" s="300">
        <f t="shared" si="4"/>
        <v>0</v>
      </c>
      <c r="K35" s="274"/>
      <c r="L35" s="274"/>
      <c r="M35" s="274"/>
      <c r="N35" s="274"/>
      <c r="O35" s="274"/>
      <c r="P35" s="274"/>
      <c r="Q35" s="274"/>
    </row>
    <row r="36" spans="3:17" ht="17" x14ac:dyDescent="0.2">
      <c r="C36" s="295" t="s">
        <v>214</v>
      </c>
      <c r="D36" s="296"/>
      <c r="E36" s="297"/>
      <c r="F36" s="297"/>
      <c r="G36" s="296"/>
      <c r="H36" s="297"/>
      <c r="I36" s="297"/>
      <c r="J36" s="300">
        <f t="shared" si="4"/>
        <v>0</v>
      </c>
      <c r="K36" s="274"/>
      <c r="L36" s="274"/>
      <c r="M36" s="274"/>
      <c r="N36" s="274"/>
      <c r="O36" s="274"/>
      <c r="P36" s="274"/>
      <c r="Q36" s="274"/>
    </row>
    <row r="37" spans="3:17" ht="17" x14ac:dyDescent="0.2">
      <c r="C37" s="305" t="s">
        <v>215</v>
      </c>
      <c r="D37" s="306">
        <f>SUM(D30:D36)</f>
        <v>0</v>
      </c>
      <c r="E37" s="307"/>
      <c r="F37" s="307"/>
      <c r="G37" s="306">
        <f>SUM(G30:G36)</f>
        <v>0</v>
      </c>
      <c r="H37" s="307"/>
      <c r="I37" s="307">
        <f>SUM(I30:I36)</f>
        <v>0</v>
      </c>
      <c r="J37" s="300">
        <f t="shared" si="4"/>
        <v>0</v>
      </c>
      <c r="K37" s="274"/>
      <c r="L37" s="274"/>
      <c r="M37" s="274"/>
      <c r="N37" s="274"/>
      <c r="O37" s="274"/>
      <c r="P37" s="274"/>
      <c r="Q37" s="274"/>
    </row>
    <row r="38" spans="3:17" x14ac:dyDescent="0.2">
      <c r="C38" s="438" t="s">
        <v>218</v>
      </c>
      <c r="D38" s="439"/>
      <c r="E38" s="439"/>
      <c r="F38" s="439"/>
      <c r="G38" s="439"/>
      <c r="H38" s="439"/>
      <c r="I38" s="439"/>
      <c r="J38" s="440"/>
      <c r="K38" s="274"/>
      <c r="L38" s="274"/>
      <c r="M38" s="274"/>
      <c r="N38" s="274"/>
      <c r="O38" s="274"/>
      <c r="P38" s="274"/>
      <c r="Q38" s="274"/>
    </row>
    <row r="39" spans="3:17" x14ac:dyDescent="0.2">
      <c r="C39" s="314"/>
      <c r="D39" s="315"/>
      <c r="E39" s="316"/>
      <c r="F39" s="316"/>
      <c r="G39" s="315"/>
      <c r="H39" s="316"/>
      <c r="I39" s="316"/>
      <c r="J39" s="317"/>
      <c r="K39" s="274"/>
      <c r="L39" s="274"/>
      <c r="M39" s="274"/>
      <c r="N39" s="274"/>
      <c r="O39" s="274"/>
      <c r="P39" s="274"/>
      <c r="Q39" s="274"/>
    </row>
    <row r="40" spans="3:17" ht="18" thickBot="1" x14ac:dyDescent="0.25">
      <c r="C40" s="285" t="s">
        <v>207</v>
      </c>
      <c r="D40" s="286">
        <f>'1) Budget Table'!D45</f>
        <v>0</v>
      </c>
      <c r="E40" s="287"/>
      <c r="F40" s="287">
        <f>'1) Budget Table'!F45</f>
        <v>0</v>
      </c>
      <c r="G40" s="286">
        <f>'1) Budget Table'!G45</f>
        <v>0</v>
      </c>
      <c r="H40" s="287"/>
      <c r="I40" s="287">
        <f>'1) Budget Table'!I45</f>
        <v>0</v>
      </c>
      <c r="J40" s="288">
        <f t="shared" ref="J40:J48" si="5">SUM(D40:I40)</f>
        <v>0</v>
      </c>
      <c r="K40" s="274"/>
      <c r="L40" s="274"/>
      <c r="M40" s="274"/>
      <c r="N40" s="274"/>
      <c r="O40" s="274"/>
      <c r="P40" s="274"/>
      <c r="Q40" s="274"/>
    </row>
    <row r="41" spans="3:17" ht="17" x14ac:dyDescent="0.2">
      <c r="C41" s="289" t="s">
        <v>208</v>
      </c>
      <c r="D41" s="290"/>
      <c r="E41" s="291"/>
      <c r="F41" s="291"/>
      <c r="G41" s="292"/>
      <c r="H41" s="293"/>
      <c r="I41" s="293"/>
      <c r="J41" s="294">
        <f t="shared" si="5"/>
        <v>0</v>
      </c>
      <c r="K41" s="274"/>
      <c r="L41" s="274"/>
      <c r="M41" s="274"/>
      <c r="N41" s="274"/>
      <c r="O41" s="274"/>
      <c r="P41" s="274"/>
      <c r="Q41" s="274"/>
    </row>
    <row r="42" spans="3:17" ht="17" x14ac:dyDescent="0.2">
      <c r="C42" s="295" t="s">
        <v>209</v>
      </c>
      <c r="D42" s="296"/>
      <c r="E42" s="297"/>
      <c r="F42" s="297"/>
      <c r="G42" s="298"/>
      <c r="H42" s="299"/>
      <c r="I42" s="299"/>
      <c r="J42" s="300">
        <f t="shared" si="5"/>
        <v>0</v>
      </c>
      <c r="K42" s="274"/>
      <c r="L42" s="274"/>
      <c r="M42" s="274"/>
      <c r="N42" s="274"/>
      <c r="O42" s="274"/>
      <c r="P42" s="274"/>
      <c r="Q42" s="274"/>
    </row>
    <row r="43" spans="3:17" ht="17" x14ac:dyDescent="0.2">
      <c r="C43" s="295" t="s">
        <v>210</v>
      </c>
      <c r="D43" s="296"/>
      <c r="E43" s="297"/>
      <c r="F43" s="297"/>
      <c r="G43" s="296"/>
      <c r="H43" s="297"/>
      <c r="I43" s="297"/>
      <c r="J43" s="300">
        <f t="shared" si="5"/>
        <v>0</v>
      </c>
      <c r="K43" s="274"/>
      <c r="L43" s="274"/>
      <c r="M43" s="274"/>
      <c r="N43" s="274"/>
      <c r="O43" s="274"/>
      <c r="P43" s="274"/>
      <c r="Q43" s="274"/>
    </row>
    <row r="44" spans="3:17" ht="17" x14ac:dyDescent="0.2">
      <c r="C44" s="301" t="s">
        <v>211</v>
      </c>
      <c r="D44" s="296"/>
      <c r="E44" s="297"/>
      <c r="F44" s="297"/>
      <c r="G44" s="296"/>
      <c r="H44" s="297"/>
      <c r="I44" s="297"/>
      <c r="J44" s="300">
        <f t="shared" si="5"/>
        <v>0</v>
      </c>
      <c r="K44" s="274"/>
      <c r="L44" s="274"/>
      <c r="M44" s="274"/>
      <c r="N44" s="274"/>
      <c r="O44" s="274"/>
      <c r="P44" s="274"/>
      <c r="Q44" s="274"/>
    </row>
    <row r="45" spans="3:17" ht="17" x14ac:dyDescent="0.2">
      <c r="C45" s="295" t="s">
        <v>212</v>
      </c>
      <c r="D45" s="296"/>
      <c r="E45" s="297"/>
      <c r="F45" s="297"/>
      <c r="G45" s="296"/>
      <c r="H45" s="297"/>
      <c r="I45" s="297"/>
      <c r="J45" s="300">
        <f t="shared" si="5"/>
        <v>0</v>
      </c>
      <c r="K45" s="274"/>
      <c r="L45" s="274"/>
      <c r="M45" s="274"/>
      <c r="N45" s="274"/>
      <c r="O45" s="274"/>
      <c r="P45" s="274"/>
      <c r="Q45" s="274"/>
    </row>
    <row r="46" spans="3:17" ht="17" x14ac:dyDescent="0.2">
      <c r="C46" s="295" t="s">
        <v>213</v>
      </c>
      <c r="D46" s="296"/>
      <c r="E46" s="297"/>
      <c r="F46" s="297"/>
      <c r="G46" s="296"/>
      <c r="H46" s="297"/>
      <c r="I46" s="297"/>
      <c r="J46" s="300">
        <f t="shared" si="5"/>
        <v>0</v>
      </c>
      <c r="K46" s="274"/>
      <c r="L46" s="274"/>
      <c r="M46" s="274"/>
      <c r="N46" s="274"/>
      <c r="O46" s="274"/>
      <c r="P46" s="274"/>
      <c r="Q46" s="274"/>
    </row>
    <row r="47" spans="3:17" ht="17" x14ac:dyDescent="0.2">
      <c r="C47" s="295" t="s">
        <v>214</v>
      </c>
      <c r="D47" s="296"/>
      <c r="E47" s="297"/>
      <c r="F47" s="297"/>
      <c r="G47" s="296"/>
      <c r="H47" s="297"/>
      <c r="I47" s="297"/>
      <c r="J47" s="300">
        <f t="shared" si="5"/>
        <v>0</v>
      </c>
      <c r="K47" s="274"/>
      <c r="L47" s="274"/>
      <c r="M47" s="274"/>
      <c r="N47" s="274"/>
      <c r="O47" s="274"/>
      <c r="P47" s="274"/>
      <c r="Q47" s="274"/>
    </row>
    <row r="48" spans="3:17" ht="17" x14ac:dyDescent="0.2">
      <c r="C48" s="305" t="s">
        <v>215</v>
      </c>
      <c r="D48" s="306">
        <f>SUM(D41:D47)</f>
        <v>0</v>
      </c>
      <c r="E48" s="307"/>
      <c r="F48" s="307"/>
      <c r="G48" s="306">
        <f>SUM(G41:G47)</f>
        <v>0</v>
      </c>
      <c r="H48" s="307"/>
      <c r="I48" s="307">
        <f>SUM(I41:I47)</f>
        <v>0</v>
      </c>
      <c r="J48" s="300">
        <f t="shared" si="5"/>
        <v>0</v>
      </c>
      <c r="K48" s="274"/>
      <c r="L48" s="274"/>
      <c r="M48" s="274"/>
      <c r="N48" s="274"/>
      <c r="O48" s="274"/>
      <c r="P48" s="274"/>
      <c r="Q48" s="274"/>
    </row>
    <row r="49" spans="2:17" x14ac:dyDescent="0.2">
      <c r="B49" s="274"/>
      <c r="C49" s="318"/>
      <c r="D49" s="310"/>
      <c r="E49" s="311"/>
      <c r="F49" s="311"/>
      <c r="G49" s="310"/>
      <c r="H49" s="311"/>
      <c r="I49" s="311"/>
      <c r="J49" s="313"/>
      <c r="K49" s="274"/>
      <c r="L49" s="274"/>
      <c r="M49" s="274"/>
      <c r="N49" s="274"/>
      <c r="O49" s="274"/>
      <c r="P49" s="274"/>
      <c r="Q49" s="274"/>
    </row>
    <row r="50" spans="2:17" x14ac:dyDescent="0.2">
      <c r="B50" s="438" t="s">
        <v>219</v>
      </c>
      <c r="C50" s="439"/>
      <c r="D50" s="439"/>
      <c r="E50" s="439"/>
      <c r="F50" s="439"/>
      <c r="G50" s="439"/>
      <c r="H50" s="439"/>
      <c r="I50" s="439"/>
      <c r="J50" s="440"/>
      <c r="K50" s="274"/>
      <c r="L50" s="274"/>
      <c r="M50" s="274"/>
      <c r="N50" s="274"/>
      <c r="O50" s="274"/>
      <c r="P50" s="274"/>
      <c r="Q50" s="274"/>
    </row>
    <row r="51" spans="2:17" x14ac:dyDescent="0.2">
      <c r="B51" s="274"/>
      <c r="C51" s="438" t="s">
        <v>220</v>
      </c>
      <c r="D51" s="439"/>
      <c r="E51" s="439"/>
      <c r="F51" s="439"/>
      <c r="G51" s="439"/>
      <c r="H51" s="439"/>
      <c r="I51" s="439"/>
      <c r="J51" s="440"/>
      <c r="K51" s="274"/>
      <c r="L51" s="274"/>
      <c r="M51" s="274"/>
      <c r="N51" s="274"/>
      <c r="O51" s="274"/>
      <c r="P51" s="274"/>
      <c r="Q51" s="274"/>
    </row>
    <row r="52" spans="2:17" ht="18" thickBot="1" x14ac:dyDescent="0.25">
      <c r="B52" s="274"/>
      <c r="C52" s="285" t="s">
        <v>207</v>
      </c>
      <c r="D52" s="286">
        <f>'1) Budget Table'!D57</f>
        <v>230000</v>
      </c>
      <c r="E52" s="287"/>
      <c r="F52" s="287">
        <f>'1) Budget Table'!F57</f>
        <v>284284</v>
      </c>
      <c r="G52" s="286">
        <f>'1) Budget Table'!G57</f>
        <v>0</v>
      </c>
      <c r="H52" s="287"/>
      <c r="I52" s="287">
        <f>'1) Budget Table'!I57</f>
        <v>0</v>
      </c>
      <c r="J52" s="288">
        <f>F52</f>
        <v>284284</v>
      </c>
      <c r="K52" s="274"/>
      <c r="L52" s="274"/>
      <c r="M52" s="274"/>
      <c r="N52" s="274"/>
      <c r="O52" s="274"/>
      <c r="P52" s="274"/>
      <c r="Q52" s="274"/>
    </row>
    <row r="53" spans="2:17" ht="17" x14ac:dyDescent="0.2">
      <c r="B53" s="274"/>
      <c r="C53" s="289" t="s">
        <v>208</v>
      </c>
      <c r="D53" s="290"/>
      <c r="E53" s="291"/>
      <c r="F53" s="291"/>
      <c r="G53" s="292"/>
      <c r="H53" s="293"/>
      <c r="I53" s="293"/>
      <c r="J53" s="294">
        <f t="shared" ref="J53:J55" si="6">SUM(D53:I53)</f>
        <v>0</v>
      </c>
      <c r="K53" s="274"/>
      <c r="L53" s="274"/>
      <c r="M53" s="274"/>
      <c r="N53" s="274"/>
      <c r="O53" s="274"/>
      <c r="P53" s="274"/>
      <c r="Q53" s="274"/>
    </row>
    <row r="54" spans="2:17" ht="17" x14ac:dyDescent="0.2">
      <c r="B54" s="274"/>
      <c r="C54" s="295" t="s">
        <v>209</v>
      </c>
      <c r="D54" s="296">
        <v>10000</v>
      </c>
      <c r="E54" s="297">
        <f>F54-D54</f>
        <v>5000</v>
      </c>
      <c r="F54" s="297">
        <v>15000</v>
      </c>
      <c r="G54" s="298"/>
      <c r="H54" s="299"/>
      <c r="I54" s="299"/>
      <c r="J54" s="300">
        <f>F54</f>
        <v>15000</v>
      </c>
      <c r="K54" s="274"/>
      <c r="L54" s="274"/>
      <c r="M54" s="274"/>
      <c r="N54" s="274"/>
      <c r="O54" s="274"/>
      <c r="P54" s="274"/>
      <c r="Q54" s="274"/>
    </row>
    <row r="55" spans="2:17" ht="17" x14ac:dyDescent="0.2">
      <c r="B55" s="274"/>
      <c r="C55" s="295" t="s">
        <v>210</v>
      </c>
      <c r="D55" s="296"/>
      <c r="E55" s="297">
        <f t="shared" ref="E55:E59" si="7">F55-D55</f>
        <v>0</v>
      </c>
      <c r="F55" s="297"/>
      <c r="G55" s="296"/>
      <c r="H55" s="297"/>
      <c r="I55" s="297"/>
      <c r="J55" s="300">
        <f t="shared" si="6"/>
        <v>0</v>
      </c>
      <c r="K55" s="274"/>
      <c r="L55" s="274"/>
      <c r="M55" s="274"/>
      <c r="N55" s="274"/>
      <c r="O55" s="274"/>
      <c r="P55" s="274"/>
      <c r="Q55" s="274"/>
    </row>
    <row r="56" spans="2:17" ht="17" x14ac:dyDescent="0.2">
      <c r="B56" s="274"/>
      <c r="C56" s="301" t="s">
        <v>211</v>
      </c>
      <c r="D56" s="296">
        <v>149600</v>
      </c>
      <c r="E56" s="297">
        <f t="shared" si="7"/>
        <v>-69316</v>
      </c>
      <c r="F56" s="297">
        <f>80284</f>
        <v>80284</v>
      </c>
      <c r="G56" s="296"/>
      <c r="H56" s="297"/>
      <c r="I56" s="297"/>
      <c r="J56" s="300">
        <f t="shared" ref="J56:J61" si="8">F56</f>
        <v>80284</v>
      </c>
      <c r="K56" s="274"/>
      <c r="L56" s="274"/>
      <c r="M56" s="274"/>
      <c r="N56" s="274"/>
      <c r="O56" s="274"/>
      <c r="P56" s="274"/>
      <c r="Q56" s="274"/>
    </row>
    <row r="57" spans="2:17" ht="17" x14ac:dyDescent="0.2">
      <c r="B57" s="274"/>
      <c r="C57" s="295" t="s">
        <v>212</v>
      </c>
      <c r="D57" s="296">
        <v>30000</v>
      </c>
      <c r="E57" s="297">
        <f t="shared" si="7"/>
        <v>109000</v>
      </c>
      <c r="F57" s="297">
        <f>30000+109000</f>
        <v>139000</v>
      </c>
      <c r="G57" s="296"/>
      <c r="H57" s="297"/>
      <c r="I57" s="297"/>
      <c r="J57" s="300">
        <f>F57</f>
        <v>139000</v>
      </c>
      <c r="K57" s="274"/>
      <c r="L57" s="274"/>
      <c r="M57" s="274"/>
      <c r="N57" s="274"/>
      <c r="O57" s="274"/>
      <c r="P57" s="274"/>
      <c r="Q57" s="274"/>
    </row>
    <row r="58" spans="2:17" ht="17" x14ac:dyDescent="0.2">
      <c r="B58" s="274"/>
      <c r="C58" s="295" t="s">
        <v>213</v>
      </c>
      <c r="D58" s="296">
        <v>30000</v>
      </c>
      <c r="E58" s="297">
        <f t="shared" si="7"/>
        <v>-10000</v>
      </c>
      <c r="F58" s="297">
        <v>20000</v>
      </c>
      <c r="G58" s="296"/>
      <c r="H58" s="297"/>
      <c r="I58" s="297"/>
      <c r="J58" s="300">
        <f t="shared" si="8"/>
        <v>20000</v>
      </c>
      <c r="K58" s="274"/>
      <c r="L58" s="274"/>
      <c r="M58" s="274"/>
      <c r="N58" s="274"/>
      <c r="O58" s="274"/>
      <c r="P58" s="274"/>
      <c r="Q58" s="274"/>
    </row>
    <row r="59" spans="2:17" ht="17" x14ac:dyDescent="0.2">
      <c r="B59" s="274"/>
      <c r="C59" s="295" t="s">
        <v>214</v>
      </c>
      <c r="D59" s="296">
        <v>10400</v>
      </c>
      <c r="E59" s="297">
        <f t="shared" si="7"/>
        <v>19600</v>
      </c>
      <c r="F59" s="297">
        <v>30000</v>
      </c>
      <c r="G59" s="296"/>
      <c r="H59" s="297"/>
      <c r="I59" s="297"/>
      <c r="J59" s="300">
        <f t="shared" si="8"/>
        <v>30000</v>
      </c>
      <c r="K59" s="274"/>
      <c r="L59" s="274"/>
      <c r="M59" s="274"/>
      <c r="N59" s="274"/>
      <c r="O59" s="274"/>
      <c r="P59" s="274"/>
      <c r="Q59" s="274"/>
    </row>
    <row r="60" spans="2:17" ht="17" x14ac:dyDescent="0.2">
      <c r="B60" s="274"/>
      <c r="C60" s="305" t="s">
        <v>215</v>
      </c>
      <c r="D60" s="306">
        <f>SUM(D53:D59)</f>
        <v>230000</v>
      </c>
      <c r="E60" s="307">
        <f>SUM(E54:E59)</f>
        <v>54284</v>
      </c>
      <c r="F60" s="307">
        <f>SUM(F53:F59)</f>
        <v>284284</v>
      </c>
      <c r="G60" s="306"/>
      <c r="H60" s="307"/>
      <c r="I60" s="307">
        <f>SUM(I53:I59)</f>
        <v>0</v>
      </c>
      <c r="J60" s="300">
        <f t="shared" si="8"/>
        <v>284284</v>
      </c>
      <c r="K60" s="274"/>
      <c r="L60" s="274"/>
      <c r="M60" s="274"/>
      <c r="N60" s="274"/>
      <c r="O60" s="274"/>
      <c r="P60" s="274"/>
      <c r="Q60" s="274"/>
    </row>
    <row r="61" spans="2:17" x14ac:dyDescent="0.2">
      <c r="B61" s="274"/>
      <c r="C61" s="309"/>
      <c r="D61" s="310"/>
      <c r="E61" s="311"/>
      <c r="F61" s="311"/>
      <c r="G61" s="310"/>
      <c r="H61" s="311"/>
      <c r="I61" s="311"/>
      <c r="J61" s="313">
        <f t="shared" si="8"/>
        <v>0</v>
      </c>
      <c r="K61" s="274"/>
      <c r="L61" s="274"/>
      <c r="M61" s="274"/>
      <c r="N61" s="274"/>
      <c r="O61" s="274"/>
      <c r="P61" s="274"/>
      <c r="Q61" s="274"/>
    </row>
    <row r="62" spans="2:17" x14ac:dyDescent="0.2">
      <c r="B62" s="274"/>
      <c r="C62" s="438" t="s">
        <v>69</v>
      </c>
      <c r="D62" s="439"/>
      <c r="E62" s="439"/>
      <c r="F62" s="439"/>
      <c r="G62" s="439"/>
      <c r="H62" s="439"/>
      <c r="I62" s="439"/>
      <c r="J62" s="440"/>
      <c r="K62" s="274"/>
      <c r="L62" s="274"/>
      <c r="M62" s="274"/>
      <c r="N62" s="274"/>
      <c r="O62" s="274"/>
      <c r="P62" s="274"/>
      <c r="Q62" s="274"/>
    </row>
    <row r="63" spans="2:17" ht="18" thickBot="1" x14ac:dyDescent="0.25">
      <c r="B63" s="274"/>
      <c r="C63" s="285" t="s">
        <v>207</v>
      </c>
      <c r="D63" s="286">
        <f>'1) Budget Table'!D67</f>
        <v>0</v>
      </c>
      <c r="E63" s="287"/>
      <c r="F63" s="287">
        <f>'1) Budget Table'!F67</f>
        <v>0</v>
      </c>
      <c r="G63" s="286">
        <f>'1) Budget Table'!G67</f>
        <v>300000</v>
      </c>
      <c r="H63" s="287"/>
      <c r="I63" s="287">
        <f>'1) Budget Table'!I67</f>
        <v>300000</v>
      </c>
      <c r="J63" s="288">
        <f>I63</f>
        <v>300000</v>
      </c>
      <c r="K63" s="274"/>
      <c r="L63" s="274"/>
      <c r="M63" s="274"/>
      <c r="N63" s="274"/>
      <c r="O63" s="274"/>
      <c r="P63" s="274"/>
      <c r="Q63" s="274"/>
    </row>
    <row r="64" spans="2:17" ht="17" x14ac:dyDescent="0.2">
      <c r="B64" s="274"/>
      <c r="C64" s="289" t="s">
        <v>208</v>
      </c>
      <c r="D64" s="290"/>
      <c r="E64" s="291"/>
      <c r="F64" s="291"/>
      <c r="G64" s="292"/>
      <c r="H64" s="293"/>
      <c r="I64" s="293"/>
      <c r="J64" s="294">
        <f t="shared" ref="J64:J70" si="9">SUM(D64:I64)</f>
        <v>0</v>
      </c>
      <c r="K64" s="274"/>
      <c r="L64" s="274"/>
      <c r="M64" s="274"/>
      <c r="N64" s="274"/>
      <c r="O64" s="274"/>
      <c r="P64" s="274"/>
      <c r="Q64" s="274"/>
    </row>
    <row r="65" spans="2:17" ht="17" x14ac:dyDescent="0.2">
      <c r="B65" s="274"/>
      <c r="C65" s="295" t="s">
        <v>209</v>
      </c>
      <c r="D65" s="296"/>
      <c r="E65" s="297"/>
      <c r="F65" s="297"/>
      <c r="G65" s="298"/>
      <c r="H65" s="299"/>
      <c r="I65" s="299"/>
      <c r="J65" s="300">
        <f t="shared" si="9"/>
        <v>0</v>
      </c>
      <c r="K65" s="274"/>
      <c r="L65" s="274"/>
      <c r="M65" s="274"/>
      <c r="N65" s="274"/>
      <c r="O65" s="274"/>
      <c r="P65" s="274"/>
      <c r="Q65" s="274"/>
    </row>
    <row r="66" spans="2:17" ht="17" x14ac:dyDescent="0.2">
      <c r="B66" s="274"/>
      <c r="C66" s="295" t="s">
        <v>210</v>
      </c>
      <c r="D66" s="296"/>
      <c r="E66" s="297"/>
      <c r="F66" s="297"/>
      <c r="G66" s="296"/>
      <c r="H66" s="297"/>
      <c r="I66" s="297"/>
      <c r="J66" s="300">
        <f t="shared" si="9"/>
        <v>0</v>
      </c>
      <c r="K66" s="274"/>
      <c r="L66" s="274"/>
      <c r="M66" s="274"/>
      <c r="N66" s="274"/>
      <c r="O66" s="274"/>
      <c r="P66" s="274"/>
      <c r="Q66" s="274"/>
    </row>
    <row r="67" spans="2:17" ht="17" x14ac:dyDescent="0.2">
      <c r="B67" s="274"/>
      <c r="C67" s="301" t="s">
        <v>211</v>
      </c>
      <c r="D67" s="296"/>
      <c r="E67" s="297"/>
      <c r="F67" s="297"/>
      <c r="G67" s="296"/>
      <c r="H67" s="297"/>
      <c r="I67" s="297"/>
      <c r="J67" s="300">
        <f t="shared" si="9"/>
        <v>0</v>
      </c>
      <c r="K67" s="274"/>
      <c r="L67" s="274"/>
      <c r="M67" s="274"/>
      <c r="N67" s="274"/>
      <c r="O67" s="274"/>
      <c r="P67" s="274"/>
      <c r="Q67" s="274"/>
    </row>
    <row r="68" spans="2:17" ht="17" x14ac:dyDescent="0.2">
      <c r="B68" s="274"/>
      <c r="C68" s="295" t="s">
        <v>212</v>
      </c>
      <c r="D68" s="296"/>
      <c r="E68" s="297"/>
      <c r="F68" s="297"/>
      <c r="G68" s="296"/>
      <c r="H68" s="297"/>
      <c r="I68" s="297"/>
      <c r="J68" s="300">
        <f t="shared" si="9"/>
        <v>0</v>
      </c>
      <c r="K68" s="274"/>
      <c r="L68" s="274"/>
      <c r="M68" s="274"/>
      <c r="N68" s="274"/>
      <c r="O68" s="274"/>
      <c r="P68" s="274"/>
      <c r="Q68" s="274"/>
    </row>
    <row r="69" spans="2:17" ht="17" x14ac:dyDescent="0.2">
      <c r="B69" s="274"/>
      <c r="C69" s="295" t="s">
        <v>213</v>
      </c>
      <c r="D69" s="296"/>
      <c r="E69" s="297"/>
      <c r="F69" s="297"/>
      <c r="G69" s="296">
        <v>300000</v>
      </c>
      <c r="H69" s="297"/>
      <c r="I69" s="297">
        <f>G69+H69</f>
        <v>300000</v>
      </c>
      <c r="J69" s="300">
        <f>I69</f>
        <v>300000</v>
      </c>
      <c r="K69" s="274"/>
      <c r="L69" s="274"/>
      <c r="M69" s="274"/>
      <c r="N69" s="274"/>
      <c r="O69" s="274"/>
      <c r="P69" s="274"/>
      <c r="Q69" s="274"/>
    </row>
    <row r="70" spans="2:17" ht="17" x14ac:dyDescent="0.2">
      <c r="B70" s="274"/>
      <c r="C70" s="295" t="s">
        <v>214</v>
      </c>
      <c r="D70" s="296"/>
      <c r="E70" s="297"/>
      <c r="F70" s="297"/>
      <c r="G70" s="296"/>
      <c r="H70" s="297"/>
      <c r="I70" s="297"/>
      <c r="J70" s="300">
        <f t="shared" si="9"/>
        <v>0</v>
      </c>
      <c r="K70" s="274"/>
      <c r="L70" s="274"/>
      <c r="M70" s="274"/>
      <c r="N70" s="274"/>
      <c r="O70" s="274"/>
      <c r="P70" s="274"/>
      <c r="Q70" s="274"/>
    </row>
    <row r="71" spans="2:17" ht="17" x14ac:dyDescent="0.2">
      <c r="B71" s="274"/>
      <c r="C71" s="305" t="s">
        <v>215</v>
      </c>
      <c r="D71" s="306">
        <f>SUM(D64:D70)</f>
        <v>0</v>
      </c>
      <c r="E71" s="307"/>
      <c r="F71" s="307"/>
      <c r="G71" s="306">
        <f>SUM(G64:G70)</f>
        <v>300000</v>
      </c>
      <c r="H71" s="307"/>
      <c r="I71" s="307">
        <f>SUM(I64:I70)</f>
        <v>300000</v>
      </c>
      <c r="J71" s="300">
        <f>I71</f>
        <v>300000</v>
      </c>
      <c r="K71" s="274"/>
      <c r="L71" s="274"/>
      <c r="M71" s="274"/>
      <c r="N71" s="274"/>
      <c r="O71" s="274"/>
      <c r="P71" s="274"/>
      <c r="Q71" s="274"/>
    </row>
    <row r="72" spans="2:17" x14ac:dyDescent="0.2">
      <c r="B72" s="274"/>
      <c r="C72" s="309"/>
      <c r="D72" s="310"/>
      <c r="E72" s="311"/>
      <c r="F72" s="311"/>
      <c r="G72" s="310"/>
      <c r="H72" s="311"/>
      <c r="I72" s="311"/>
      <c r="J72" s="313"/>
      <c r="K72" s="274"/>
      <c r="L72" s="274"/>
      <c r="M72" s="274"/>
      <c r="N72" s="274"/>
      <c r="O72" s="274"/>
      <c r="P72" s="274"/>
      <c r="Q72" s="274"/>
    </row>
    <row r="73" spans="2:17" x14ac:dyDescent="0.2">
      <c r="B73" s="274"/>
      <c r="C73" s="438" t="s">
        <v>80</v>
      </c>
      <c r="D73" s="439"/>
      <c r="E73" s="439"/>
      <c r="F73" s="439"/>
      <c r="G73" s="439"/>
      <c r="H73" s="439"/>
      <c r="I73" s="439"/>
      <c r="J73" s="440"/>
      <c r="K73" s="274"/>
      <c r="L73" s="274"/>
      <c r="M73" s="274"/>
      <c r="N73" s="274"/>
      <c r="O73" s="274"/>
      <c r="P73" s="274"/>
      <c r="Q73" s="274"/>
    </row>
    <row r="74" spans="2:17" ht="18" thickBot="1" x14ac:dyDescent="0.25">
      <c r="B74" s="274"/>
      <c r="C74" s="285" t="s">
        <v>207</v>
      </c>
      <c r="D74" s="286">
        <f>'1) Budget Table'!D77</f>
        <v>0</v>
      </c>
      <c r="E74" s="287"/>
      <c r="F74" s="287">
        <f>'1) Budget Table'!F77</f>
        <v>0</v>
      </c>
      <c r="G74" s="286">
        <f>'1) Budget Table'!G77</f>
        <v>120000</v>
      </c>
      <c r="H74" s="287"/>
      <c r="I74" s="287">
        <f>'1) Budget Table'!I77</f>
        <v>120000</v>
      </c>
      <c r="J74" s="288">
        <f>I74</f>
        <v>120000</v>
      </c>
      <c r="K74" s="274"/>
      <c r="L74" s="274"/>
      <c r="M74" s="274"/>
      <c r="N74" s="274"/>
      <c r="O74" s="274"/>
      <c r="P74" s="274"/>
      <c r="Q74" s="274"/>
    </row>
    <row r="75" spans="2:17" ht="17" x14ac:dyDescent="0.2">
      <c r="B75" s="274"/>
      <c r="C75" s="289" t="s">
        <v>208</v>
      </c>
      <c r="D75" s="290"/>
      <c r="E75" s="291"/>
      <c r="F75" s="291"/>
      <c r="G75" s="292"/>
      <c r="H75" s="293"/>
      <c r="I75" s="293"/>
      <c r="J75" s="294">
        <f t="shared" ref="J75:J81" si="10">SUM(D75:I75)</f>
        <v>0</v>
      </c>
      <c r="K75" s="274"/>
      <c r="L75" s="274"/>
      <c r="M75" s="274"/>
      <c r="N75" s="274"/>
      <c r="O75" s="274"/>
      <c r="P75" s="274"/>
      <c r="Q75" s="274"/>
    </row>
    <row r="76" spans="2:17" ht="17" x14ac:dyDescent="0.2">
      <c r="B76" s="274"/>
      <c r="C76" s="295" t="s">
        <v>209</v>
      </c>
      <c r="D76" s="296"/>
      <c r="E76" s="297"/>
      <c r="F76" s="297"/>
      <c r="G76" s="298">
        <v>50000</v>
      </c>
      <c r="H76" s="319">
        <v>-30000</v>
      </c>
      <c r="I76" s="299">
        <f>G76+H76</f>
        <v>20000</v>
      </c>
      <c r="J76" s="300">
        <f>F76+I76</f>
        <v>20000</v>
      </c>
      <c r="K76" s="274"/>
      <c r="L76" s="274"/>
      <c r="M76" s="274"/>
      <c r="N76" s="274"/>
      <c r="O76" s="274"/>
      <c r="P76" s="274"/>
      <c r="Q76" s="274"/>
    </row>
    <row r="77" spans="2:17" ht="17" x14ac:dyDescent="0.2">
      <c r="B77" s="274"/>
      <c r="C77" s="295" t="s">
        <v>210</v>
      </c>
      <c r="D77" s="296"/>
      <c r="E77" s="297"/>
      <c r="F77" s="297"/>
      <c r="G77" s="296"/>
      <c r="H77" s="302">
        <f>30000+10000</f>
        <v>40000</v>
      </c>
      <c r="I77" s="299">
        <f>G77+H77</f>
        <v>40000</v>
      </c>
      <c r="J77" s="300">
        <f>F77+I77</f>
        <v>40000</v>
      </c>
      <c r="K77" s="274"/>
      <c r="L77" s="274"/>
      <c r="M77" s="274"/>
      <c r="N77" s="274"/>
      <c r="O77" s="274"/>
      <c r="P77" s="274"/>
      <c r="Q77" s="274"/>
    </row>
    <row r="78" spans="2:17" ht="17" x14ac:dyDescent="0.2">
      <c r="B78" s="274"/>
      <c r="C78" s="301" t="s">
        <v>211</v>
      </c>
      <c r="D78" s="296"/>
      <c r="E78" s="297"/>
      <c r="F78" s="297"/>
      <c r="G78" s="296"/>
      <c r="H78" s="297"/>
      <c r="I78" s="297"/>
      <c r="J78" s="300">
        <f t="shared" si="10"/>
        <v>0</v>
      </c>
      <c r="K78" s="274"/>
      <c r="L78" s="274"/>
      <c r="M78" s="274"/>
      <c r="N78" s="274"/>
      <c r="O78" s="274"/>
      <c r="P78" s="274"/>
      <c r="Q78" s="274"/>
    </row>
    <row r="79" spans="2:17" ht="17" x14ac:dyDescent="0.2">
      <c r="B79" s="274"/>
      <c r="C79" s="295" t="s">
        <v>212</v>
      </c>
      <c r="D79" s="296"/>
      <c r="E79" s="297"/>
      <c r="F79" s="297"/>
      <c r="G79" s="296">
        <v>60000</v>
      </c>
      <c r="H79" s="302">
        <v>-60000</v>
      </c>
      <c r="I79" s="297"/>
      <c r="J79" s="300">
        <f>F79+I79</f>
        <v>0</v>
      </c>
      <c r="K79" s="274"/>
      <c r="L79" s="274"/>
      <c r="M79" s="274"/>
      <c r="N79" s="274"/>
      <c r="O79" s="274"/>
      <c r="P79" s="274"/>
      <c r="Q79" s="274"/>
    </row>
    <row r="80" spans="2:17" ht="17" x14ac:dyDescent="0.2">
      <c r="B80" s="274"/>
      <c r="C80" s="295" t="s">
        <v>213</v>
      </c>
      <c r="D80" s="296"/>
      <c r="E80" s="297"/>
      <c r="F80" s="297"/>
      <c r="G80" s="296"/>
      <c r="H80" s="302">
        <v>60000</v>
      </c>
      <c r="I80" s="299">
        <f t="shared" ref="I80" si="11">G80+H80</f>
        <v>60000</v>
      </c>
      <c r="J80" s="300">
        <f>F80+I80</f>
        <v>60000</v>
      </c>
      <c r="K80" s="274"/>
      <c r="L80" s="274"/>
      <c r="M80" s="274"/>
      <c r="N80" s="274"/>
      <c r="O80" s="274"/>
      <c r="P80" s="274"/>
      <c r="Q80" s="274"/>
    </row>
    <row r="81" spans="2:17" ht="17" x14ac:dyDescent="0.2">
      <c r="B81" s="274"/>
      <c r="C81" s="295" t="s">
        <v>214</v>
      </c>
      <c r="D81" s="296"/>
      <c r="E81" s="297"/>
      <c r="F81" s="297"/>
      <c r="G81" s="296">
        <v>10000</v>
      </c>
      <c r="H81" s="302">
        <v>-10000</v>
      </c>
      <c r="I81" s="297"/>
      <c r="J81" s="300">
        <f t="shared" si="10"/>
        <v>0</v>
      </c>
      <c r="K81" s="274"/>
      <c r="L81" s="274"/>
      <c r="M81" s="274"/>
      <c r="N81" s="274"/>
      <c r="O81" s="274"/>
      <c r="P81" s="274"/>
      <c r="Q81" s="274"/>
    </row>
    <row r="82" spans="2:17" ht="17" x14ac:dyDescent="0.2">
      <c r="B82" s="274"/>
      <c r="C82" s="305" t="s">
        <v>215</v>
      </c>
      <c r="D82" s="306">
        <f>SUM(D75:D81)</f>
        <v>0</v>
      </c>
      <c r="E82" s="307"/>
      <c r="F82" s="307"/>
      <c r="G82" s="306">
        <f>SUM(G75:G81)</f>
        <v>120000</v>
      </c>
      <c r="H82" s="307">
        <f>SUM(H75:H81)</f>
        <v>0</v>
      </c>
      <c r="I82" s="307">
        <f>SUM(I75:I81)</f>
        <v>120000</v>
      </c>
      <c r="J82" s="300">
        <f>-I82</f>
        <v>-120000</v>
      </c>
      <c r="K82" s="274"/>
      <c r="L82" s="274"/>
      <c r="M82" s="274"/>
      <c r="N82" s="274"/>
      <c r="O82" s="274"/>
      <c r="P82" s="274"/>
      <c r="Q82" s="274"/>
    </row>
    <row r="83" spans="2:17" x14ac:dyDescent="0.2">
      <c r="B83" s="274"/>
      <c r="C83" s="309"/>
      <c r="D83" s="310"/>
      <c r="E83" s="311"/>
      <c r="F83" s="311"/>
      <c r="G83" s="310"/>
      <c r="H83" s="311"/>
      <c r="I83" s="311"/>
      <c r="J83" s="313"/>
      <c r="K83" s="274"/>
      <c r="L83" s="274"/>
      <c r="M83" s="274"/>
      <c r="N83" s="274"/>
      <c r="O83" s="274"/>
      <c r="P83" s="274"/>
      <c r="Q83" s="274"/>
    </row>
    <row r="84" spans="2:17" x14ac:dyDescent="0.2">
      <c r="B84" s="274"/>
      <c r="C84" s="438" t="s">
        <v>94</v>
      </c>
      <c r="D84" s="439"/>
      <c r="E84" s="439"/>
      <c r="F84" s="439"/>
      <c r="G84" s="439"/>
      <c r="H84" s="439"/>
      <c r="I84" s="439"/>
      <c r="J84" s="440"/>
      <c r="K84" s="274"/>
      <c r="L84" s="274"/>
      <c r="M84" s="274"/>
      <c r="N84" s="274"/>
      <c r="O84" s="274"/>
      <c r="P84" s="274"/>
      <c r="Q84" s="274"/>
    </row>
    <row r="85" spans="2:17" ht="18" thickBot="1" x14ac:dyDescent="0.25">
      <c r="B85" s="274"/>
      <c r="C85" s="285" t="s">
        <v>207</v>
      </c>
      <c r="D85" s="286">
        <f>'1) Budget Table'!D87</f>
        <v>97000</v>
      </c>
      <c r="E85" s="287"/>
      <c r="F85" s="287">
        <f>'1) Budget Table'!F87</f>
        <v>187901</v>
      </c>
      <c r="G85" s="286">
        <f>'1) Budget Table'!G87</f>
        <v>0</v>
      </c>
      <c r="H85" s="287"/>
      <c r="I85" s="287">
        <f>'1) Budget Table'!I87</f>
        <v>0</v>
      </c>
      <c r="J85" s="288">
        <f>F85</f>
        <v>187901</v>
      </c>
      <c r="K85" s="274"/>
      <c r="L85" s="274"/>
      <c r="M85" s="274"/>
      <c r="N85" s="274"/>
      <c r="O85" s="274"/>
      <c r="P85" s="274"/>
      <c r="Q85" s="274"/>
    </row>
    <row r="86" spans="2:17" ht="17" x14ac:dyDescent="0.2">
      <c r="B86" s="274"/>
      <c r="C86" s="289" t="s">
        <v>208</v>
      </c>
      <c r="D86" s="290"/>
      <c r="E86" s="291"/>
      <c r="F86" s="291"/>
      <c r="G86" s="292"/>
      <c r="H86" s="293"/>
      <c r="I86" s="293"/>
      <c r="J86" s="294">
        <f t="shared" ref="J86:J91" si="12">SUM(D86:I86)</f>
        <v>0</v>
      </c>
      <c r="K86" s="274"/>
      <c r="L86" s="274"/>
      <c r="M86" s="274"/>
      <c r="N86" s="274"/>
      <c r="O86" s="274"/>
      <c r="P86" s="274"/>
      <c r="Q86" s="274"/>
    </row>
    <row r="87" spans="2:17" ht="17" x14ac:dyDescent="0.2">
      <c r="B87" s="274"/>
      <c r="C87" s="295" t="s">
        <v>209</v>
      </c>
      <c r="D87" s="296">
        <v>39240</v>
      </c>
      <c r="E87" s="297">
        <f>F87-D87</f>
        <v>-30000</v>
      </c>
      <c r="F87" s="297">
        <v>9240</v>
      </c>
      <c r="G87" s="298"/>
      <c r="H87" s="299"/>
      <c r="I87" s="299"/>
      <c r="J87" s="300">
        <f>F87</f>
        <v>9240</v>
      </c>
      <c r="K87" s="274"/>
      <c r="L87" s="274"/>
      <c r="M87" s="274"/>
      <c r="N87" s="274"/>
      <c r="O87" s="274"/>
      <c r="P87" s="274"/>
      <c r="Q87" s="274"/>
    </row>
    <row r="88" spans="2:17" ht="17" x14ac:dyDescent="0.2">
      <c r="B88" s="274"/>
      <c r="C88" s="295" t="s">
        <v>210</v>
      </c>
      <c r="D88" s="296">
        <v>15000</v>
      </c>
      <c r="E88" s="297">
        <v>-15000</v>
      </c>
      <c r="F88" s="297">
        <f>D88+E88</f>
        <v>0</v>
      </c>
      <c r="G88" s="296"/>
      <c r="H88" s="297"/>
      <c r="I88" s="297"/>
      <c r="J88" s="300">
        <f>F88</f>
        <v>0</v>
      </c>
      <c r="K88" s="274"/>
      <c r="L88" s="274"/>
      <c r="M88" s="274"/>
      <c r="N88" s="274"/>
      <c r="O88" s="274"/>
      <c r="P88" s="274"/>
      <c r="Q88" s="274"/>
    </row>
    <row r="89" spans="2:17" ht="17" x14ac:dyDescent="0.2">
      <c r="B89" s="274"/>
      <c r="C89" s="301" t="s">
        <v>211</v>
      </c>
      <c r="D89" s="296">
        <v>30000</v>
      </c>
      <c r="E89" s="297">
        <f>F89-D89</f>
        <v>120169</v>
      </c>
      <c r="F89" s="297">
        <f>22000+98169+30000</f>
        <v>150169</v>
      </c>
      <c r="G89" s="296"/>
      <c r="H89" s="297"/>
      <c r="I89" s="297"/>
      <c r="J89" s="300">
        <f>F89</f>
        <v>150169</v>
      </c>
      <c r="K89" s="274"/>
      <c r="L89" s="274"/>
      <c r="M89" s="274"/>
      <c r="N89" s="274"/>
      <c r="O89" s="274"/>
      <c r="P89" s="274"/>
      <c r="Q89" s="274"/>
    </row>
    <row r="90" spans="2:17" ht="17" x14ac:dyDescent="0.2">
      <c r="B90" s="274"/>
      <c r="C90" s="295" t="s">
        <v>212</v>
      </c>
      <c r="D90" s="296">
        <v>5000</v>
      </c>
      <c r="E90" s="297">
        <f>F90-D90</f>
        <v>3492</v>
      </c>
      <c r="F90" s="297">
        <v>8492</v>
      </c>
      <c r="G90" s="296"/>
      <c r="H90" s="297"/>
      <c r="I90" s="297"/>
      <c r="J90" s="300">
        <f>F90</f>
        <v>8492</v>
      </c>
      <c r="K90" s="274"/>
      <c r="L90" s="274"/>
      <c r="M90" s="274"/>
      <c r="N90" s="274"/>
      <c r="O90" s="274"/>
      <c r="P90" s="274"/>
      <c r="Q90" s="274"/>
    </row>
    <row r="91" spans="2:17" ht="17" x14ac:dyDescent="0.2">
      <c r="B91" s="274"/>
      <c r="C91" s="295" t="s">
        <v>213</v>
      </c>
      <c r="D91" s="296"/>
      <c r="E91" s="297">
        <f>F91</f>
        <v>0</v>
      </c>
      <c r="F91" s="297"/>
      <c r="G91" s="296"/>
      <c r="H91" s="297"/>
      <c r="I91" s="297"/>
      <c r="J91" s="300">
        <f t="shared" si="12"/>
        <v>0</v>
      </c>
      <c r="K91" s="274"/>
      <c r="L91" s="274"/>
      <c r="M91" s="274"/>
      <c r="N91" s="274"/>
      <c r="O91" s="274"/>
      <c r="P91" s="274"/>
      <c r="Q91" s="274"/>
    </row>
    <row r="92" spans="2:17" ht="17" x14ac:dyDescent="0.2">
      <c r="B92" s="274"/>
      <c r="C92" s="295" t="s">
        <v>214</v>
      </c>
      <c r="D92" s="296">
        <v>7760</v>
      </c>
      <c r="E92" s="297">
        <f>F92-D92</f>
        <v>12240</v>
      </c>
      <c r="F92" s="297">
        <v>20000</v>
      </c>
      <c r="G92" s="296"/>
      <c r="H92" s="297"/>
      <c r="I92" s="297"/>
      <c r="J92" s="300">
        <f>F92</f>
        <v>20000</v>
      </c>
      <c r="K92" s="274"/>
      <c r="L92" s="274"/>
      <c r="M92" s="274"/>
      <c r="N92" s="274"/>
      <c r="O92" s="274"/>
      <c r="P92" s="274"/>
      <c r="Q92" s="274"/>
    </row>
    <row r="93" spans="2:17" ht="17" x14ac:dyDescent="0.2">
      <c r="B93" s="274"/>
      <c r="C93" s="305" t="s">
        <v>215</v>
      </c>
      <c r="D93" s="306">
        <f>SUM(D86:D92)</f>
        <v>97000</v>
      </c>
      <c r="E93" s="307">
        <f>SUM(E86:E92)</f>
        <v>90901</v>
      </c>
      <c r="F93" s="307">
        <f>SUM(F86:F92)</f>
        <v>187901</v>
      </c>
      <c r="G93" s="306">
        <f>SUM(G86:G92)</f>
        <v>0</v>
      </c>
      <c r="H93" s="307"/>
      <c r="I93" s="307">
        <f>SUM(I86:I92)</f>
        <v>0</v>
      </c>
      <c r="J93" s="300">
        <f>F93</f>
        <v>187901</v>
      </c>
      <c r="K93" s="274"/>
      <c r="L93" s="274"/>
      <c r="M93" s="274"/>
      <c r="N93" s="274"/>
      <c r="O93" s="274"/>
      <c r="P93" s="274"/>
      <c r="Q93" s="274"/>
    </row>
    <row r="94" spans="2:17" x14ac:dyDescent="0.2">
      <c r="B94" s="274"/>
      <c r="C94" s="274"/>
      <c r="D94" s="274"/>
      <c r="G94" s="274"/>
      <c r="K94" s="274"/>
      <c r="L94" s="274"/>
      <c r="M94" s="274"/>
      <c r="N94" s="274"/>
      <c r="O94" s="274"/>
      <c r="P94" s="274"/>
      <c r="Q94" s="274"/>
    </row>
    <row r="95" spans="2:17" x14ac:dyDescent="0.2">
      <c r="B95" s="438" t="s">
        <v>221</v>
      </c>
      <c r="C95" s="439"/>
      <c r="D95" s="439"/>
      <c r="E95" s="439"/>
      <c r="F95" s="439"/>
      <c r="G95" s="439"/>
      <c r="H95" s="439"/>
      <c r="I95" s="439"/>
      <c r="J95" s="440"/>
      <c r="K95" s="274"/>
      <c r="L95" s="274"/>
      <c r="M95" s="274"/>
      <c r="N95" s="274"/>
      <c r="O95" s="274"/>
      <c r="P95" s="274"/>
      <c r="Q95" s="274"/>
    </row>
    <row r="96" spans="2:17" x14ac:dyDescent="0.2">
      <c r="B96" s="274"/>
      <c r="C96" s="438" t="s">
        <v>104</v>
      </c>
      <c r="D96" s="439"/>
      <c r="E96" s="439"/>
      <c r="F96" s="439"/>
      <c r="G96" s="439"/>
      <c r="H96" s="439"/>
      <c r="I96" s="439"/>
      <c r="J96" s="440"/>
      <c r="K96" s="274"/>
      <c r="L96" s="274"/>
      <c r="M96" s="274"/>
      <c r="N96" s="274"/>
      <c r="O96" s="274"/>
      <c r="P96" s="274"/>
      <c r="Q96" s="274"/>
    </row>
    <row r="97" spans="3:17" ht="18" thickBot="1" x14ac:dyDescent="0.25">
      <c r="C97" s="285" t="s">
        <v>207</v>
      </c>
      <c r="D97" s="286">
        <f>'1) Budget Table'!D99</f>
        <v>0</v>
      </c>
      <c r="E97" s="287"/>
      <c r="F97" s="287">
        <f>'1) Budget Table'!F99</f>
        <v>0</v>
      </c>
      <c r="G97" s="286">
        <f>'1) Budget Table'!G99</f>
        <v>250000</v>
      </c>
      <c r="H97" s="287"/>
      <c r="I97" s="287">
        <f>'1) Budget Table'!I99</f>
        <v>250000</v>
      </c>
      <c r="J97" s="288">
        <f>I97</f>
        <v>250000</v>
      </c>
      <c r="K97" s="274"/>
      <c r="L97" s="274"/>
      <c r="M97" s="274"/>
      <c r="N97" s="274"/>
      <c r="O97" s="274"/>
      <c r="P97" s="274"/>
      <c r="Q97" s="274"/>
    </row>
    <row r="98" spans="3:17" ht="17" x14ac:dyDescent="0.2">
      <c r="C98" s="289" t="s">
        <v>208</v>
      </c>
      <c r="D98" s="290"/>
      <c r="E98" s="291"/>
      <c r="F98" s="291"/>
      <c r="G98" s="292"/>
      <c r="H98" s="293"/>
      <c r="I98" s="293"/>
      <c r="J98" s="294">
        <f t="shared" ref="J98:J103" si="13">SUM(D98:I98)</f>
        <v>0</v>
      </c>
      <c r="K98" s="274"/>
      <c r="L98" s="274"/>
      <c r="M98" s="274"/>
      <c r="N98" s="274"/>
      <c r="O98" s="274"/>
      <c r="P98" s="274"/>
      <c r="Q98" s="274"/>
    </row>
    <row r="99" spans="3:17" ht="17" x14ac:dyDescent="0.2">
      <c r="C99" s="295" t="s">
        <v>209</v>
      </c>
      <c r="D99" s="296"/>
      <c r="E99" s="297"/>
      <c r="F99" s="297"/>
      <c r="G99" s="298">
        <v>60000</v>
      </c>
      <c r="H99" s="319">
        <v>-30000</v>
      </c>
      <c r="I99" s="299">
        <f>G99+H99</f>
        <v>30000</v>
      </c>
      <c r="J99" s="300">
        <f>F99+I99</f>
        <v>30000</v>
      </c>
      <c r="K99" s="274"/>
      <c r="L99" s="274"/>
      <c r="M99" s="274"/>
      <c r="N99" s="274"/>
      <c r="O99" s="274"/>
      <c r="P99" s="274"/>
      <c r="Q99" s="274"/>
    </row>
    <row r="100" spans="3:17" ht="17" x14ac:dyDescent="0.2">
      <c r="C100" s="295" t="s">
        <v>210</v>
      </c>
      <c r="D100" s="296"/>
      <c r="E100" s="297"/>
      <c r="F100" s="297"/>
      <c r="G100" s="296">
        <v>30000</v>
      </c>
      <c r="H100" s="302">
        <f>30000+10000</f>
        <v>40000</v>
      </c>
      <c r="I100" s="297">
        <f>G100+H100</f>
        <v>70000</v>
      </c>
      <c r="J100" s="300">
        <f>F100+I100</f>
        <v>70000</v>
      </c>
      <c r="K100" s="274"/>
      <c r="L100" s="274"/>
      <c r="M100" s="274"/>
      <c r="N100" s="274"/>
      <c r="O100" s="274"/>
      <c r="P100" s="274"/>
      <c r="Q100" s="274"/>
    </row>
    <row r="101" spans="3:17" ht="17" x14ac:dyDescent="0.2">
      <c r="C101" s="301" t="s">
        <v>211</v>
      </c>
      <c r="D101" s="296"/>
      <c r="E101" s="297"/>
      <c r="F101" s="297"/>
      <c r="G101" s="296">
        <v>40000</v>
      </c>
      <c r="H101" s="302">
        <v>60000</v>
      </c>
      <c r="I101" s="297">
        <f>G101+H101</f>
        <v>100000</v>
      </c>
      <c r="J101" s="300">
        <f>F101+I101</f>
        <v>100000</v>
      </c>
      <c r="K101" s="274"/>
      <c r="L101" s="274"/>
      <c r="M101" s="274"/>
      <c r="N101" s="274"/>
      <c r="O101" s="274"/>
      <c r="P101" s="274"/>
      <c r="Q101" s="274"/>
    </row>
    <row r="102" spans="3:17" ht="17" x14ac:dyDescent="0.2">
      <c r="C102" s="295" t="s">
        <v>212</v>
      </c>
      <c r="D102" s="296"/>
      <c r="E102" s="297"/>
      <c r="F102" s="297"/>
      <c r="G102" s="296">
        <v>70000</v>
      </c>
      <c r="H102" s="302">
        <v>-40000</v>
      </c>
      <c r="I102" s="297">
        <f>G102+H102</f>
        <v>30000</v>
      </c>
      <c r="J102" s="300">
        <f>F102+I102</f>
        <v>30000</v>
      </c>
      <c r="K102" s="274"/>
      <c r="L102" s="274"/>
      <c r="M102" s="274"/>
      <c r="N102" s="274"/>
      <c r="O102" s="274"/>
      <c r="P102" s="274"/>
      <c r="Q102" s="274"/>
    </row>
    <row r="103" spans="3:17" ht="17" x14ac:dyDescent="0.2">
      <c r="C103" s="295" t="s">
        <v>213</v>
      </c>
      <c r="D103" s="296"/>
      <c r="E103" s="297"/>
      <c r="F103" s="297"/>
      <c r="G103" s="296"/>
      <c r="H103" s="297"/>
      <c r="I103" s="297"/>
      <c r="J103" s="300">
        <f t="shared" si="13"/>
        <v>0</v>
      </c>
      <c r="K103" s="274"/>
      <c r="L103" s="274"/>
      <c r="M103" s="274"/>
      <c r="N103" s="274"/>
      <c r="O103" s="274"/>
      <c r="P103" s="274"/>
      <c r="Q103" s="274"/>
    </row>
    <row r="104" spans="3:17" ht="17" x14ac:dyDescent="0.2">
      <c r="C104" s="295" t="s">
        <v>214</v>
      </c>
      <c r="D104" s="296"/>
      <c r="E104" s="297"/>
      <c r="F104" s="297"/>
      <c r="G104" s="296">
        <v>50000</v>
      </c>
      <c r="H104" s="302">
        <v>-30000</v>
      </c>
      <c r="I104" s="297">
        <f>G104+H104</f>
        <v>20000</v>
      </c>
      <c r="J104" s="300">
        <f>F104+I104</f>
        <v>20000</v>
      </c>
      <c r="K104" s="274"/>
      <c r="L104" s="274"/>
      <c r="M104" s="274"/>
      <c r="N104" s="274"/>
      <c r="O104" s="274"/>
      <c r="P104" s="274"/>
      <c r="Q104" s="274"/>
    </row>
    <row r="105" spans="3:17" ht="17" x14ac:dyDescent="0.2">
      <c r="C105" s="305" t="s">
        <v>215</v>
      </c>
      <c r="D105" s="306">
        <f>SUM(D98:D104)</f>
        <v>0</v>
      </c>
      <c r="E105" s="307"/>
      <c r="F105" s="307"/>
      <c r="G105" s="306">
        <f>SUM(G98:G104)</f>
        <v>250000</v>
      </c>
      <c r="H105" s="307">
        <f>SUM(H98:H104)</f>
        <v>0</v>
      </c>
      <c r="I105" s="307">
        <f>SUM(I98:I104)</f>
        <v>250000</v>
      </c>
      <c r="J105" s="300">
        <f>SUM(J99:J104)</f>
        <v>250000</v>
      </c>
      <c r="K105" s="274"/>
      <c r="L105" s="274"/>
      <c r="M105" s="274"/>
      <c r="N105" s="274"/>
      <c r="O105" s="274"/>
      <c r="P105" s="274"/>
      <c r="Q105" s="274"/>
    </row>
    <row r="106" spans="3:17" x14ac:dyDescent="0.2">
      <c r="C106" s="309"/>
      <c r="D106" s="310"/>
      <c r="E106" s="311"/>
      <c r="F106" s="311"/>
      <c r="G106" s="310"/>
      <c r="H106" s="311"/>
      <c r="I106" s="311"/>
      <c r="J106" s="313"/>
      <c r="K106" s="274"/>
      <c r="L106" s="274"/>
      <c r="M106" s="274"/>
      <c r="N106" s="274"/>
      <c r="O106" s="274"/>
      <c r="P106" s="274"/>
      <c r="Q106" s="274"/>
    </row>
    <row r="107" spans="3:17" x14ac:dyDescent="0.2">
      <c r="C107" s="438" t="s">
        <v>222</v>
      </c>
      <c r="D107" s="439"/>
      <c r="E107" s="439"/>
      <c r="F107" s="439"/>
      <c r="G107" s="439"/>
      <c r="H107" s="439"/>
      <c r="I107" s="439"/>
      <c r="J107" s="440"/>
      <c r="K107" s="274"/>
      <c r="L107" s="274"/>
      <c r="M107" s="274"/>
      <c r="N107" s="274"/>
      <c r="O107" s="274"/>
      <c r="P107" s="274"/>
      <c r="Q107" s="274"/>
    </row>
    <row r="108" spans="3:17" ht="18" thickBot="1" x14ac:dyDescent="0.25">
      <c r="C108" s="285" t="s">
        <v>207</v>
      </c>
      <c r="D108" s="286">
        <f>'1) Budget Table'!D109</f>
        <v>0</v>
      </c>
      <c r="E108" s="287"/>
      <c r="F108" s="287">
        <f>'1) Budget Table'!F109</f>
        <v>0</v>
      </c>
      <c r="G108" s="286">
        <f>'1) Budget Table'!G109</f>
        <v>0</v>
      </c>
      <c r="H108" s="287"/>
      <c r="I108" s="287">
        <f>'1) Budget Table'!I109</f>
        <v>0</v>
      </c>
      <c r="J108" s="288">
        <f t="shared" ref="J108:J116" si="14">SUM(D108:I108)</f>
        <v>0</v>
      </c>
      <c r="K108" s="274"/>
      <c r="L108" s="274"/>
      <c r="M108" s="274"/>
      <c r="N108" s="274"/>
      <c r="O108" s="274"/>
      <c r="P108" s="274"/>
      <c r="Q108" s="274"/>
    </row>
    <row r="109" spans="3:17" ht="17" x14ac:dyDescent="0.2">
      <c r="C109" s="289" t="s">
        <v>208</v>
      </c>
      <c r="D109" s="290"/>
      <c r="E109" s="291"/>
      <c r="F109" s="291"/>
      <c r="G109" s="292"/>
      <c r="H109" s="293"/>
      <c r="I109" s="293"/>
      <c r="J109" s="294">
        <f t="shared" si="14"/>
        <v>0</v>
      </c>
      <c r="K109" s="274"/>
      <c r="L109" s="274"/>
      <c r="M109" s="274"/>
      <c r="N109" s="274"/>
      <c r="O109" s="274"/>
      <c r="P109" s="274"/>
      <c r="Q109" s="274"/>
    </row>
    <row r="110" spans="3:17" ht="17" x14ac:dyDescent="0.2">
      <c r="C110" s="295" t="s">
        <v>209</v>
      </c>
      <c r="D110" s="296"/>
      <c r="E110" s="297"/>
      <c r="F110" s="297"/>
      <c r="G110" s="298"/>
      <c r="H110" s="299"/>
      <c r="I110" s="299"/>
      <c r="J110" s="300">
        <f t="shared" si="14"/>
        <v>0</v>
      </c>
      <c r="K110" s="274"/>
      <c r="L110" s="274"/>
      <c r="M110" s="274"/>
      <c r="N110" s="274"/>
      <c r="O110" s="274"/>
      <c r="P110" s="274"/>
      <c r="Q110" s="274"/>
    </row>
    <row r="111" spans="3:17" ht="17" x14ac:dyDescent="0.2">
      <c r="C111" s="295" t="s">
        <v>210</v>
      </c>
      <c r="D111" s="296"/>
      <c r="E111" s="297"/>
      <c r="F111" s="297"/>
      <c r="G111" s="296"/>
      <c r="H111" s="297"/>
      <c r="I111" s="297"/>
      <c r="J111" s="300">
        <f t="shared" si="14"/>
        <v>0</v>
      </c>
      <c r="K111" s="274"/>
      <c r="L111" s="274"/>
      <c r="M111" s="274"/>
      <c r="N111" s="274"/>
      <c r="O111" s="274"/>
      <c r="P111" s="274"/>
      <c r="Q111" s="274"/>
    </row>
    <row r="112" spans="3:17" ht="17" x14ac:dyDescent="0.2">
      <c r="C112" s="301" t="s">
        <v>211</v>
      </c>
      <c r="D112" s="296"/>
      <c r="E112" s="297"/>
      <c r="F112" s="297"/>
      <c r="G112" s="296"/>
      <c r="H112" s="297"/>
      <c r="I112" s="297"/>
      <c r="J112" s="300">
        <f t="shared" si="14"/>
        <v>0</v>
      </c>
      <c r="K112" s="274"/>
      <c r="L112" s="274"/>
      <c r="M112" s="274"/>
      <c r="N112" s="274"/>
      <c r="O112" s="274"/>
      <c r="P112" s="274"/>
      <c r="Q112" s="274"/>
    </row>
    <row r="113" spans="3:17" ht="17" x14ac:dyDescent="0.2">
      <c r="C113" s="295" t="s">
        <v>212</v>
      </c>
      <c r="D113" s="296"/>
      <c r="E113" s="297"/>
      <c r="F113" s="297"/>
      <c r="G113" s="296"/>
      <c r="H113" s="297"/>
      <c r="I113" s="297"/>
      <c r="J113" s="300">
        <f t="shared" si="14"/>
        <v>0</v>
      </c>
      <c r="K113" s="274"/>
      <c r="L113" s="274"/>
      <c r="M113" s="274"/>
      <c r="N113" s="274"/>
      <c r="O113" s="274"/>
      <c r="P113" s="274"/>
      <c r="Q113" s="274"/>
    </row>
    <row r="114" spans="3:17" ht="17" x14ac:dyDescent="0.2">
      <c r="C114" s="295" t="s">
        <v>213</v>
      </c>
      <c r="D114" s="296"/>
      <c r="E114" s="297"/>
      <c r="F114" s="297"/>
      <c r="G114" s="296"/>
      <c r="H114" s="297"/>
      <c r="I114" s="297"/>
      <c r="J114" s="300">
        <f t="shared" si="14"/>
        <v>0</v>
      </c>
      <c r="K114" s="274"/>
      <c r="L114" s="274"/>
      <c r="M114" s="274"/>
      <c r="N114" s="274"/>
      <c r="O114" s="274"/>
      <c r="P114" s="274"/>
      <c r="Q114" s="274"/>
    </row>
    <row r="115" spans="3:17" ht="17" x14ac:dyDescent="0.2">
      <c r="C115" s="295" t="s">
        <v>214</v>
      </c>
      <c r="D115" s="296"/>
      <c r="E115" s="297"/>
      <c r="F115" s="297"/>
      <c r="G115" s="296"/>
      <c r="H115" s="297"/>
      <c r="I115" s="297"/>
      <c r="J115" s="300">
        <f t="shared" si="14"/>
        <v>0</v>
      </c>
      <c r="K115" s="274"/>
      <c r="L115" s="274"/>
      <c r="M115" s="274"/>
      <c r="N115" s="274"/>
      <c r="O115" s="274"/>
      <c r="P115" s="274"/>
      <c r="Q115" s="274"/>
    </row>
    <row r="116" spans="3:17" ht="17" x14ac:dyDescent="0.2">
      <c r="C116" s="305" t="s">
        <v>215</v>
      </c>
      <c r="D116" s="306">
        <f>SUM(D109:D115)</f>
        <v>0</v>
      </c>
      <c r="E116" s="307"/>
      <c r="F116" s="307"/>
      <c r="G116" s="306">
        <f>SUM(G109:G115)</f>
        <v>0</v>
      </c>
      <c r="H116" s="307"/>
      <c r="I116" s="307">
        <f>SUM(I109:I115)</f>
        <v>0</v>
      </c>
      <c r="J116" s="300">
        <f t="shared" si="14"/>
        <v>0</v>
      </c>
      <c r="K116" s="274"/>
      <c r="L116" s="274"/>
      <c r="M116" s="274"/>
      <c r="N116" s="274"/>
      <c r="O116" s="274"/>
      <c r="P116" s="274"/>
      <c r="Q116" s="274"/>
    </row>
    <row r="117" spans="3:17" x14ac:dyDescent="0.2">
      <c r="C117" s="309"/>
      <c r="D117" s="310"/>
      <c r="E117" s="311"/>
      <c r="F117" s="311"/>
      <c r="G117" s="310"/>
      <c r="H117" s="311"/>
      <c r="I117" s="311"/>
      <c r="J117" s="313"/>
      <c r="K117" s="274"/>
      <c r="L117" s="274"/>
      <c r="M117" s="274"/>
      <c r="N117" s="274"/>
      <c r="O117" s="274"/>
      <c r="P117" s="274"/>
      <c r="Q117" s="274"/>
    </row>
    <row r="118" spans="3:17" x14ac:dyDescent="0.2">
      <c r="C118" s="438" t="s">
        <v>125</v>
      </c>
      <c r="D118" s="439"/>
      <c r="E118" s="439"/>
      <c r="F118" s="439"/>
      <c r="G118" s="439"/>
      <c r="H118" s="439"/>
      <c r="I118" s="439"/>
      <c r="J118" s="440"/>
      <c r="K118" s="274"/>
      <c r="L118" s="274"/>
      <c r="M118" s="274"/>
      <c r="N118" s="274"/>
      <c r="O118" s="274"/>
      <c r="P118" s="274"/>
      <c r="Q118" s="274"/>
    </row>
    <row r="119" spans="3:17" ht="18" thickBot="1" x14ac:dyDescent="0.25">
      <c r="C119" s="285" t="s">
        <v>207</v>
      </c>
      <c r="D119" s="286">
        <f>'1) Budget Table'!D119</f>
        <v>0</v>
      </c>
      <c r="E119" s="287"/>
      <c r="F119" s="287">
        <f>'1) Budget Table'!F119</f>
        <v>0</v>
      </c>
      <c r="G119" s="286">
        <f>'1) Budget Table'!G119</f>
        <v>0</v>
      </c>
      <c r="H119" s="287"/>
      <c r="I119" s="287">
        <f>'1) Budget Table'!I119</f>
        <v>0</v>
      </c>
      <c r="J119" s="288">
        <f t="shared" ref="J119:J127" si="15">SUM(D119:I119)</f>
        <v>0</v>
      </c>
      <c r="K119" s="274"/>
      <c r="L119" s="274"/>
      <c r="M119" s="274"/>
      <c r="N119" s="274"/>
      <c r="O119" s="274"/>
      <c r="P119" s="274"/>
      <c r="Q119" s="274"/>
    </row>
    <row r="120" spans="3:17" ht="17" x14ac:dyDescent="0.2">
      <c r="C120" s="289" t="s">
        <v>208</v>
      </c>
      <c r="D120" s="290"/>
      <c r="E120" s="291"/>
      <c r="F120" s="291"/>
      <c r="G120" s="292"/>
      <c r="H120" s="293"/>
      <c r="I120" s="293"/>
      <c r="J120" s="294">
        <f t="shared" si="15"/>
        <v>0</v>
      </c>
      <c r="K120" s="274"/>
      <c r="L120" s="274"/>
      <c r="M120" s="274"/>
      <c r="N120" s="274"/>
      <c r="O120" s="274"/>
      <c r="P120" s="274"/>
      <c r="Q120" s="274"/>
    </row>
    <row r="121" spans="3:17" ht="17" x14ac:dyDescent="0.2">
      <c r="C121" s="295" t="s">
        <v>209</v>
      </c>
      <c r="D121" s="296"/>
      <c r="E121" s="297"/>
      <c r="F121" s="297"/>
      <c r="G121" s="298"/>
      <c r="H121" s="299"/>
      <c r="I121" s="299"/>
      <c r="J121" s="300">
        <f t="shared" si="15"/>
        <v>0</v>
      </c>
      <c r="K121" s="274"/>
      <c r="L121" s="274"/>
      <c r="M121" s="274"/>
      <c r="N121" s="274"/>
      <c r="O121" s="274"/>
      <c r="P121" s="274"/>
      <c r="Q121" s="274"/>
    </row>
    <row r="122" spans="3:17" ht="17" x14ac:dyDescent="0.2">
      <c r="C122" s="295" t="s">
        <v>210</v>
      </c>
      <c r="D122" s="296"/>
      <c r="E122" s="297"/>
      <c r="F122" s="297"/>
      <c r="G122" s="296"/>
      <c r="H122" s="297"/>
      <c r="I122" s="297"/>
      <c r="J122" s="300">
        <f t="shared" si="15"/>
        <v>0</v>
      </c>
      <c r="K122" s="274"/>
      <c r="L122" s="274"/>
      <c r="M122" s="274"/>
      <c r="N122" s="274"/>
      <c r="O122" s="274"/>
      <c r="P122" s="274"/>
      <c r="Q122" s="274"/>
    </row>
    <row r="123" spans="3:17" ht="17" x14ac:dyDescent="0.2">
      <c r="C123" s="301" t="s">
        <v>211</v>
      </c>
      <c r="D123" s="296"/>
      <c r="E123" s="297"/>
      <c r="F123" s="297"/>
      <c r="G123" s="296"/>
      <c r="H123" s="297"/>
      <c r="I123" s="297"/>
      <c r="J123" s="300">
        <f t="shared" si="15"/>
        <v>0</v>
      </c>
      <c r="K123" s="274"/>
      <c r="L123" s="274"/>
      <c r="M123" s="274"/>
      <c r="N123" s="274"/>
      <c r="O123" s="274"/>
      <c r="P123" s="274"/>
      <c r="Q123" s="274"/>
    </row>
    <row r="124" spans="3:17" ht="17" x14ac:dyDescent="0.2">
      <c r="C124" s="295" t="s">
        <v>212</v>
      </c>
      <c r="D124" s="296"/>
      <c r="E124" s="297"/>
      <c r="F124" s="297"/>
      <c r="G124" s="296"/>
      <c r="H124" s="297"/>
      <c r="I124" s="297"/>
      <c r="J124" s="300">
        <f t="shared" si="15"/>
        <v>0</v>
      </c>
      <c r="K124" s="274"/>
      <c r="L124" s="274"/>
      <c r="M124" s="274"/>
      <c r="N124" s="274"/>
      <c r="O124" s="274"/>
      <c r="P124" s="274"/>
      <c r="Q124" s="274"/>
    </row>
    <row r="125" spans="3:17" ht="17" x14ac:dyDescent="0.2">
      <c r="C125" s="295" t="s">
        <v>213</v>
      </c>
      <c r="D125" s="296"/>
      <c r="E125" s="297"/>
      <c r="F125" s="297"/>
      <c r="G125" s="296"/>
      <c r="H125" s="297"/>
      <c r="I125" s="297"/>
      <c r="J125" s="300">
        <f t="shared" si="15"/>
        <v>0</v>
      </c>
      <c r="K125" s="274"/>
      <c r="L125" s="274"/>
      <c r="M125" s="274"/>
      <c r="N125" s="274"/>
      <c r="O125" s="274"/>
      <c r="P125" s="274"/>
      <c r="Q125" s="274"/>
    </row>
    <row r="126" spans="3:17" ht="17" x14ac:dyDescent="0.2">
      <c r="C126" s="295" t="s">
        <v>214</v>
      </c>
      <c r="D126" s="296"/>
      <c r="E126" s="297"/>
      <c r="F126" s="297"/>
      <c r="G126" s="296"/>
      <c r="H126" s="297"/>
      <c r="I126" s="297"/>
      <c r="J126" s="300">
        <f t="shared" si="15"/>
        <v>0</v>
      </c>
      <c r="K126" s="274"/>
      <c r="L126" s="274"/>
      <c r="M126" s="274"/>
      <c r="N126" s="274"/>
      <c r="O126" s="274"/>
      <c r="P126" s="274"/>
      <c r="Q126" s="274"/>
    </row>
    <row r="127" spans="3:17" ht="17" x14ac:dyDescent="0.2">
      <c r="C127" s="305" t="s">
        <v>215</v>
      </c>
      <c r="D127" s="306">
        <f>SUM(D120:D126)</f>
        <v>0</v>
      </c>
      <c r="E127" s="307"/>
      <c r="F127" s="307"/>
      <c r="G127" s="306">
        <f>SUM(G120:G126)</f>
        <v>0</v>
      </c>
      <c r="H127" s="307"/>
      <c r="I127" s="307">
        <f>SUM(I120:I126)</f>
        <v>0</v>
      </c>
      <c r="J127" s="300">
        <f t="shared" si="15"/>
        <v>0</v>
      </c>
      <c r="K127" s="274"/>
      <c r="L127" s="274"/>
      <c r="M127" s="274"/>
      <c r="N127" s="274"/>
      <c r="O127" s="274"/>
      <c r="P127" s="274"/>
      <c r="Q127" s="274"/>
    </row>
    <row r="128" spans="3:17" x14ac:dyDescent="0.2">
      <c r="C128" s="309"/>
      <c r="D128" s="310"/>
      <c r="E128" s="311"/>
      <c r="F128" s="311"/>
      <c r="G128" s="310"/>
      <c r="H128" s="311"/>
      <c r="I128" s="311"/>
      <c r="J128" s="313"/>
      <c r="K128" s="274"/>
      <c r="L128" s="274"/>
      <c r="M128" s="274"/>
      <c r="N128" s="274"/>
      <c r="O128" s="274"/>
      <c r="P128" s="274"/>
      <c r="Q128" s="274"/>
    </row>
    <row r="129" spans="2:17" x14ac:dyDescent="0.2">
      <c r="B129" s="274"/>
      <c r="C129" s="438" t="s">
        <v>134</v>
      </c>
      <c r="D129" s="439"/>
      <c r="E129" s="439"/>
      <c r="F129" s="439"/>
      <c r="G129" s="439"/>
      <c r="H129" s="439"/>
      <c r="I129" s="439"/>
      <c r="J129" s="440"/>
      <c r="K129" s="274"/>
      <c r="L129" s="274"/>
      <c r="M129" s="274"/>
      <c r="N129" s="274"/>
      <c r="O129" s="274"/>
      <c r="P129" s="274"/>
      <c r="Q129" s="274"/>
    </row>
    <row r="130" spans="2:17" ht="18" thickBot="1" x14ac:dyDescent="0.25">
      <c r="B130" s="274"/>
      <c r="C130" s="285" t="s">
        <v>207</v>
      </c>
      <c r="D130" s="286">
        <f>'1) Budget Table'!D129</f>
        <v>0</v>
      </c>
      <c r="E130" s="287"/>
      <c r="F130" s="287">
        <f>'1) Budget Table'!F129</f>
        <v>0</v>
      </c>
      <c r="G130" s="286">
        <f>'1) Budget Table'!G129</f>
        <v>0</v>
      </c>
      <c r="H130" s="287"/>
      <c r="I130" s="287">
        <f>'1) Budget Table'!I129</f>
        <v>0</v>
      </c>
      <c r="J130" s="288">
        <f t="shared" ref="J130:J138" si="16">SUM(D130:I130)</f>
        <v>0</v>
      </c>
      <c r="K130" s="274"/>
      <c r="L130" s="274"/>
      <c r="M130" s="274"/>
      <c r="N130" s="274"/>
      <c r="O130" s="274"/>
      <c r="P130" s="274"/>
      <c r="Q130" s="274"/>
    </row>
    <row r="131" spans="2:17" ht="17" x14ac:dyDescent="0.2">
      <c r="B131" s="274"/>
      <c r="C131" s="289" t="s">
        <v>208</v>
      </c>
      <c r="D131" s="290"/>
      <c r="E131" s="291"/>
      <c r="F131" s="291"/>
      <c r="G131" s="292"/>
      <c r="H131" s="293"/>
      <c r="I131" s="293"/>
      <c r="J131" s="294">
        <f t="shared" si="16"/>
        <v>0</v>
      </c>
      <c r="K131" s="274"/>
      <c r="L131" s="274"/>
      <c r="M131" s="274"/>
      <c r="N131" s="274"/>
      <c r="O131" s="274"/>
      <c r="P131" s="274"/>
      <c r="Q131" s="274"/>
    </row>
    <row r="132" spans="2:17" ht="17" x14ac:dyDescent="0.2">
      <c r="B132" s="274"/>
      <c r="C132" s="295" t="s">
        <v>209</v>
      </c>
      <c r="D132" s="296"/>
      <c r="E132" s="297"/>
      <c r="F132" s="297"/>
      <c r="G132" s="298"/>
      <c r="H132" s="299"/>
      <c r="I132" s="299"/>
      <c r="J132" s="300">
        <f t="shared" si="16"/>
        <v>0</v>
      </c>
      <c r="K132" s="274"/>
      <c r="L132" s="274"/>
      <c r="M132" s="274"/>
      <c r="N132" s="274"/>
      <c r="O132" s="274"/>
      <c r="P132" s="274"/>
      <c r="Q132" s="274"/>
    </row>
    <row r="133" spans="2:17" ht="17" x14ac:dyDescent="0.2">
      <c r="B133" s="274"/>
      <c r="C133" s="295" t="s">
        <v>210</v>
      </c>
      <c r="D133" s="296"/>
      <c r="E133" s="297"/>
      <c r="F133" s="297"/>
      <c r="G133" s="296"/>
      <c r="H133" s="297"/>
      <c r="I133" s="297"/>
      <c r="J133" s="300">
        <f t="shared" si="16"/>
        <v>0</v>
      </c>
      <c r="K133" s="274"/>
      <c r="L133" s="274"/>
      <c r="M133" s="274"/>
      <c r="N133" s="274"/>
      <c r="O133" s="274"/>
      <c r="P133" s="274"/>
      <c r="Q133" s="274"/>
    </row>
    <row r="134" spans="2:17" ht="17" x14ac:dyDescent="0.2">
      <c r="B134" s="274"/>
      <c r="C134" s="301" t="s">
        <v>211</v>
      </c>
      <c r="D134" s="296"/>
      <c r="E134" s="297"/>
      <c r="F134" s="297"/>
      <c r="G134" s="296"/>
      <c r="H134" s="297"/>
      <c r="I134" s="297"/>
      <c r="J134" s="300">
        <f t="shared" si="16"/>
        <v>0</v>
      </c>
      <c r="K134" s="274"/>
      <c r="L134" s="274"/>
      <c r="M134" s="274"/>
      <c r="N134" s="274"/>
      <c r="O134" s="274"/>
      <c r="P134" s="274"/>
      <c r="Q134" s="274"/>
    </row>
    <row r="135" spans="2:17" ht="17" x14ac:dyDescent="0.2">
      <c r="B135" s="274"/>
      <c r="C135" s="295" t="s">
        <v>212</v>
      </c>
      <c r="D135" s="296"/>
      <c r="E135" s="297"/>
      <c r="F135" s="297"/>
      <c r="G135" s="296"/>
      <c r="H135" s="297"/>
      <c r="I135" s="297"/>
      <c r="J135" s="300">
        <f t="shared" si="16"/>
        <v>0</v>
      </c>
      <c r="K135" s="274"/>
      <c r="L135" s="274"/>
      <c r="M135" s="274"/>
      <c r="N135" s="274"/>
      <c r="O135" s="274"/>
      <c r="P135" s="274"/>
      <c r="Q135" s="274"/>
    </row>
    <row r="136" spans="2:17" ht="17" x14ac:dyDescent="0.2">
      <c r="B136" s="274"/>
      <c r="C136" s="295" t="s">
        <v>213</v>
      </c>
      <c r="D136" s="296"/>
      <c r="E136" s="297"/>
      <c r="F136" s="297"/>
      <c r="G136" s="296"/>
      <c r="H136" s="297"/>
      <c r="I136" s="297"/>
      <c r="J136" s="300">
        <f t="shared" si="16"/>
        <v>0</v>
      </c>
      <c r="K136" s="274"/>
      <c r="L136" s="274"/>
      <c r="M136" s="274"/>
      <c r="N136" s="274"/>
      <c r="O136" s="274"/>
      <c r="P136" s="274"/>
      <c r="Q136" s="274"/>
    </row>
    <row r="137" spans="2:17" ht="17" x14ac:dyDescent="0.2">
      <c r="B137" s="274"/>
      <c r="C137" s="295" t="s">
        <v>214</v>
      </c>
      <c r="D137" s="296"/>
      <c r="E137" s="297"/>
      <c r="F137" s="297"/>
      <c r="G137" s="296"/>
      <c r="H137" s="297"/>
      <c r="I137" s="297"/>
      <c r="J137" s="300">
        <f t="shared" si="16"/>
        <v>0</v>
      </c>
      <c r="K137" s="274"/>
      <c r="L137" s="274"/>
      <c r="M137" s="274"/>
      <c r="N137" s="274"/>
      <c r="O137" s="274"/>
      <c r="P137" s="274"/>
      <c r="Q137" s="274"/>
    </row>
    <row r="138" spans="2:17" ht="17" x14ac:dyDescent="0.2">
      <c r="B138" s="274"/>
      <c r="C138" s="305" t="s">
        <v>215</v>
      </c>
      <c r="D138" s="306">
        <f>SUM(D131:D137)</f>
        <v>0</v>
      </c>
      <c r="E138" s="307"/>
      <c r="F138" s="307"/>
      <c r="G138" s="306">
        <f>SUM(G131:G137)</f>
        <v>0</v>
      </c>
      <c r="H138" s="307"/>
      <c r="I138" s="307">
        <f>SUM(I131:I137)</f>
        <v>0</v>
      </c>
      <c r="J138" s="300">
        <f t="shared" si="16"/>
        <v>0</v>
      </c>
      <c r="K138" s="274"/>
      <c r="L138" s="274"/>
      <c r="M138" s="274"/>
      <c r="N138" s="274"/>
      <c r="O138" s="274"/>
      <c r="P138" s="274"/>
      <c r="Q138" s="274"/>
    </row>
    <row r="139" spans="2:17" x14ac:dyDescent="0.2">
      <c r="B139" s="274"/>
      <c r="C139" s="274"/>
      <c r="D139" s="274"/>
      <c r="G139" s="274"/>
      <c r="K139" s="274"/>
      <c r="L139" s="274"/>
      <c r="M139" s="274"/>
      <c r="N139" s="274"/>
      <c r="O139" s="274"/>
      <c r="P139" s="274"/>
      <c r="Q139" s="274"/>
    </row>
    <row r="140" spans="2:17" x14ac:dyDescent="0.2">
      <c r="B140" s="438" t="s">
        <v>223</v>
      </c>
      <c r="C140" s="439"/>
      <c r="D140" s="439"/>
      <c r="E140" s="439"/>
      <c r="F140" s="439"/>
      <c r="G140" s="439"/>
      <c r="H140" s="439"/>
      <c r="I140" s="439"/>
      <c r="J140" s="440"/>
      <c r="K140" s="274"/>
      <c r="L140" s="274"/>
      <c r="M140" s="274"/>
      <c r="N140" s="274"/>
      <c r="O140" s="274"/>
      <c r="P140" s="274"/>
      <c r="Q140" s="274"/>
    </row>
    <row r="141" spans="2:17" x14ac:dyDescent="0.2">
      <c r="B141" s="274"/>
      <c r="C141" s="438" t="s">
        <v>144</v>
      </c>
      <c r="D141" s="439"/>
      <c r="E141" s="439"/>
      <c r="F141" s="439"/>
      <c r="G141" s="439"/>
      <c r="H141" s="439"/>
      <c r="I141" s="439"/>
      <c r="J141" s="440"/>
      <c r="K141" s="274"/>
      <c r="L141" s="274"/>
      <c r="M141" s="274"/>
      <c r="N141" s="274"/>
      <c r="O141" s="274"/>
      <c r="P141" s="274"/>
      <c r="Q141" s="274"/>
    </row>
    <row r="142" spans="2:17" ht="18" thickBot="1" x14ac:dyDescent="0.25">
      <c r="B142" s="274"/>
      <c r="C142" s="285" t="s">
        <v>207</v>
      </c>
      <c r="D142" s="286">
        <f>'1) Budget Table'!D141</f>
        <v>0</v>
      </c>
      <c r="E142" s="287"/>
      <c r="F142" s="287">
        <f>'1) Budget Table'!F141</f>
        <v>0</v>
      </c>
      <c r="G142" s="286">
        <f>'1) Budget Table'!G141</f>
        <v>0</v>
      </c>
      <c r="H142" s="287"/>
      <c r="I142" s="287">
        <f>'1) Budget Table'!I141</f>
        <v>0</v>
      </c>
      <c r="J142" s="288">
        <f>SUM(D142:I142)</f>
        <v>0</v>
      </c>
      <c r="K142" s="274"/>
      <c r="L142" s="274"/>
      <c r="M142" s="274"/>
      <c r="N142" s="274"/>
      <c r="O142" s="274"/>
      <c r="P142" s="274"/>
      <c r="Q142" s="274"/>
    </row>
    <row r="143" spans="2:17" ht="17" x14ac:dyDescent="0.2">
      <c r="B143" s="274"/>
      <c r="C143" s="289" t="s">
        <v>208</v>
      </c>
      <c r="D143" s="290"/>
      <c r="E143" s="291"/>
      <c r="F143" s="291"/>
      <c r="G143" s="292"/>
      <c r="H143" s="293"/>
      <c r="I143" s="293"/>
      <c r="J143" s="294">
        <f t="shared" ref="J143:J150" si="17">SUM(D143:I143)</f>
        <v>0</v>
      </c>
      <c r="K143" s="274"/>
      <c r="L143" s="274"/>
      <c r="M143" s="274"/>
      <c r="N143" s="274"/>
      <c r="O143" s="274"/>
      <c r="P143" s="274"/>
      <c r="Q143" s="274"/>
    </row>
    <row r="144" spans="2:17" ht="17" x14ac:dyDescent="0.2">
      <c r="B144" s="274"/>
      <c r="C144" s="295" t="s">
        <v>209</v>
      </c>
      <c r="D144" s="296"/>
      <c r="E144" s="297"/>
      <c r="F144" s="297"/>
      <c r="G144" s="298"/>
      <c r="H144" s="299"/>
      <c r="I144" s="299"/>
      <c r="J144" s="300">
        <f t="shared" si="17"/>
        <v>0</v>
      </c>
      <c r="K144" s="274"/>
      <c r="L144" s="274"/>
      <c r="M144" s="274"/>
      <c r="N144" s="274"/>
      <c r="O144" s="274"/>
      <c r="P144" s="274"/>
      <c r="Q144" s="274"/>
    </row>
    <row r="145" spans="2:10" ht="17" x14ac:dyDescent="0.2">
      <c r="B145" s="274"/>
      <c r="C145" s="295" t="s">
        <v>210</v>
      </c>
      <c r="D145" s="296"/>
      <c r="E145" s="297"/>
      <c r="F145" s="297"/>
      <c r="G145" s="296"/>
      <c r="H145" s="297"/>
      <c r="I145" s="297"/>
      <c r="J145" s="300">
        <f t="shared" si="17"/>
        <v>0</v>
      </c>
    </row>
    <row r="146" spans="2:10" ht="17" x14ac:dyDescent="0.2">
      <c r="B146" s="274"/>
      <c r="C146" s="301" t="s">
        <v>211</v>
      </c>
      <c r="D146" s="296"/>
      <c r="E146" s="297"/>
      <c r="F146" s="297"/>
      <c r="G146" s="296"/>
      <c r="H146" s="297"/>
      <c r="I146" s="297"/>
      <c r="J146" s="300">
        <f t="shared" si="17"/>
        <v>0</v>
      </c>
    </row>
    <row r="147" spans="2:10" ht="17" x14ac:dyDescent="0.2">
      <c r="B147" s="274"/>
      <c r="C147" s="295" t="s">
        <v>212</v>
      </c>
      <c r="D147" s="296"/>
      <c r="E147" s="297"/>
      <c r="F147" s="297"/>
      <c r="G147" s="296"/>
      <c r="H147" s="297"/>
      <c r="I147" s="297"/>
      <c r="J147" s="300">
        <f t="shared" si="17"/>
        <v>0</v>
      </c>
    </row>
    <row r="148" spans="2:10" ht="17" x14ac:dyDescent="0.2">
      <c r="B148" s="274"/>
      <c r="C148" s="295" t="s">
        <v>213</v>
      </c>
      <c r="D148" s="296"/>
      <c r="E148" s="297"/>
      <c r="F148" s="297"/>
      <c r="G148" s="296"/>
      <c r="H148" s="297"/>
      <c r="I148" s="297"/>
      <c r="J148" s="300">
        <f t="shared" si="17"/>
        <v>0</v>
      </c>
    </row>
    <row r="149" spans="2:10" ht="17" x14ac:dyDescent="0.2">
      <c r="B149" s="274"/>
      <c r="C149" s="295" t="s">
        <v>214</v>
      </c>
      <c r="D149" s="296"/>
      <c r="E149" s="297"/>
      <c r="F149" s="297"/>
      <c r="G149" s="296"/>
      <c r="H149" s="297"/>
      <c r="I149" s="297"/>
      <c r="J149" s="300">
        <f t="shared" si="17"/>
        <v>0</v>
      </c>
    </row>
    <row r="150" spans="2:10" ht="17" x14ac:dyDescent="0.2">
      <c r="B150" s="274"/>
      <c r="C150" s="305" t="s">
        <v>215</v>
      </c>
      <c r="D150" s="306">
        <f>SUM(D143:D149)</f>
        <v>0</v>
      </c>
      <c r="E150" s="307"/>
      <c r="F150" s="307"/>
      <c r="G150" s="306">
        <f>SUM(G143:G149)</f>
        <v>0</v>
      </c>
      <c r="H150" s="307"/>
      <c r="I150" s="307">
        <f>SUM(I143:I149)</f>
        <v>0</v>
      </c>
      <c r="J150" s="300">
        <f t="shared" si="17"/>
        <v>0</v>
      </c>
    </row>
    <row r="151" spans="2:10" x14ac:dyDescent="0.2">
      <c r="B151" s="274"/>
      <c r="C151" s="309"/>
      <c r="D151" s="310"/>
      <c r="E151" s="311"/>
      <c r="F151" s="311"/>
      <c r="G151" s="310"/>
      <c r="H151" s="311"/>
      <c r="I151" s="311"/>
      <c r="J151" s="313"/>
    </row>
    <row r="152" spans="2:10" x14ac:dyDescent="0.2">
      <c r="B152" s="274"/>
      <c r="C152" s="438" t="s">
        <v>153</v>
      </c>
      <c r="D152" s="439"/>
      <c r="E152" s="439"/>
      <c r="F152" s="439"/>
      <c r="G152" s="439"/>
      <c r="H152" s="439"/>
      <c r="I152" s="439"/>
      <c r="J152" s="440"/>
    </row>
    <row r="153" spans="2:10" ht="18" thickBot="1" x14ac:dyDescent="0.25">
      <c r="B153" s="274"/>
      <c r="C153" s="285" t="s">
        <v>207</v>
      </c>
      <c r="D153" s="286">
        <f>'1) Budget Table'!D151</f>
        <v>0</v>
      </c>
      <c r="E153" s="287"/>
      <c r="F153" s="287">
        <f>'1) Budget Table'!F151</f>
        <v>0</v>
      </c>
      <c r="G153" s="286">
        <f>'1) Budget Table'!G151</f>
        <v>0</v>
      </c>
      <c r="H153" s="287"/>
      <c r="I153" s="287">
        <f>'1) Budget Table'!I151</f>
        <v>0</v>
      </c>
      <c r="J153" s="288">
        <f t="shared" ref="J153:J161" si="18">SUM(D153:I153)</f>
        <v>0</v>
      </c>
    </row>
    <row r="154" spans="2:10" ht="17" x14ac:dyDescent="0.2">
      <c r="B154" s="274"/>
      <c r="C154" s="289" t="s">
        <v>208</v>
      </c>
      <c r="D154" s="290"/>
      <c r="E154" s="291"/>
      <c r="F154" s="291"/>
      <c r="G154" s="292"/>
      <c r="H154" s="293"/>
      <c r="I154" s="293"/>
      <c r="J154" s="294">
        <f t="shared" si="18"/>
        <v>0</v>
      </c>
    </row>
    <row r="155" spans="2:10" ht="17" x14ac:dyDescent="0.2">
      <c r="B155" s="274"/>
      <c r="C155" s="295" t="s">
        <v>209</v>
      </c>
      <c r="D155" s="296"/>
      <c r="E155" s="297"/>
      <c r="F155" s="297"/>
      <c r="G155" s="298"/>
      <c r="H155" s="299"/>
      <c r="I155" s="299"/>
      <c r="J155" s="300">
        <f t="shared" si="18"/>
        <v>0</v>
      </c>
    </row>
    <row r="156" spans="2:10" ht="17" x14ac:dyDescent="0.2">
      <c r="B156" s="274"/>
      <c r="C156" s="295" t="s">
        <v>210</v>
      </c>
      <c r="D156" s="296"/>
      <c r="E156" s="297"/>
      <c r="F156" s="297"/>
      <c r="G156" s="296"/>
      <c r="H156" s="297"/>
      <c r="I156" s="297"/>
      <c r="J156" s="300">
        <f t="shared" si="18"/>
        <v>0</v>
      </c>
    </row>
    <row r="157" spans="2:10" ht="17" x14ac:dyDescent="0.2">
      <c r="B157" s="274"/>
      <c r="C157" s="301" t="s">
        <v>211</v>
      </c>
      <c r="D157" s="296"/>
      <c r="E157" s="297"/>
      <c r="F157" s="297"/>
      <c r="G157" s="296"/>
      <c r="H157" s="297"/>
      <c r="I157" s="297"/>
      <c r="J157" s="300">
        <f t="shared" si="18"/>
        <v>0</v>
      </c>
    </row>
    <row r="158" spans="2:10" ht="17" x14ac:dyDescent="0.2">
      <c r="B158" s="274"/>
      <c r="C158" s="295" t="s">
        <v>212</v>
      </c>
      <c r="D158" s="296"/>
      <c r="E158" s="297"/>
      <c r="F158" s="297"/>
      <c r="G158" s="296"/>
      <c r="H158" s="297"/>
      <c r="I158" s="297"/>
      <c r="J158" s="300">
        <f t="shared" si="18"/>
        <v>0</v>
      </c>
    </row>
    <row r="159" spans="2:10" ht="17" x14ac:dyDescent="0.2">
      <c r="B159" s="274"/>
      <c r="C159" s="295" t="s">
        <v>213</v>
      </c>
      <c r="D159" s="296"/>
      <c r="E159" s="297"/>
      <c r="F159" s="297"/>
      <c r="G159" s="296"/>
      <c r="H159" s="297"/>
      <c r="I159" s="297"/>
      <c r="J159" s="300">
        <f t="shared" si="18"/>
        <v>0</v>
      </c>
    </row>
    <row r="160" spans="2:10" ht="17" x14ac:dyDescent="0.2">
      <c r="B160" s="274"/>
      <c r="C160" s="295" t="s">
        <v>214</v>
      </c>
      <c r="D160" s="296"/>
      <c r="E160" s="297"/>
      <c r="F160" s="297"/>
      <c r="G160" s="296"/>
      <c r="H160" s="297"/>
      <c r="I160" s="297"/>
      <c r="J160" s="300">
        <f t="shared" si="18"/>
        <v>0</v>
      </c>
    </row>
    <row r="161" spans="3:10" ht="17" x14ac:dyDescent="0.2">
      <c r="C161" s="305" t="s">
        <v>215</v>
      </c>
      <c r="D161" s="306">
        <f>SUM(D154:D160)</f>
        <v>0</v>
      </c>
      <c r="E161" s="307"/>
      <c r="F161" s="307"/>
      <c r="G161" s="306">
        <f>SUM(G154:G160)</f>
        <v>0</v>
      </c>
      <c r="H161" s="307"/>
      <c r="I161" s="307">
        <f>SUM(I154:I160)</f>
        <v>0</v>
      </c>
      <c r="J161" s="300">
        <f t="shared" si="18"/>
        <v>0</v>
      </c>
    </row>
    <row r="162" spans="3:10" x14ac:dyDescent="0.2">
      <c r="C162" s="309"/>
      <c r="D162" s="310"/>
      <c r="E162" s="311"/>
      <c r="F162" s="311"/>
      <c r="G162" s="310"/>
      <c r="H162" s="311"/>
      <c r="I162" s="311"/>
      <c r="J162" s="313"/>
    </row>
    <row r="163" spans="3:10" x14ac:dyDescent="0.2">
      <c r="C163" s="438" t="s">
        <v>162</v>
      </c>
      <c r="D163" s="439"/>
      <c r="E163" s="439"/>
      <c r="F163" s="439"/>
      <c r="G163" s="439"/>
      <c r="H163" s="439"/>
      <c r="I163" s="439"/>
      <c r="J163" s="440"/>
    </row>
    <row r="164" spans="3:10" ht="18" thickBot="1" x14ac:dyDescent="0.25">
      <c r="C164" s="285" t="s">
        <v>207</v>
      </c>
      <c r="D164" s="286">
        <f>'1) Budget Table'!D161</f>
        <v>0</v>
      </c>
      <c r="E164" s="287"/>
      <c r="F164" s="287">
        <f>'1) Budget Table'!F161</f>
        <v>0</v>
      </c>
      <c r="G164" s="286">
        <f>'1) Budget Table'!G161</f>
        <v>0</v>
      </c>
      <c r="H164" s="287"/>
      <c r="I164" s="287">
        <f>'1) Budget Table'!I161</f>
        <v>0</v>
      </c>
      <c r="J164" s="288">
        <f t="shared" ref="J164:J172" si="19">SUM(D164:I164)</f>
        <v>0</v>
      </c>
    </row>
    <row r="165" spans="3:10" ht="17" x14ac:dyDescent="0.2">
      <c r="C165" s="289" t="s">
        <v>208</v>
      </c>
      <c r="D165" s="290"/>
      <c r="E165" s="291"/>
      <c r="F165" s="291"/>
      <c r="G165" s="292"/>
      <c r="H165" s="293"/>
      <c r="I165" s="293"/>
      <c r="J165" s="294">
        <f t="shared" si="19"/>
        <v>0</v>
      </c>
    </row>
    <row r="166" spans="3:10" ht="17" x14ac:dyDescent="0.2">
      <c r="C166" s="295" t="s">
        <v>209</v>
      </c>
      <c r="D166" s="296"/>
      <c r="E166" s="297"/>
      <c r="F166" s="297"/>
      <c r="G166" s="298"/>
      <c r="H166" s="299"/>
      <c r="I166" s="299"/>
      <c r="J166" s="300">
        <f t="shared" si="19"/>
        <v>0</v>
      </c>
    </row>
    <row r="167" spans="3:10" ht="17" x14ac:dyDescent="0.2">
      <c r="C167" s="295" t="s">
        <v>210</v>
      </c>
      <c r="D167" s="296"/>
      <c r="E167" s="297"/>
      <c r="F167" s="297"/>
      <c r="G167" s="296"/>
      <c r="H167" s="297"/>
      <c r="I167" s="297"/>
      <c r="J167" s="300">
        <f t="shared" si="19"/>
        <v>0</v>
      </c>
    </row>
    <row r="168" spans="3:10" ht="17" x14ac:dyDescent="0.2">
      <c r="C168" s="301" t="s">
        <v>211</v>
      </c>
      <c r="D168" s="296"/>
      <c r="E168" s="297"/>
      <c r="F168" s="297"/>
      <c r="G168" s="296"/>
      <c r="H168" s="297"/>
      <c r="I168" s="297"/>
      <c r="J168" s="300">
        <f t="shared" si="19"/>
        <v>0</v>
      </c>
    </row>
    <row r="169" spans="3:10" ht="17" x14ac:dyDescent="0.2">
      <c r="C169" s="295" t="s">
        <v>212</v>
      </c>
      <c r="D169" s="296"/>
      <c r="E169" s="297"/>
      <c r="F169" s="297"/>
      <c r="G169" s="296"/>
      <c r="H169" s="297"/>
      <c r="I169" s="297"/>
      <c r="J169" s="300">
        <f t="shared" si="19"/>
        <v>0</v>
      </c>
    </row>
    <row r="170" spans="3:10" ht="17" x14ac:dyDescent="0.2">
      <c r="C170" s="295" t="s">
        <v>213</v>
      </c>
      <c r="D170" s="296"/>
      <c r="E170" s="297"/>
      <c r="F170" s="297"/>
      <c r="G170" s="296"/>
      <c r="H170" s="297"/>
      <c r="I170" s="297"/>
      <c r="J170" s="300">
        <f t="shared" si="19"/>
        <v>0</v>
      </c>
    </row>
    <row r="171" spans="3:10" ht="17" x14ac:dyDescent="0.2">
      <c r="C171" s="295" t="s">
        <v>214</v>
      </c>
      <c r="D171" s="296"/>
      <c r="E171" s="297"/>
      <c r="F171" s="297"/>
      <c r="G171" s="296"/>
      <c r="H171" s="297"/>
      <c r="I171" s="297"/>
      <c r="J171" s="300">
        <f t="shared" si="19"/>
        <v>0</v>
      </c>
    </row>
    <row r="172" spans="3:10" ht="17" x14ac:dyDescent="0.2">
      <c r="C172" s="305" t="s">
        <v>215</v>
      </c>
      <c r="D172" s="306">
        <f>SUM(D165:D171)</f>
        <v>0</v>
      </c>
      <c r="E172" s="307"/>
      <c r="F172" s="307"/>
      <c r="G172" s="306">
        <f>SUM(G165:G171)</f>
        <v>0</v>
      </c>
      <c r="H172" s="307"/>
      <c r="I172" s="307">
        <f>SUM(I165:I171)</f>
        <v>0</v>
      </c>
      <c r="J172" s="300">
        <f t="shared" si="19"/>
        <v>0</v>
      </c>
    </row>
    <row r="173" spans="3:10" x14ac:dyDescent="0.2">
      <c r="C173" s="309"/>
      <c r="D173" s="310"/>
      <c r="E173" s="311"/>
      <c r="F173" s="311"/>
      <c r="G173" s="310"/>
      <c r="H173" s="311"/>
      <c r="I173" s="311"/>
      <c r="J173" s="313"/>
    </row>
    <row r="174" spans="3:10" x14ac:dyDescent="0.2">
      <c r="C174" s="438" t="s">
        <v>171</v>
      </c>
      <c r="D174" s="439"/>
      <c r="E174" s="439"/>
      <c r="F174" s="439"/>
      <c r="G174" s="439"/>
      <c r="H174" s="439"/>
      <c r="I174" s="439"/>
      <c r="J174" s="440"/>
    </row>
    <row r="175" spans="3:10" ht="18" thickBot="1" x14ac:dyDescent="0.25">
      <c r="C175" s="285" t="s">
        <v>207</v>
      </c>
      <c r="D175" s="286">
        <f>'1) Budget Table'!D171</f>
        <v>0</v>
      </c>
      <c r="E175" s="287"/>
      <c r="F175" s="287">
        <f>'1) Budget Table'!F171</f>
        <v>0</v>
      </c>
      <c r="G175" s="286">
        <f>'1) Budget Table'!G171</f>
        <v>0</v>
      </c>
      <c r="H175" s="287"/>
      <c r="I175" s="287">
        <f>'1) Budget Table'!I171</f>
        <v>0</v>
      </c>
      <c r="J175" s="288">
        <f t="shared" ref="J175:J183" si="20">SUM(D175:I175)</f>
        <v>0</v>
      </c>
    </row>
    <row r="176" spans="3:10" ht="17" x14ac:dyDescent="0.2">
      <c r="C176" s="289" t="s">
        <v>208</v>
      </c>
      <c r="D176" s="290"/>
      <c r="E176" s="291"/>
      <c r="F176" s="291"/>
      <c r="G176" s="292"/>
      <c r="H176" s="293"/>
      <c r="I176" s="293"/>
      <c r="J176" s="294">
        <f t="shared" si="20"/>
        <v>0</v>
      </c>
    </row>
    <row r="177" spans="3:10" ht="17" x14ac:dyDescent="0.2">
      <c r="C177" s="295" t="s">
        <v>209</v>
      </c>
      <c r="D177" s="296"/>
      <c r="E177" s="297"/>
      <c r="F177" s="297"/>
      <c r="G177" s="298"/>
      <c r="H177" s="299"/>
      <c r="I177" s="299"/>
      <c r="J177" s="300">
        <f t="shared" si="20"/>
        <v>0</v>
      </c>
    </row>
    <row r="178" spans="3:10" ht="17" x14ac:dyDescent="0.2">
      <c r="C178" s="295" t="s">
        <v>210</v>
      </c>
      <c r="D178" s="296"/>
      <c r="E178" s="297"/>
      <c r="F178" s="297"/>
      <c r="G178" s="296"/>
      <c r="H178" s="297"/>
      <c r="I178" s="297"/>
      <c r="J178" s="300">
        <f t="shared" si="20"/>
        <v>0</v>
      </c>
    </row>
    <row r="179" spans="3:10" ht="17" x14ac:dyDescent="0.2">
      <c r="C179" s="301" t="s">
        <v>211</v>
      </c>
      <c r="D179" s="296"/>
      <c r="E179" s="297"/>
      <c r="F179" s="297"/>
      <c r="G179" s="296"/>
      <c r="H179" s="297"/>
      <c r="I179" s="297"/>
      <c r="J179" s="300">
        <f t="shared" si="20"/>
        <v>0</v>
      </c>
    </row>
    <row r="180" spans="3:10" ht="17" x14ac:dyDescent="0.2">
      <c r="C180" s="295" t="s">
        <v>212</v>
      </c>
      <c r="D180" s="296"/>
      <c r="E180" s="297"/>
      <c r="F180" s="297"/>
      <c r="G180" s="296"/>
      <c r="H180" s="297"/>
      <c r="I180" s="297"/>
      <c r="J180" s="300">
        <f t="shared" si="20"/>
        <v>0</v>
      </c>
    </row>
    <row r="181" spans="3:10" ht="17" x14ac:dyDescent="0.2">
      <c r="C181" s="295" t="s">
        <v>213</v>
      </c>
      <c r="D181" s="296"/>
      <c r="E181" s="297"/>
      <c r="F181" s="297"/>
      <c r="G181" s="296"/>
      <c r="H181" s="297"/>
      <c r="I181" s="297"/>
      <c r="J181" s="300">
        <f t="shared" si="20"/>
        <v>0</v>
      </c>
    </row>
    <row r="182" spans="3:10" ht="17" x14ac:dyDescent="0.2">
      <c r="C182" s="295" t="s">
        <v>214</v>
      </c>
      <c r="D182" s="296"/>
      <c r="E182" s="297"/>
      <c r="F182" s="297"/>
      <c r="G182" s="296"/>
      <c r="H182" s="297"/>
      <c r="I182" s="297"/>
      <c r="J182" s="300">
        <f t="shared" si="20"/>
        <v>0</v>
      </c>
    </row>
    <row r="183" spans="3:10" ht="17" x14ac:dyDescent="0.2">
      <c r="C183" s="305" t="s">
        <v>215</v>
      </c>
      <c r="D183" s="306">
        <f>SUM(D176:D182)</f>
        <v>0</v>
      </c>
      <c r="E183" s="307"/>
      <c r="F183" s="307"/>
      <c r="G183" s="306">
        <f>SUM(G176:G182)</f>
        <v>0</v>
      </c>
      <c r="H183" s="307"/>
      <c r="I183" s="307">
        <f>SUM(I176:I182)</f>
        <v>0</v>
      </c>
      <c r="J183" s="300">
        <f t="shared" si="20"/>
        <v>0</v>
      </c>
    </row>
    <row r="184" spans="3:10" x14ac:dyDescent="0.2">
      <c r="C184" s="274"/>
      <c r="D184" s="274"/>
      <c r="G184" s="274"/>
    </row>
    <row r="185" spans="3:10" x14ac:dyDescent="0.2">
      <c r="C185" s="438" t="s">
        <v>224</v>
      </c>
      <c r="D185" s="439"/>
      <c r="E185" s="439"/>
      <c r="F185" s="439"/>
      <c r="G185" s="439"/>
      <c r="H185" s="439"/>
      <c r="I185" s="439"/>
      <c r="J185" s="440"/>
    </row>
    <row r="186" spans="3:10" ht="18" thickBot="1" x14ac:dyDescent="0.25">
      <c r="C186" s="285" t="s">
        <v>225</v>
      </c>
      <c r="D186" s="286">
        <f>'1) Budget Table'!D178</f>
        <v>638805.32000000007</v>
      </c>
      <c r="E186" s="287"/>
      <c r="F186" s="287">
        <f>'1) Budget Table'!F178</f>
        <v>638805.32000000007</v>
      </c>
      <c r="G186" s="286">
        <f>'1) Budget Table'!G178</f>
        <v>361834</v>
      </c>
      <c r="H186" s="287"/>
      <c r="I186" s="287">
        <f>'1) Budget Table'!I178</f>
        <v>361834</v>
      </c>
      <c r="J186" s="288">
        <f>F186+I186</f>
        <v>1000639.3200000001</v>
      </c>
    </row>
    <row r="187" spans="3:10" ht="17" x14ac:dyDescent="0.2">
      <c r="C187" s="289" t="s">
        <v>208</v>
      </c>
      <c r="D187" s="320">
        <v>321556</v>
      </c>
      <c r="E187" s="321"/>
      <c r="F187" s="321">
        <v>321556</v>
      </c>
      <c r="G187" s="292">
        <v>278444</v>
      </c>
      <c r="H187" s="293">
        <v>0</v>
      </c>
      <c r="I187" s="293">
        <f>G187+H187</f>
        <v>278444</v>
      </c>
      <c r="J187" s="294">
        <f>F187+I187</f>
        <v>600000</v>
      </c>
    </row>
    <row r="188" spans="3:10" ht="17" x14ac:dyDescent="0.2">
      <c r="C188" s="295" t="s">
        <v>209</v>
      </c>
      <c r="D188" s="296"/>
      <c r="E188" s="297"/>
      <c r="F188" s="297"/>
      <c r="G188" s="298"/>
      <c r="H188" s="299"/>
      <c r="I188" s="297">
        <f t="shared" ref="I188:I193" si="21">G188+H188</f>
        <v>0</v>
      </c>
      <c r="J188" s="300">
        <f t="shared" ref="J188:J192" si="22">SUM(D188:I188)</f>
        <v>0</v>
      </c>
    </row>
    <row r="189" spans="3:10" ht="17" x14ac:dyDescent="0.2">
      <c r="C189" s="295" t="s">
        <v>210</v>
      </c>
      <c r="D189" s="296"/>
      <c r="E189" s="297"/>
      <c r="F189" s="297"/>
      <c r="G189" s="296"/>
      <c r="H189" s="297"/>
      <c r="I189" s="297">
        <f t="shared" si="21"/>
        <v>0</v>
      </c>
      <c r="J189" s="300">
        <f t="shared" si="22"/>
        <v>0</v>
      </c>
    </row>
    <row r="190" spans="3:10" ht="17" x14ac:dyDescent="0.2">
      <c r="C190" s="301" t="s">
        <v>211</v>
      </c>
      <c r="D190" s="296">
        <v>87000</v>
      </c>
      <c r="E190" s="297"/>
      <c r="F190" s="297">
        <v>87000</v>
      </c>
      <c r="G190" s="296">
        <v>30000</v>
      </c>
      <c r="H190" s="297"/>
      <c r="I190" s="297">
        <f t="shared" si="21"/>
        <v>30000</v>
      </c>
      <c r="J190" s="300">
        <f>F190+I190</f>
        <v>117000</v>
      </c>
    </row>
    <row r="191" spans="3:10" ht="17" x14ac:dyDescent="0.2">
      <c r="C191" s="295" t="s">
        <v>212</v>
      </c>
      <c r="D191" s="320">
        <v>140000</v>
      </c>
      <c r="E191" s="322"/>
      <c r="F191" s="322">
        <v>140000</v>
      </c>
      <c r="G191" s="296">
        <v>40000</v>
      </c>
      <c r="H191" s="297"/>
      <c r="I191" s="297">
        <f t="shared" si="21"/>
        <v>40000</v>
      </c>
      <c r="J191" s="300">
        <f>F191+I191</f>
        <v>180000</v>
      </c>
    </row>
    <row r="192" spans="3:10" ht="17" x14ac:dyDescent="0.2">
      <c r="C192" s="295" t="s">
        <v>213</v>
      </c>
      <c r="D192" s="296"/>
      <c r="E192" s="297"/>
      <c r="F192" s="297"/>
      <c r="G192" s="296"/>
      <c r="H192" s="297"/>
      <c r="I192" s="297">
        <f t="shared" si="21"/>
        <v>0</v>
      </c>
      <c r="J192" s="300">
        <f t="shared" si="22"/>
        <v>0</v>
      </c>
    </row>
    <row r="193" spans="3:16" ht="17" x14ac:dyDescent="0.2">
      <c r="C193" s="295" t="s">
        <v>214</v>
      </c>
      <c r="D193" s="320">
        <v>90249.32</v>
      </c>
      <c r="E193" s="322"/>
      <c r="F193" s="322">
        <v>90249.32</v>
      </c>
      <c r="G193" s="296">
        <v>13390</v>
      </c>
      <c r="H193" s="297"/>
      <c r="I193" s="297">
        <f t="shared" si="21"/>
        <v>13390</v>
      </c>
      <c r="J193" s="300">
        <f>F193+I193</f>
        <v>103639.32</v>
      </c>
      <c r="K193" s="274"/>
      <c r="L193" s="274"/>
      <c r="M193" s="274"/>
      <c r="N193" s="274"/>
      <c r="O193" s="274"/>
      <c r="P193" s="274"/>
    </row>
    <row r="194" spans="3:16" ht="17" x14ac:dyDescent="0.2">
      <c r="C194" s="305" t="s">
        <v>215</v>
      </c>
      <c r="D194" s="306">
        <f>SUM(D187:D193)</f>
        <v>638805.32000000007</v>
      </c>
      <c r="E194" s="307"/>
      <c r="F194" s="307">
        <f>SUM(F187:F193)</f>
        <v>638805.32000000007</v>
      </c>
      <c r="G194" s="306">
        <f>SUM(G187:G193)</f>
        <v>361834</v>
      </c>
      <c r="H194" s="307"/>
      <c r="I194" s="307">
        <f>SUM(I187:I193)</f>
        <v>361834</v>
      </c>
      <c r="J194" s="300">
        <f>SUM(J187:J193)</f>
        <v>1000639.3200000001</v>
      </c>
      <c r="K194" s="274"/>
      <c r="L194" s="274"/>
      <c r="M194" s="274"/>
      <c r="N194" s="274"/>
      <c r="O194" s="274"/>
      <c r="P194" s="274"/>
    </row>
    <row r="195" spans="3:16" ht="17" thickBot="1" x14ac:dyDescent="0.25">
      <c r="C195" s="274"/>
      <c r="D195" s="274"/>
      <c r="G195" s="274"/>
      <c r="K195" s="274"/>
      <c r="L195" s="274"/>
      <c r="M195" s="274"/>
      <c r="N195" s="274"/>
      <c r="O195" s="274"/>
      <c r="P195" s="274"/>
    </row>
    <row r="196" spans="3:16" ht="17" thickBot="1" x14ac:dyDescent="0.25">
      <c r="C196" s="447" t="s">
        <v>188</v>
      </c>
      <c r="D196" s="448"/>
      <c r="E196" s="448"/>
      <c r="F196" s="448"/>
      <c r="G196" s="448"/>
      <c r="H196" s="448"/>
      <c r="I196" s="448"/>
      <c r="J196" s="449"/>
      <c r="K196" s="274"/>
      <c r="L196" s="274"/>
      <c r="M196" s="274"/>
      <c r="N196" s="274"/>
      <c r="O196" s="274"/>
      <c r="P196" s="274"/>
    </row>
    <row r="197" spans="3:16" x14ac:dyDescent="0.2">
      <c r="C197" s="323"/>
      <c r="D197" s="441" t="str">
        <f>'1) Budget Table'!D4</f>
        <v>UNDP</v>
      </c>
      <c r="E197" s="324"/>
      <c r="F197" s="324"/>
      <c r="G197" s="441" t="str">
        <f>'1) Budget Table'!G4</f>
        <v>UNICEF</v>
      </c>
      <c r="H197" s="324"/>
      <c r="I197" s="443" t="str">
        <f>'1) Budget Table'!H4</f>
        <v>UNICEF revision</v>
      </c>
      <c r="J197" s="445" t="s">
        <v>188</v>
      </c>
      <c r="K197" s="274"/>
      <c r="L197" s="274"/>
      <c r="M197" s="274"/>
      <c r="N197" s="274"/>
      <c r="O197" s="274"/>
      <c r="P197" s="274"/>
    </row>
    <row r="198" spans="3:16" ht="17" x14ac:dyDescent="0.2">
      <c r="C198" s="323"/>
      <c r="D198" s="442"/>
      <c r="E198" s="325"/>
      <c r="F198" s="325" t="s">
        <v>640</v>
      </c>
      <c r="G198" s="442"/>
      <c r="H198" s="325"/>
      <c r="I198" s="444"/>
      <c r="J198" s="446"/>
      <c r="K198" s="274"/>
      <c r="L198" s="274"/>
      <c r="M198" s="274"/>
      <c r="N198" s="274"/>
      <c r="O198" s="274"/>
      <c r="P198" s="274"/>
    </row>
    <row r="199" spans="3:16" ht="17" x14ac:dyDescent="0.2">
      <c r="C199" s="326" t="s">
        <v>208</v>
      </c>
      <c r="D199" s="327">
        <f>SUM(D176,D165,D154,D143,D131,D120,D109,D98,D86,D75,D64,D53,D41,D30,D19,D8,D187)</f>
        <v>321556</v>
      </c>
      <c r="E199" s="328"/>
      <c r="F199" s="328">
        <f>SUM(F176,F165,F154,F143,F131,F120,F109,F98,F86,F75,F64,F53,F41,F30,F19,F8,F187)</f>
        <v>321556</v>
      </c>
      <c r="G199" s="327">
        <f t="shared" ref="D199:H207" si="23">SUM(G176,G165,G154,G143,G131,G120,G109,G98,G86,G75,G64,G53,G41,G30,G19,G8,G187)</f>
        <v>278444</v>
      </c>
      <c r="H199" s="328">
        <f>SUM(H176,H165,H154,H143,H131,H120,H109,H98,H86,H75,H64,H53,H41,H30,H19,H8,H187)</f>
        <v>0</v>
      </c>
      <c r="I199" s="328">
        <f>SUM(I176,I165,I154,I143,I131,I120,I109,I98,I86,I75,I64,I53,I41,I30,I19,I8,I187)</f>
        <v>278444</v>
      </c>
      <c r="J199" s="329">
        <f>F199+I199</f>
        <v>600000</v>
      </c>
      <c r="K199" s="274"/>
      <c r="L199" s="274"/>
      <c r="M199" s="274"/>
      <c r="N199" s="274"/>
      <c r="O199" s="274"/>
      <c r="P199" s="274"/>
    </row>
    <row r="200" spans="3:16" ht="17" x14ac:dyDescent="0.2">
      <c r="C200" s="326" t="s">
        <v>209</v>
      </c>
      <c r="D200" s="327">
        <f t="shared" si="23"/>
        <v>151740</v>
      </c>
      <c r="E200" s="328">
        <f>F200-D200</f>
        <v>-61000</v>
      </c>
      <c r="F200" s="328">
        <f>F9+F20+F54+F87</f>
        <v>90740</v>
      </c>
      <c r="G200" s="327">
        <f t="shared" si="23"/>
        <v>110000</v>
      </c>
      <c r="H200" s="328">
        <f t="shared" si="23"/>
        <v>-60000</v>
      </c>
      <c r="I200" s="328">
        <f t="shared" ref="I200" si="24">SUM(I177,I166,I155,I144,I132,I121,I110,I99,I87,I76,I65,I54,I42,I31,I20,I9,I188)</f>
        <v>50000</v>
      </c>
      <c r="J200" s="330">
        <f t="shared" ref="J200:J208" si="25">F200+I200</f>
        <v>140740</v>
      </c>
      <c r="K200" s="274"/>
      <c r="L200" s="274"/>
      <c r="M200" s="274"/>
      <c r="N200" s="274"/>
      <c r="O200" s="274"/>
      <c r="P200" s="274"/>
    </row>
    <row r="201" spans="3:16" ht="17" x14ac:dyDescent="0.2">
      <c r="C201" s="326" t="s">
        <v>210</v>
      </c>
      <c r="D201" s="327">
        <f t="shared" si="23"/>
        <v>56000</v>
      </c>
      <c r="E201" s="328">
        <f t="shared" ref="E201:E207" si="26">F201-D201</f>
        <v>-3766</v>
      </c>
      <c r="F201" s="328">
        <f>F10+F21+F88</f>
        <v>52234</v>
      </c>
      <c r="G201" s="327">
        <f t="shared" si="23"/>
        <v>30000</v>
      </c>
      <c r="H201" s="328">
        <f t="shared" si="23"/>
        <v>80000</v>
      </c>
      <c r="I201" s="328">
        <f t="shared" ref="I201" si="27">SUM(I178,I167,I156,I145,I133,I122,I111,I100,I88,I77,I66,I55,I43,I32,I21,I10,I189)</f>
        <v>110000</v>
      </c>
      <c r="J201" s="330">
        <f t="shared" si="25"/>
        <v>162234</v>
      </c>
      <c r="K201" s="274"/>
      <c r="L201" s="274"/>
      <c r="M201" s="274"/>
      <c r="N201" s="274"/>
      <c r="O201" s="274"/>
      <c r="P201" s="274"/>
    </row>
    <row r="202" spans="3:16" ht="17" x14ac:dyDescent="0.2">
      <c r="C202" s="331" t="s">
        <v>211</v>
      </c>
      <c r="D202" s="327">
        <f t="shared" si="23"/>
        <v>576132</v>
      </c>
      <c r="E202" s="328">
        <f t="shared" si="26"/>
        <v>-155679</v>
      </c>
      <c r="F202" s="328">
        <f>F11+F22+F56+F89+F190</f>
        <v>420453</v>
      </c>
      <c r="G202" s="327">
        <f t="shared" si="23"/>
        <v>140000</v>
      </c>
      <c r="H202" s="328">
        <f t="shared" si="23"/>
        <v>10000</v>
      </c>
      <c r="I202" s="328">
        <f t="shared" ref="I202" si="28">SUM(I179,I168,I157,I146,I134,I123,I112,I101,I89,I78,I67,I56,I44,I33,I22,I11,I190)</f>
        <v>150000</v>
      </c>
      <c r="J202" s="330">
        <f t="shared" si="25"/>
        <v>570453</v>
      </c>
      <c r="K202" s="274"/>
      <c r="L202" s="274"/>
      <c r="M202" s="274"/>
      <c r="N202" s="274"/>
      <c r="O202" s="274"/>
      <c r="P202" s="274"/>
    </row>
    <row r="203" spans="3:16" ht="17" x14ac:dyDescent="0.2">
      <c r="C203" s="326" t="s">
        <v>212</v>
      </c>
      <c r="D203" s="327">
        <f>SUM(D180,D169,D158,D147,D135,D124,D113,D102,D90,D79,D68,D57,D45,D34,D23,D12,D191)</f>
        <v>327500</v>
      </c>
      <c r="E203" s="328">
        <f t="shared" si="26"/>
        <v>244992</v>
      </c>
      <c r="F203" s="328">
        <f>F12+F23+F57+F90+F191</f>
        <v>572492</v>
      </c>
      <c r="G203" s="327">
        <f t="shared" ref="G203:I204" si="29">SUM(G180,G169,G158,G147,G135,G124,G113,G102,G90,G79,G68,G57,G45,G34,G23,G12,G191)</f>
        <v>170000</v>
      </c>
      <c r="H203" s="328">
        <f t="shared" si="29"/>
        <v>-100000</v>
      </c>
      <c r="I203" s="328">
        <f t="shared" si="29"/>
        <v>70000</v>
      </c>
      <c r="J203" s="330">
        <f t="shared" si="25"/>
        <v>642492</v>
      </c>
      <c r="K203" s="131"/>
      <c r="L203" s="131"/>
      <c r="M203" s="131"/>
      <c r="N203" s="131"/>
      <c r="O203" s="131"/>
      <c r="P203" s="332"/>
    </row>
    <row r="204" spans="3:16" ht="17" x14ac:dyDescent="0.2">
      <c r="C204" s="326" t="s">
        <v>213</v>
      </c>
      <c r="D204" s="327">
        <f>SUM(D181,D170,D159,D148,D136,D125,D114,D103,D91,D80,D69,D58,D46,D35,D24,D13,D192)</f>
        <v>103280</v>
      </c>
      <c r="E204" s="328">
        <f t="shared" si="26"/>
        <v>-37820</v>
      </c>
      <c r="F204" s="328">
        <f>F13+F24+F58+F91</f>
        <v>65460</v>
      </c>
      <c r="G204" s="327">
        <f t="shared" si="29"/>
        <v>300000</v>
      </c>
      <c r="H204" s="328">
        <f t="shared" si="29"/>
        <v>130000</v>
      </c>
      <c r="I204" s="328">
        <f t="shared" si="29"/>
        <v>430000</v>
      </c>
      <c r="J204" s="330">
        <f t="shared" si="25"/>
        <v>495460</v>
      </c>
      <c r="K204" s="131"/>
      <c r="L204" s="131"/>
      <c r="M204" s="131"/>
      <c r="N204" s="131"/>
      <c r="O204" s="131"/>
      <c r="P204" s="332"/>
    </row>
    <row r="205" spans="3:16" ht="17" x14ac:dyDescent="0.2">
      <c r="C205" s="326" t="s">
        <v>214</v>
      </c>
      <c r="D205" s="333">
        <f>SUM(D182,D171,D160,D149,D137,D126,D115,D104,D92,D81,D70,D59,D47,D36,D25,D14,D193)</f>
        <v>145696.32000000001</v>
      </c>
      <c r="E205" s="328">
        <f t="shared" si="26"/>
        <v>13273</v>
      </c>
      <c r="F205" s="334">
        <f>F14+F25+F59+F92+F193</f>
        <v>158969.32</v>
      </c>
      <c r="G205" s="333">
        <f>SUM(G182,G171,G160,G149,G137,G126,G115,G104,G92,G81,G70,G59,G47,G36,G25,G14,G193)</f>
        <v>93390</v>
      </c>
      <c r="H205" s="328">
        <f t="shared" si="23"/>
        <v>-60000</v>
      </c>
      <c r="I205" s="334">
        <f t="shared" ref="I205" si="30">SUM(I182,I171,I160,I149,I137,I126,I115,I104,I92,I81,I70,I59,I47,I36,I25,I14,I193)</f>
        <v>33390</v>
      </c>
      <c r="J205" s="330">
        <f t="shared" si="25"/>
        <v>192359.32</v>
      </c>
      <c r="K205" s="131"/>
      <c r="L205" s="131"/>
      <c r="M205" s="131"/>
      <c r="N205" s="131"/>
      <c r="O205" s="131"/>
      <c r="P205" s="332"/>
    </row>
    <row r="206" spans="3:16" ht="17" x14ac:dyDescent="0.2">
      <c r="C206" s="335" t="s">
        <v>226</v>
      </c>
      <c r="D206" s="336">
        <f>SUM(D199:D205)</f>
        <v>1681904.32</v>
      </c>
      <c r="E206" s="328">
        <f t="shared" si="26"/>
        <v>0</v>
      </c>
      <c r="F206" s="337">
        <f>SUM(F199:F205)</f>
        <v>1681904.32</v>
      </c>
      <c r="G206" s="336">
        <f>SUM(G199:G205)</f>
        <v>1121834</v>
      </c>
      <c r="H206" s="328">
        <f t="shared" si="23"/>
        <v>0</v>
      </c>
      <c r="I206" s="337">
        <f>SUM(I199:I205)</f>
        <v>1121834</v>
      </c>
      <c r="J206" s="338">
        <f t="shared" si="25"/>
        <v>2803738.3200000003</v>
      </c>
      <c r="K206" s="131"/>
      <c r="L206" s="131"/>
      <c r="M206" s="131"/>
      <c r="N206" s="131"/>
      <c r="O206" s="131"/>
      <c r="P206" s="332"/>
    </row>
    <row r="207" spans="3:16" ht="18" thickBot="1" x14ac:dyDescent="0.25">
      <c r="C207" s="339" t="s">
        <v>227</v>
      </c>
      <c r="D207" s="340">
        <f>D206*0.07</f>
        <v>117733.30240000002</v>
      </c>
      <c r="E207" s="328">
        <f t="shared" si="26"/>
        <v>0</v>
      </c>
      <c r="F207" s="341">
        <f>F206*0.07</f>
        <v>117733.30240000002</v>
      </c>
      <c r="G207" s="340">
        <f t="shared" ref="G207:I207" si="31">G206*0.07</f>
        <v>78528.38</v>
      </c>
      <c r="H207" s="342">
        <f t="shared" si="23"/>
        <v>0</v>
      </c>
      <c r="I207" s="341">
        <f t="shared" si="31"/>
        <v>78528.38</v>
      </c>
      <c r="J207" s="343">
        <f t="shared" si="25"/>
        <v>196261.68240000002</v>
      </c>
      <c r="K207" s="4"/>
      <c r="L207" s="4"/>
      <c r="M207" s="4"/>
      <c r="N207" s="4"/>
      <c r="O207" s="344"/>
      <c r="P207" s="274"/>
    </row>
    <row r="208" spans="3:16" ht="18" thickBot="1" x14ac:dyDescent="0.25">
      <c r="C208" s="345" t="s">
        <v>228</v>
      </c>
      <c r="D208" s="346">
        <f>SUM(D206:D207)</f>
        <v>1799637.6224</v>
      </c>
      <c r="E208" s="347"/>
      <c r="F208" s="347">
        <f>SUM(F206:F207)</f>
        <v>1799637.6224</v>
      </c>
      <c r="G208" s="346">
        <f>SUM(G206:G207)</f>
        <v>1200362.3799999999</v>
      </c>
      <c r="H208" s="347">
        <f t="shared" ref="H208" si="32">SUM(H206:H207)</f>
        <v>0</v>
      </c>
      <c r="I208" s="347">
        <f>SUM(I206:I207)</f>
        <v>1200362.3799999999</v>
      </c>
      <c r="J208" s="348">
        <f t="shared" si="25"/>
        <v>3000000.0023999996</v>
      </c>
      <c r="K208" s="4"/>
      <c r="L208" s="4"/>
      <c r="M208" s="4"/>
      <c r="N208" s="4"/>
      <c r="O208" s="344"/>
      <c r="P208" s="274"/>
    </row>
    <row r="209" spans="3:17" x14ac:dyDescent="0.2">
      <c r="C209" s="274"/>
      <c r="D209" s="274"/>
      <c r="F209" s="349"/>
      <c r="G209" s="274"/>
      <c r="K209" s="274"/>
      <c r="L209" s="274"/>
      <c r="M209" s="274"/>
      <c r="N209" s="274"/>
      <c r="O209" s="350"/>
      <c r="P209" s="274"/>
      <c r="Q209" s="274"/>
    </row>
    <row r="210" spans="3:17" x14ac:dyDescent="0.2">
      <c r="C210" s="274"/>
      <c r="D210" s="274"/>
      <c r="G210" s="274"/>
      <c r="K210" s="351"/>
      <c r="L210" s="351"/>
      <c r="M210" s="274"/>
      <c r="N210" s="274"/>
      <c r="O210" s="350"/>
      <c r="P210" s="274"/>
      <c r="Q210" s="274"/>
    </row>
    <row r="211" spans="3:17" x14ac:dyDescent="0.2">
      <c r="C211" s="274"/>
      <c r="D211" s="274"/>
      <c r="G211" s="274"/>
      <c r="K211" s="351"/>
      <c r="L211" s="351"/>
      <c r="M211" s="274"/>
      <c r="N211" s="274"/>
      <c r="O211" s="274"/>
      <c r="P211" s="274"/>
      <c r="Q211" s="274"/>
    </row>
    <row r="212" spans="3:17" x14ac:dyDescent="0.2">
      <c r="C212" s="274"/>
      <c r="D212" s="274"/>
      <c r="G212" s="274"/>
      <c r="K212" s="351"/>
      <c r="L212" s="351"/>
      <c r="M212" s="274"/>
      <c r="N212" s="274"/>
      <c r="O212" s="26"/>
      <c r="P212" s="274"/>
      <c r="Q212" s="274"/>
    </row>
    <row r="213" spans="3:17" x14ac:dyDescent="0.2">
      <c r="C213" s="274"/>
      <c r="D213" s="274"/>
      <c r="G213" s="274"/>
      <c r="K213" s="351"/>
      <c r="L213" s="351"/>
      <c r="M213" s="274"/>
      <c r="N213" s="274"/>
      <c r="O213" s="26"/>
      <c r="P213" s="274"/>
      <c r="Q213" s="274"/>
    </row>
    <row r="214" spans="3:17" x14ac:dyDescent="0.2">
      <c r="C214" s="274"/>
      <c r="D214" s="274"/>
      <c r="G214" s="274"/>
      <c r="K214" s="352"/>
      <c r="L214" s="351"/>
      <c r="M214" s="274"/>
      <c r="N214" s="274"/>
      <c r="O214" s="26"/>
      <c r="P214" s="274"/>
      <c r="Q214" s="274"/>
    </row>
    <row r="215" spans="3:17" x14ac:dyDescent="0.2">
      <c r="C215" s="274"/>
      <c r="D215" s="274"/>
      <c r="G215" s="274"/>
      <c r="K215" s="352"/>
      <c r="L215" s="351"/>
      <c r="M215" s="274"/>
      <c r="N215" s="274"/>
      <c r="O215" s="26"/>
      <c r="P215" s="274"/>
      <c r="Q215" s="274"/>
    </row>
    <row r="216" spans="3:17" x14ac:dyDescent="0.2">
      <c r="C216" s="274"/>
      <c r="D216" s="274"/>
      <c r="G216" s="274"/>
      <c r="K216" s="351"/>
      <c r="L216" s="351"/>
      <c r="M216" s="274"/>
      <c r="N216" s="274"/>
      <c r="O216" s="26"/>
      <c r="P216" s="274"/>
      <c r="Q216" s="274"/>
    </row>
    <row r="217" spans="3:17" x14ac:dyDescent="0.2">
      <c r="C217" s="274"/>
      <c r="D217" s="274"/>
      <c r="G217" s="274"/>
      <c r="K217" s="274"/>
      <c r="L217" s="351"/>
      <c r="M217" s="274"/>
      <c r="N217" s="274"/>
      <c r="O217" s="26"/>
      <c r="P217" s="274"/>
      <c r="Q217" s="274"/>
    </row>
    <row r="218" spans="3:17" x14ac:dyDescent="0.2">
      <c r="C218" s="274"/>
      <c r="D218" s="274"/>
      <c r="G218" s="274"/>
      <c r="K218" s="274"/>
      <c r="L218" s="351"/>
      <c r="M218" s="274"/>
      <c r="N218" s="274"/>
      <c r="O218" s="274"/>
      <c r="P218" s="274"/>
      <c r="Q218" s="274"/>
    </row>
    <row r="219" spans="3:17" x14ac:dyDescent="0.2">
      <c r="C219" s="274"/>
      <c r="D219" s="274"/>
      <c r="G219" s="274"/>
      <c r="K219" s="274"/>
      <c r="L219" s="350"/>
      <c r="M219" s="274"/>
      <c r="N219" s="274"/>
      <c r="O219" s="274"/>
      <c r="P219" s="274"/>
      <c r="Q219" s="274"/>
    </row>
    <row r="220" spans="3:17" x14ac:dyDescent="0.2">
      <c r="C220" s="274"/>
      <c r="D220" s="274"/>
      <c r="G220" s="274"/>
      <c r="K220" s="274"/>
      <c r="L220" s="274"/>
      <c r="M220" s="274"/>
      <c r="N220" s="274"/>
      <c r="O220" s="274"/>
      <c r="P220" s="350"/>
      <c r="Q220" s="274"/>
    </row>
    <row r="221" spans="3:17" x14ac:dyDescent="0.2">
      <c r="C221" s="274"/>
      <c r="D221" s="274"/>
      <c r="G221" s="274"/>
      <c r="K221" s="274"/>
      <c r="L221" s="274"/>
      <c r="M221" s="274"/>
      <c r="N221" s="274"/>
      <c r="O221" s="274"/>
      <c r="P221" s="274"/>
      <c r="Q221" s="274"/>
    </row>
    <row r="222" spans="3:17" x14ac:dyDescent="0.2">
      <c r="C222" s="274"/>
      <c r="D222" s="274"/>
      <c r="G222" s="274"/>
      <c r="K222" s="274"/>
      <c r="L222" s="274"/>
      <c r="M222" s="274"/>
      <c r="N222" s="274"/>
      <c r="O222" s="274"/>
      <c r="P222" s="274"/>
      <c r="Q222" s="274"/>
    </row>
    <row r="223" spans="3:17" x14ac:dyDescent="0.2">
      <c r="C223" s="274"/>
      <c r="D223" s="274"/>
      <c r="G223" s="274"/>
      <c r="K223" s="274"/>
      <c r="L223" s="274"/>
      <c r="M223" s="274"/>
      <c r="N223" s="274"/>
      <c r="O223" s="274"/>
      <c r="P223" s="274"/>
      <c r="Q223" s="274"/>
    </row>
    <row r="224" spans="3:17" x14ac:dyDescent="0.2">
      <c r="C224" s="274"/>
      <c r="D224" s="274"/>
      <c r="G224" s="274"/>
      <c r="K224" s="274"/>
      <c r="L224" s="274"/>
      <c r="M224" s="274"/>
      <c r="N224" s="274"/>
      <c r="O224" s="274"/>
      <c r="P224" s="274"/>
      <c r="Q224" s="274"/>
    </row>
    <row r="225" spans="3:17" x14ac:dyDescent="0.2">
      <c r="C225" s="274"/>
      <c r="D225" s="274"/>
      <c r="G225" s="274"/>
      <c r="K225" s="274"/>
      <c r="L225" s="274"/>
      <c r="M225" s="274"/>
      <c r="N225" s="274"/>
      <c r="O225" s="274"/>
      <c r="P225" s="274"/>
      <c r="Q225" s="274"/>
    </row>
    <row r="226" spans="3:17" x14ac:dyDescent="0.2">
      <c r="C226" s="274"/>
      <c r="D226" s="274"/>
      <c r="G226" s="274"/>
      <c r="K226" s="274"/>
      <c r="L226" s="274"/>
      <c r="M226" s="274"/>
      <c r="N226" s="274"/>
      <c r="O226" s="274"/>
      <c r="P226" s="274"/>
      <c r="Q226" s="274"/>
    </row>
    <row r="227" spans="3:17" x14ac:dyDescent="0.2">
      <c r="C227" s="274"/>
      <c r="D227" s="274"/>
      <c r="G227" s="274"/>
      <c r="K227" s="274"/>
      <c r="L227" s="274"/>
      <c r="M227" s="274"/>
      <c r="N227" s="274"/>
      <c r="O227" s="274"/>
      <c r="P227" s="274"/>
      <c r="Q227" s="274"/>
    </row>
    <row r="228" spans="3:17" x14ac:dyDescent="0.2">
      <c r="C228" s="274"/>
      <c r="D228" s="274"/>
      <c r="G228" s="274"/>
      <c r="K228" s="274"/>
      <c r="L228" s="274"/>
      <c r="M228" s="274"/>
      <c r="N228" s="274"/>
      <c r="O228" s="274"/>
      <c r="P228" s="274"/>
      <c r="Q228" s="274"/>
    </row>
    <row r="229" spans="3:17" x14ac:dyDescent="0.2">
      <c r="C229" s="274"/>
      <c r="D229" s="274"/>
      <c r="G229" s="274"/>
      <c r="K229" s="274"/>
      <c r="L229" s="274"/>
      <c r="M229" s="274"/>
      <c r="N229" s="274"/>
      <c r="O229" s="274"/>
      <c r="P229" s="274"/>
      <c r="Q229" s="274"/>
    </row>
    <row r="230" spans="3:17" x14ac:dyDescent="0.2">
      <c r="C230" s="274"/>
      <c r="D230" s="274"/>
      <c r="G230" s="274"/>
      <c r="K230" s="274"/>
      <c r="L230" s="274"/>
      <c r="M230" s="274"/>
      <c r="N230" s="274"/>
      <c r="O230" s="274"/>
      <c r="P230" s="274"/>
      <c r="Q230" s="350"/>
    </row>
    <row r="231" spans="3:17" x14ac:dyDescent="0.2">
      <c r="C231" s="274"/>
      <c r="D231" s="274"/>
      <c r="G231" s="274"/>
      <c r="K231" s="274"/>
      <c r="L231" s="274"/>
      <c r="M231" s="274"/>
      <c r="N231" s="274"/>
      <c r="O231" s="274"/>
      <c r="P231" s="274"/>
      <c r="Q231" s="350"/>
    </row>
    <row r="232" spans="3:17" x14ac:dyDescent="0.2">
      <c r="C232" s="274"/>
      <c r="D232" s="274"/>
      <c r="G232" s="274"/>
      <c r="K232" s="274"/>
      <c r="L232" s="274"/>
      <c r="M232" s="274"/>
      <c r="N232" s="274"/>
      <c r="O232" s="274"/>
      <c r="P232" s="274"/>
      <c r="Q232" s="274"/>
    </row>
    <row r="233" spans="3:17" x14ac:dyDescent="0.2">
      <c r="C233" s="274"/>
      <c r="D233" s="274"/>
      <c r="G233" s="274"/>
      <c r="K233" s="274"/>
      <c r="L233" s="274"/>
      <c r="M233" s="274"/>
      <c r="N233" s="274"/>
      <c r="O233" s="274"/>
      <c r="P233" s="274"/>
      <c r="Q233" s="350"/>
    </row>
    <row r="234" spans="3:17" x14ac:dyDescent="0.2">
      <c r="C234" s="274"/>
      <c r="D234" s="274"/>
      <c r="G234" s="274"/>
      <c r="K234" s="274"/>
      <c r="L234" s="274"/>
      <c r="M234" s="274"/>
      <c r="N234" s="274"/>
      <c r="O234" s="274"/>
      <c r="P234" s="274"/>
      <c r="Q234" s="350"/>
    </row>
    <row r="235" spans="3:17" x14ac:dyDescent="0.2">
      <c r="C235" s="274"/>
      <c r="D235" s="274"/>
      <c r="G235" s="274"/>
      <c r="K235" s="274"/>
      <c r="L235" s="274"/>
      <c r="M235" s="274"/>
      <c r="N235" s="274"/>
      <c r="O235" s="274"/>
      <c r="P235" s="274"/>
      <c r="Q235" s="350"/>
    </row>
    <row r="236" spans="3:17" x14ac:dyDescent="0.2">
      <c r="C236" s="274"/>
      <c r="D236" s="274"/>
      <c r="G236" s="274"/>
      <c r="K236" s="274"/>
      <c r="L236" s="274"/>
      <c r="M236" s="274"/>
      <c r="N236" s="274"/>
      <c r="O236" s="274"/>
      <c r="P236" s="274"/>
      <c r="Q236" s="274"/>
    </row>
    <row r="237" spans="3:17" x14ac:dyDescent="0.2">
      <c r="C237" s="274"/>
      <c r="D237" s="274"/>
      <c r="G237" s="274"/>
      <c r="K237" s="274"/>
      <c r="L237" s="274"/>
      <c r="M237" s="274"/>
      <c r="N237" s="274"/>
      <c r="O237" s="274"/>
      <c r="P237" s="274"/>
      <c r="Q237" s="274"/>
    </row>
    <row r="238" spans="3:17" x14ac:dyDescent="0.2">
      <c r="C238" s="274"/>
      <c r="D238" s="274"/>
      <c r="G238" s="274"/>
      <c r="K238" s="274"/>
      <c r="L238" s="274"/>
      <c r="M238" s="274"/>
      <c r="N238" s="274"/>
      <c r="O238" s="274"/>
      <c r="P238" s="274"/>
      <c r="Q238" s="274"/>
    </row>
    <row r="239" spans="3:17" x14ac:dyDescent="0.2">
      <c r="C239" s="274"/>
      <c r="D239" s="274"/>
      <c r="G239" s="274"/>
      <c r="K239" s="274"/>
      <c r="L239" s="274"/>
      <c r="M239" s="274"/>
      <c r="N239" s="274"/>
      <c r="O239" s="274"/>
      <c r="P239" s="274"/>
      <c r="Q239" s="274"/>
    </row>
    <row r="240" spans="3:17" x14ac:dyDescent="0.2">
      <c r="C240" s="274"/>
      <c r="D240" s="274"/>
      <c r="G240" s="274"/>
      <c r="K240" s="274"/>
      <c r="L240" s="274"/>
      <c r="M240" s="274"/>
      <c r="N240" s="274"/>
      <c r="O240" s="274"/>
      <c r="P240" s="274"/>
      <c r="Q240" s="274"/>
    </row>
  </sheetData>
  <sheetProtection insertColumns="0" insertRows="0" deleteRows="0"/>
  <mergeCells count="28">
    <mergeCell ref="D197:D198"/>
    <mergeCell ref="G197:G198"/>
    <mergeCell ref="I197:I198"/>
    <mergeCell ref="C2:G2"/>
    <mergeCell ref="C84:J84"/>
    <mergeCell ref="B95:J95"/>
    <mergeCell ref="C185:J185"/>
    <mergeCell ref="J197:J198"/>
    <mergeCell ref="C163:J163"/>
    <mergeCell ref="C174:J174"/>
    <mergeCell ref="C152:J152"/>
    <mergeCell ref="C51:J51"/>
    <mergeCell ref="C96:J96"/>
    <mergeCell ref="C107:J107"/>
    <mergeCell ref="C118:J118"/>
    <mergeCell ref="C196:J196"/>
    <mergeCell ref="C1:I1"/>
    <mergeCell ref="B5:J5"/>
    <mergeCell ref="C6:J6"/>
    <mergeCell ref="B50:J50"/>
    <mergeCell ref="C17:J17"/>
    <mergeCell ref="C28:J28"/>
    <mergeCell ref="C38:J38"/>
    <mergeCell ref="C129:J129"/>
    <mergeCell ref="B140:J140"/>
    <mergeCell ref="C141:J141"/>
    <mergeCell ref="C62:J62"/>
    <mergeCell ref="C73:J73"/>
  </mergeCells>
  <conditionalFormatting sqref="J15">
    <cfRule type="cellIs" dxfId="22" priority="18" operator="notEqual">
      <formula>$J$7</formula>
    </cfRule>
  </conditionalFormatting>
  <conditionalFormatting sqref="J26">
    <cfRule type="cellIs" dxfId="21" priority="17" operator="notEqual">
      <formula>$J$18</formula>
    </cfRule>
  </conditionalFormatting>
  <conditionalFormatting sqref="J37">
    <cfRule type="cellIs" dxfId="20" priority="16" operator="notEqual">
      <formula>$J$29</formula>
    </cfRule>
  </conditionalFormatting>
  <conditionalFormatting sqref="J48">
    <cfRule type="cellIs" dxfId="19" priority="15" operator="notEqual">
      <formula>$J$40</formula>
    </cfRule>
  </conditionalFormatting>
  <conditionalFormatting sqref="J60">
    <cfRule type="cellIs" dxfId="18" priority="14" operator="notEqual">
      <formula>$J$52</formula>
    </cfRule>
  </conditionalFormatting>
  <conditionalFormatting sqref="J71">
    <cfRule type="cellIs" dxfId="17" priority="13" operator="notEqual">
      <formula>$J$63</formula>
    </cfRule>
  </conditionalFormatting>
  <conditionalFormatting sqref="J82">
    <cfRule type="cellIs" dxfId="16" priority="12" operator="notEqual">
      <formula>$J$74</formula>
    </cfRule>
  </conditionalFormatting>
  <conditionalFormatting sqref="J93">
    <cfRule type="cellIs" dxfId="15" priority="11" operator="notEqual">
      <formula>$J$85</formula>
    </cfRule>
  </conditionalFormatting>
  <conditionalFormatting sqref="J105">
    <cfRule type="cellIs" dxfId="14" priority="10" operator="notEqual">
      <formula>$J$97</formula>
    </cfRule>
  </conditionalFormatting>
  <conditionalFormatting sqref="J116">
    <cfRule type="cellIs" dxfId="13" priority="9" operator="notEqual">
      <formula>$J$108</formula>
    </cfRule>
  </conditionalFormatting>
  <conditionalFormatting sqref="J127">
    <cfRule type="cellIs" dxfId="12" priority="8" operator="notEqual">
      <formula>$J$119</formula>
    </cfRule>
  </conditionalFormatting>
  <conditionalFormatting sqref="J138">
    <cfRule type="cellIs" dxfId="11" priority="7" operator="notEqual">
      <formula>$J$130</formula>
    </cfRule>
  </conditionalFormatting>
  <conditionalFormatting sqref="J150">
    <cfRule type="cellIs" dxfId="10" priority="6" operator="notEqual">
      <formula>$J$142</formula>
    </cfRule>
  </conditionalFormatting>
  <conditionalFormatting sqref="J161">
    <cfRule type="cellIs" dxfId="9" priority="5" operator="notEqual">
      <formula>$J$153</formula>
    </cfRule>
  </conditionalFormatting>
  <conditionalFormatting sqref="J172">
    <cfRule type="cellIs" dxfId="8" priority="4" operator="notEqual">
      <formula>$J$153</formula>
    </cfRule>
  </conditionalFormatting>
  <conditionalFormatting sqref="J183">
    <cfRule type="cellIs" dxfId="7" priority="3" operator="notEqual">
      <formula>$J$175</formula>
    </cfRule>
  </conditionalFormatting>
  <conditionalFormatting sqref="J194">
    <cfRule type="cellIs" dxfId="6" priority="2" operator="notEqual">
      <formula>$J$186</formula>
    </cfRule>
  </conditionalFormatting>
  <dataValidations disablePrompts="1" count="8">
    <dataValidation allowBlank="1" showInputMessage="1" showErrorMessage="1" prompt=" Includes all general operating costs for running an office. Examples include telecommunication, rents, finance charges and other costs which cannot be mapped to other expense categories." sqref="C14 C25 C36 C47 C59 C70 C81 C92 C104 C115 C126 C137 C149 C160 C171 C182 C205 C193" xr:uid="{00000000-0002-0000-0200-000000000000}"/>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C13 C24 C35 C46 C58 C69 C80 C91 C103 C114 C125 C136 C148 C159 C170 C181 C204 C192" xr:uid="{00000000-0002-0000-0200-000001000000}"/>
    <dataValidation allowBlank="1" showInputMessage="1" showErrorMessage="1" prompt="Services contracted by an organization which follow the normal procurement processes." sqref="C11 C22 C33 C44 C56 C67 C78 C89 C101 C112 C123 C134 C146 C157 C168 C179 C202 C190" xr:uid="{00000000-0002-0000-0200-000002000000}"/>
    <dataValidation allowBlank="1" showInputMessage="1" showErrorMessage="1" prompt="Includes staff and non-staff travel paid for by the organization directly related to a project." sqref="C12 C23 C34 C45 C57 C68 C79 C90 C102 C113 C124 C135 C147 C158 C169 C180 C203 C191" xr:uid="{00000000-0002-0000-0200-000003000000}"/>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C10 C21 C32 C43 C55 C66 C77 C88 C100 C111 C122 C133 C145 C156 C167 C178 C201 C189" xr:uid="{00000000-0002-0000-0200-00000400000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C9 C20 C31 C42 C54 C65 C76 C87 C99 C110 C121 C132 C144 C155 C166 C177 C200 C188" xr:uid="{00000000-0002-0000-0200-000005000000}"/>
    <dataValidation allowBlank="1" showInputMessage="1" showErrorMessage="1" prompt="Includes all related staff and temporary staff costs including base salary, post adjustment and all staff entitlements." sqref="C8 C19 C30 C41 C53 C64 C75 C86 C98 C109 C120 C131 C143 C154 C165 C176 C199 C187" xr:uid="{00000000-0002-0000-0200-000006000000}"/>
    <dataValidation allowBlank="1" showInputMessage="1" showErrorMessage="1" prompt="Output totals must match the original total from Table 1, and will show as red if not. " sqref="J15" xr:uid="{00000000-0002-0000-0200-000007000000}"/>
  </dataValidations>
  <pageMargins left="0.7" right="0.7" top="0.75" bottom="0.75" header="0.3" footer="0.3"/>
  <pageSetup scale="74" orientation="landscape" r:id="rId1"/>
  <rowBreaks count="1" manualBreakCount="1">
    <brk id="61" max="16383" man="1"/>
  </rowBreaks>
  <ignoredErrors>
    <ignoredError sqref="I197:I198 D197:D198 D4 G197:G198 G4" unlockedFormula="1"/>
    <ignoredError sqref="H206:H207" formula="1"/>
  </ignoredErrors>
  <extLst>
    <ext xmlns:x14="http://schemas.microsoft.com/office/spreadsheetml/2009/9/main" uri="{78C0D931-6437-407d-A8EE-F0AAD7539E65}">
      <x14:conditionalFormattings>
        <x14:conditionalFormatting xmlns:xm="http://schemas.microsoft.com/office/excel/2006/main">
          <x14:cfRule type="cellIs" priority="1" operator="notEqual" id="{9BB3355D-65E3-41AD-A658-41150B167F0C}">
            <xm:f>'1) Budget Table'!$J$191</xm:f>
            <x14:dxf>
              <font>
                <color rgb="FF9C0006"/>
              </font>
              <fill>
                <patternFill>
                  <bgColor rgb="FFFFC7CE"/>
                </patternFill>
              </fill>
            </x14:dxf>
          </x14:cfRule>
          <xm:sqref>J208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0.499984740745262"/>
  </sheetPr>
  <dimension ref="B1:B16"/>
  <sheetViews>
    <sheetView showGridLines="0" topLeftCell="A5" workbookViewId="0">
      <selection activeCell="B14" sqref="B14"/>
    </sheetView>
  </sheetViews>
  <sheetFormatPr baseColWidth="10" defaultColWidth="8.83203125" defaultRowHeight="15" x14ac:dyDescent="0.2"/>
  <cols>
    <col min="2" max="2" width="73.5" customWidth="1"/>
  </cols>
  <sheetData>
    <row r="1" spans="2:2" ht="16" thickBot="1" x14ac:dyDescent="0.25"/>
    <row r="2" spans="2:2" ht="16" thickBot="1" x14ac:dyDescent="0.25">
      <c r="B2" s="64" t="s">
        <v>229</v>
      </c>
    </row>
    <row r="3" spans="2:2" x14ac:dyDescent="0.2">
      <c r="B3" s="65"/>
    </row>
    <row r="4" spans="2:2" ht="30.75" customHeight="1" x14ac:dyDescent="0.2">
      <c r="B4" s="66" t="s">
        <v>230</v>
      </c>
    </row>
    <row r="5" spans="2:2" ht="30.75" customHeight="1" x14ac:dyDescent="0.2">
      <c r="B5" s="66"/>
    </row>
    <row r="6" spans="2:2" ht="48" x14ac:dyDescent="0.2">
      <c r="B6" s="66" t="s">
        <v>231</v>
      </c>
    </row>
    <row r="7" spans="2:2" x14ac:dyDescent="0.2">
      <c r="B7" s="66"/>
    </row>
    <row r="8" spans="2:2" ht="64" x14ac:dyDescent="0.2">
      <c r="B8" s="66" t="s">
        <v>232</v>
      </c>
    </row>
    <row r="9" spans="2:2" x14ac:dyDescent="0.2">
      <c r="B9" s="66"/>
    </row>
    <row r="10" spans="2:2" ht="64" x14ac:dyDescent="0.2">
      <c r="B10" s="66" t="s">
        <v>233</v>
      </c>
    </row>
    <row r="11" spans="2:2" x14ac:dyDescent="0.2">
      <c r="B11" s="66"/>
    </row>
    <row r="12" spans="2:2" ht="32" x14ac:dyDescent="0.2">
      <c r="B12" s="66" t="s">
        <v>234</v>
      </c>
    </row>
    <row r="13" spans="2:2" x14ac:dyDescent="0.2">
      <c r="B13" s="66"/>
    </row>
    <row r="14" spans="2:2" ht="64" x14ac:dyDescent="0.2">
      <c r="B14" s="66" t="s">
        <v>235</v>
      </c>
    </row>
    <row r="15" spans="2:2" x14ac:dyDescent="0.2">
      <c r="B15" s="66"/>
    </row>
    <row r="16" spans="2:2" ht="49" thickBot="1" x14ac:dyDescent="0.25">
      <c r="B16" s="67" t="s">
        <v>236</v>
      </c>
    </row>
  </sheetData>
  <sheetProtection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0.499984740745262"/>
  </sheetPr>
  <dimension ref="B1:D47"/>
  <sheetViews>
    <sheetView showGridLines="0" showZeros="0" topLeftCell="A43" zoomScale="140" zoomScaleNormal="140" zoomScaleSheetLayoutView="70" workbookViewId="0"/>
  </sheetViews>
  <sheetFormatPr baseColWidth="10" defaultColWidth="8.83203125" defaultRowHeight="15" x14ac:dyDescent="0.2"/>
  <cols>
    <col min="2" max="2" width="61.83203125" customWidth="1"/>
    <col min="4" max="4" width="17.83203125" customWidth="1"/>
  </cols>
  <sheetData>
    <row r="1" spans="2:4" ht="16" thickBot="1" x14ac:dyDescent="0.25"/>
    <row r="2" spans="2:4" x14ac:dyDescent="0.2">
      <c r="B2" s="450" t="s">
        <v>237</v>
      </c>
      <c r="C2" s="451"/>
      <c r="D2" s="452"/>
    </row>
    <row r="3" spans="2:4" ht="16" thickBot="1" x14ac:dyDescent="0.25">
      <c r="B3" s="453"/>
      <c r="C3" s="454"/>
      <c r="D3" s="455"/>
    </row>
    <row r="4" spans="2:4" ht="16" thickBot="1" x14ac:dyDescent="0.25"/>
    <row r="5" spans="2:4" x14ac:dyDescent="0.2">
      <c r="B5" s="461" t="s">
        <v>238</v>
      </c>
      <c r="C5" s="462"/>
      <c r="D5" s="463"/>
    </row>
    <row r="6" spans="2:4" ht="16" thickBot="1" x14ac:dyDescent="0.25">
      <c r="B6" s="458"/>
      <c r="C6" s="459"/>
      <c r="D6" s="460"/>
    </row>
    <row r="7" spans="2:4" x14ac:dyDescent="0.2">
      <c r="B7" s="37" t="s">
        <v>239</v>
      </c>
      <c r="C7" s="456">
        <f>SUM('1) Budget Table'!D15:H15,'1) Budget Table'!D25:H25,'1) Budget Table'!D35:H35,'1) Budget Table'!D45:H45)</f>
        <v>1231828</v>
      </c>
      <c r="D7" s="457"/>
    </row>
    <row r="8" spans="2:4" x14ac:dyDescent="0.2">
      <c r="B8" s="37" t="s">
        <v>240</v>
      </c>
      <c r="C8" s="464">
        <f>SUM(D10:D14)</f>
        <v>0</v>
      </c>
      <c r="D8" s="465"/>
    </row>
    <row r="9" spans="2:4" x14ac:dyDescent="0.2">
      <c r="B9" s="38" t="s">
        <v>241</v>
      </c>
      <c r="C9" s="39" t="s">
        <v>242</v>
      </c>
      <c r="D9" s="40" t="s">
        <v>243</v>
      </c>
    </row>
    <row r="10" spans="2:4" ht="35.25" customHeight="1" x14ac:dyDescent="0.2">
      <c r="B10" s="54"/>
      <c r="C10" s="42"/>
      <c r="D10" s="43">
        <f>$C$7*C10</f>
        <v>0</v>
      </c>
    </row>
    <row r="11" spans="2:4" ht="35.25" customHeight="1" x14ac:dyDescent="0.2">
      <c r="B11" s="54"/>
      <c r="C11" s="42"/>
      <c r="D11" s="43">
        <f>C7*C11</f>
        <v>0</v>
      </c>
    </row>
    <row r="12" spans="2:4" ht="35.25" customHeight="1" x14ac:dyDescent="0.2">
      <c r="B12" s="55"/>
      <c r="C12" s="42"/>
      <c r="D12" s="43">
        <f>C7*C12</f>
        <v>0</v>
      </c>
    </row>
    <row r="13" spans="2:4" ht="35.25" customHeight="1" x14ac:dyDescent="0.2">
      <c r="B13" s="55"/>
      <c r="C13" s="42"/>
      <c r="D13" s="43">
        <f>C7*C13</f>
        <v>0</v>
      </c>
    </row>
    <row r="14" spans="2:4" ht="35.25" customHeight="1" thickBot="1" x14ac:dyDescent="0.25">
      <c r="B14" s="56"/>
      <c r="C14" s="42"/>
      <c r="D14" s="47">
        <f>C7*C14</f>
        <v>0</v>
      </c>
    </row>
    <row r="15" spans="2:4" ht="16" thickBot="1" x14ac:dyDescent="0.25"/>
    <row r="16" spans="2:4" x14ac:dyDescent="0.2">
      <c r="B16" s="461" t="s">
        <v>244</v>
      </c>
      <c r="C16" s="462"/>
      <c r="D16" s="463"/>
    </row>
    <row r="17" spans="2:4" ht="16" thickBot="1" x14ac:dyDescent="0.25">
      <c r="B17" s="466"/>
      <c r="C17" s="467"/>
      <c r="D17" s="468"/>
    </row>
    <row r="18" spans="2:4" x14ac:dyDescent="0.2">
      <c r="B18" s="37" t="s">
        <v>239</v>
      </c>
      <c r="C18" s="456">
        <f>SUM('1) Budget Table'!D57:H57,'1) Budget Table'!D67:H67,'1) Budget Table'!D77:H77,'1) Budget Table'!D87:H87)</f>
        <v>1364370</v>
      </c>
      <c r="D18" s="457"/>
    </row>
    <row r="19" spans="2:4" x14ac:dyDescent="0.2">
      <c r="B19" s="37" t="s">
        <v>240</v>
      </c>
      <c r="C19" s="464">
        <f>SUM(D21:D25)</f>
        <v>0</v>
      </c>
      <c r="D19" s="465"/>
    </row>
    <row r="20" spans="2:4" x14ac:dyDescent="0.2">
      <c r="B20" s="38" t="s">
        <v>241</v>
      </c>
      <c r="C20" s="39" t="s">
        <v>242</v>
      </c>
      <c r="D20" s="40" t="s">
        <v>243</v>
      </c>
    </row>
    <row r="21" spans="2:4" ht="35.25" customHeight="1" x14ac:dyDescent="0.2">
      <c r="B21" s="41"/>
      <c r="C21" s="42"/>
      <c r="D21" s="43">
        <f>$C$18*C21</f>
        <v>0</v>
      </c>
    </row>
    <row r="22" spans="2:4" ht="35.25" customHeight="1" x14ac:dyDescent="0.2">
      <c r="B22" s="44"/>
      <c r="C22" s="42"/>
      <c r="D22" s="43">
        <f>$C$18*C22</f>
        <v>0</v>
      </c>
    </row>
    <row r="23" spans="2:4" ht="35.25" customHeight="1" x14ac:dyDescent="0.2">
      <c r="B23" s="45"/>
      <c r="C23" s="42"/>
      <c r="D23" s="43">
        <f>$C$18*C23</f>
        <v>0</v>
      </c>
    </row>
    <row r="24" spans="2:4" ht="35.25" customHeight="1" x14ac:dyDescent="0.2">
      <c r="B24" s="45"/>
      <c r="C24" s="42"/>
      <c r="D24" s="43">
        <f>$C$18*C24</f>
        <v>0</v>
      </c>
    </row>
    <row r="25" spans="2:4" ht="35.25" customHeight="1" thickBot="1" x14ac:dyDescent="0.25">
      <c r="B25" s="46"/>
      <c r="C25" s="42"/>
      <c r="D25" s="43">
        <f>$C$18*C25</f>
        <v>0</v>
      </c>
    </row>
    <row r="26" spans="2:4" ht="16" thickBot="1" x14ac:dyDescent="0.25"/>
    <row r="27" spans="2:4" x14ac:dyDescent="0.2">
      <c r="B27" s="461" t="s">
        <v>245</v>
      </c>
      <c r="C27" s="462"/>
      <c r="D27" s="463"/>
    </row>
    <row r="28" spans="2:4" ht="16" thickBot="1" x14ac:dyDescent="0.25">
      <c r="B28" s="458"/>
      <c r="C28" s="459"/>
      <c r="D28" s="460"/>
    </row>
    <row r="29" spans="2:4" x14ac:dyDescent="0.2">
      <c r="B29" s="37" t="s">
        <v>239</v>
      </c>
      <c r="C29" s="456">
        <f>SUM('1) Budget Table'!D99:H99,'1) Budget Table'!D109:H109,'1) Budget Table'!D119:H119,'1) Budget Table'!D129:H129)</f>
        <v>250000</v>
      </c>
      <c r="D29" s="457"/>
    </row>
    <row r="30" spans="2:4" x14ac:dyDescent="0.2">
      <c r="B30" s="37" t="s">
        <v>240</v>
      </c>
      <c r="C30" s="464">
        <f>SUM(D32:D36)</f>
        <v>0</v>
      </c>
      <c r="D30" s="465"/>
    </row>
    <row r="31" spans="2:4" x14ac:dyDescent="0.2">
      <c r="B31" s="38" t="s">
        <v>241</v>
      </c>
      <c r="C31" s="39" t="s">
        <v>242</v>
      </c>
      <c r="D31" s="40" t="s">
        <v>243</v>
      </c>
    </row>
    <row r="32" spans="2:4" ht="35.25" customHeight="1" x14ac:dyDescent="0.2">
      <c r="B32" s="41"/>
      <c r="C32" s="42"/>
      <c r="D32" s="43">
        <f>$C$29*C32</f>
        <v>0</v>
      </c>
    </row>
    <row r="33" spans="2:4" ht="35.25" customHeight="1" x14ac:dyDescent="0.2">
      <c r="B33" s="44"/>
      <c r="C33" s="42"/>
      <c r="D33" s="43">
        <f>$C$29*C33</f>
        <v>0</v>
      </c>
    </row>
    <row r="34" spans="2:4" ht="35.25" customHeight="1" x14ac:dyDescent="0.2">
      <c r="B34" s="45"/>
      <c r="C34" s="42"/>
      <c r="D34" s="43">
        <f>$C$29*C34</f>
        <v>0</v>
      </c>
    </row>
    <row r="35" spans="2:4" ht="35.25" customHeight="1" x14ac:dyDescent="0.2">
      <c r="B35" s="45"/>
      <c r="C35" s="42"/>
      <c r="D35" s="43">
        <f>$C$29*C35</f>
        <v>0</v>
      </c>
    </row>
    <row r="36" spans="2:4" ht="35.25" customHeight="1" thickBot="1" x14ac:dyDescent="0.25">
      <c r="B36" s="46"/>
      <c r="C36" s="42"/>
      <c r="D36" s="43">
        <f>$C$29*C36</f>
        <v>0</v>
      </c>
    </row>
    <row r="37" spans="2:4" ht="16" thickBot="1" x14ac:dyDescent="0.25"/>
    <row r="38" spans="2:4" x14ac:dyDescent="0.2">
      <c r="B38" s="461" t="s">
        <v>246</v>
      </c>
      <c r="C38" s="462"/>
      <c r="D38" s="463"/>
    </row>
    <row r="39" spans="2:4" ht="16" thickBot="1" x14ac:dyDescent="0.25">
      <c r="B39" s="458"/>
      <c r="C39" s="459"/>
      <c r="D39" s="460"/>
    </row>
    <row r="40" spans="2:4" x14ac:dyDescent="0.2">
      <c r="B40" s="37" t="s">
        <v>239</v>
      </c>
      <c r="C40" s="456">
        <f>SUM('1) Budget Table'!D141:H141,'1) Budget Table'!D151:H151,'1) Budget Table'!D161:H161,'1) Budget Table'!D171:H171)</f>
        <v>0</v>
      </c>
      <c r="D40" s="457"/>
    </row>
    <row r="41" spans="2:4" x14ac:dyDescent="0.2">
      <c r="B41" s="37" t="s">
        <v>240</v>
      </c>
      <c r="C41" s="464">
        <f>SUM(D43:D47)</f>
        <v>0</v>
      </c>
      <c r="D41" s="465"/>
    </row>
    <row r="42" spans="2:4" x14ac:dyDescent="0.2">
      <c r="B42" s="38" t="s">
        <v>241</v>
      </c>
      <c r="C42" s="39" t="s">
        <v>242</v>
      </c>
      <c r="D42" s="40" t="s">
        <v>243</v>
      </c>
    </row>
    <row r="43" spans="2:4" ht="35.25" customHeight="1" x14ac:dyDescent="0.2">
      <c r="B43" s="41"/>
      <c r="C43" s="42"/>
      <c r="D43" s="43">
        <f>$C$40*C43</f>
        <v>0</v>
      </c>
    </row>
    <row r="44" spans="2:4" ht="35.25" customHeight="1" x14ac:dyDescent="0.2">
      <c r="B44" s="44"/>
      <c r="C44" s="42"/>
      <c r="D44" s="43">
        <f>$C$40*C44</f>
        <v>0</v>
      </c>
    </row>
    <row r="45" spans="2:4" ht="35.25" customHeight="1" x14ac:dyDescent="0.2">
      <c r="B45" s="45"/>
      <c r="C45" s="42"/>
      <c r="D45" s="43">
        <f>$C$40*C45</f>
        <v>0</v>
      </c>
    </row>
    <row r="46" spans="2:4" ht="35.25" customHeight="1" x14ac:dyDescent="0.2">
      <c r="B46" s="45"/>
      <c r="C46" s="42"/>
      <c r="D46" s="43">
        <f>$C$40*C46</f>
        <v>0</v>
      </c>
    </row>
    <row r="47" spans="2:4" ht="35.25" customHeight="1" thickBot="1" x14ac:dyDescent="0.25">
      <c r="B47" s="46"/>
      <c r="C47" s="42"/>
      <c r="D47" s="47">
        <f>$C$40*C47</f>
        <v>0</v>
      </c>
    </row>
  </sheetData>
  <sheetProtection sheet="1" objects="1" scenarios="1"/>
  <mergeCells count="17">
    <mergeCell ref="C41:D41"/>
    <mergeCell ref="C29:D29"/>
    <mergeCell ref="B38:D38"/>
    <mergeCell ref="B39:D39"/>
    <mergeCell ref="C40:D40"/>
    <mergeCell ref="C19:D19"/>
    <mergeCell ref="C30:D30"/>
    <mergeCell ref="B16:D16"/>
    <mergeCell ref="B17:D17"/>
    <mergeCell ref="C18:D18"/>
    <mergeCell ref="B27:D27"/>
    <mergeCell ref="B28:D28"/>
    <mergeCell ref="B2:D3"/>
    <mergeCell ref="C7:D7"/>
    <mergeCell ref="B6:D6"/>
    <mergeCell ref="B5:D5"/>
    <mergeCell ref="C8:D8"/>
  </mergeCells>
  <conditionalFormatting sqref="C8:D8">
    <cfRule type="cellIs" dxfId="4" priority="4" operator="greaterThan">
      <formula>$C$7</formula>
    </cfRule>
  </conditionalFormatting>
  <conditionalFormatting sqref="C19:D19">
    <cfRule type="cellIs" dxfId="3" priority="3" operator="greaterThan">
      <formula>$C$18</formula>
    </cfRule>
  </conditionalFormatting>
  <conditionalFormatting sqref="C30:D30">
    <cfRule type="cellIs" dxfId="2" priority="2" operator="greaterThan">
      <formula>$C$29</formula>
    </cfRule>
  </conditionalFormatting>
  <conditionalFormatting sqref="C41:D41">
    <cfRule type="cellIs" dxfId="1" priority="1" operator="greaterThan">
      <formula>$C$40</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Sheet2!$A$1:$A$170</xm:f>
          </x14:formula1>
          <xm:sqref>B10:B14 B21:B25 B32:B36 B43:B47</xm:sqref>
        </x14:dataValidation>
        <x14:dataValidation type="list" allowBlank="1" showInputMessage="1" showErrorMessage="1" xr:uid="{00000000-0002-0000-0400-000001000000}">
          <x14:formula1>
            <xm:f>Dropdowns!$A$1:$A$6</xm:f>
          </x14:formula1>
          <xm:sqref>C10:C14 C21:C25 C32:C36 C43:C47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0.499984740745262"/>
  </sheetPr>
  <dimension ref="B1:G25"/>
  <sheetViews>
    <sheetView showGridLines="0" topLeftCell="A9" zoomScale="110" zoomScaleNormal="110" workbookViewId="0">
      <selection activeCell="I16" sqref="I16"/>
    </sheetView>
  </sheetViews>
  <sheetFormatPr baseColWidth="10" defaultColWidth="8.83203125" defaultRowHeight="15" x14ac:dyDescent="0.2"/>
  <cols>
    <col min="1" max="1" width="12.5" customWidth="1"/>
    <col min="2" max="2" width="20.5" customWidth="1"/>
    <col min="3" max="5" width="25.5" customWidth="1"/>
    <col min="6" max="6" width="24.5" customWidth="1"/>
    <col min="7" max="7" width="18.5" customWidth="1"/>
    <col min="8" max="8" width="21.5" customWidth="1"/>
    <col min="9" max="10" width="15.83203125" bestFit="1" customWidth="1"/>
    <col min="11" max="11" width="11.1640625" bestFit="1" customWidth="1"/>
  </cols>
  <sheetData>
    <row r="1" spans="2:6" ht="16" thickBot="1" x14ac:dyDescent="0.25"/>
    <row r="2" spans="2:6" s="31" customFormat="1" ht="16" x14ac:dyDescent="0.2">
      <c r="B2" s="469" t="s">
        <v>247</v>
      </c>
      <c r="C2" s="470"/>
      <c r="D2" s="470"/>
      <c r="E2" s="470"/>
      <c r="F2" s="471"/>
    </row>
    <row r="3" spans="2:6" s="31" customFormat="1" ht="17" thickBot="1" x14ac:dyDescent="0.25">
      <c r="B3" s="472"/>
      <c r="C3" s="473"/>
      <c r="D3" s="473"/>
      <c r="E3" s="473"/>
      <c r="F3" s="474"/>
    </row>
    <row r="4" spans="2:6" s="31" customFormat="1" ht="17" thickBot="1" x14ac:dyDescent="0.25">
      <c r="B4" s="138"/>
      <c r="C4" s="138"/>
      <c r="D4" s="138"/>
      <c r="E4" s="138"/>
      <c r="F4" s="138"/>
    </row>
    <row r="5" spans="2:6" s="31" customFormat="1" ht="17" thickBot="1" x14ac:dyDescent="0.25">
      <c r="B5" s="480" t="s">
        <v>188</v>
      </c>
      <c r="C5" s="481"/>
      <c r="D5" s="481"/>
      <c r="E5" s="481"/>
      <c r="F5" s="482"/>
    </row>
    <row r="6" spans="2:6" s="31" customFormat="1" ht="16" x14ac:dyDescent="0.2">
      <c r="B6" s="30"/>
      <c r="C6" s="475" t="str">
        <f>'1) Budget Table'!D4</f>
        <v>UNDP</v>
      </c>
      <c r="D6" s="475" t="str">
        <f>'1) Budget Table'!G4</f>
        <v>UNICEF</v>
      </c>
      <c r="E6" s="475" t="str">
        <f>'1) Budget Table'!H4</f>
        <v>UNICEF revision</v>
      </c>
      <c r="F6" s="483" t="s">
        <v>188</v>
      </c>
    </row>
    <row r="7" spans="2:6" s="31" customFormat="1" ht="16" x14ac:dyDescent="0.2">
      <c r="B7" s="30"/>
      <c r="C7" s="476"/>
      <c r="D7" s="476"/>
      <c r="E7" s="476"/>
      <c r="F7" s="397"/>
    </row>
    <row r="8" spans="2:6" s="31" customFormat="1" ht="34" x14ac:dyDescent="0.2">
      <c r="B8" s="10" t="s">
        <v>208</v>
      </c>
      <c r="C8" s="135">
        <f>'2) By Category'!D199</f>
        <v>321556</v>
      </c>
      <c r="D8" s="135">
        <f>'2) By Category'!G199</f>
        <v>278444</v>
      </c>
      <c r="E8" s="135">
        <f>'2) By Category'!I199</f>
        <v>278444</v>
      </c>
      <c r="F8" s="28">
        <f t="shared" ref="F8:F15" si="0">SUM(C8:E8)</f>
        <v>878444</v>
      </c>
    </row>
    <row r="9" spans="2:6" s="31" customFormat="1" ht="51" x14ac:dyDescent="0.2">
      <c r="B9" s="10" t="s">
        <v>209</v>
      </c>
      <c r="C9" s="135">
        <f>'2) By Category'!D200</f>
        <v>151740</v>
      </c>
      <c r="D9" s="135">
        <f>'2) By Category'!G200</f>
        <v>110000</v>
      </c>
      <c r="E9" s="135">
        <f>'2) By Category'!I200</f>
        <v>50000</v>
      </c>
      <c r="F9" s="29">
        <f t="shared" si="0"/>
        <v>311740</v>
      </c>
    </row>
    <row r="10" spans="2:6" s="31" customFormat="1" ht="68" x14ac:dyDescent="0.2">
      <c r="B10" s="10" t="s">
        <v>210</v>
      </c>
      <c r="C10" s="135">
        <f>'2) By Category'!D201</f>
        <v>56000</v>
      </c>
      <c r="D10" s="135">
        <f>'2) By Category'!G201</f>
        <v>30000</v>
      </c>
      <c r="E10" s="135">
        <f>'2) By Category'!I201</f>
        <v>110000</v>
      </c>
      <c r="F10" s="29">
        <f t="shared" si="0"/>
        <v>196000</v>
      </c>
    </row>
    <row r="11" spans="2:6" s="31" customFormat="1" ht="17" x14ac:dyDescent="0.2">
      <c r="B11" s="13" t="s">
        <v>211</v>
      </c>
      <c r="C11" s="135">
        <f>'2) By Category'!D202</f>
        <v>576132</v>
      </c>
      <c r="D11" s="135">
        <f>'2) By Category'!G202</f>
        <v>140000</v>
      </c>
      <c r="E11" s="135">
        <f>'2) By Category'!I202</f>
        <v>150000</v>
      </c>
      <c r="F11" s="29">
        <f t="shared" si="0"/>
        <v>866132</v>
      </c>
    </row>
    <row r="12" spans="2:6" s="31" customFormat="1" ht="17" x14ac:dyDescent="0.2">
      <c r="B12" s="10" t="s">
        <v>212</v>
      </c>
      <c r="C12" s="135">
        <f>'2) By Category'!D203</f>
        <v>327500</v>
      </c>
      <c r="D12" s="135">
        <f>'2) By Category'!G203</f>
        <v>170000</v>
      </c>
      <c r="E12" s="135">
        <f>'2) By Category'!I203</f>
        <v>70000</v>
      </c>
      <c r="F12" s="29">
        <f t="shared" si="0"/>
        <v>567500</v>
      </c>
    </row>
    <row r="13" spans="2:6" s="31" customFormat="1" ht="34" x14ac:dyDescent="0.2">
      <c r="B13" s="10" t="s">
        <v>213</v>
      </c>
      <c r="C13" s="135">
        <f>'2) By Category'!D204</f>
        <v>103280</v>
      </c>
      <c r="D13" s="135">
        <f>'2) By Category'!G204</f>
        <v>300000</v>
      </c>
      <c r="E13" s="135">
        <f>'2) By Category'!I204</f>
        <v>430000</v>
      </c>
      <c r="F13" s="29">
        <f t="shared" si="0"/>
        <v>833280</v>
      </c>
    </row>
    <row r="14" spans="2:6" s="31" customFormat="1" ht="35" thickBot="1" x14ac:dyDescent="0.25">
      <c r="B14" s="68" t="s">
        <v>214</v>
      </c>
      <c r="C14" s="137">
        <f>'2) By Category'!D205</f>
        <v>145696.32000000001</v>
      </c>
      <c r="D14" s="137">
        <f>'2) By Category'!G205</f>
        <v>93390</v>
      </c>
      <c r="E14" s="137">
        <f>'2) By Category'!I205</f>
        <v>33390</v>
      </c>
      <c r="F14" s="69">
        <f t="shared" si="0"/>
        <v>272476.32</v>
      </c>
    </row>
    <row r="15" spans="2:6" s="31" customFormat="1" ht="30" customHeight="1" x14ac:dyDescent="0.2">
      <c r="B15" s="139" t="s">
        <v>248</v>
      </c>
      <c r="C15" s="70">
        <f>SUM(C8:C14)</f>
        <v>1681904.32</v>
      </c>
      <c r="D15" s="70">
        <f>SUM(D8:D14)</f>
        <v>1121834</v>
      </c>
      <c r="E15" s="70">
        <f>SUM(E8:E14)</f>
        <v>1121834</v>
      </c>
      <c r="F15" s="71">
        <f t="shared" si="0"/>
        <v>3925572.3200000003</v>
      </c>
    </row>
    <row r="16" spans="2:6" s="31" customFormat="1" ht="19.5" customHeight="1" x14ac:dyDescent="0.2">
      <c r="B16" s="136" t="s">
        <v>227</v>
      </c>
      <c r="C16" s="72">
        <f>C15*0.07</f>
        <v>117733.30240000002</v>
      </c>
      <c r="D16" s="72">
        <f t="shared" ref="D16:F16" si="1">D15*0.07</f>
        <v>78528.38</v>
      </c>
      <c r="E16" s="72">
        <f t="shared" si="1"/>
        <v>78528.38</v>
      </c>
      <c r="F16" s="72">
        <f t="shared" si="1"/>
        <v>274790.06240000005</v>
      </c>
    </row>
    <row r="17" spans="2:7" s="31" customFormat="1" ht="25.5" customHeight="1" thickBot="1" x14ac:dyDescent="0.25">
      <c r="B17" s="73" t="s">
        <v>7</v>
      </c>
      <c r="C17" s="74">
        <f>C15+C16</f>
        <v>1799637.6224</v>
      </c>
      <c r="D17" s="74">
        <f t="shared" ref="D17:F17" si="2">D15+D16</f>
        <v>1200362.3799999999</v>
      </c>
      <c r="E17" s="74">
        <f t="shared" si="2"/>
        <v>1200362.3799999999</v>
      </c>
      <c r="F17" s="74">
        <f t="shared" si="2"/>
        <v>4200362.3824000005</v>
      </c>
      <c r="G17" s="138"/>
    </row>
    <row r="18" spans="2:7" s="31" customFormat="1" ht="17" thickBot="1" x14ac:dyDescent="0.25">
      <c r="B18" s="138"/>
      <c r="C18" s="138"/>
      <c r="D18" s="138"/>
      <c r="E18" s="138"/>
      <c r="F18" s="138"/>
      <c r="G18" s="138"/>
    </row>
    <row r="19" spans="2:7" s="31" customFormat="1" ht="15.75" customHeight="1" x14ac:dyDescent="0.2">
      <c r="B19" s="477" t="s">
        <v>191</v>
      </c>
      <c r="C19" s="478"/>
      <c r="D19" s="478"/>
      <c r="E19" s="478"/>
      <c r="F19" s="479"/>
      <c r="G19" s="140"/>
    </row>
    <row r="20" spans="2:7" ht="15.75" customHeight="1" x14ac:dyDescent="0.2">
      <c r="B20" s="484"/>
      <c r="C20" s="394" t="str">
        <f>'1) Budget Table'!D4</f>
        <v>UNDP</v>
      </c>
      <c r="D20" s="394" t="str">
        <f>'1) Budget Table'!G4</f>
        <v>UNICEF</v>
      </c>
      <c r="E20" s="394" t="str">
        <f>'1) Budget Table'!H4</f>
        <v>UNICEF revision</v>
      </c>
      <c r="F20" s="394" t="s">
        <v>228</v>
      </c>
      <c r="G20" s="396" t="s">
        <v>192</v>
      </c>
    </row>
    <row r="21" spans="2:7" ht="15.75" customHeight="1" x14ac:dyDescent="0.2">
      <c r="B21" s="485"/>
      <c r="C21" s="395"/>
      <c r="D21" s="395"/>
      <c r="E21" s="395"/>
      <c r="F21" s="395"/>
      <c r="G21" s="397"/>
    </row>
    <row r="22" spans="2:7" ht="23.25" customHeight="1" x14ac:dyDescent="0.2">
      <c r="B22" s="12" t="s">
        <v>193</v>
      </c>
      <c r="C22" s="141">
        <f>'1) Budget Table'!D197</f>
        <v>1259746.33568</v>
      </c>
      <c r="D22" s="141">
        <f>'1) Budget Table'!G197</f>
        <v>840253.66599999985</v>
      </c>
      <c r="E22" s="141">
        <f>'1) Budget Table'!H197</f>
        <v>0</v>
      </c>
      <c r="F22" s="92">
        <f>'1) Budget Table'!J197</f>
        <v>2100000.0016799998</v>
      </c>
      <c r="G22" s="5">
        <f>'1) Budget Table'!K197</f>
        <v>0.7</v>
      </c>
    </row>
    <row r="23" spans="2:7" ht="24.75" customHeight="1" x14ac:dyDescent="0.2">
      <c r="B23" s="12" t="s">
        <v>194</v>
      </c>
      <c r="C23" s="141">
        <f>'1) Budget Table'!D198</f>
        <v>539891.28671999997</v>
      </c>
      <c r="D23" s="141">
        <f>'1) Budget Table'!G198</f>
        <v>360108.71399999998</v>
      </c>
      <c r="E23" s="141">
        <f>'1) Budget Table'!H198</f>
        <v>0</v>
      </c>
      <c r="F23" s="92">
        <f>'1) Budget Table'!J198</f>
        <v>900000.00071999989</v>
      </c>
      <c r="G23" s="5">
        <f>'1) Budget Table'!K198</f>
        <v>0.3</v>
      </c>
    </row>
    <row r="24" spans="2:7" ht="24.75" customHeight="1" x14ac:dyDescent="0.2">
      <c r="B24" s="12" t="s">
        <v>249</v>
      </c>
      <c r="C24" s="141">
        <f>'1) Budget Table'!D199</f>
        <v>0</v>
      </c>
      <c r="D24" s="141">
        <f>'1) Budget Table'!G199</f>
        <v>0</v>
      </c>
      <c r="E24" s="141">
        <f>'1) Budget Table'!H199</f>
        <v>0</v>
      </c>
      <c r="F24" s="92">
        <f>'1) Budget Table'!J199</f>
        <v>0</v>
      </c>
      <c r="G24" s="5">
        <f>'1) Budget Table'!K199</f>
        <v>0</v>
      </c>
    </row>
    <row r="25" spans="2:7" ht="18" thickBot="1" x14ac:dyDescent="0.25">
      <c r="B25" s="6" t="s">
        <v>228</v>
      </c>
      <c r="C25" s="91">
        <f>'1) Budget Table'!D200</f>
        <v>1799637.6224</v>
      </c>
      <c r="D25" s="91">
        <f>'1) Budget Table'!G200</f>
        <v>1200362.3799999999</v>
      </c>
      <c r="E25" s="91">
        <f>'1) Budget Table'!H200</f>
        <v>0</v>
      </c>
      <c r="F25" s="93">
        <f>'1) Budget Table'!J200</f>
        <v>3000000.0023999996</v>
      </c>
      <c r="G25" s="94"/>
    </row>
  </sheetData>
  <sheetProtection sheet="1" objects="1" scenarios="1" formatCells="0" formatColumns="0" formatRows="0"/>
  <mergeCells count="13">
    <mergeCell ref="G20:G21"/>
    <mergeCell ref="B2:F3"/>
    <mergeCell ref="C6:C7"/>
    <mergeCell ref="D6:D7"/>
    <mergeCell ref="E6:E7"/>
    <mergeCell ref="C20:C21"/>
    <mergeCell ref="D20:D21"/>
    <mergeCell ref="E20:E21"/>
    <mergeCell ref="B19:F19"/>
    <mergeCell ref="B5:F5"/>
    <mergeCell ref="F6:F7"/>
    <mergeCell ref="B20:B21"/>
    <mergeCell ref="F20:F21"/>
  </mergeCells>
  <dataValidations count="7">
    <dataValidation allowBlank="1" showInputMessage="1" showErrorMessage="1" prompt="Includes all related staff and temporary staff costs including base salary, post adjustment and all staff entitlements." sqref="B8" xr:uid="{00000000-0002-0000-0500-00000000000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B9" xr:uid="{00000000-0002-0000-0500-000001000000}"/>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B10" xr:uid="{00000000-0002-0000-0500-000002000000}"/>
    <dataValidation allowBlank="1" showInputMessage="1" showErrorMessage="1" prompt="Includes staff and non-staff travel paid for by the organization directly related to a project." sqref="B12" xr:uid="{00000000-0002-0000-0500-000003000000}"/>
    <dataValidation allowBlank="1" showInputMessage="1" showErrorMessage="1" prompt="Services contracted by an organization which follow the normal procurement processes." sqref="B11" xr:uid="{00000000-0002-0000-0500-000004000000}"/>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B13" xr:uid="{00000000-0002-0000-0500-000005000000}"/>
    <dataValidation allowBlank="1" showInputMessage="1" showErrorMessage="1" prompt=" Includes all general operating costs for running an office. Examples include telecommunication, rents, finance charges and other costs which cannot be mapped to other expense categories." sqref="B14" xr:uid="{00000000-0002-0000-0500-000006000000}"/>
  </dataValidations>
  <pageMargins left="0.7" right="0.7" top="0.75" bottom="0.75" header="0.3" footer="0.3"/>
  <pageSetup orientation="portrait" r:id="rId1"/>
  <ignoredErrors>
    <ignoredError sqref="C6:E7 C20:E21" unlockedFormula="1"/>
  </ignoredErrors>
  <extLst>
    <ext xmlns:x14="http://schemas.microsoft.com/office/spreadsheetml/2009/9/main" uri="{78C0D931-6437-407d-A8EE-F0AAD7539E65}">
      <x14:conditionalFormattings>
        <x14:conditionalFormatting xmlns:xm="http://schemas.microsoft.com/office/excel/2006/main">
          <x14:cfRule type="cellIs" priority="1" operator="notEqual" id="{9FB9F449-C4BB-4C52-B0C3-287653B4F981}">
            <xm:f>'1) Budget Table'!$J$191</xm:f>
            <x14:dxf>
              <font>
                <color rgb="FF9C0006"/>
              </font>
              <fill>
                <patternFill>
                  <bgColor rgb="FFFFC7CE"/>
                </patternFill>
              </fill>
            </x14:dxf>
          </x14:cfRule>
          <xm:sqref>F17</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0.499984740745262"/>
  </sheetPr>
  <dimension ref="A1:A6"/>
  <sheetViews>
    <sheetView workbookViewId="0">
      <selection activeCell="J6" sqref="J6"/>
    </sheetView>
  </sheetViews>
  <sheetFormatPr baseColWidth="10" defaultColWidth="8.83203125" defaultRowHeight="15" x14ac:dyDescent="0.2"/>
  <sheetData>
    <row r="1" spans="1:1" x14ac:dyDescent="0.2">
      <c r="A1" s="63">
        <v>0</v>
      </c>
    </row>
    <row r="2" spans="1:1" x14ac:dyDescent="0.2">
      <c r="A2" s="63">
        <v>0.2</v>
      </c>
    </row>
    <row r="3" spans="1:1" x14ac:dyDescent="0.2">
      <c r="A3" s="63">
        <v>0.4</v>
      </c>
    </row>
    <row r="4" spans="1:1" x14ac:dyDescent="0.2">
      <c r="A4" s="63">
        <v>0.6</v>
      </c>
    </row>
    <row r="5" spans="1:1" x14ac:dyDescent="0.2">
      <c r="A5" s="63">
        <v>0.8</v>
      </c>
    </row>
    <row r="6" spans="1:1" x14ac:dyDescent="0.2">
      <c r="A6" s="63">
        <v>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170"/>
  <sheetViews>
    <sheetView topLeftCell="A148" workbookViewId="0">
      <selection activeCell="D3" sqref="D3"/>
    </sheetView>
  </sheetViews>
  <sheetFormatPr baseColWidth="10" defaultColWidth="8.83203125" defaultRowHeight="15" x14ac:dyDescent="0.2"/>
  <sheetData>
    <row r="1" spans="1:2" x14ac:dyDescent="0.2">
      <c r="A1" s="32" t="s">
        <v>250</v>
      </c>
      <c r="B1" s="33" t="s">
        <v>251</v>
      </c>
    </row>
    <row r="2" spans="1:2" x14ac:dyDescent="0.2">
      <c r="A2" s="34" t="s">
        <v>252</v>
      </c>
      <c r="B2" s="35" t="s">
        <v>253</v>
      </c>
    </row>
    <row r="3" spans="1:2" x14ac:dyDescent="0.2">
      <c r="A3" s="34" t="s">
        <v>254</v>
      </c>
      <c r="B3" s="35" t="s">
        <v>255</v>
      </c>
    </row>
    <row r="4" spans="1:2" x14ac:dyDescent="0.2">
      <c r="A4" s="34" t="s">
        <v>256</v>
      </c>
      <c r="B4" s="35" t="s">
        <v>257</v>
      </c>
    </row>
    <row r="5" spans="1:2" x14ac:dyDescent="0.2">
      <c r="A5" s="34" t="s">
        <v>258</v>
      </c>
      <c r="B5" s="35" t="s">
        <v>259</v>
      </c>
    </row>
    <row r="6" spans="1:2" x14ac:dyDescent="0.2">
      <c r="A6" s="34" t="s">
        <v>260</v>
      </c>
      <c r="B6" s="35" t="s">
        <v>261</v>
      </c>
    </row>
    <row r="7" spans="1:2" x14ac:dyDescent="0.2">
      <c r="A7" s="34" t="s">
        <v>262</v>
      </c>
      <c r="B7" s="35" t="s">
        <v>263</v>
      </c>
    </row>
    <row r="8" spans="1:2" x14ac:dyDescent="0.2">
      <c r="A8" s="34" t="s">
        <v>264</v>
      </c>
      <c r="B8" s="35" t="s">
        <v>265</v>
      </c>
    </row>
    <row r="9" spans="1:2" x14ac:dyDescent="0.2">
      <c r="A9" s="34" t="s">
        <v>266</v>
      </c>
      <c r="B9" s="35" t="s">
        <v>267</v>
      </c>
    </row>
    <row r="10" spans="1:2" x14ac:dyDescent="0.2">
      <c r="A10" s="34" t="s">
        <v>268</v>
      </c>
      <c r="B10" s="35" t="s">
        <v>269</v>
      </c>
    </row>
    <row r="11" spans="1:2" x14ac:dyDescent="0.2">
      <c r="A11" s="34" t="s">
        <v>270</v>
      </c>
      <c r="B11" s="35" t="s">
        <v>271</v>
      </c>
    </row>
    <row r="12" spans="1:2" x14ac:dyDescent="0.2">
      <c r="A12" s="34" t="s">
        <v>272</v>
      </c>
      <c r="B12" s="35" t="s">
        <v>273</v>
      </c>
    </row>
    <row r="13" spans="1:2" x14ac:dyDescent="0.2">
      <c r="A13" s="34" t="s">
        <v>274</v>
      </c>
      <c r="B13" s="35" t="s">
        <v>275</v>
      </c>
    </row>
    <row r="14" spans="1:2" x14ac:dyDescent="0.2">
      <c r="A14" s="34" t="s">
        <v>276</v>
      </c>
      <c r="B14" s="35" t="s">
        <v>277</v>
      </c>
    </row>
    <row r="15" spans="1:2" x14ac:dyDescent="0.2">
      <c r="A15" s="34" t="s">
        <v>278</v>
      </c>
      <c r="B15" s="35" t="s">
        <v>279</v>
      </c>
    </row>
    <row r="16" spans="1:2" x14ac:dyDescent="0.2">
      <c r="A16" s="34" t="s">
        <v>280</v>
      </c>
      <c r="B16" s="35" t="s">
        <v>281</v>
      </c>
    </row>
    <row r="17" spans="1:2" x14ac:dyDescent="0.2">
      <c r="A17" s="34" t="s">
        <v>282</v>
      </c>
      <c r="B17" s="35" t="s">
        <v>283</v>
      </c>
    </row>
    <row r="18" spans="1:2" x14ac:dyDescent="0.2">
      <c r="A18" s="34" t="s">
        <v>284</v>
      </c>
      <c r="B18" s="35" t="s">
        <v>285</v>
      </c>
    </row>
    <row r="19" spans="1:2" x14ac:dyDescent="0.2">
      <c r="A19" s="34" t="s">
        <v>286</v>
      </c>
      <c r="B19" s="35" t="s">
        <v>287</v>
      </c>
    </row>
    <row r="20" spans="1:2" x14ac:dyDescent="0.2">
      <c r="A20" s="34" t="s">
        <v>288</v>
      </c>
      <c r="B20" s="35" t="s">
        <v>289</v>
      </c>
    </row>
    <row r="21" spans="1:2" x14ac:dyDescent="0.2">
      <c r="A21" s="34" t="s">
        <v>290</v>
      </c>
      <c r="B21" s="35" t="s">
        <v>291</v>
      </c>
    </row>
    <row r="22" spans="1:2" x14ac:dyDescent="0.2">
      <c r="A22" s="34" t="s">
        <v>292</v>
      </c>
      <c r="B22" s="35" t="s">
        <v>293</v>
      </c>
    </row>
    <row r="23" spans="1:2" x14ac:dyDescent="0.2">
      <c r="A23" s="34" t="s">
        <v>294</v>
      </c>
      <c r="B23" s="35" t="s">
        <v>295</v>
      </c>
    </row>
    <row r="24" spans="1:2" x14ac:dyDescent="0.2">
      <c r="A24" s="34" t="s">
        <v>296</v>
      </c>
      <c r="B24" s="35" t="s">
        <v>297</v>
      </c>
    </row>
    <row r="25" spans="1:2" x14ac:dyDescent="0.2">
      <c r="A25" s="34" t="s">
        <v>298</v>
      </c>
      <c r="B25" s="35" t="s">
        <v>299</v>
      </c>
    </row>
    <row r="26" spans="1:2" x14ac:dyDescent="0.2">
      <c r="A26" s="34" t="s">
        <v>300</v>
      </c>
      <c r="B26" s="35" t="s">
        <v>301</v>
      </c>
    </row>
    <row r="27" spans="1:2" x14ac:dyDescent="0.2">
      <c r="A27" s="34" t="s">
        <v>302</v>
      </c>
      <c r="B27" s="35" t="s">
        <v>303</v>
      </c>
    </row>
    <row r="28" spans="1:2" x14ac:dyDescent="0.2">
      <c r="A28" s="34" t="s">
        <v>304</v>
      </c>
      <c r="B28" s="35" t="s">
        <v>305</v>
      </c>
    </row>
    <row r="29" spans="1:2" x14ac:dyDescent="0.2">
      <c r="A29" s="34" t="s">
        <v>306</v>
      </c>
      <c r="B29" s="35" t="s">
        <v>307</v>
      </c>
    </row>
    <row r="30" spans="1:2" x14ac:dyDescent="0.2">
      <c r="A30" s="34" t="s">
        <v>308</v>
      </c>
      <c r="B30" s="35" t="s">
        <v>309</v>
      </c>
    </row>
    <row r="31" spans="1:2" x14ac:dyDescent="0.2">
      <c r="A31" s="34" t="s">
        <v>310</v>
      </c>
      <c r="B31" s="35" t="s">
        <v>311</v>
      </c>
    </row>
    <row r="32" spans="1:2" x14ac:dyDescent="0.2">
      <c r="A32" s="34" t="s">
        <v>312</v>
      </c>
      <c r="B32" s="35" t="s">
        <v>313</v>
      </c>
    </row>
    <row r="33" spans="1:2" x14ac:dyDescent="0.2">
      <c r="A33" s="34" t="s">
        <v>314</v>
      </c>
      <c r="B33" s="35" t="s">
        <v>315</v>
      </c>
    </row>
    <row r="34" spans="1:2" x14ac:dyDescent="0.2">
      <c r="A34" s="34" t="s">
        <v>316</v>
      </c>
      <c r="B34" s="35" t="s">
        <v>317</v>
      </c>
    </row>
    <row r="35" spans="1:2" x14ac:dyDescent="0.2">
      <c r="A35" s="34" t="s">
        <v>318</v>
      </c>
      <c r="B35" s="35" t="s">
        <v>319</v>
      </c>
    </row>
    <row r="36" spans="1:2" x14ac:dyDescent="0.2">
      <c r="A36" s="34" t="s">
        <v>320</v>
      </c>
      <c r="B36" s="35" t="s">
        <v>321</v>
      </c>
    </row>
    <row r="37" spans="1:2" x14ac:dyDescent="0.2">
      <c r="A37" s="34" t="s">
        <v>322</v>
      </c>
      <c r="B37" s="35" t="s">
        <v>323</v>
      </c>
    </row>
    <row r="38" spans="1:2" x14ac:dyDescent="0.2">
      <c r="A38" s="34" t="s">
        <v>324</v>
      </c>
      <c r="B38" s="35" t="s">
        <v>325</v>
      </c>
    </row>
    <row r="39" spans="1:2" x14ac:dyDescent="0.2">
      <c r="A39" s="34" t="s">
        <v>326</v>
      </c>
      <c r="B39" s="35" t="s">
        <v>327</v>
      </c>
    </row>
    <row r="40" spans="1:2" x14ac:dyDescent="0.2">
      <c r="A40" s="34" t="s">
        <v>328</v>
      </c>
      <c r="B40" s="35" t="s">
        <v>329</v>
      </c>
    </row>
    <row r="41" spans="1:2" x14ac:dyDescent="0.2">
      <c r="A41" s="34" t="s">
        <v>330</v>
      </c>
      <c r="B41" s="35" t="s">
        <v>331</v>
      </c>
    </row>
    <row r="42" spans="1:2" x14ac:dyDescent="0.2">
      <c r="A42" s="34" t="s">
        <v>332</v>
      </c>
      <c r="B42" s="35" t="s">
        <v>333</v>
      </c>
    </row>
    <row r="43" spans="1:2" x14ac:dyDescent="0.2">
      <c r="A43" s="34" t="s">
        <v>334</v>
      </c>
      <c r="B43" s="35" t="s">
        <v>335</v>
      </c>
    </row>
    <row r="44" spans="1:2" x14ac:dyDescent="0.2">
      <c r="A44" s="34" t="s">
        <v>336</v>
      </c>
      <c r="B44" s="35" t="s">
        <v>337</v>
      </c>
    </row>
    <row r="45" spans="1:2" x14ac:dyDescent="0.2">
      <c r="A45" s="34" t="s">
        <v>338</v>
      </c>
      <c r="B45" s="35" t="s">
        <v>339</v>
      </c>
    </row>
    <row r="46" spans="1:2" x14ac:dyDescent="0.2">
      <c r="A46" s="34" t="s">
        <v>340</v>
      </c>
      <c r="B46" s="35" t="s">
        <v>341</v>
      </c>
    </row>
    <row r="47" spans="1:2" x14ac:dyDescent="0.2">
      <c r="A47" s="34" t="s">
        <v>342</v>
      </c>
      <c r="B47" s="35" t="s">
        <v>343</v>
      </c>
    </row>
    <row r="48" spans="1:2" x14ac:dyDescent="0.2">
      <c r="A48" s="34" t="s">
        <v>344</v>
      </c>
      <c r="B48" s="35" t="s">
        <v>345</v>
      </c>
    </row>
    <row r="49" spans="1:2" x14ac:dyDescent="0.2">
      <c r="A49" s="34" t="s">
        <v>346</v>
      </c>
      <c r="B49" s="35" t="s">
        <v>347</v>
      </c>
    </row>
    <row r="50" spans="1:2" x14ac:dyDescent="0.2">
      <c r="A50" s="34" t="s">
        <v>348</v>
      </c>
      <c r="B50" s="35" t="s">
        <v>349</v>
      </c>
    </row>
    <row r="51" spans="1:2" x14ac:dyDescent="0.2">
      <c r="A51" s="34" t="s">
        <v>350</v>
      </c>
      <c r="B51" s="35" t="s">
        <v>351</v>
      </c>
    </row>
    <row r="52" spans="1:2" x14ac:dyDescent="0.2">
      <c r="A52" s="34" t="s">
        <v>352</v>
      </c>
      <c r="B52" s="35" t="s">
        <v>353</v>
      </c>
    </row>
    <row r="53" spans="1:2" x14ac:dyDescent="0.2">
      <c r="A53" s="34" t="s">
        <v>354</v>
      </c>
      <c r="B53" s="35" t="s">
        <v>355</v>
      </c>
    </row>
    <row r="54" spans="1:2" x14ac:dyDescent="0.2">
      <c r="A54" s="34" t="s">
        <v>356</v>
      </c>
      <c r="B54" s="35" t="s">
        <v>357</v>
      </c>
    </row>
    <row r="55" spans="1:2" x14ac:dyDescent="0.2">
      <c r="A55" s="34" t="s">
        <v>358</v>
      </c>
      <c r="B55" s="35" t="s">
        <v>359</v>
      </c>
    </row>
    <row r="56" spans="1:2" x14ac:dyDescent="0.2">
      <c r="A56" s="34" t="s">
        <v>360</v>
      </c>
      <c r="B56" s="35" t="s">
        <v>361</v>
      </c>
    </row>
    <row r="57" spans="1:2" x14ac:dyDescent="0.2">
      <c r="A57" s="34" t="s">
        <v>362</v>
      </c>
      <c r="B57" s="35" t="s">
        <v>363</v>
      </c>
    </row>
    <row r="58" spans="1:2" x14ac:dyDescent="0.2">
      <c r="A58" s="34" t="s">
        <v>364</v>
      </c>
      <c r="B58" s="35" t="s">
        <v>365</v>
      </c>
    </row>
    <row r="59" spans="1:2" x14ac:dyDescent="0.2">
      <c r="A59" s="34" t="s">
        <v>366</v>
      </c>
      <c r="B59" s="35" t="s">
        <v>367</v>
      </c>
    </row>
    <row r="60" spans="1:2" x14ac:dyDescent="0.2">
      <c r="A60" s="34" t="s">
        <v>368</v>
      </c>
      <c r="B60" s="35" t="s">
        <v>369</v>
      </c>
    </row>
    <row r="61" spans="1:2" x14ac:dyDescent="0.2">
      <c r="A61" s="34" t="s">
        <v>370</v>
      </c>
      <c r="B61" s="35" t="s">
        <v>371</v>
      </c>
    </row>
    <row r="62" spans="1:2" x14ac:dyDescent="0.2">
      <c r="A62" s="34" t="s">
        <v>372</v>
      </c>
      <c r="B62" s="35" t="s">
        <v>373</v>
      </c>
    </row>
    <row r="63" spans="1:2" x14ac:dyDescent="0.2">
      <c r="A63" s="34" t="s">
        <v>374</v>
      </c>
      <c r="B63" s="35" t="s">
        <v>375</v>
      </c>
    </row>
    <row r="64" spans="1:2" x14ac:dyDescent="0.2">
      <c r="A64" s="34" t="s">
        <v>376</v>
      </c>
      <c r="B64" s="35" t="s">
        <v>377</v>
      </c>
    </row>
    <row r="65" spans="1:2" x14ac:dyDescent="0.2">
      <c r="A65" s="34" t="s">
        <v>378</v>
      </c>
      <c r="B65" s="35" t="s">
        <v>379</v>
      </c>
    </row>
    <row r="66" spans="1:2" x14ac:dyDescent="0.2">
      <c r="A66" s="34" t="s">
        <v>380</v>
      </c>
      <c r="B66" s="35" t="s">
        <v>381</v>
      </c>
    </row>
    <row r="67" spans="1:2" x14ac:dyDescent="0.2">
      <c r="A67" s="34" t="s">
        <v>382</v>
      </c>
      <c r="B67" s="35" t="s">
        <v>383</v>
      </c>
    </row>
    <row r="68" spans="1:2" x14ac:dyDescent="0.2">
      <c r="A68" s="34" t="s">
        <v>384</v>
      </c>
      <c r="B68" s="35" t="s">
        <v>385</v>
      </c>
    </row>
    <row r="69" spans="1:2" x14ac:dyDescent="0.2">
      <c r="A69" s="34" t="s">
        <v>386</v>
      </c>
      <c r="B69" s="35" t="s">
        <v>387</v>
      </c>
    </row>
    <row r="70" spans="1:2" x14ac:dyDescent="0.2">
      <c r="A70" s="34" t="s">
        <v>388</v>
      </c>
      <c r="B70" s="35" t="s">
        <v>389</v>
      </c>
    </row>
    <row r="71" spans="1:2" x14ac:dyDescent="0.2">
      <c r="A71" s="34" t="s">
        <v>390</v>
      </c>
      <c r="B71" s="35" t="s">
        <v>391</v>
      </c>
    </row>
    <row r="72" spans="1:2" x14ac:dyDescent="0.2">
      <c r="A72" s="34" t="s">
        <v>392</v>
      </c>
      <c r="B72" s="35" t="s">
        <v>393</v>
      </c>
    </row>
    <row r="73" spans="1:2" x14ac:dyDescent="0.2">
      <c r="A73" s="34" t="s">
        <v>394</v>
      </c>
      <c r="B73" s="35" t="s">
        <v>395</v>
      </c>
    </row>
    <row r="74" spans="1:2" x14ac:dyDescent="0.2">
      <c r="A74" s="34" t="s">
        <v>396</v>
      </c>
      <c r="B74" s="35" t="s">
        <v>397</v>
      </c>
    </row>
    <row r="75" spans="1:2" ht="16" x14ac:dyDescent="0.2">
      <c r="A75" s="34" t="s">
        <v>398</v>
      </c>
      <c r="B75" s="36" t="s">
        <v>399</v>
      </c>
    </row>
    <row r="76" spans="1:2" ht="16" x14ac:dyDescent="0.2">
      <c r="A76" s="34" t="s">
        <v>400</v>
      </c>
      <c r="B76" s="36" t="s">
        <v>401</v>
      </c>
    </row>
    <row r="77" spans="1:2" ht="16" x14ac:dyDescent="0.2">
      <c r="A77" s="34" t="s">
        <v>402</v>
      </c>
      <c r="B77" s="36" t="s">
        <v>403</v>
      </c>
    </row>
    <row r="78" spans="1:2" ht="16" x14ac:dyDescent="0.2">
      <c r="A78" s="34" t="s">
        <v>404</v>
      </c>
      <c r="B78" s="36" t="s">
        <v>405</v>
      </c>
    </row>
    <row r="79" spans="1:2" ht="16" x14ac:dyDescent="0.2">
      <c r="A79" s="34" t="s">
        <v>406</v>
      </c>
      <c r="B79" s="36" t="s">
        <v>407</v>
      </c>
    </row>
    <row r="80" spans="1:2" ht="16" x14ac:dyDescent="0.2">
      <c r="A80" s="34" t="s">
        <v>408</v>
      </c>
      <c r="B80" s="36" t="s">
        <v>409</v>
      </c>
    </row>
    <row r="81" spans="1:2" ht="16" x14ac:dyDescent="0.2">
      <c r="A81" s="34" t="s">
        <v>410</v>
      </c>
      <c r="B81" s="36" t="s">
        <v>411</v>
      </c>
    </row>
    <row r="82" spans="1:2" ht="16" x14ac:dyDescent="0.2">
      <c r="A82" s="34" t="s">
        <v>412</v>
      </c>
      <c r="B82" s="36" t="s">
        <v>413</v>
      </c>
    </row>
    <row r="83" spans="1:2" ht="16" x14ac:dyDescent="0.2">
      <c r="A83" s="34" t="s">
        <v>414</v>
      </c>
      <c r="B83" s="36" t="s">
        <v>415</v>
      </c>
    </row>
    <row r="84" spans="1:2" ht="16" x14ac:dyDescent="0.2">
      <c r="A84" s="34" t="s">
        <v>416</v>
      </c>
      <c r="B84" s="36" t="s">
        <v>417</v>
      </c>
    </row>
    <row r="85" spans="1:2" ht="16" x14ac:dyDescent="0.2">
      <c r="A85" s="34" t="s">
        <v>418</v>
      </c>
      <c r="B85" s="36" t="s">
        <v>419</v>
      </c>
    </row>
    <row r="86" spans="1:2" ht="16" x14ac:dyDescent="0.2">
      <c r="A86" s="34" t="s">
        <v>420</v>
      </c>
      <c r="B86" s="36" t="s">
        <v>421</v>
      </c>
    </row>
    <row r="87" spans="1:2" ht="16" x14ac:dyDescent="0.2">
      <c r="A87" s="34" t="s">
        <v>422</v>
      </c>
      <c r="B87" s="36" t="s">
        <v>423</v>
      </c>
    </row>
    <row r="88" spans="1:2" ht="16" x14ac:dyDescent="0.2">
      <c r="A88" s="34" t="s">
        <v>424</v>
      </c>
      <c r="B88" s="36" t="s">
        <v>425</v>
      </c>
    </row>
    <row r="89" spans="1:2" ht="16" x14ac:dyDescent="0.2">
      <c r="A89" s="34" t="s">
        <v>426</v>
      </c>
      <c r="B89" s="36" t="s">
        <v>427</v>
      </c>
    </row>
    <row r="90" spans="1:2" ht="16" x14ac:dyDescent="0.2">
      <c r="A90" s="34" t="s">
        <v>428</v>
      </c>
      <c r="B90" s="36" t="s">
        <v>429</v>
      </c>
    </row>
    <row r="91" spans="1:2" ht="16" x14ac:dyDescent="0.2">
      <c r="A91" s="34" t="s">
        <v>430</v>
      </c>
      <c r="B91" s="36" t="s">
        <v>431</v>
      </c>
    </row>
    <row r="92" spans="1:2" ht="16" x14ac:dyDescent="0.2">
      <c r="A92" s="34" t="s">
        <v>432</v>
      </c>
      <c r="B92" s="36" t="s">
        <v>433</v>
      </c>
    </row>
    <row r="93" spans="1:2" ht="16" x14ac:dyDescent="0.2">
      <c r="A93" s="34" t="s">
        <v>434</v>
      </c>
      <c r="B93" s="36" t="s">
        <v>435</v>
      </c>
    </row>
    <row r="94" spans="1:2" ht="16" x14ac:dyDescent="0.2">
      <c r="A94" s="34" t="s">
        <v>436</v>
      </c>
      <c r="B94" s="36" t="s">
        <v>437</v>
      </c>
    </row>
    <row r="95" spans="1:2" ht="16" x14ac:dyDescent="0.2">
      <c r="A95" s="34" t="s">
        <v>438</v>
      </c>
      <c r="B95" s="36" t="s">
        <v>439</v>
      </c>
    </row>
    <row r="96" spans="1:2" ht="16" x14ac:dyDescent="0.2">
      <c r="A96" s="34" t="s">
        <v>440</v>
      </c>
      <c r="B96" s="36" t="s">
        <v>441</v>
      </c>
    </row>
    <row r="97" spans="1:2" ht="16" x14ac:dyDescent="0.2">
      <c r="A97" s="34" t="s">
        <v>442</v>
      </c>
      <c r="B97" s="36" t="s">
        <v>443</v>
      </c>
    </row>
    <row r="98" spans="1:2" ht="16" x14ac:dyDescent="0.2">
      <c r="A98" s="34" t="s">
        <v>444</v>
      </c>
      <c r="B98" s="36" t="s">
        <v>445</v>
      </c>
    </row>
    <row r="99" spans="1:2" ht="16" x14ac:dyDescent="0.2">
      <c r="A99" s="34" t="s">
        <v>446</v>
      </c>
      <c r="B99" s="36" t="s">
        <v>447</v>
      </c>
    </row>
    <row r="100" spans="1:2" ht="16" x14ac:dyDescent="0.2">
      <c r="A100" s="34" t="s">
        <v>448</v>
      </c>
      <c r="B100" s="36" t="s">
        <v>449</v>
      </c>
    </row>
    <row r="101" spans="1:2" ht="16" x14ac:dyDescent="0.2">
      <c r="A101" s="34" t="s">
        <v>450</v>
      </c>
      <c r="B101" s="36" t="s">
        <v>451</v>
      </c>
    </row>
    <row r="102" spans="1:2" ht="16" x14ac:dyDescent="0.2">
      <c r="A102" s="34" t="s">
        <v>452</v>
      </c>
      <c r="B102" s="36" t="s">
        <v>453</v>
      </c>
    </row>
    <row r="103" spans="1:2" ht="16" x14ac:dyDescent="0.2">
      <c r="A103" s="34" t="s">
        <v>454</v>
      </c>
      <c r="B103" s="36" t="s">
        <v>455</v>
      </c>
    </row>
    <row r="104" spans="1:2" ht="16" x14ac:dyDescent="0.2">
      <c r="A104" s="34" t="s">
        <v>456</v>
      </c>
      <c r="B104" s="36" t="s">
        <v>457</v>
      </c>
    </row>
    <row r="105" spans="1:2" ht="16" x14ac:dyDescent="0.2">
      <c r="A105" s="34" t="s">
        <v>458</v>
      </c>
      <c r="B105" s="36" t="s">
        <v>459</v>
      </c>
    </row>
    <row r="106" spans="1:2" ht="16" x14ac:dyDescent="0.2">
      <c r="A106" s="34" t="s">
        <v>460</v>
      </c>
      <c r="B106" s="36" t="s">
        <v>461</v>
      </c>
    </row>
    <row r="107" spans="1:2" ht="16" x14ac:dyDescent="0.2">
      <c r="A107" s="34" t="s">
        <v>462</v>
      </c>
      <c r="B107" s="36" t="s">
        <v>463</v>
      </c>
    </row>
    <row r="108" spans="1:2" ht="16" x14ac:dyDescent="0.2">
      <c r="A108" s="34" t="s">
        <v>464</v>
      </c>
      <c r="B108" s="36" t="s">
        <v>465</v>
      </c>
    </row>
    <row r="109" spans="1:2" ht="16" x14ac:dyDescent="0.2">
      <c r="A109" s="34" t="s">
        <v>466</v>
      </c>
      <c r="B109" s="36" t="s">
        <v>467</v>
      </c>
    </row>
    <row r="110" spans="1:2" ht="16" x14ac:dyDescent="0.2">
      <c r="A110" s="34" t="s">
        <v>468</v>
      </c>
      <c r="B110" s="36" t="s">
        <v>469</v>
      </c>
    </row>
    <row r="111" spans="1:2" ht="16" x14ac:dyDescent="0.2">
      <c r="A111" s="34" t="s">
        <v>470</v>
      </c>
      <c r="B111" s="36" t="s">
        <v>471</v>
      </c>
    </row>
    <row r="112" spans="1:2" ht="16" x14ac:dyDescent="0.2">
      <c r="A112" s="34" t="s">
        <v>472</v>
      </c>
      <c r="B112" s="36" t="s">
        <v>473</v>
      </c>
    </row>
    <row r="113" spans="1:2" ht="16" x14ac:dyDescent="0.2">
      <c r="A113" s="34" t="s">
        <v>474</v>
      </c>
      <c r="B113" s="36" t="s">
        <v>475</v>
      </c>
    </row>
    <row r="114" spans="1:2" ht="16" x14ac:dyDescent="0.2">
      <c r="A114" s="34" t="s">
        <v>476</v>
      </c>
      <c r="B114" s="36" t="s">
        <v>477</v>
      </c>
    </row>
    <row r="115" spans="1:2" ht="16" x14ac:dyDescent="0.2">
      <c r="A115" s="34" t="s">
        <v>478</v>
      </c>
      <c r="B115" s="36" t="s">
        <v>479</v>
      </c>
    </row>
    <row r="116" spans="1:2" ht="16" x14ac:dyDescent="0.2">
      <c r="A116" s="34" t="s">
        <v>480</v>
      </c>
      <c r="B116" s="36" t="s">
        <v>481</v>
      </c>
    </row>
    <row r="117" spans="1:2" ht="16" x14ac:dyDescent="0.2">
      <c r="A117" s="34" t="s">
        <v>482</v>
      </c>
      <c r="B117" s="36" t="s">
        <v>483</v>
      </c>
    </row>
    <row r="118" spans="1:2" ht="16" x14ac:dyDescent="0.2">
      <c r="A118" s="34" t="s">
        <v>484</v>
      </c>
      <c r="B118" s="36" t="s">
        <v>485</v>
      </c>
    </row>
    <row r="119" spans="1:2" ht="16" x14ac:dyDescent="0.2">
      <c r="A119" s="34" t="s">
        <v>486</v>
      </c>
      <c r="B119" s="36" t="s">
        <v>487</v>
      </c>
    </row>
    <row r="120" spans="1:2" ht="16" x14ac:dyDescent="0.2">
      <c r="A120" s="34" t="s">
        <v>488</v>
      </c>
      <c r="B120" s="36" t="s">
        <v>489</v>
      </c>
    </row>
    <row r="121" spans="1:2" ht="16" x14ac:dyDescent="0.2">
      <c r="A121" s="34" t="s">
        <v>490</v>
      </c>
      <c r="B121" s="36" t="s">
        <v>491</v>
      </c>
    </row>
    <row r="122" spans="1:2" ht="16" x14ac:dyDescent="0.2">
      <c r="A122" s="34" t="s">
        <v>492</v>
      </c>
      <c r="B122" s="36" t="s">
        <v>493</v>
      </c>
    </row>
    <row r="123" spans="1:2" ht="16" x14ac:dyDescent="0.2">
      <c r="A123" s="34" t="s">
        <v>494</v>
      </c>
      <c r="B123" s="36" t="s">
        <v>495</v>
      </c>
    </row>
    <row r="124" spans="1:2" ht="16" x14ac:dyDescent="0.2">
      <c r="A124" s="34" t="s">
        <v>496</v>
      </c>
      <c r="B124" s="36" t="s">
        <v>497</v>
      </c>
    </row>
    <row r="125" spans="1:2" ht="16" x14ac:dyDescent="0.2">
      <c r="A125" s="34" t="s">
        <v>498</v>
      </c>
      <c r="B125" s="36" t="s">
        <v>499</v>
      </c>
    </row>
    <row r="126" spans="1:2" ht="16" x14ac:dyDescent="0.2">
      <c r="A126" s="34" t="s">
        <v>500</v>
      </c>
      <c r="B126" s="36" t="s">
        <v>501</v>
      </c>
    </row>
    <row r="127" spans="1:2" ht="16" x14ac:dyDescent="0.2">
      <c r="A127" s="34" t="s">
        <v>502</v>
      </c>
      <c r="B127" s="36" t="s">
        <v>503</v>
      </c>
    </row>
    <row r="128" spans="1:2" ht="16" x14ac:dyDescent="0.2">
      <c r="A128" s="34" t="s">
        <v>504</v>
      </c>
      <c r="B128" s="36" t="s">
        <v>505</v>
      </c>
    </row>
    <row r="129" spans="1:2" ht="16" x14ac:dyDescent="0.2">
      <c r="A129" s="34" t="s">
        <v>506</v>
      </c>
      <c r="B129" s="36" t="s">
        <v>507</v>
      </c>
    </row>
    <row r="130" spans="1:2" ht="16" x14ac:dyDescent="0.2">
      <c r="A130" s="34" t="s">
        <v>508</v>
      </c>
      <c r="B130" s="36" t="s">
        <v>509</v>
      </c>
    </row>
    <row r="131" spans="1:2" ht="16" x14ac:dyDescent="0.2">
      <c r="A131" s="34" t="s">
        <v>510</v>
      </c>
      <c r="B131" s="36" t="s">
        <v>511</v>
      </c>
    </row>
    <row r="132" spans="1:2" ht="16" x14ac:dyDescent="0.2">
      <c r="A132" s="34" t="s">
        <v>512</v>
      </c>
      <c r="B132" s="36" t="s">
        <v>513</v>
      </c>
    </row>
    <row r="133" spans="1:2" ht="16" x14ac:dyDescent="0.2">
      <c r="A133" s="34" t="s">
        <v>514</v>
      </c>
      <c r="B133" s="36" t="s">
        <v>515</v>
      </c>
    </row>
    <row r="134" spans="1:2" ht="16" x14ac:dyDescent="0.2">
      <c r="A134" s="34" t="s">
        <v>516</v>
      </c>
      <c r="B134" s="36" t="s">
        <v>517</v>
      </c>
    </row>
    <row r="135" spans="1:2" ht="16" x14ac:dyDescent="0.2">
      <c r="A135" s="34" t="s">
        <v>518</v>
      </c>
      <c r="B135" s="36" t="s">
        <v>519</v>
      </c>
    </row>
    <row r="136" spans="1:2" ht="16" x14ac:dyDescent="0.2">
      <c r="A136" s="34" t="s">
        <v>520</v>
      </c>
      <c r="B136" s="36" t="s">
        <v>521</v>
      </c>
    </row>
    <row r="137" spans="1:2" ht="16" x14ac:dyDescent="0.2">
      <c r="A137" s="34" t="s">
        <v>522</v>
      </c>
      <c r="B137" s="36" t="s">
        <v>523</v>
      </c>
    </row>
    <row r="138" spans="1:2" ht="16" x14ac:dyDescent="0.2">
      <c r="A138" s="34" t="s">
        <v>524</v>
      </c>
      <c r="B138" s="36" t="s">
        <v>525</v>
      </c>
    </row>
    <row r="139" spans="1:2" ht="16" x14ac:dyDescent="0.2">
      <c r="A139" s="34" t="s">
        <v>526</v>
      </c>
      <c r="B139" s="36" t="s">
        <v>527</v>
      </c>
    </row>
    <row r="140" spans="1:2" ht="16" x14ac:dyDescent="0.2">
      <c r="A140" s="34" t="s">
        <v>528</v>
      </c>
      <c r="B140" s="36" t="s">
        <v>529</v>
      </c>
    </row>
    <row r="141" spans="1:2" ht="16" x14ac:dyDescent="0.2">
      <c r="A141" s="34" t="s">
        <v>530</v>
      </c>
      <c r="B141" s="36" t="s">
        <v>531</v>
      </c>
    </row>
    <row r="142" spans="1:2" ht="16" x14ac:dyDescent="0.2">
      <c r="A142" s="34" t="s">
        <v>532</v>
      </c>
      <c r="B142" s="36" t="s">
        <v>533</v>
      </c>
    </row>
    <row r="143" spans="1:2" ht="16" x14ac:dyDescent="0.2">
      <c r="A143" s="34" t="s">
        <v>534</v>
      </c>
      <c r="B143" s="36" t="s">
        <v>535</v>
      </c>
    </row>
    <row r="144" spans="1:2" ht="16" x14ac:dyDescent="0.2">
      <c r="A144" s="34" t="s">
        <v>536</v>
      </c>
      <c r="B144" s="36" t="s">
        <v>537</v>
      </c>
    </row>
    <row r="145" spans="1:2" ht="16" x14ac:dyDescent="0.2">
      <c r="A145" s="34" t="s">
        <v>538</v>
      </c>
      <c r="B145" s="36" t="s">
        <v>539</v>
      </c>
    </row>
    <row r="146" spans="1:2" ht="16" x14ac:dyDescent="0.2">
      <c r="A146" s="34" t="s">
        <v>540</v>
      </c>
      <c r="B146" s="36" t="s">
        <v>541</v>
      </c>
    </row>
    <row r="147" spans="1:2" ht="16" x14ac:dyDescent="0.2">
      <c r="A147" s="34" t="s">
        <v>542</v>
      </c>
      <c r="B147" s="36" t="s">
        <v>543</v>
      </c>
    </row>
    <row r="148" spans="1:2" ht="16" x14ac:dyDescent="0.2">
      <c r="A148" s="34" t="s">
        <v>544</v>
      </c>
      <c r="B148" s="36" t="s">
        <v>545</v>
      </c>
    </row>
    <row r="149" spans="1:2" ht="16" x14ac:dyDescent="0.2">
      <c r="A149" s="34" t="s">
        <v>546</v>
      </c>
      <c r="B149" s="36" t="s">
        <v>547</v>
      </c>
    </row>
    <row r="150" spans="1:2" ht="16" x14ac:dyDescent="0.2">
      <c r="A150" s="34" t="s">
        <v>548</v>
      </c>
      <c r="B150" s="36" t="s">
        <v>549</v>
      </c>
    </row>
    <row r="151" spans="1:2" ht="16" x14ac:dyDescent="0.2">
      <c r="A151" s="34" t="s">
        <v>550</v>
      </c>
      <c r="B151" s="36" t="s">
        <v>551</v>
      </c>
    </row>
    <row r="152" spans="1:2" ht="16" x14ac:dyDescent="0.2">
      <c r="A152" s="34" t="s">
        <v>552</v>
      </c>
      <c r="B152" s="36" t="s">
        <v>553</v>
      </c>
    </row>
    <row r="153" spans="1:2" ht="16" x14ac:dyDescent="0.2">
      <c r="A153" s="34" t="s">
        <v>554</v>
      </c>
      <c r="B153" s="36" t="s">
        <v>555</v>
      </c>
    </row>
    <row r="154" spans="1:2" ht="16" x14ac:dyDescent="0.2">
      <c r="A154" s="34" t="s">
        <v>556</v>
      </c>
      <c r="B154" s="36" t="s">
        <v>557</v>
      </c>
    </row>
    <row r="155" spans="1:2" ht="16" x14ac:dyDescent="0.2">
      <c r="A155" s="34" t="s">
        <v>558</v>
      </c>
      <c r="B155" s="36" t="s">
        <v>559</v>
      </c>
    </row>
    <row r="156" spans="1:2" ht="16" x14ac:dyDescent="0.2">
      <c r="A156" s="34" t="s">
        <v>560</v>
      </c>
      <c r="B156" s="36" t="s">
        <v>561</v>
      </c>
    </row>
    <row r="157" spans="1:2" ht="16" x14ac:dyDescent="0.2">
      <c r="A157" s="34" t="s">
        <v>562</v>
      </c>
      <c r="B157" s="36" t="s">
        <v>563</v>
      </c>
    </row>
    <row r="158" spans="1:2" ht="16" x14ac:dyDescent="0.2">
      <c r="A158" s="34" t="s">
        <v>564</v>
      </c>
      <c r="B158" s="36" t="s">
        <v>565</v>
      </c>
    </row>
    <row r="159" spans="1:2" ht="16" x14ac:dyDescent="0.2">
      <c r="A159" s="34" t="s">
        <v>566</v>
      </c>
      <c r="B159" s="36" t="s">
        <v>567</v>
      </c>
    </row>
    <row r="160" spans="1:2" ht="16" x14ac:dyDescent="0.2">
      <c r="A160" s="34" t="s">
        <v>568</v>
      </c>
      <c r="B160" s="36" t="s">
        <v>569</v>
      </c>
    </row>
    <row r="161" spans="1:2" ht="16" x14ac:dyDescent="0.2">
      <c r="A161" s="34" t="s">
        <v>570</v>
      </c>
      <c r="B161" s="36" t="s">
        <v>571</v>
      </c>
    </row>
    <row r="162" spans="1:2" ht="16" x14ac:dyDescent="0.2">
      <c r="A162" s="34" t="s">
        <v>572</v>
      </c>
      <c r="B162" s="36" t="s">
        <v>573</v>
      </c>
    </row>
    <row r="163" spans="1:2" ht="16" x14ac:dyDescent="0.2">
      <c r="A163" s="34" t="s">
        <v>574</v>
      </c>
      <c r="B163" s="36" t="s">
        <v>575</v>
      </c>
    </row>
    <row r="164" spans="1:2" ht="16" x14ac:dyDescent="0.2">
      <c r="A164" s="34" t="s">
        <v>576</v>
      </c>
      <c r="B164" s="36" t="s">
        <v>577</v>
      </c>
    </row>
    <row r="165" spans="1:2" ht="16" x14ac:dyDescent="0.2">
      <c r="A165" s="34" t="s">
        <v>578</v>
      </c>
      <c r="B165" s="36" t="s">
        <v>579</v>
      </c>
    </row>
    <row r="166" spans="1:2" ht="16" x14ac:dyDescent="0.2">
      <c r="A166" s="34" t="s">
        <v>580</v>
      </c>
      <c r="B166" s="36" t="s">
        <v>581</v>
      </c>
    </row>
    <row r="167" spans="1:2" ht="16" x14ac:dyDescent="0.2">
      <c r="A167" s="34" t="s">
        <v>582</v>
      </c>
      <c r="B167" s="36" t="s">
        <v>583</v>
      </c>
    </row>
    <row r="168" spans="1:2" ht="16" x14ac:dyDescent="0.2">
      <c r="A168" s="34" t="s">
        <v>584</v>
      </c>
      <c r="B168" s="36" t="s">
        <v>585</v>
      </c>
    </row>
    <row r="169" spans="1:2" ht="16" x14ac:dyDescent="0.2">
      <c r="A169" s="34" t="s">
        <v>586</v>
      </c>
      <c r="B169" s="36" t="s">
        <v>587</v>
      </c>
    </row>
    <row r="170" spans="1:2" ht="16" x14ac:dyDescent="0.2">
      <c r="A170" s="34" t="s">
        <v>588</v>
      </c>
      <c r="B170" s="36" t="s">
        <v>589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ocumentType xmlns="f9695bc1-6109-4dcd-a27a-f8a0370b00e2">Progress report</DocumentType>
    <UploadedBy xmlns="b1528a4b-5ccb-40f7-a09e-43427183cd95">simonetta.rossi@undp.org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TaxCatchAll xmlns="cb759e4c-f0d7-4feb-bda3-ed2800574e06" xsi:nil="true"/>
    <Status xmlns="b1528a4b-5ccb-40f7-a09e-43427183cd95">Finalized - Signature Redacted</Status>
    <lcf76f155ced4ddcb4097134ff3c332f xmlns="b1528a4b-5ccb-40f7-a09e-43427183cd95">
      <Terms xmlns="http://schemas.microsoft.com/office/infopath/2007/PartnerControls"/>
    </lcf76f155ced4ddcb4097134ff3c332f>
    <ProjectId xmlns="f9695bc1-6109-4dcd-a27a-f8a0370b00e2">MPTF_00006_00922</ProjectId>
    <FundCode xmlns="f9695bc1-6109-4dcd-a27a-f8a0370b00e2">MPTF_00006</FundCode>
    <Comments xmlns="f9695bc1-6109-4dcd-a27a-f8a0370b00e2">Mid-Year Financial Report</Comments>
    <Active xmlns="f9695bc1-6109-4dcd-a27a-f8a0370b00e2">Yes</Active>
    <DocumentDate xmlns="b1528a4b-5ccb-40f7-a09e-43427183cd95">2024-06-15T07:00:00+00:00</DocumentDate>
    <Featured xmlns="b1528a4b-5ccb-40f7-a09e-43427183cd95">1</Featured>
    <FormTypeCode xmlns="b1528a4b-5ccb-40f7-a09e-43427183cd9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2" ma:contentTypeDescription="Create a new document." ma:contentTypeScope="" ma:versionID="cea61b834f8ee701850a84e4d098b1dc">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b7c69fab125bdb54e21c4307976656df"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10F683-3ED7-4623-ADFA-8921435CC57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4D2A5BE2-46E4-4EF3-8BB1-1D34CFB0A10F}"/>
</file>

<file path=customXml/itemProps3.xml><?xml version="1.0" encoding="utf-8"?>
<ds:datastoreItem xmlns:ds="http://schemas.openxmlformats.org/officeDocument/2006/customXml" ds:itemID="{704D02A0-2D3A-4F8D-9A49-583B07354C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1) Budget Table</vt:lpstr>
      <vt:lpstr>2) By Category</vt:lpstr>
      <vt:lpstr>3) Explanatory Notes</vt:lpstr>
      <vt:lpstr>4) -For PBSO Use-</vt:lpstr>
      <vt:lpstr>5) -For MPTF Use-</vt:lpstr>
      <vt:lpstr>Dropdowns</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20240615-Financial report.xlsx</dc:title>
  <dc:subject/>
  <dc:creator>Jelena Zelenovic</dc:creator>
  <cp:keywords/>
  <dc:description/>
  <cp:lastModifiedBy>Simonetta Rossi</cp:lastModifiedBy>
  <cp:revision/>
  <dcterms:created xsi:type="dcterms:W3CDTF">2017-11-15T21:17:43Z</dcterms:created>
  <dcterms:modified xsi:type="dcterms:W3CDTF">2024-06-24T10:49:23Z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y fmtid="{D5CDD505-2E9C-101B-9397-08002B2CF9AE}" pid="3" name="MediaServiceImageTags">
    <vt:lpwstr/>
  </property>
</Properties>
</file>