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https://undp-my.sharepoint.com/personal/gabriel-emmanuel_oscar_undp_org/Documents/"/>
    </mc:Choice>
  </mc:AlternateContent>
  <xr:revisionPtr revIDLastSave="0" documentId="8_{BA6273CA-6C86-4891-8147-A62AC624D419}" xr6:coauthVersionLast="47" xr6:coauthVersionMax="47" xr10:uidLastSave="{00000000-0000-0000-0000-000000000000}"/>
  <bookViews>
    <workbookView xWindow="-120" yWindow="-120" windowWidth="20730" windowHeight="11160" xr2:uid="{C7F8AEA7-5CB6-45B7-B68A-DA4191FEE476}"/>
  </bookViews>
  <sheets>
    <sheet name="Tableau Budgétaire 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 i="1" l="1"/>
  <c r="H52" i="1"/>
  <c r="H60" i="1" s="1"/>
  <c r="E10" i="1"/>
  <c r="L10" i="1" s="1"/>
  <c r="D206" i="1"/>
  <c r="K201" i="1"/>
  <c r="G197" i="1"/>
  <c r="D197" i="1"/>
  <c r="G190" i="1"/>
  <c r="D190" i="1"/>
  <c r="I181" i="1"/>
  <c r="H181" i="1"/>
  <c r="G181" i="1"/>
  <c r="F181" i="1"/>
  <c r="E181" i="1"/>
  <c r="D181" i="1"/>
  <c r="L180" i="1"/>
  <c r="J180" i="1"/>
  <c r="L179" i="1"/>
  <c r="J179" i="1"/>
  <c r="L178" i="1"/>
  <c r="J178" i="1"/>
  <c r="K181" i="1" s="1"/>
  <c r="L177" i="1"/>
  <c r="J177" i="1"/>
  <c r="J181" i="1" s="1"/>
  <c r="L174" i="1"/>
  <c r="G174" i="1"/>
  <c r="D174" i="1"/>
  <c r="J173" i="1"/>
  <c r="J172" i="1"/>
  <c r="J171" i="1"/>
  <c r="J170" i="1"/>
  <c r="J169" i="1"/>
  <c r="J168" i="1"/>
  <c r="J167" i="1"/>
  <c r="J174" i="1" s="1"/>
  <c r="J166" i="1"/>
  <c r="K174" i="1" s="1"/>
  <c r="L164" i="1"/>
  <c r="G164" i="1"/>
  <c r="D164" i="1"/>
  <c r="J163" i="1"/>
  <c r="J162" i="1"/>
  <c r="J161" i="1"/>
  <c r="J160" i="1"/>
  <c r="J159" i="1"/>
  <c r="J158" i="1"/>
  <c r="J157" i="1"/>
  <c r="K164" i="1" s="1"/>
  <c r="J156" i="1"/>
  <c r="L154" i="1"/>
  <c r="G154" i="1"/>
  <c r="D154" i="1"/>
  <c r="J153" i="1"/>
  <c r="J152" i="1"/>
  <c r="J151" i="1"/>
  <c r="J150" i="1"/>
  <c r="J149" i="1"/>
  <c r="K154" i="1" s="1"/>
  <c r="J148" i="1"/>
  <c r="J147" i="1"/>
  <c r="J146" i="1"/>
  <c r="J154" i="1" s="1"/>
  <c r="L144" i="1"/>
  <c r="G144" i="1"/>
  <c r="D144" i="1"/>
  <c r="J143" i="1"/>
  <c r="J142" i="1"/>
  <c r="J141" i="1"/>
  <c r="J140" i="1"/>
  <c r="J139" i="1"/>
  <c r="J138" i="1"/>
  <c r="J137" i="1"/>
  <c r="J136" i="1"/>
  <c r="K144" i="1" s="1"/>
  <c r="G132" i="1"/>
  <c r="D132" i="1"/>
  <c r="L131" i="1"/>
  <c r="J131" i="1"/>
  <c r="L130" i="1"/>
  <c r="J130" i="1"/>
  <c r="L129" i="1"/>
  <c r="J129" i="1"/>
  <c r="L128" i="1"/>
  <c r="J128" i="1"/>
  <c r="L127" i="1"/>
  <c r="J127" i="1"/>
  <c r="L126" i="1"/>
  <c r="J126" i="1"/>
  <c r="L125" i="1"/>
  <c r="J125" i="1"/>
  <c r="L124" i="1"/>
  <c r="L132" i="1" s="1"/>
  <c r="J124" i="1"/>
  <c r="K132" i="1" s="1"/>
  <c r="I112" i="1"/>
  <c r="H112" i="1"/>
  <c r="G112" i="1"/>
  <c r="F112" i="1"/>
  <c r="E112" i="1"/>
  <c r="D112" i="1"/>
  <c r="L111" i="1"/>
  <c r="J111" i="1"/>
  <c r="L110" i="1"/>
  <c r="J110" i="1"/>
  <c r="L109" i="1"/>
  <c r="J109" i="1"/>
  <c r="L108" i="1"/>
  <c r="J108" i="1"/>
  <c r="L107" i="1"/>
  <c r="J107" i="1"/>
  <c r="J112" i="1" s="1"/>
  <c r="L106" i="1"/>
  <c r="J106" i="1"/>
  <c r="L105" i="1"/>
  <c r="J105" i="1"/>
  <c r="L104" i="1"/>
  <c r="L112" i="1" s="1"/>
  <c r="J104" i="1"/>
  <c r="I102" i="1"/>
  <c r="H102" i="1"/>
  <c r="G102" i="1"/>
  <c r="F102" i="1"/>
  <c r="E102" i="1"/>
  <c r="D102" i="1"/>
  <c r="L101" i="1"/>
  <c r="J101" i="1"/>
  <c r="L100" i="1"/>
  <c r="J100" i="1"/>
  <c r="L99" i="1"/>
  <c r="J99" i="1"/>
  <c r="L98" i="1"/>
  <c r="J98" i="1"/>
  <c r="L97" i="1"/>
  <c r="L102" i="1" s="1"/>
  <c r="J97" i="1"/>
  <c r="L96" i="1"/>
  <c r="J96" i="1"/>
  <c r="L95" i="1"/>
  <c r="J95" i="1"/>
  <c r="L94" i="1"/>
  <c r="J94" i="1"/>
  <c r="K102" i="1" s="1"/>
  <c r="I90" i="1"/>
  <c r="H90" i="1"/>
  <c r="G90" i="1"/>
  <c r="D90" i="1"/>
  <c r="L89" i="1"/>
  <c r="J89" i="1"/>
  <c r="L88" i="1"/>
  <c r="J88" i="1"/>
  <c r="L87" i="1"/>
  <c r="J87" i="1"/>
  <c r="L86" i="1"/>
  <c r="J86" i="1"/>
  <c r="L85" i="1"/>
  <c r="J85" i="1"/>
  <c r="L84" i="1"/>
  <c r="J84" i="1"/>
  <c r="J90" i="1" s="1"/>
  <c r="L83" i="1"/>
  <c r="L90" i="1" s="1"/>
  <c r="J83" i="1"/>
  <c r="L82" i="1"/>
  <c r="J82" i="1"/>
  <c r="K90" i="1" s="1"/>
  <c r="I80" i="1"/>
  <c r="H80" i="1"/>
  <c r="G80" i="1"/>
  <c r="F80" i="1"/>
  <c r="E80" i="1"/>
  <c r="D80" i="1"/>
  <c r="L79" i="1"/>
  <c r="J79" i="1"/>
  <c r="L78" i="1"/>
  <c r="J78" i="1"/>
  <c r="K80" i="1" s="1"/>
  <c r="L77" i="1"/>
  <c r="J77" i="1"/>
  <c r="L76" i="1"/>
  <c r="J76" i="1"/>
  <c r="L75" i="1"/>
  <c r="L80" i="1" s="1"/>
  <c r="J75" i="1"/>
  <c r="J80" i="1" s="1"/>
  <c r="I70" i="1"/>
  <c r="H70" i="1"/>
  <c r="G70" i="1"/>
  <c r="F70" i="1"/>
  <c r="E70" i="1"/>
  <c r="D70" i="1"/>
  <c r="L69" i="1"/>
  <c r="J69" i="1"/>
  <c r="L68" i="1"/>
  <c r="J68" i="1"/>
  <c r="L67" i="1"/>
  <c r="J67" i="1"/>
  <c r="L66" i="1"/>
  <c r="J66" i="1"/>
  <c r="L65" i="1"/>
  <c r="J65" i="1"/>
  <c r="L64" i="1"/>
  <c r="J64" i="1"/>
  <c r="L63" i="1"/>
  <c r="J63" i="1"/>
  <c r="K70" i="1" s="1"/>
  <c r="L62" i="1"/>
  <c r="J62" i="1"/>
  <c r="J70" i="1" s="1"/>
  <c r="I60" i="1"/>
  <c r="G60" i="1"/>
  <c r="F60" i="1"/>
  <c r="E60" i="1"/>
  <c r="D60" i="1"/>
  <c r="L59" i="1"/>
  <c r="J59" i="1"/>
  <c r="L58" i="1"/>
  <c r="J58" i="1"/>
  <c r="L57" i="1"/>
  <c r="J57" i="1"/>
  <c r="L56" i="1"/>
  <c r="J56" i="1"/>
  <c r="L55" i="1"/>
  <c r="J55" i="1"/>
  <c r="L54" i="1"/>
  <c r="J54" i="1"/>
  <c r="L53" i="1"/>
  <c r="J53" i="1"/>
  <c r="J52" i="1"/>
  <c r="K60" i="1" s="1"/>
  <c r="I48" i="1"/>
  <c r="H48" i="1"/>
  <c r="G48" i="1"/>
  <c r="D48" i="1"/>
  <c r="L47" i="1"/>
  <c r="J47" i="1"/>
  <c r="L46" i="1"/>
  <c r="J46" i="1"/>
  <c r="L45" i="1"/>
  <c r="J45" i="1"/>
  <c r="L44" i="1"/>
  <c r="J44" i="1"/>
  <c r="L43" i="1"/>
  <c r="J43" i="1"/>
  <c r="L42" i="1"/>
  <c r="J42" i="1"/>
  <c r="L41" i="1"/>
  <c r="L48" i="1" s="1"/>
  <c r="J41" i="1"/>
  <c r="L40" i="1"/>
  <c r="J40" i="1"/>
  <c r="K48" i="1" s="1"/>
  <c r="I38" i="1"/>
  <c r="H38" i="1"/>
  <c r="G38" i="1"/>
  <c r="F38" i="1"/>
  <c r="E38" i="1"/>
  <c r="D38" i="1"/>
  <c r="L37" i="1"/>
  <c r="J37" i="1"/>
  <c r="L36" i="1"/>
  <c r="J36" i="1"/>
  <c r="L35" i="1"/>
  <c r="L38" i="1" s="1"/>
  <c r="J35" i="1"/>
  <c r="L34" i="1"/>
  <c r="J34" i="1"/>
  <c r="L33" i="1"/>
  <c r="J33" i="1"/>
  <c r="K38" i="1" s="1"/>
  <c r="I28" i="1"/>
  <c r="H28" i="1"/>
  <c r="G28" i="1"/>
  <c r="F28" i="1"/>
  <c r="E28" i="1"/>
  <c r="D28" i="1"/>
  <c r="L27" i="1"/>
  <c r="J27" i="1"/>
  <c r="L26" i="1"/>
  <c r="J26" i="1"/>
  <c r="L25" i="1"/>
  <c r="J25" i="1"/>
  <c r="L24" i="1"/>
  <c r="J24" i="1"/>
  <c r="L22" i="1"/>
  <c r="J22" i="1"/>
  <c r="J28" i="1" s="1"/>
  <c r="L21" i="1"/>
  <c r="J21" i="1"/>
  <c r="L20" i="1"/>
  <c r="J20" i="1"/>
  <c r="K28" i="1" s="1"/>
  <c r="I18" i="1"/>
  <c r="I191" i="1" s="1"/>
  <c r="H18" i="1"/>
  <c r="G18" i="1"/>
  <c r="G191" i="1" s="1"/>
  <c r="F18" i="1"/>
  <c r="D18" i="1"/>
  <c r="D191" i="1" s="1"/>
  <c r="L17" i="1"/>
  <c r="J17" i="1"/>
  <c r="L16" i="1"/>
  <c r="J16" i="1"/>
  <c r="L15" i="1"/>
  <c r="J15" i="1"/>
  <c r="L14" i="1"/>
  <c r="J14" i="1"/>
  <c r="J12" i="1"/>
  <c r="E12" i="1"/>
  <c r="L12" i="1" s="1"/>
  <c r="L11" i="1"/>
  <c r="J11" i="1"/>
  <c r="J10" i="1"/>
  <c r="K18" i="1" s="1"/>
  <c r="O4" i="1"/>
  <c r="O3" i="1"/>
  <c r="L28" i="1" l="1"/>
  <c r="F191" i="1"/>
  <c r="F192" i="1" s="1"/>
  <c r="F193" i="1" s="1"/>
  <c r="L52" i="1"/>
  <c r="L60" i="1" s="1"/>
  <c r="L203" i="1" s="1"/>
  <c r="H191" i="1"/>
  <c r="H192" i="1" s="1"/>
  <c r="H193" i="1" s="1"/>
  <c r="L181" i="1"/>
  <c r="L70" i="1"/>
  <c r="L18" i="1"/>
  <c r="E18" i="1"/>
  <c r="E191" i="1" s="1"/>
  <c r="E192" i="1" s="1"/>
  <c r="D192" i="1"/>
  <c r="D193" i="1"/>
  <c r="J191" i="1"/>
  <c r="I192" i="1"/>
  <c r="I193" i="1" s="1"/>
  <c r="G192" i="1"/>
  <c r="G193" i="1" s="1"/>
  <c r="J18" i="1"/>
  <c r="K112" i="1"/>
  <c r="D203" i="1" s="1"/>
  <c r="J48" i="1"/>
  <c r="J144" i="1"/>
  <c r="J38" i="1"/>
  <c r="J60" i="1"/>
  <c r="J164" i="1"/>
  <c r="J132" i="1"/>
  <c r="J102" i="1"/>
  <c r="L204" i="1" l="1"/>
  <c r="E193" i="1"/>
  <c r="G198" i="1"/>
  <c r="G200" i="1"/>
  <c r="G199" i="1"/>
  <c r="D198" i="1"/>
  <c r="D200" i="1"/>
  <c r="D199" i="1"/>
  <c r="J199" i="1" s="1"/>
  <c r="J192" i="1"/>
  <c r="J193" i="1"/>
  <c r="D207" i="1" s="1"/>
  <c r="G201" i="1" l="1"/>
  <c r="D204" i="1"/>
  <c r="J200" i="1"/>
  <c r="J198" i="1"/>
  <c r="D201" i="1"/>
  <c r="J201" i="1" l="1"/>
</calcChain>
</file>

<file path=xl/sharedStrings.xml><?xml version="1.0" encoding="utf-8"?>
<sst xmlns="http://schemas.openxmlformats.org/spreadsheetml/2006/main" count="271" uniqueCount="244">
  <si>
    <t>Contribuer à une solution durable aux crises récurrentes et à la consolidation de la paix en Haïti, en posant les bases d’une économie inclusive ,  fruit d’un dialogue participatif  et qui servira de fondation à la cohésion nationale .</t>
  </si>
  <si>
    <t>Rapport Financier</t>
  </si>
  <si>
    <t>Financial Report au 31 Mai  2023 and commitments</t>
  </si>
  <si>
    <t>Tableau 1 - Budget du projet PBF par résultat, produit et activité</t>
  </si>
  <si>
    <t>Nombre de resultat/ produit</t>
  </si>
  <si>
    <t>Formulation du resultat/ produit/activite</t>
  </si>
  <si>
    <t>PNUD (budget en USD)</t>
  </si>
  <si>
    <t>Dépenses PNUD</t>
  </si>
  <si>
    <t>Engagements PNUD</t>
  </si>
  <si>
    <t>OIT (budget en USD)</t>
  </si>
  <si>
    <t>Dépenses OIT</t>
  </si>
  <si>
    <t>Engagements OIT</t>
  </si>
  <si>
    <t>Total</t>
  </si>
  <si>
    <t xml:space="preserve">Pourcentage du budget pour chaque produit ou activite reserve pour action directe sur égalité des sexes et autonomisation des femmes (GEWE) (cas echeant) </t>
  </si>
  <si>
    <t>Niveau de depense/ engagement actuel 
(a remplir au moment des rapports de projet)</t>
  </si>
  <si>
    <r>
      <t>Justification du montant à GEWE</t>
    </r>
    <r>
      <rPr>
        <sz val="12"/>
        <color theme="1"/>
        <rFont val="Aptos Narrow"/>
        <family val="2"/>
        <scheme val="minor"/>
      </rPr>
      <t xml:space="preserve"> (par exemple, la formation comprend une session sur l'égalité des sexes, des efforts spécifiques déployés pour assurer une représentation égale des femmes et des hommes, etc.); Rencontres et prises de contact avec  les organisations de défense des droits des femmes en régions pour la mise en réseaux.</t>
    </r>
  </si>
  <si>
    <r>
      <t>Notes quelconque le cas echeant</t>
    </r>
    <r>
      <rPr>
        <sz val="12"/>
        <color theme="1"/>
        <rFont val="Aptos Narrow"/>
        <family val="2"/>
        <scheme val="minor"/>
      </rPr>
      <t xml:space="preserve"> (e.g sur types des entrants ou justification du budget)</t>
    </r>
  </si>
  <si>
    <t xml:space="preserve">RESULTAT 1: </t>
  </si>
  <si>
    <t>Les différents secteurs de la société s'approprient la nécessité et la méthodologie du dialogue national sur l’impératif de réforme du modèle, de la gestion et de la gouvernance économique comme fondation d’un nouveau contrat social et de vecteur de paix.</t>
  </si>
  <si>
    <t>Produit 1.1:</t>
  </si>
  <si>
    <t xml:space="preserve"> Les parties prenantes (Gouvernement, Société Civile, Organisations d’employeurs et de travailleurs, Secteur Privé, Média, etc.) sont sensibilisées et s’approprient le dialogue</t>
  </si>
  <si>
    <t>Activite 1.1.1:</t>
  </si>
  <si>
    <t xml:space="preserve"> Appuyer les autorités nationales pour diffuser l’information et les préparatifs du dialogue auprès de toutes les parties prenantes.</t>
  </si>
  <si>
    <t>L'organisation d'un atelier de démarrage inclusif avec toutes les parties prenantes en prélude du forum, avec la représentativité des femmes et des jeunes et séances de consultations à partir de tables thématiques "Jeunesse" et "Genre"</t>
  </si>
  <si>
    <t>évènement en sessions plénières , conférence et tables thématiques. Discours inaugural du gouvernement. Campagne médiatique et plaidoyer</t>
  </si>
  <si>
    <t>Activite 1.1.2:</t>
  </si>
  <si>
    <t xml:space="preserve"> Sensibiliser les partenaires (société civile, organisations des femmes et des jeunes, secteur privé, Organisations d’employeurs et de travailleurs, Association des Économistes Haïtiens, universités, médias et autres institutions) sur l’initiative et identifier des besoins d’appuis potentiels. </t>
  </si>
  <si>
    <t>Conduite d'une étude de base de référence auprès des cibles du dialogue, en particulier les femmes, pour la collecte des données ventilées selon le sexe et âge  (DVSA) pour les besoins d'appui.</t>
  </si>
  <si>
    <t>Etude et enquête de perception, session d'informations , focus group.</t>
  </si>
  <si>
    <t>Activite 1.1.3:</t>
  </si>
  <si>
    <t xml:space="preserve"> Appuyer la définition et la mise en place des mécanismes de gouvernance et de pilotage du dialogue et de son suivi.</t>
  </si>
  <si>
    <t>Présence dans les structures de gouvernance du dialogue la présence effective et stratégique des femmes ( CoPil, CTM, etc..)</t>
  </si>
  <si>
    <t>Location de salle, fournitures, frais de déplacement, restauration, matériels de visibilité</t>
  </si>
  <si>
    <t>Activite 1.1.4</t>
  </si>
  <si>
    <t>Activite 1.1.5</t>
  </si>
  <si>
    <t>Activite 1.1.6</t>
  </si>
  <si>
    <t>Activite 1.1.7</t>
  </si>
  <si>
    <t>Activite 1.1.8</t>
  </si>
  <si>
    <t>Produit total</t>
  </si>
  <si>
    <t>Produit 1.2:</t>
  </si>
  <si>
    <t>Un Forum représentatif est constitué et la méthodologie du dialogue est définie de manière inclusive et participative</t>
  </si>
  <si>
    <t>Activite 1.2.1</t>
  </si>
  <si>
    <t xml:space="preserve">Soutenir l’élaboration et la mise en œuvre d’une stratégie de sélection des participants avec une attention particulière pour la participation des femmes et des jeunes.  </t>
  </si>
  <si>
    <t>Efforts spécifiques pour l'inclusion des organisations et/ou la représentation de femmes dans le forum. Campagnes d'informations et d'inscriptions pour la participation des femmes aux sessions du forum</t>
  </si>
  <si>
    <t>Déplacements, fournitures, location de salle, restauration, matériels de visibilité, matériels de communication, spots audio ou capsules vidéo.</t>
  </si>
  <si>
    <t>Activite 1.2.2</t>
  </si>
  <si>
    <t>Appuyer l’élaboration participative d’une feuille de route et un calendrier pour le déroulement du dialogue.</t>
  </si>
  <si>
    <t>Efforts spécifiques pour l'inclusion des organisations et/ou la repreésentation de femmes aux sessions du dialogue.</t>
  </si>
  <si>
    <t>Consultantions et atelier de travail,Frais de déplacements, location de salle, restauration, matériels de visibilité, impression, fournitures. Edition et dissémination de la FdR du Dialogue (Guide du dialogue)</t>
  </si>
  <si>
    <t>Activite 1.2.3</t>
  </si>
  <si>
    <t xml:space="preserve"> Identifier les besoins d’analyse et de renforcement des participants sélectionnés pour le forum.</t>
  </si>
  <si>
    <t xml:space="preserve">Efforts spécifiques pour l'inclusion des organisations et/ou la représentation de femmes. </t>
  </si>
  <si>
    <t>Consultant, sessions d'information en ligne ou en présentiel, salle de réunion etc.</t>
  </si>
  <si>
    <t>Activite 1.2.4</t>
  </si>
  <si>
    <t>Activite 1.2.5</t>
  </si>
  <si>
    <t>Activite 1.2.6</t>
  </si>
  <si>
    <t>Activite 1.2.7</t>
  </si>
  <si>
    <t>Activite 1.2.8</t>
  </si>
  <si>
    <t>Produit 1.3:</t>
  </si>
  <si>
    <t>Activite 1.3.1</t>
  </si>
  <si>
    <t>Activite 1.3.2</t>
  </si>
  <si>
    <t>Activite 1.3.3</t>
  </si>
  <si>
    <t>Activite 1.3.4</t>
  </si>
  <si>
    <t>Activite 1.3.5</t>
  </si>
  <si>
    <t>Activite 1.3.6</t>
  </si>
  <si>
    <t>Activite 1.3.7</t>
  </si>
  <si>
    <t>Activite 1.3.8</t>
  </si>
  <si>
    <t>Produit 1.4:</t>
  </si>
  <si>
    <t>Activite 1.4.1</t>
  </si>
  <si>
    <t>Activite 1.4.2</t>
  </si>
  <si>
    <t>Activite 1.4.3</t>
  </si>
  <si>
    <t>Activite 1.4.4</t>
  </si>
  <si>
    <t>Activite 1.4.5</t>
  </si>
  <si>
    <t>Activite 1.4.6</t>
  </si>
  <si>
    <t>Activite 1.4.7</t>
  </si>
  <si>
    <t>Activite 1.4.8</t>
  </si>
  <si>
    <t xml:space="preserve">RESULTAT 2: </t>
  </si>
  <si>
    <t>Un dialogue effectif sur les chantiers prioritaires de réforme dans le cadre du Forum représentatif et démocratique se tient en s’appuyant sur des analyses</t>
  </si>
  <si>
    <t>Produit 2.1</t>
  </si>
  <si>
    <t xml:space="preserve">Des analyses économiques et multidisciplinaires sont élaborées sur la base des besoins identifiés et à la demande des participants du Forum  </t>
  </si>
  <si>
    <t>Activite 2.1.1</t>
  </si>
  <si>
    <t>Mettre en œuvre des actions de renforcement des capacités identifiées à l’activité 1.2.3</t>
  </si>
  <si>
    <t>Processus de sélection des bénéficiaires  axé sur l'équité genre, choix des thématiques de reforcement lié aux droits des femmes, etc..</t>
  </si>
  <si>
    <t>Consultants, location de salle, fournitures, restauration, frais de déplacement, matériels de visibilité</t>
  </si>
  <si>
    <t>Activite 2.1.2</t>
  </si>
  <si>
    <t>Réaliser une analyse des facteurs de conflit liés au modèle économique et au manque d’accès à l’emploi et au déficit de travail décent sensible à la paix et au genre.</t>
  </si>
  <si>
    <t>Analyses des facteurs de conflits liés au modèle économique et au manque d'accès sensibles à l'équité genre.</t>
  </si>
  <si>
    <t>Consultant individuel ou prestatires de services. Atelier de restitution et dissémination du rapport; salle réunion ,  restauration</t>
  </si>
  <si>
    <t>Activite 2.1.3</t>
  </si>
  <si>
    <t>Élaborer une synthèse de la littérature économique en partenariat avec l’Association des Économistes Haïtiens,UniQ,FDSE,etc.. en amont du forum.</t>
  </si>
  <si>
    <t xml:space="preserve">Prise en compte dans les analyses des aspects genre dans les recommandations ou réformes de politiques publiques, etc.. Appuyer les organisations GEWE dans la formulation de leurs recommandations spécifiques, effets catalyseurs ou synergies recherchées </t>
  </si>
  <si>
    <t xml:space="preserve">Consultants, atelier de restitution du rapport, salle de réunion,restauration </t>
  </si>
  <si>
    <t>Activite 2.1.4</t>
  </si>
  <si>
    <t>Réaliser des analyses d’approfondissement sur les enjeux choisis et les implications des recommandations, y compris des analyses coût-bénéfice.</t>
  </si>
  <si>
    <t>Prise en compte des aspects "Genre" dans les études des enjeux et défis dans la mise en œuvre des recommandations en plus des autres critères d'analyes. Appui à organisations GEWE sur des implications liées aux recommandations.</t>
  </si>
  <si>
    <t>Consultations , Location de salle, déplacements, restauration, fournitures, impression, matériels de visibilité</t>
  </si>
  <si>
    <t>Activite 2.1.5</t>
  </si>
  <si>
    <t>Activite 2.1.6</t>
  </si>
  <si>
    <t>Activite 2.1.7</t>
  </si>
  <si>
    <t>Activite 2.1.8</t>
  </si>
  <si>
    <t>Produit 2.2</t>
  </si>
  <si>
    <t xml:space="preserve"> Les sessions du Forum produisent des recommandations sur les réformes prioritaires analysées en termes de coût/bénéfice, de contribution à la paix et d’acceptabilité</t>
  </si>
  <si>
    <t>Activite 2.2.1</t>
  </si>
  <si>
    <t xml:space="preserve">Appuyer l’organisation de 8 à 10 sessions du Forum facilitée et appuyée par les analyses nécessaires. </t>
  </si>
  <si>
    <t xml:space="preserve">Participation dans les sessions de forum de 50% de femmes, Organisation d'une session au moins en lien avec la thématique du "genre" dans les modalités d'analyses et/ou des recommandations dans la définition d'un nouveau paradigme éco et social . </t>
  </si>
  <si>
    <t>Location de salle, Restauration, fournitures, frais de déplacement. Organisation de focus group auprès des femmes en amont ou en aval du forum ou sur des sujets liés au" Genre". Rapport des sessions ( recmmandations,analyses)</t>
  </si>
  <si>
    <t>Activite' 2.2.2</t>
  </si>
  <si>
    <t xml:space="preserve"> Appuyer la préparation d’un rapport sur les conclusions et recommandations sur chaque thème.</t>
  </si>
  <si>
    <t xml:space="preserve">Efforts spécifiques pour l'inclusion des organisations et/ou la représentation de femmes. Inclusion de thématiques spécifiques sur la dimension genre. </t>
  </si>
  <si>
    <t>Consultant, diffusion et dissémination du rapport</t>
  </si>
  <si>
    <t>Activite 2.2.3</t>
  </si>
  <si>
    <t xml:space="preserve">Réaliser des actions de communications et des sondages d’opinion rapide, sur base d’un échantillon stratifié et représentatif de la population, sur les conclusions et recommandations du dialogue. </t>
  </si>
  <si>
    <t xml:space="preserve">Efforts spécifiques pour l'inclusion des organisations et/ou la représentation de femmes pour le renforcement de capacités et pour l'inclusion de thématiques spécifiques sur la dimension genre. </t>
  </si>
  <si>
    <t>Consultants, enquêtes,sondages d'opinions</t>
  </si>
  <si>
    <t>Activite 2.2.4</t>
  </si>
  <si>
    <t>Soutenir la finalisation d’un rapport sur les réformes et actions proposées par le Forum, leur analyse coût/bénéfice et le degré de consensus par rapport à chaque réforme et</t>
  </si>
  <si>
    <t xml:space="preserve"> Le projet visera des recommendations en termes de réformes économiques qui assurent l'égalité du genre et l'autonomisation des jeunes </t>
  </si>
  <si>
    <t>Activite 2.2.5</t>
  </si>
  <si>
    <t>Activite 2.2.6</t>
  </si>
  <si>
    <t>Activite 2.2.7</t>
  </si>
  <si>
    <t>Activite 2.2.8</t>
  </si>
  <si>
    <t>Produit 2.3</t>
  </si>
  <si>
    <t>Activite 2.3.1</t>
  </si>
  <si>
    <t>Activite 2.3.2</t>
  </si>
  <si>
    <t>Activite 2.3.3</t>
  </si>
  <si>
    <t>Activite 2.3.4</t>
  </si>
  <si>
    <t>Activite 2.3.5</t>
  </si>
  <si>
    <t>Activite 2.3.6</t>
  </si>
  <si>
    <t>Activite 2.3.7</t>
  </si>
  <si>
    <t>Activite 2.3.8</t>
  </si>
  <si>
    <t>Produit 2.4</t>
  </si>
  <si>
    <t>Activite 2.4.1</t>
  </si>
  <si>
    <t>Activite 2.4.2</t>
  </si>
  <si>
    <t>Activite 2.4.3</t>
  </si>
  <si>
    <t>Activite 2.4.4</t>
  </si>
  <si>
    <t>Activite 2.4.5</t>
  </si>
  <si>
    <t>Activite 2.4.6</t>
  </si>
  <si>
    <t>Activite 2.4.7</t>
  </si>
  <si>
    <t>Activite 2.4.8</t>
  </si>
  <si>
    <t xml:space="preserve">RESULTAT 3: </t>
  </si>
  <si>
    <t xml:space="preserve"> Les parties prenantes, et y compris les élites économiques du pays, reconnaissent la nécessité de changer de paradigme économique et s’engagent à contribuer aux réformes </t>
  </si>
  <si>
    <t>Produit 3.1</t>
  </si>
  <si>
    <t xml:space="preserve"> Une stratégie d’engagement des acteurs politiques et économiques est élaborée pour la mise-en-œuvre des recommandations du dialogue</t>
  </si>
  <si>
    <t>Activite 3.1.1</t>
  </si>
  <si>
    <t>Cartographier et analyser les parties prenantes, et en particulier les élites économiques, dont l’implication est nécessaire pour la mise en œuvre des recommandations du dialogue.</t>
  </si>
  <si>
    <t xml:space="preserve">Le projet visera des recommendations en termes de réformes économiques qui assurent l'égalité du genre et l'autonomisation des jeunes </t>
  </si>
  <si>
    <t>Déplacements, coordination, séances de travail et réunions</t>
  </si>
  <si>
    <t>Activite 3.1.2</t>
  </si>
  <si>
    <t>Identifier des modalités d’engagement des différentes parties prenantes sur la base de leur profil, intérêts et bonnes pratiques venant d’autres contextes.</t>
  </si>
  <si>
    <t xml:space="preserve">Déplacements, coordination, séances de travail et réunions </t>
  </si>
  <si>
    <t>Activite 3.1.3</t>
  </si>
  <si>
    <t>Formuler une stratégie d’engagement des acteurs identifiés à l’activité 3.1.1.</t>
  </si>
  <si>
    <t xml:space="preserve">Consultant, réunions </t>
  </si>
  <si>
    <t>Activite 3.1.4</t>
  </si>
  <si>
    <t>Activite 3.1.5</t>
  </si>
  <si>
    <t>Activite 3.1.6</t>
  </si>
  <si>
    <t>Activite 3.1.7</t>
  </si>
  <si>
    <t>Activite 3.1.8</t>
  </si>
  <si>
    <t>Produit 3.2:</t>
  </si>
  <si>
    <t xml:space="preserve">La stratégie d’engagement est mise en œuvre et le suivi des recommandations du dialogue est efficace et participatif.      </t>
  </si>
  <si>
    <t>Activite 3.2.1</t>
  </si>
  <si>
    <t>Réaliser une évaluation participative pour l’institutionnalisation du dialogue et des besoins pour plaidoyer et un suivi effectif du plan d’action.</t>
  </si>
  <si>
    <t>Efforts spécifiques pour l'inclusion des organisations et/ou la représentation de femmes et de thématiques liées à la dimension genre</t>
  </si>
  <si>
    <t>Location de salle, déplacements, restauration, fournitures, matériels de communication</t>
  </si>
  <si>
    <t>Activite 3.2.2</t>
  </si>
  <si>
    <t>Appuyer la mise en œuvre de la stratégie d’engagement élaborée au produit 3.1 et produire des points d’étape régulier</t>
  </si>
  <si>
    <t>Location de salle, déplacements, restauration, fournitures, impression, matériels de visibilité</t>
  </si>
  <si>
    <t>Activite 3.2.3</t>
  </si>
  <si>
    <t>Appuyer le(s) mécanisme(s) participatif(s) de suivi et d’institutionnalisation identifiés à l’activité 3.2.1.</t>
  </si>
  <si>
    <t>Activite 3.2.4</t>
  </si>
  <si>
    <t>Activite 3.2.5</t>
  </si>
  <si>
    <t>Activite 3.2.6</t>
  </si>
  <si>
    <t>Activite 3.2.7</t>
  </si>
  <si>
    <t>Activite 3.2.8</t>
  </si>
  <si>
    <t>Produit 3.4</t>
  </si>
  <si>
    <t>Activite 3.4.1</t>
  </si>
  <si>
    <t>Activite 3.4.2</t>
  </si>
  <si>
    <t>Activite 3.4.3</t>
  </si>
  <si>
    <t>Activite 3.4.4</t>
  </si>
  <si>
    <t>Activite 3.4.5</t>
  </si>
  <si>
    <t>Activite 3.4.6</t>
  </si>
  <si>
    <t>Activite 3.4.7</t>
  </si>
  <si>
    <t>Activite 3.4.8</t>
  </si>
  <si>
    <t xml:space="preserve">RESULTAT 4: </t>
  </si>
  <si>
    <t>Produit 4.1</t>
  </si>
  <si>
    <t>Activite 4.1.1</t>
  </si>
  <si>
    <t>Activite 4.1.2</t>
  </si>
  <si>
    <t>Activite 4.1.3</t>
  </si>
  <si>
    <t>Activite 4.1.4</t>
  </si>
  <si>
    <t>Activite 4.1.5</t>
  </si>
  <si>
    <t>Activite 4.1.6</t>
  </si>
  <si>
    <t>Activite 4.1.7</t>
  </si>
  <si>
    <t>Activite 4.1.8</t>
  </si>
  <si>
    <t>Produit 4.2</t>
  </si>
  <si>
    <t>Activite 4.2.1</t>
  </si>
  <si>
    <t>Activite 4.2.2</t>
  </si>
  <si>
    <t>Activite 4.2.3</t>
  </si>
  <si>
    <t>Activite 4.2.4</t>
  </si>
  <si>
    <t>Activite 4.2.5</t>
  </si>
  <si>
    <t>Activite 4.2.6</t>
  </si>
  <si>
    <t>Activite 4.2.7</t>
  </si>
  <si>
    <t>Activite 4.2.8</t>
  </si>
  <si>
    <t>Produit 4.3</t>
  </si>
  <si>
    <t>Activite 4.3.1</t>
  </si>
  <si>
    <t>Activite 4.3.2</t>
  </si>
  <si>
    <t>Activite 4.3.3</t>
  </si>
  <si>
    <t>Activite 4.3.4</t>
  </si>
  <si>
    <t>Activite 4.3.5</t>
  </si>
  <si>
    <t>Activite 4.3.6</t>
  </si>
  <si>
    <t>Activite 4.3.7</t>
  </si>
  <si>
    <t>Activite 4.3.8</t>
  </si>
  <si>
    <t>Produit 4.4</t>
  </si>
  <si>
    <t>Activite 4.4.1</t>
  </si>
  <si>
    <t>Activite 4.4.2</t>
  </si>
  <si>
    <t>Activite 4.4.3</t>
  </si>
  <si>
    <t>Activite 4.4.4</t>
  </si>
  <si>
    <t>Activite 4.4.5</t>
  </si>
  <si>
    <t>Activite 4.4.6</t>
  </si>
  <si>
    <t>Activite 4.4.7</t>
  </si>
  <si>
    <t>Activite 4.4.8</t>
  </si>
  <si>
    <t>Cout de personnel du projet si pas inclus dans les activites ci-dessus</t>
  </si>
  <si>
    <t>PNUD: 1 assistant administratif (100%) + 1 assistant administratif/procurement (50%) + 2 chauffeurs (100%) UNODC: NOD staff</t>
  </si>
  <si>
    <t>Couts operationnels si pas inclus dans les activites si-dessus</t>
  </si>
  <si>
    <t>1 véhicule pour le projet</t>
  </si>
  <si>
    <t>Budget de suivi</t>
  </si>
  <si>
    <t>1 officier M&amp;E (100%) + missions de suivi + matériels de communication et de visibilité</t>
  </si>
  <si>
    <t>Budget pour l'évaluation finale indépendante</t>
  </si>
  <si>
    <t>Coûts supplémentaires total</t>
  </si>
  <si>
    <t>Totaux</t>
  </si>
  <si>
    <t>Sous-budget total du projet</t>
  </si>
  <si>
    <t>Coûts indirects (7%):</t>
  </si>
  <si>
    <t>Répartition des tranches basée sur la performance</t>
  </si>
  <si>
    <t>Tranche %</t>
  </si>
  <si>
    <t>Première tranche</t>
  </si>
  <si>
    <t>Deuxième tranche</t>
  </si>
  <si>
    <t>Troisième tranche (le cas échéant)</t>
  </si>
  <si>
    <r>
      <t xml:space="preserve">$ alloué à GEWE </t>
    </r>
    <r>
      <rPr>
        <sz val="11"/>
        <color theme="1"/>
        <rFont val="Aptos Narrow"/>
        <family val="2"/>
        <scheme val="minor"/>
      </rPr>
      <t>(inclut coûts indirects)</t>
    </r>
  </si>
  <si>
    <t>Total des dépenses</t>
  </si>
  <si>
    <t>% alloué à GEWE</t>
  </si>
  <si>
    <t>Taux d'exécution</t>
  </si>
  <si>
    <r>
      <t xml:space="preserve">$ alloué à S&amp;E </t>
    </r>
    <r>
      <rPr>
        <sz val="11"/>
        <color theme="1"/>
        <rFont val="Aptos Narrow"/>
        <family val="2"/>
        <scheme val="minor"/>
      </rPr>
      <t>(inclut coûts indirects)</t>
    </r>
  </si>
  <si>
    <t>% alloué à S&amp;E</t>
  </si>
  <si>
    <r>
      <t xml:space="preserve">Note: Le PBF n'accepte pas les projets avec moins de 5% pour le S&amp;E et moins 15% pour le GEWE. Ces chiffres apparaîtront </t>
    </r>
    <r>
      <rPr>
        <sz val="11"/>
        <color rgb="FFFF0000"/>
        <rFont val="Aptos Narrow"/>
        <family val="2"/>
        <scheme val="minor"/>
      </rPr>
      <t>en</t>
    </r>
    <r>
      <rPr>
        <sz val="11"/>
        <color theme="1"/>
        <rFont val="Aptos Narrow"/>
        <family val="2"/>
        <scheme val="minor"/>
      </rPr>
      <t xml:space="preserve"> </t>
    </r>
    <r>
      <rPr>
        <sz val="11"/>
        <color rgb="FFFF0000"/>
        <rFont val="Aptos Narrow"/>
        <family val="2"/>
        <scheme val="minor"/>
      </rPr>
      <t>rouge</t>
    </r>
    <r>
      <rPr>
        <sz val="11"/>
        <color theme="1"/>
        <rFont val="Aptos Narrow"/>
        <family val="2"/>
        <scheme val="minor"/>
      </rPr>
      <t xml:space="preserve"> si ce seuil minimum n'est pas atteint.</t>
    </r>
  </si>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</sst>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quot;$&quot;* #,##0.00_);_(&quot;$&quot;* \(#,##0.00\);_(&quot;$&quot;* &quot;-&quot;??_);_(@_)"/>
    <numFmt numFmtId="165" formatCode="_-* #,##0.00\ _€_-;\-* #,##0.00\ _€_-;_-* &quot;-&quot;??\ _€_-;_-@_-"/>
  </numFmts>
  <fonts count="17" x14ac:knownFonts="1">
    <font>
      <sz val="11"/>
      <color theme="1"/>
      <name val="Aptos Narrow"/>
      <family val="2"/>
      <scheme val="minor"/>
    </font>
    <font>
      <sz val="11"/>
      <color theme="1"/>
      <name val="Aptos Narrow"/>
      <family val="2"/>
      <scheme val="minor"/>
    </font>
    <font>
      <sz val="11"/>
      <color rgb="FFFF0000"/>
      <name val="Aptos Narrow"/>
      <family val="2"/>
      <scheme val="minor"/>
    </font>
    <font>
      <b/>
      <sz val="11"/>
      <color theme="1"/>
      <name val="Aptos Narrow"/>
      <family val="2"/>
      <scheme val="minor"/>
    </font>
    <font>
      <sz val="16"/>
      <color theme="1"/>
      <name val="Aptos Narrow"/>
      <family val="2"/>
      <scheme val="minor"/>
    </font>
    <font>
      <b/>
      <sz val="24"/>
      <color rgb="FF00B0F0"/>
      <name val="Aptos Narrow"/>
      <family val="2"/>
      <scheme val="minor"/>
    </font>
    <font>
      <b/>
      <sz val="36"/>
      <color theme="1"/>
      <name val="Aptos Narrow"/>
      <family val="2"/>
      <scheme val="minor"/>
    </font>
    <font>
      <sz val="36"/>
      <color theme="1"/>
      <name val="Aptos Narrow"/>
      <family val="2"/>
      <scheme val="minor"/>
    </font>
    <font>
      <b/>
      <sz val="16"/>
      <color theme="1"/>
      <name val="Aptos Narrow"/>
      <family val="2"/>
      <scheme val="minor"/>
    </font>
    <font>
      <sz val="14"/>
      <color theme="1"/>
      <name val="Aptos Narrow"/>
      <family val="2"/>
      <scheme val="minor"/>
    </font>
    <font>
      <sz val="12"/>
      <color theme="1"/>
      <name val="Aptos Narrow"/>
      <family val="2"/>
      <scheme val="minor"/>
    </font>
    <font>
      <b/>
      <u/>
      <sz val="14"/>
      <color theme="1"/>
      <name val="Aptos Narrow"/>
      <family val="2"/>
      <scheme val="minor"/>
    </font>
    <font>
      <b/>
      <sz val="20"/>
      <color theme="1"/>
      <name val="Aptos Narrow"/>
      <family val="2"/>
      <scheme val="minor"/>
    </font>
    <font>
      <b/>
      <sz val="12"/>
      <color theme="1"/>
      <name val="Aptos Narrow"/>
      <family val="2"/>
      <scheme val="minor"/>
    </font>
    <font>
      <b/>
      <sz val="12"/>
      <color rgb="FFFF0000"/>
      <name val="Aptos Narrow"/>
      <family val="2"/>
      <scheme val="minor"/>
    </font>
    <font>
      <sz val="12"/>
      <color rgb="FFFF0000"/>
      <name val="Aptos Narrow"/>
      <family val="2"/>
      <scheme val="minor"/>
    </font>
    <font>
      <sz val="12"/>
      <name val="Segoe UI"/>
      <family val="2"/>
    </font>
  </fonts>
  <fills count="11">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bgColor indexed="64"/>
      </patternFill>
    </fill>
    <fill>
      <patternFill patternType="solid">
        <fgColor theme="4" tint="0.39997558519241921"/>
        <bgColor indexed="64"/>
      </patternFill>
    </fill>
    <fill>
      <patternFill patternType="solid">
        <fgColor theme="2" tint="-9.9978637043366805E-2"/>
        <bgColor indexed="64"/>
      </patternFill>
    </fill>
    <fill>
      <patternFill patternType="solid">
        <fgColor theme="6"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7" tint="0.399975585192419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cellStyleXfs>
  <cellXfs count="161">
    <xf numFmtId="0" fontId="0" fillId="0" borderId="0" xfId="0"/>
    <xf numFmtId="0" fontId="4" fillId="0" borderId="0" xfId="0" applyFont="1" applyAlignment="1">
      <alignment horizontal="left" wrapText="1"/>
    </xf>
    <xf numFmtId="0" fontId="4" fillId="0" borderId="0" xfId="0" applyFont="1" applyAlignment="1">
      <alignment wrapText="1"/>
    </xf>
    <xf numFmtId="0" fontId="5" fillId="0" borderId="0" xfId="0" applyFont="1" applyAlignment="1">
      <alignment horizontal="left" vertical="top" wrapText="1"/>
    </xf>
    <xf numFmtId="0" fontId="5" fillId="0" borderId="0" xfId="0" applyFont="1" applyAlignment="1">
      <alignment horizontal="left" vertical="top" wrapText="1"/>
    </xf>
    <xf numFmtId="0" fontId="6" fillId="2" borderId="0" xfId="0" applyFont="1" applyFill="1" applyAlignment="1">
      <alignment wrapText="1"/>
    </xf>
    <xf numFmtId="0" fontId="7" fillId="0" borderId="0" xfId="0" applyFont="1" applyAlignment="1">
      <alignment wrapText="1"/>
    </xf>
    <xf numFmtId="164" fontId="7" fillId="0" borderId="0" xfId="2" applyFont="1" applyBorder="1" applyAlignment="1">
      <alignment wrapText="1"/>
    </xf>
    <xf numFmtId="164" fontId="7" fillId="0" borderId="0" xfId="2" applyFont="1" applyFill="1" applyBorder="1" applyAlignment="1">
      <alignment wrapText="1"/>
    </xf>
    <xf numFmtId="0" fontId="0" fillId="0" borderId="0" xfId="0" applyAlignment="1">
      <alignment wrapText="1"/>
    </xf>
    <xf numFmtId="0" fontId="8" fillId="0" borderId="0" xfId="0" applyFont="1" applyAlignment="1">
      <alignment horizontal="left" vertical="top" wrapText="1"/>
    </xf>
    <xf numFmtId="164" fontId="9" fillId="0" borderId="0" xfId="2" applyFont="1" applyFill="1" applyBorder="1" applyAlignment="1">
      <alignment wrapText="1"/>
    </xf>
    <xf numFmtId="0" fontId="10" fillId="0" borderId="0" xfId="0" applyFont="1" applyAlignment="1">
      <alignment wrapText="1"/>
    </xf>
    <xf numFmtId="164" fontId="0" fillId="0" borderId="0" xfId="0" applyNumberFormat="1" applyAlignment="1">
      <alignment wrapText="1"/>
    </xf>
    <xf numFmtId="0" fontId="11" fillId="0" borderId="0" xfId="0" applyFont="1" applyAlignment="1">
      <alignment horizontal="left" wrapText="1"/>
    </xf>
    <xf numFmtId="164" fontId="12" fillId="2" borderId="0" xfId="2" applyFont="1" applyFill="1" applyBorder="1" applyAlignment="1">
      <alignment horizontal="left" wrapText="1"/>
    </xf>
    <xf numFmtId="164" fontId="12" fillId="0" borderId="0" xfId="2" applyFont="1" applyFill="1" applyBorder="1" applyAlignment="1">
      <alignment horizontal="left" wrapText="1"/>
    </xf>
    <xf numFmtId="0" fontId="11" fillId="0" borderId="0" xfId="0" applyFont="1" applyAlignment="1">
      <alignment horizontal="left" wrapText="1"/>
    </xf>
    <xf numFmtId="0" fontId="0" fillId="2" borderId="0" xfId="0" applyFill="1" applyAlignment="1">
      <alignment wrapText="1"/>
    </xf>
    <xf numFmtId="0" fontId="0" fillId="2" borderId="0" xfId="0" applyFill="1" applyAlignment="1">
      <alignment horizontal="center" wrapText="1"/>
    </xf>
    <xf numFmtId="164" fontId="0" fillId="2" borderId="0" xfId="2" applyFont="1" applyFill="1" applyBorder="1" applyAlignment="1">
      <alignment wrapText="1"/>
    </xf>
    <xf numFmtId="0" fontId="13" fillId="3" borderId="1" xfId="0" applyFont="1" applyFill="1" applyBorder="1" applyAlignment="1">
      <alignment horizontal="center" vertical="center" wrapText="1"/>
    </xf>
    <xf numFmtId="0" fontId="13" fillId="4" borderId="1" xfId="0" applyFont="1" applyFill="1" applyBorder="1" applyAlignment="1" applyProtection="1">
      <alignment horizontal="center" vertical="center" wrapText="1"/>
      <protection locked="0"/>
    </xf>
    <xf numFmtId="0" fontId="13" fillId="5" borderId="1" xfId="0" applyFont="1" applyFill="1" applyBorder="1" applyAlignment="1" applyProtection="1">
      <alignment horizontal="center" vertical="center" wrapText="1"/>
      <protection locked="0"/>
    </xf>
    <xf numFmtId="0" fontId="13"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4" fillId="0" borderId="0" xfId="0" applyFont="1" applyAlignment="1">
      <alignment horizontal="center" vertical="center" wrapText="1"/>
    </xf>
    <xf numFmtId="0" fontId="13" fillId="8" borderId="1" xfId="0" applyFont="1" applyFill="1" applyBorder="1" applyAlignment="1">
      <alignment vertical="center" wrapText="1"/>
    </xf>
    <xf numFmtId="49" fontId="13" fillId="2" borderId="1" xfId="0" applyNumberFormat="1" applyFont="1" applyFill="1" applyBorder="1" applyAlignment="1" applyProtection="1">
      <alignment horizontal="left" vertical="center" wrapText="1"/>
      <protection locked="0"/>
    </xf>
    <xf numFmtId="164" fontId="13" fillId="2" borderId="1" xfId="2" applyFont="1" applyFill="1" applyBorder="1" applyAlignment="1" applyProtection="1">
      <alignment horizontal="left" vertical="center" wrapText="1"/>
      <protection locked="0"/>
    </xf>
    <xf numFmtId="164" fontId="15" fillId="0" borderId="0" xfId="2" applyFont="1" applyFill="1" applyBorder="1" applyAlignment="1" applyProtection="1">
      <alignment vertical="center" wrapText="1"/>
    </xf>
    <xf numFmtId="49" fontId="10" fillId="2" borderId="1" xfId="0" applyNumberFormat="1" applyFont="1" applyFill="1" applyBorder="1" applyAlignment="1" applyProtection="1">
      <alignment horizontal="left" vertical="center" wrapText="1"/>
      <protection locked="0"/>
    </xf>
    <xf numFmtId="164" fontId="10" fillId="2" borderId="1" xfId="2" applyFont="1" applyFill="1" applyBorder="1" applyAlignment="1" applyProtection="1">
      <alignment horizontal="left" vertical="center" wrapText="1"/>
      <protection locked="0"/>
    </xf>
    <xf numFmtId="164" fontId="13" fillId="0" borderId="0" xfId="2" applyFont="1" applyFill="1" applyBorder="1" applyAlignment="1" applyProtection="1">
      <alignment vertical="center" wrapText="1"/>
    </xf>
    <xf numFmtId="0" fontId="10" fillId="8" borderId="1" xfId="0" applyFont="1" applyFill="1" applyBorder="1" applyAlignment="1">
      <alignment vertical="center" wrapText="1"/>
    </xf>
    <xf numFmtId="0" fontId="10" fillId="0" borderId="1" xfId="0" applyFont="1" applyBorder="1" applyAlignment="1" applyProtection="1">
      <alignment horizontal="left" vertical="center" wrapText="1"/>
      <protection locked="0"/>
    </xf>
    <xf numFmtId="164" fontId="10" fillId="0" borderId="1" xfId="2" applyFont="1" applyBorder="1" applyAlignment="1" applyProtection="1">
      <alignment horizontal="center" vertical="center" wrapText="1"/>
      <protection locked="0"/>
    </xf>
    <xf numFmtId="43" fontId="16" fillId="0" borderId="1" xfId="1" applyFont="1" applyFill="1" applyBorder="1" applyAlignment="1">
      <alignment horizontal="center" vertical="center" wrapText="1"/>
    </xf>
    <xf numFmtId="164" fontId="10" fillId="2" borderId="1" xfId="2" applyFont="1" applyFill="1" applyBorder="1" applyAlignment="1" applyProtection="1">
      <alignment horizontal="center" vertical="center" wrapText="1"/>
    </xf>
    <xf numFmtId="9" fontId="10" fillId="0" borderId="1" xfId="3" applyFont="1" applyBorder="1" applyAlignment="1" applyProtection="1">
      <alignment horizontal="center" vertical="center" wrapText="1"/>
      <protection locked="0"/>
    </xf>
    <xf numFmtId="164" fontId="10" fillId="0" borderId="1" xfId="2" applyFont="1" applyFill="1" applyBorder="1" applyAlignment="1" applyProtection="1">
      <alignment horizontal="center" vertical="center" wrapText="1"/>
      <protection locked="0"/>
    </xf>
    <xf numFmtId="49" fontId="10" fillId="0" borderId="1" xfId="2" applyNumberFormat="1" applyFont="1" applyBorder="1" applyAlignment="1" applyProtection="1">
      <alignment horizontal="center" vertical="center" wrapText="1"/>
      <protection locked="0"/>
    </xf>
    <xf numFmtId="164" fontId="10" fillId="0" borderId="0" xfId="2" applyFont="1" applyFill="1" applyBorder="1" applyAlignment="1" applyProtection="1">
      <alignment horizontal="center" vertical="center" wrapText="1"/>
    </xf>
    <xf numFmtId="49" fontId="10" fillId="0" borderId="1" xfId="2" applyNumberFormat="1" applyFont="1" applyBorder="1" applyAlignment="1" applyProtection="1">
      <alignment horizontal="left" wrapText="1"/>
      <protection locked="0"/>
    </xf>
    <xf numFmtId="164" fontId="10" fillId="0" borderId="1" xfId="2" applyFont="1" applyFill="1" applyBorder="1" applyAlignment="1" applyProtection="1">
      <alignment horizontal="left" vertical="center" wrapText="1"/>
      <protection locked="0"/>
    </xf>
    <xf numFmtId="49" fontId="10" fillId="0" borderId="1" xfId="2" applyNumberFormat="1" applyFont="1" applyBorder="1" applyAlignment="1" applyProtection="1">
      <alignment horizontal="left" vertical="top" wrapText="1"/>
      <protection locked="0"/>
    </xf>
    <xf numFmtId="0" fontId="10" fillId="0" borderId="1" xfId="0" applyFont="1" applyBorder="1" applyAlignment="1" applyProtection="1">
      <alignment horizontal="left" vertical="top" wrapText="1"/>
      <protection locked="0"/>
    </xf>
    <xf numFmtId="0" fontId="10" fillId="2" borderId="1" xfId="0" applyFont="1" applyFill="1" applyBorder="1" applyAlignment="1" applyProtection="1">
      <alignment horizontal="left" vertical="top" wrapText="1"/>
      <protection locked="0"/>
    </xf>
    <xf numFmtId="164" fontId="10" fillId="2" borderId="1" xfId="2" applyFont="1" applyFill="1" applyBorder="1" applyAlignment="1" applyProtection="1">
      <alignment horizontal="center" vertical="center" wrapText="1"/>
      <protection locked="0"/>
    </xf>
    <xf numFmtId="9" fontId="10" fillId="2" borderId="1" xfId="3" applyFont="1" applyFill="1" applyBorder="1" applyAlignment="1" applyProtection="1">
      <alignment horizontal="center" vertical="center" wrapText="1"/>
      <protection locked="0"/>
    </xf>
    <xf numFmtId="49" fontId="10" fillId="2" borderId="1" xfId="2" applyNumberFormat="1" applyFont="1" applyFill="1" applyBorder="1" applyAlignment="1" applyProtection="1">
      <alignment horizontal="left" wrapText="1"/>
      <protection locked="0"/>
    </xf>
    <xf numFmtId="0" fontId="13" fillId="3" borderId="1" xfId="0" applyFont="1" applyFill="1" applyBorder="1" applyAlignment="1">
      <alignment vertical="center" wrapText="1"/>
    </xf>
    <xf numFmtId="164" fontId="13" fillId="3" borderId="1" xfId="2" applyFont="1" applyFill="1" applyBorder="1" applyAlignment="1" applyProtection="1">
      <alignment horizontal="center" vertical="center" wrapText="1"/>
    </xf>
    <xf numFmtId="164" fontId="13" fillId="2" borderId="1" xfId="2" applyFont="1" applyFill="1" applyBorder="1" applyAlignment="1" applyProtection="1">
      <alignment horizontal="center" vertical="center" wrapText="1"/>
    </xf>
    <xf numFmtId="164" fontId="13" fillId="0" borderId="1" xfId="2" applyFont="1" applyFill="1" applyBorder="1" applyAlignment="1" applyProtection="1">
      <alignment horizontal="center" vertical="center" wrapText="1"/>
    </xf>
    <xf numFmtId="164" fontId="13" fillId="0" borderId="0" xfId="2" applyFont="1" applyFill="1" applyBorder="1" applyAlignment="1" applyProtection="1">
      <alignment horizontal="center" vertical="center" wrapText="1"/>
    </xf>
    <xf numFmtId="0" fontId="10" fillId="2" borderId="1" xfId="0" applyFont="1" applyFill="1" applyBorder="1" applyAlignment="1" applyProtection="1">
      <alignment horizontal="left" vertical="center" wrapText="1"/>
      <protection locked="0"/>
    </xf>
    <xf numFmtId="164" fontId="13" fillId="3" borderId="2" xfId="2" applyFont="1" applyFill="1" applyBorder="1" applyAlignment="1" applyProtection="1">
      <alignment horizontal="center" vertical="center" wrapText="1"/>
    </xf>
    <xf numFmtId="164" fontId="13" fillId="2" borderId="2" xfId="2" applyFont="1" applyFill="1" applyBorder="1" applyAlignment="1" applyProtection="1">
      <alignment horizontal="center" vertical="center" wrapText="1"/>
    </xf>
    <xf numFmtId="164" fontId="10" fillId="0" borderId="1" xfId="2" applyFont="1" applyFill="1" applyBorder="1" applyAlignment="1" applyProtection="1">
      <alignment horizontal="left" vertical="top" wrapText="1"/>
      <protection locked="0"/>
    </xf>
    <xf numFmtId="0" fontId="10" fillId="2" borderId="1" xfId="0" applyFont="1" applyFill="1" applyBorder="1" applyAlignment="1" applyProtection="1">
      <alignment horizontal="left" vertical="top" wrapText="1"/>
      <protection locked="0"/>
    </xf>
    <xf numFmtId="164" fontId="10" fillId="2" borderId="1" xfId="2" applyFont="1" applyFill="1" applyBorder="1" applyAlignment="1" applyProtection="1">
      <alignment horizontal="left" vertical="top" wrapText="1"/>
      <protection locked="0"/>
    </xf>
    <xf numFmtId="0" fontId="10" fillId="2" borderId="0" xfId="0" applyFont="1" applyFill="1" applyAlignment="1" applyProtection="1">
      <alignment vertical="center" wrapText="1"/>
      <protection locked="0"/>
    </xf>
    <xf numFmtId="0" fontId="10" fillId="2" borderId="0" xfId="0" applyFont="1" applyFill="1" applyAlignment="1" applyProtection="1">
      <alignment horizontal="left" vertical="top" wrapText="1"/>
      <protection locked="0"/>
    </xf>
    <xf numFmtId="164" fontId="10" fillId="2" borderId="0" xfId="2" applyFont="1" applyFill="1" applyBorder="1" applyAlignment="1" applyProtection="1">
      <alignment horizontal="center" vertical="center" wrapText="1"/>
      <protection locked="0"/>
    </xf>
    <xf numFmtId="164" fontId="10" fillId="0" borderId="0" xfId="2" applyFont="1" applyFill="1" applyBorder="1" applyAlignment="1" applyProtection="1">
      <alignment horizontal="center" vertical="center" wrapText="1"/>
      <protection locked="0"/>
    </xf>
    <xf numFmtId="0" fontId="13" fillId="2" borderId="1" xfId="0" applyFont="1" applyFill="1" applyBorder="1" applyAlignment="1" applyProtection="1">
      <alignment horizontal="left" vertical="center" wrapText="1"/>
      <protection locked="0"/>
    </xf>
    <xf numFmtId="0" fontId="13" fillId="2" borderId="0" xfId="0" applyFont="1" applyFill="1" applyAlignment="1">
      <alignment vertical="center" wrapText="1"/>
    </xf>
    <xf numFmtId="164" fontId="10" fillId="2" borderId="0" xfId="2" applyFont="1" applyFill="1" applyBorder="1" applyAlignment="1" applyProtection="1">
      <alignment vertical="center" wrapText="1"/>
      <protection locked="0"/>
    </xf>
    <xf numFmtId="164" fontId="10" fillId="0" borderId="0" xfId="2" applyFont="1" applyFill="1" applyBorder="1" applyAlignment="1" applyProtection="1">
      <alignment vertical="center" wrapText="1"/>
      <protection locked="0"/>
    </xf>
    <xf numFmtId="0" fontId="13" fillId="0" borderId="0" xfId="0" applyFont="1" applyAlignment="1" applyProtection="1">
      <alignment vertical="center" wrapText="1"/>
      <protection locked="0"/>
    </xf>
    <xf numFmtId="0" fontId="0" fillId="0" borderId="0" xfId="0" applyAlignment="1" applyProtection="1">
      <alignment wrapText="1"/>
      <protection locked="0"/>
    </xf>
    <xf numFmtId="164" fontId="10" fillId="0" borderId="0" xfId="2" applyFont="1" applyBorder="1" applyAlignment="1" applyProtection="1">
      <alignment horizontal="center" vertical="center" wrapText="1"/>
      <protection locked="0"/>
    </xf>
    <xf numFmtId="0" fontId="13" fillId="9" borderId="1" xfId="0" applyFont="1" applyFill="1" applyBorder="1" applyAlignment="1">
      <alignment vertical="center" wrapText="1"/>
    </xf>
    <xf numFmtId="0" fontId="10" fillId="2" borderId="3" xfId="0" applyFont="1" applyFill="1" applyBorder="1" applyAlignment="1" applyProtection="1">
      <alignment vertical="center" wrapText="1"/>
      <protection locked="0"/>
    </xf>
    <xf numFmtId="0" fontId="13" fillId="2" borderId="1" xfId="0" applyFont="1" applyFill="1" applyBorder="1" applyAlignment="1" applyProtection="1">
      <alignment horizontal="left" vertical="top" wrapText="1"/>
      <protection locked="0"/>
    </xf>
    <xf numFmtId="164" fontId="13" fillId="2" borderId="1" xfId="2" applyFont="1" applyFill="1" applyBorder="1" applyAlignment="1" applyProtection="1">
      <alignment horizontal="left" vertical="top" wrapText="1"/>
      <protection locked="0"/>
    </xf>
    <xf numFmtId="0" fontId="10" fillId="2" borderId="1" xfId="0" applyFont="1" applyFill="1" applyBorder="1" applyAlignment="1" applyProtection="1">
      <alignment vertical="center" wrapText="1"/>
      <protection locked="0"/>
    </xf>
    <xf numFmtId="164" fontId="10" fillId="0" borderId="1" xfId="2" applyFont="1" applyBorder="1" applyAlignment="1" applyProtection="1">
      <alignment vertical="center" wrapText="1"/>
      <protection locked="0"/>
    </xf>
    <xf numFmtId="9" fontId="10" fillId="0" borderId="1" xfId="3" applyFont="1" applyBorder="1" applyAlignment="1" applyProtection="1">
      <alignment vertical="center" wrapText="1"/>
      <protection locked="0"/>
    </xf>
    <xf numFmtId="164" fontId="10" fillId="0" borderId="1" xfId="2" applyFont="1" applyFill="1" applyBorder="1" applyAlignment="1" applyProtection="1">
      <alignment vertical="center" wrapText="1"/>
      <protection locked="0"/>
    </xf>
    <xf numFmtId="49" fontId="10" fillId="0" borderId="1" xfId="0" applyNumberFormat="1" applyFont="1" applyBorder="1" applyAlignment="1" applyProtection="1">
      <alignment horizontal="left" wrapText="1"/>
      <protection locked="0"/>
    </xf>
    <xf numFmtId="49" fontId="10" fillId="0" borderId="1" xfId="0" applyNumberFormat="1" applyFont="1" applyBorder="1" applyAlignment="1" applyProtection="1">
      <alignment horizontal="left" vertical="top" wrapText="1"/>
      <protection locked="0"/>
    </xf>
    <xf numFmtId="0" fontId="10" fillId="2" borderId="4" xfId="0" applyFont="1" applyFill="1" applyBorder="1" applyAlignment="1" applyProtection="1">
      <alignment vertical="center" wrapText="1"/>
      <protection locked="0"/>
    </xf>
    <xf numFmtId="0" fontId="13" fillId="3" borderId="5" xfId="0" applyFont="1" applyFill="1" applyBorder="1" applyAlignment="1">
      <alignment vertical="center" wrapText="1"/>
    </xf>
    <xf numFmtId="0" fontId="13" fillId="6" borderId="1" xfId="0" applyFont="1" applyFill="1" applyBorder="1" applyAlignment="1" applyProtection="1">
      <alignment vertical="center" wrapText="1"/>
      <protection locked="0"/>
    </xf>
    <xf numFmtId="164" fontId="13" fillId="6" borderId="1" xfId="2" applyFont="1" applyFill="1" applyBorder="1" applyAlignment="1" applyProtection="1">
      <alignment vertical="center" wrapText="1"/>
    </xf>
    <xf numFmtId="164" fontId="13" fillId="2" borderId="1" xfId="2" applyFont="1" applyFill="1" applyBorder="1" applyAlignment="1" applyProtection="1">
      <alignment vertical="center" wrapText="1"/>
    </xf>
    <xf numFmtId="0" fontId="13" fillId="2" borderId="0" xfId="0" applyFont="1" applyFill="1" applyAlignment="1" applyProtection="1">
      <alignment vertical="center" wrapText="1"/>
      <protection locked="0"/>
    </xf>
    <xf numFmtId="0" fontId="13" fillId="6" borderId="6" xfId="0" applyFont="1" applyFill="1" applyBorder="1" applyAlignment="1">
      <alignment horizontal="center" vertical="center" wrapText="1"/>
    </xf>
    <xf numFmtId="0" fontId="13" fillId="6" borderId="7" xfId="0" applyFont="1" applyFill="1" applyBorder="1" applyAlignment="1">
      <alignment horizontal="center" vertical="center" wrapText="1"/>
    </xf>
    <xf numFmtId="0" fontId="13" fillId="6" borderId="8" xfId="0" applyFont="1" applyFill="1" applyBorder="1" applyAlignment="1">
      <alignment horizontal="center" vertical="center" wrapText="1"/>
    </xf>
    <xf numFmtId="164" fontId="13" fillId="2" borderId="0" xfId="2" applyFont="1" applyFill="1" applyBorder="1" applyAlignment="1" applyProtection="1">
      <alignment vertical="center" wrapText="1"/>
      <protection locked="0"/>
    </xf>
    <xf numFmtId="164" fontId="13" fillId="0" borderId="0" xfId="2" applyFont="1" applyFill="1" applyBorder="1" applyAlignment="1" applyProtection="1">
      <alignment vertical="center" wrapText="1"/>
      <protection locked="0"/>
    </xf>
    <xf numFmtId="0" fontId="10" fillId="3" borderId="9" xfId="0" applyFont="1" applyFill="1" applyBorder="1" applyAlignment="1">
      <alignment horizontal="center" vertical="center" wrapText="1"/>
    </xf>
    <xf numFmtId="164" fontId="13" fillId="3" borderId="1" xfId="2" applyFont="1" applyFill="1" applyBorder="1" applyAlignment="1" applyProtection="1">
      <alignment horizontal="center" vertical="center" wrapText="1"/>
      <protection locked="0"/>
    </xf>
    <xf numFmtId="164" fontId="13" fillId="2" borderId="10" xfId="2" applyFont="1" applyFill="1" applyBorder="1" applyAlignment="1" applyProtection="1">
      <alignment horizontal="center" vertical="center" wrapText="1"/>
    </xf>
    <xf numFmtId="0" fontId="10" fillId="2" borderId="0" xfId="0" applyFont="1" applyFill="1" applyAlignment="1">
      <alignment vertical="center" wrapText="1"/>
    </xf>
    <xf numFmtId="0" fontId="10" fillId="3" borderId="11" xfId="0" applyFont="1" applyFill="1" applyBorder="1" applyAlignment="1">
      <alignment vertical="center" wrapText="1"/>
    </xf>
    <xf numFmtId="164" fontId="10" fillId="3" borderId="1" xfId="0" applyNumberFormat="1" applyFont="1" applyFill="1" applyBorder="1" applyAlignment="1">
      <alignment vertical="center" wrapText="1"/>
    </xf>
    <xf numFmtId="164" fontId="10" fillId="2" borderId="12" xfId="0" applyNumberFormat="1" applyFont="1" applyFill="1" applyBorder="1" applyAlignment="1">
      <alignment vertical="center" wrapText="1"/>
    </xf>
    <xf numFmtId="165" fontId="10" fillId="2" borderId="0" xfId="0" applyNumberFormat="1" applyFont="1" applyFill="1" applyAlignment="1">
      <alignment vertical="center" wrapText="1"/>
    </xf>
    <xf numFmtId="0" fontId="10" fillId="0" borderId="0" xfId="0" applyFont="1" applyAlignment="1" applyProtection="1">
      <alignment vertical="center" wrapText="1"/>
      <protection locked="0"/>
    </xf>
    <xf numFmtId="0" fontId="10" fillId="0" borderId="0" xfId="0" applyFont="1" applyAlignment="1">
      <alignment vertical="center" wrapText="1"/>
    </xf>
    <xf numFmtId="0" fontId="13" fillId="3" borderId="13" xfId="0" applyFont="1" applyFill="1" applyBorder="1" applyAlignment="1">
      <alignment vertical="center" wrapText="1"/>
    </xf>
    <xf numFmtId="164" fontId="13" fillId="3" borderId="14" xfId="2" applyFont="1" applyFill="1" applyBorder="1" applyAlignment="1" applyProtection="1">
      <alignment vertical="center" wrapText="1"/>
    </xf>
    <xf numFmtId="164" fontId="13" fillId="2" borderId="15" xfId="2" applyFont="1" applyFill="1" applyBorder="1" applyAlignment="1" applyProtection="1">
      <alignment vertical="center" wrapText="1"/>
    </xf>
    <xf numFmtId="164" fontId="0" fillId="0" borderId="0" xfId="2" applyFont="1" applyBorder="1" applyAlignment="1">
      <alignment wrapText="1"/>
    </xf>
    <xf numFmtId="164" fontId="0" fillId="0" borderId="0" xfId="2" applyFont="1" applyFill="1" applyBorder="1" applyAlignment="1">
      <alignment wrapText="1"/>
    </xf>
    <xf numFmtId="164" fontId="13" fillId="2" borderId="0" xfId="0" applyNumberFormat="1" applyFont="1" applyFill="1" applyAlignment="1">
      <alignment vertical="center" wrapText="1"/>
    </xf>
    <xf numFmtId="164" fontId="13" fillId="2" borderId="0" xfId="2" applyFont="1" applyFill="1" applyBorder="1" applyAlignment="1">
      <alignment vertical="center" wrapText="1"/>
    </xf>
    <xf numFmtId="164" fontId="13" fillId="0" borderId="0" xfId="2" applyFont="1" applyFill="1" applyBorder="1" applyAlignment="1">
      <alignment vertical="center" wrapText="1"/>
    </xf>
    <xf numFmtId="0" fontId="13" fillId="3" borderId="16"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3" fillId="3" borderId="19" xfId="0" applyFont="1" applyFill="1" applyBorder="1" applyAlignment="1">
      <alignment horizontal="center" vertical="center" wrapText="1"/>
    </xf>
    <xf numFmtId="164" fontId="13" fillId="2" borderId="0" xfId="2" applyFont="1" applyFill="1" applyBorder="1" applyAlignment="1" applyProtection="1">
      <alignment horizontal="center" vertical="center" wrapText="1"/>
    </xf>
    <xf numFmtId="0" fontId="13" fillId="3" borderId="11"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13" fillId="3" borderId="11" xfId="0" applyFont="1" applyFill="1" applyBorder="1" applyAlignment="1">
      <alignment vertical="center" wrapText="1"/>
    </xf>
    <xf numFmtId="164" fontId="13" fillId="3" borderId="1" xfId="2" applyFont="1" applyFill="1" applyBorder="1" applyAlignment="1" applyProtection="1">
      <alignment vertical="center" wrapText="1"/>
    </xf>
    <xf numFmtId="164" fontId="13" fillId="3" borderId="20" xfId="2" applyFont="1" applyFill="1" applyBorder="1" applyAlignment="1" applyProtection="1">
      <alignment vertical="center" wrapText="1"/>
    </xf>
    <xf numFmtId="164" fontId="13" fillId="2" borderId="20" xfId="2" applyFont="1" applyFill="1" applyBorder="1" applyAlignment="1" applyProtection="1">
      <alignment vertical="center" wrapText="1"/>
    </xf>
    <xf numFmtId="9" fontId="13" fillId="2" borderId="12" xfId="3" applyFont="1" applyFill="1" applyBorder="1" applyAlignment="1" applyProtection="1">
      <alignment vertical="center" wrapText="1"/>
      <protection locked="0"/>
    </xf>
    <xf numFmtId="0" fontId="13" fillId="0" borderId="0" xfId="0" applyFont="1" applyAlignment="1">
      <alignment horizontal="center" vertical="center" wrapText="1"/>
    </xf>
    <xf numFmtId="0" fontId="13" fillId="3" borderId="9" xfId="0" applyFont="1" applyFill="1" applyBorder="1" applyAlignment="1">
      <alignment vertical="center" wrapText="1"/>
    </xf>
    <xf numFmtId="164" fontId="13" fillId="2" borderId="21" xfId="2" applyFont="1" applyFill="1" applyBorder="1" applyAlignment="1" applyProtection="1">
      <alignment vertical="center" wrapText="1"/>
    </xf>
    <xf numFmtId="9" fontId="13" fillId="2" borderId="10" xfId="3" applyFont="1" applyFill="1" applyBorder="1" applyAlignment="1" applyProtection="1">
      <alignment vertical="center" wrapText="1"/>
      <protection locked="0"/>
    </xf>
    <xf numFmtId="9" fontId="13" fillId="2" borderId="10" xfId="3" applyFont="1" applyFill="1" applyBorder="1" applyAlignment="1" applyProtection="1">
      <alignment horizontal="right" vertical="center" wrapText="1"/>
      <protection locked="0"/>
    </xf>
    <xf numFmtId="164" fontId="13" fillId="2" borderId="0" xfId="2" applyFont="1" applyFill="1" applyBorder="1" applyAlignment="1" applyProtection="1">
      <alignment horizontal="right" vertical="center" wrapText="1"/>
      <protection locked="0"/>
    </xf>
    <xf numFmtId="164" fontId="13" fillId="0" borderId="0" xfId="2" applyFont="1" applyFill="1" applyBorder="1" applyAlignment="1" applyProtection="1">
      <alignment horizontal="right" vertical="center" wrapText="1"/>
      <protection locked="0"/>
    </xf>
    <xf numFmtId="164" fontId="13" fillId="2" borderId="14" xfId="2" applyFont="1" applyFill="1" applyBorder="1" applyAlignment="1" applyProtection="1">
      <alignment vertical="center" wrapText="1"/>
    </xf>
    <xf numFmtId="9" fontId="13" fillId="3" borderId="15" xfId="3" applyFont="1" applyFill="1" applyBorder="1" applyAlignment="1" applyProtection="1">
      <alignment vertical="center" wrapText="1"/>
    </xf>
    <xf numFmtId="164" fontId="13" fillId="2" borderId="0" xfId="2" applyFont="1" applyFill="1" applyBorder="1" applyAlignment="1" applyProtection="1">
      <alignment vertical="center" wrapText="1"/>
    </xf>
    <xf numFmtId="0" fontId="13" fillId="0" borderId="0" xfId="0" applyFont="1" applyAlignment="1">
      <alignment vertical="center" wrapText="1"/>
    </xf>
    <xf numFmtId="164" fontId="13" fillId="0" borderId="0" xfId="0" applyNumberFormat="1" applyFont="1" applyAlignment="1">
      <alignment vertical="center" wrapText="1"/>
    </xf>
    <xf numFmtId="0" fontId="3" fillId="3" borderId="16" xfId="0" applyFont="1" applyFill="1" applyBorder="1" applyAlignment="1">
      <alignment horizontal="left" vertical="center" wrapText="1"/>
    </xf>
    <xf numFmtId="164" fontId="13" fillId="3" borderId="19" xfId="0" applyNumberFormat="1" applyFont="1" applyFill="1" applyBorder="1" applyAlignment="1">
      <alignment vertical="center" wrapText="1"/>
    </xf>
    <xf numFmtId="164" fontId="13" fillId="3" borderId="16" xfId="0" applyNumberFormat="1" applyFont="1" applyFill="1" applyBorder="1" applyAlignment="1">
      <alignment vertical="center" wrapText="1"/>
    </xf>
    <xf numFmtId="164" fontId="0" fillId="3" borderId="19" xfId="2" applyFont="1" applyFill="1" applyBorder="1" applyAlignment="1">
      <alignment vertical="center" wrapText="1"/>
    </xf>
    <xf numFmtId="164" fontId="0" fillId="0" borderId="0" xfId="2" applyFont="1" applyFill="1" applyBorder="1" applyAlignment="1">
      <alignment vertical="center" wrapText="1"/>
    </xf>
    <xf numFmtId="0" fontId="3" fillId="3" borderId="11" xfId="0" applyFont="1" applyFill="1" applyBorder="1" applyAlignment="1">
      <alignment horizontal="left" vertical="center" wrapText="1"/>
    </xf>
    <xf numFmtId="10" fontId="13" fillId="3" borderId="12" xfId="3" applyNumberFormat="1" applyFont="1" applyFill="1" applyBorder="1" applyAlignment="1" applyProtection="1">
      <alignment wrapText="1"/>
    </xf>
    <xf numFmtId="10" fontId="13" fillId="0" borderId="0" xfId="3" applyNumberFormat="1" applyFont="1" applyFill="1" applyBorder="1" applyAlignment="1" applyProtection="1">
      <alignment wrapText="1"/>
    </xf>
    <xf numFmtId="9" fontId="13" fillId="2" borderId="0" xfId="3" applyFont="1" applyFill="1" applyBorder="1" applyAlignment="1">
      <alignment wrapText="1"/>
    </xf>
    <xf numFmtId="164" fontId="13" fillId="2" borderId="0" xfId="3" applyNumberFormat="1" applyFont="1" applyFill="1" applyBorder="1" applyAlignment="1">
      <alignment wrapText="1"/>
    </xf>
    <xf numFmtId="0" fontId="0" fillId="3" borderId="13" xfId="0" applyFill="1" applyBorder="1" applyAlignment="1">
      <alignment wrapText="1"/>
    </xf>
    <xf numFmtId="9" fontId="0" fillId="3" borderId="15" xfId="3" applyFont="1" applyFill="1" applyBorder="1" applyAlignment="1">
      <alignment wrapText="1"/>
    </xf>
    <xf numFmtId="164" fontId="0" fillId="0" borderId="0" xfId="3" applyNumberFormat="1" applyFont="1" applyFill="1" applyBorder="1" applyAlignment="1">
      <alignment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0" borderId="0" xfId="0" applyFont="1" applyAlignment="1">
      <alignment horizontal="center" vertical="center" wrapText="1"/>
    </xf>
    <xf numFmtId="0" fontId="3" fillId="2" borderId="0" xfId="0" applyFont="1" applyFill="1" applyAlignment="1">
      <alignment horizontal="center" vertical="center" wrapText="1"/>
    </xf>
    <xf numFmtId="164" fontId="3" fillId="2" borderId="0" xfId="0" applyNumberFormat="1" applyFont="1" applyFill="1" applyAlignment="1">
      <alignment horizontal="center" vertical="center" wrapText="1"/>
    </xf>
    <xf numFmtId="164" fontId="13" fillId="3" borderId="12" xfId="3" applyNumberFormat="1" applyFont="1" applyFill="1" applyBorder="1" applyAlignment="1" applyProtection="1">
      <alignment wrapText="1"/>
    </xf>
    <xf numFmtId="164" fontId="13" fillId="0" borderId="0" xfId="3" applyNumberFormat="1" applyFont="1" applyFill="1" applyBorder="1" applyAlignment="1" applyProtection="1">
      <alignment wrapText="1"/>
    </xf>
    <xf numFmtId="0" fontId="0" fillId="10" borderId="13" xfId="0" applyFill="1" applyBorder="1" applyAlignment="1">
      <alignment horizontal="center" vertical="center" wrapText="1"/>
    </xf>
    <xf numFmtId="0" fontId="0" fillId="10" borderId="15" xfId="0" applyFill="1" applyBorder="1" applyAlignment="1">
      <alignment horizontal="center" vertical="center" wrapText="1"/>
    </xf>
    <xf numFmtId="0" fontId="0" fillId="0" borderId="0" xfId="0" applyAlignment="1">
      <alignment horizontal="center" vertical="center" wrapText="1"/>
    </xf>
    <xf numFmtId="0" fontId="0" fillId="2" borderId="0" xfId="0" applyFill="1" applyAlignment="1">
      <alignment horizontal="center" vertical="center" wrapText="1"/>
    </xf>
  </cellXfs>
  <cellStyles count="4">
    <cellStyle name="Milliers" xfId="1" builtinId="3"/>
    <cellStyle name="Monétaire" xfId="2" builtinId="4"/>
    <cellStyle name="Normal" xfId="0" builtinId="0"/>
    <cellStyle name="Pourcentage" xfId="3" builtinId="5"/>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3DDE7-B263-4AA5-9922-010BCC1E7C62}">
  <dimension ref="A1:O273"/>
  <sheetViews>
    <sheetView tabSelected="1" topLeftCell="C1" zoomScale="60" zoomScaleNormal="60" workbookViewId="0">
      <pane ySplit="7" topLeftCell="A55" activePane="bottomLeft" state="frozen"/>
      <selection activeCell="A4" sqref="A4"/>
      <selection pane="bottomLeft" activeCell="F55" sqref="F55"/>
    </sheetView>
  </sheetViews>
  <sheetFormatPr baseColWidth="10" defaultColWidth="9.140625" defaultRowHeight="15" x14ac:dyDescent="0.25"/>
  <cols>
    <col min="1" max="1" width="4.42578125" style="9" customWidth="1"/>
    <col min="2" max="2" width="30.5703125" style="9" customWidth="1"/>
    <col min="3" max="3" width="32.42578125" style="9" customWidth="1"/>
    <col min="4" max="9" width="23.140625" style="9" customWidth="1"/>
    <col min="10" max="10" width="31.42578125" style="18" customWidth="1"/>
    <col min="11" max="11" width="22.42578125" style="9" customWidth="1"/>
    <col min="12" max="12" width="22.42578125" style="107" customWidth="1"/>
    <col min="13" max="13" width="38.42578125" style="108" customWidth="1"/>
    <col min="14" max="14" width="33" style="9" customWidth="1"/>
    <col min="15" max="15" width="18.85546875" style="9" customWidth="1"/>
    <col min="16" max="16" width="9.140625" style="9"/>
    <col min="17" max="17" width="17.5703125" style="9" customWidth="1"/>
    <col min="18" max="18" width="26.42578125" style="9" customWidth="1"/>
    <col min="19" max="19" width="22.42578125" style="9" customWidth="1"/>
    <col min="20" max="20" width="29.5703125" style="9" customWidth="1"/>
    <col min="21" max="21" width="23.42578125" style="9" customWidth="1"/>
    <col min="22" max="22" width="18.42578125" style="9" customWidth="1"/>
    <col min="23" max="23" width="17.42578125" style="9" customWidth="1"/>
    <col min="24" max="24" width="25.140625" style="9" customWidth="1"/>
    <col min="25" max="16384" width="9.140625" style="9"/>
  </cols>
  <sheetData>
    <row r="1" spans="2:15" s="2" customFormat="1" ht="47.45" customHeight="1" x14ac:dyDescent="0.35">
      <c r="B1" s="1" t="s">
        <v>0</v>
      </c>
      <c r="C1" s="1"/>
      <c r="D1" s="1"/>
      <c r="E1" s="1"/>
      <c r="F1" s="1"/>
      <c r="G1" s="1"/>
      <c r="H1" s="1"/>
      <c r="I1" s="1"/>
      <c r="J1" s="1"/>
      <c r="K1" s="1"/>
      <c r="L1" s="1"/>
      <c r="M1" s="1"/>
      <c r="N1" s="1"/>
    </row>
    <row r="2" spans="2:15" ht="29.25" customHeight="1" x14ac:dyDescent="0.7">
      <c r="B2" s="3" t="s">
        <v>1</v>
      </c>
      <c r="C2" s="3"/>
      <c r="D2" s="3"/>
      <c r="E2" s="3"/>
      <c r="F2" s="3"/>
      <c r="G2" s="3"/>
      <c r="H2" s="4"/>
      <c r="I2" s="4"/>
      <c r="J2" s="5"/>
      <c r="K2" s="6"/>
      <c r="L2" s="7"/>
      <c r="M2" s="8"/>
      <c r="N2" s="6"/>
    </row>
    <row r="3" spans="2:15" ht="29.25" customHeight="1" x14ac:dyDescent="0.7">
      <c r="B3" s="10" t="s">
        <v>2</v>
      </c>
      <c r="C3" s="10"/>
      <c r="D3" s="10"/>
      <c r="E3" s="10"/>
      <c r="F3" s="4"/>
      <c r="G3" s="4"/>
      <c r="H3" s="4"/>
      <c r="I3" s="4"/>
      <c r="J3" s="5"/>
      <c r="K3" s="6"/>
      <c r="L3" s="7"/>
      <c r="M3" s="11"/>
      <c r="N3" s="12"/>
      <c r="O3" s="13">
        <f>+M3-N3</f>
        <v>0</v>
      </c>
    </row>
    <row r="4" spans="2:15" ht="24" customHeight="1" x14ac:dyDescent="0.4">
      <c r="B4" s="14" t="s">
        <v>3</v>
      </c>
      <c r="C4" s="14"/>
      <c r="D4" s="14"/>
      <c r="E4" s="14"/>
      <c r="F4" s="14"/>
      <c r="G4" s="14"/>
      <c r="H4" s="14"/>
      <c r="I4" s="14"/>
      <c r="J4" s="14"/>
      <c r="K4" s="14"/>
      <c r="L4" s="15"/>
      <c r="M4" s="16"/>
      <c r="O4" s="13">
        <f>+M4-N4</f>
        <v>0</v>
      </c>
    </row>
    <row r="5" spans="2:15" ht="24" hidden="1" customHeight="1" x14ac:dyDescent="0.4">
      <c r="B5" s="17"/>
      <c r="C5" s="17"/>
      <c r="D5" s="17"/>
      <c r="E5" s="17"/>
      <c r="F5" s="17"/>
      <c r="G5" s="17"/>
      <c r="H5" s="17"/>
      <c r="I5" s="17"/>
      <c r="J5" s="17"/>
      <c r="K5" s="17"/>
      <c r="L5" s="15"/>
      <c r="M5" s="16"/>
    </row>
    <row r="6" spans="2:15" s="18" customFormat="1" ht="17.45" customHeight="1" x14ac:dyDescent="0.25">
      <c r="D6" s="19"/>
      <c r="E6" s="19"/>
      <c r="F6" s="19"/>
      <c r="G6" s="19"/>
      <c r="H6" s="19"/>
      <c r="I6" s="19"/>
      <c r="J6" s="19"/>
      <c r="L6" s="20"/>
      <c r="M6" s="20"/>
    </row>
    <row r="7" spans="2:15" ht="184.5" customHeight="1" x14ac:dyDescent="0.25">
      <c r="B7" s="21" t="s">
        <v>4</v>
      </c>
      <c r="C7" s="21" t="s">
        <v>5</v>
      </c>
      <c r="D7" s="22" t="s">
        <v>6</v>
      </c>
      <c r="E7" s="22" t="s">
        <v>7</v>
      </c>
      <c r="F7" s="22" t="s">
        <v>8</v>
      </c>
      <c r="G7" s="23" t="s">
        <v>9</v>
      </c>
      <c r="H7" s="23" t="s">
        <v>10</v>
      </c>
      <c r="I7" s="23" t="s">
        <v>11</v>
      </c>
      <c r="J7" s="24" t="s">
        <v>12</v>
      </c>
      <c r="K7" s="21" t="s">
        <v>13</v>
      </c>
      <c r="L7" s="21" t="s">
        <v>14</v>
      </c>
      <c r="M7" s="25" t="s">
        <v>15</v>
      </c>
      <c r="N7" s="21" t="s">
        <v>16</v>
      </c>
      <c r="O7" s="26"/>
    </row>
    <row r="8" spans="2:15" ht="51" customHeight="1" x14ac:dyDescent="0.25">
      <c r="B8" s="27" t="s">
        <v>17</v>
      </c>
      <c r="C8" s="28" t="s">
        <v>18</v>
      </c>
      <c r="D8" s="28"/>
      <c r="E8" s="28"/>
      <c r="F8" s="28"/>
      <c r="G8" s="28"/>
      <c r="H8" s="28"/>
      <c r="I8" s="28"/>
      <c r="J8" s="28"/>
      <c r="K8" s="28"/>
      <c r="L8" s="29"/>
      <c r="M8" s="29"/>
      <c r="N8" s="28"/>
      <c r="O8" s="30"/>
    </row>
    <row r="9" spans="2:15" ht="51" customHeight="1" x14ac:dyDescent="0.25">
      <c r="B9" s="27" t="s">
        <v>19</v>
      </c>
      <c r="C9" s="31" t="s">
        <v>20</v>
      </c>
      <c r="D9" s="31"/>
      <c r="E9" s="31"/>
      <c r="F9" s="31"/>
      <c r="G9" s="31"/>
      <c r="H9" s="31"/>
      <c r="I9" s="31"/>
      <c r="J9" s="31"/>
      <c r="K9" s="31"/>
      <c r="L9" s="32"/>
      <c r="M9" s="32"/>
      <c r="N9" s="31"/>
      <c r="O9" s="33"/>
    </row>
    <row r="10" spans="2:15" ht="155.25" customHeight="1" x14ac:dyDescent="0.25">
      <c r="B10" s="34" t="s">
        <v>21</v>
      </c>
      <c r="C10" s="35" t="s">
        <v>22</v>
      </c>
      <c r="D10" s="36">
        <v>40000</v>
      </c>
      <c r="E10" s="37">
        <f>21180+3667.51</f>
        <v>24847.510000000002</v>
      </c>
      <c r="F10" s="36">
        <v>7500</v>
      </c>
      <c r="G10" s="36"/>
      <c r="H10" s="36"/>
      <c r="I10" s="36"/>
      <c r="J10" s="38">
        <f>D10+G10</f>
        <v>40000</v>
      </c>
      <c r="K10" s="39">
        <v>0.5</v>
      </c>
      <c r="L10" s="36">
        <f>+E10+ F10+H10</f>
        <v>32347.510000000002</v>
      </c>
      <c r="M10" s="40" t="s">
        <v>23</v>
      </c>
      <c r="N10" s="41" t="s">
        <v>24</v>
      </c>
      <c r="O10" s="42"/>
    </row>
    <row r="11" spans="2:15" ht="246.75" customHeight="1" x14ac:dyDescent="0.25">
      <c r="B11" s="34" t="s">
        <v>25</v>
      </c>
      <c r="C11" s="35" t="s">
        <v>26</v>
      </c>
      <c r="D11" s="36">
        <v>60000</v>
      </c>
      <c r="E11" s="36">
        <v>31800.81</v>
      </c>
      <c r="F11" s="36">
        <f>10000-5400</f>
        <v>4600</v>
      </c>
      <c r="G11" s="36">
        <v>26714</v>
      </c>
      <c r="H11" s="36"/>
      <c r="I11" s="36"/>
      <c r="J11" s="38">
        <f>+D11+G11</f>
        <v>86714</v>
      </c>
      <c r="K11" s="39">
        <v>0.5</v>
      </c>
      <c r="L11" s="36">
        <f>+E11+F11+H11+I11</f>
        <v>36400.81</v>
      </c>
      <c r="M11" s="40" t="s">
        <v>27</v>
      </c>
      <c r="N11" s="41" t="s">
        <v>28</v>
      </c>
      <c r="O11" s="42"/>
    </row>
    <row r="12" spans="2:15" ht="87" customHeight="1" x14ac:dyDescent="0.25">
      <c r="B12" s="34" t="s">
        <v>29</v>
      </c>
      <c r="C12" s="35" t="s">
        <v>30</v>
      </c>
      <c r="D12" s="36">
        <v>70000</v>
      </c>
      <c r="E12" s="36">
        <f>1194.5+832.19+1400</f>
        <v>3426.69</v>
      </c>
      <c r="F12" s="36">
        <v>3000</v>
      </c>
      <c r="G12" s="36">
        <v>20000</v>
      </c>
      <c r="H12" s="36"/>
      <c r="I12" s="36">
        <v>4000</v>
      </c>
      <c r="J12" s="38">
        <f>+D12+G12</f>
        <v>90000</v>
      </c>
      <c r="K12" s="39">
        <v>0.5</v>
      </c>
      <c r="L12" s="36">
        <f>+E12+F12+H12+I12</f>
        <v>10426.69</v>
      </c>
      <c r="M12" s="40" t="s">
        <v>31</v>
      </c>
      <c r="N12" s="43" t="s">
        <v>32</v>
      </c>
      <c r="O12" s="42"/>
    </row>
    <row r="13" spans="2:15" ht="15.75" x14ac:dyDescent="0.25">
      <c r="B13" s="34" t="s">
        <v>33</v>
      </c>
      <c r="C13" s="35"/>
      <c r="D13" s="36"/>
      <c r="E13" s="36"/>
      <c r="F13" s="36"/>
      <c r="G13" s="36"/>
      <c r="H13" s="36"/>
      <c r="I13" s="36"/>
      <c r="J13" s="38"/>
      <c r="K13" s="39"/>
      <c r="L13" s="36"/>
      <c r="M13" s="44"/>
      <c r="N13" s="45"/>
      <c r="O13" s="42"/>
    </row>
    <row r="14" spans="2:15" ht="15.75" x14ac:dyDescent="0.25">
      <c r="B14" s="34" t="s">
        <v>34</v>
      </c>
      <c r="C14" s="46"/>
      <c r="D14" s="36"/>
      <c r="E14" s="36"/>
      <c r="F14" s="36"/>
      <c r="G14" s="36"/>
      <c r="H14" s="36"/>
      <c r="I14" s="36"/>
      <c r="J14" s="38">
        <f>+D14+G14</f>
        <v>0</v>
      </c>
      <c r="K14" s="39"/>
      <c r="L14" s="36">
        <f>+E14+F14+H14+I14</f>
        <v>0</v>
      </c>
      <c r="M14" s="40"/>
      <c r="N14" s="43"/>
      <c r="O14" s="42"/>
    </row>
    <row r="15" spans="2:15" ht="15.75" x14ac:dyDescent="0.25">
      <c r="B15" s="34" t="s">
        <v>35</v>
      </c>
      <c r="C15" s="46"/>
      <c r="D15" s="36"/>
      <c r="E15" s="36"/>
      <c r="F15" s="36"/>
      <c r="G15" s="36"/>
      <c r="H15" s="36"/>
      <c r="I15" s="36"/>
      <c r="J15" s="38">
        <f>+D15+G15</f>
        <v>0</v>
      </c>
      <c r="K15" s="39"/>
      <c r="L15" s="36">
        <f>+E15+F15+H15+I15</f>
        <v>0</v>
      </c>
      <c r="M15" s="40"/>
      <c r="N15" s="43"/>
      <c r="O15" s="42"/>
    </row>
    <row r="16" spans="2:15" ht="15.75" x14ac:dyDescent="0.25">
      <c r="B16" s="34" t="s">
        <v>36</v>
      </c>
      <c r="C16" s="47"/>
      <c r="D16" s="48"/>
      <c r="E16" s="48"/>
      <c r="F16" s="48"/>
      <c r="G16" s="48"/>
      <c r="H16" s="48"/>
      <c r="I16" s="48"/>
      <c r="J16" s="38">
        <f>+D16+G16</f>
        <v>0</v>
      </c>
      <c r="K16" s="49"/>
      <c r="L16" s="36">
        <f>+E16+F16+H16+I16</f>
        <v>0</v>
      </c>
      <c r="M16" s="40"/>
      <c r="N16" s="50"/>
      <c r="O16" s="42"/>
    </row>
    <row r="17" spans="1:15" ht="15.75" x14ac:dyDescent="0.25">
      <c r="A17" s="18"/>
      <c r="B17" s="34" t="s">
        <v>37</v>
      </c>
      <c r="C17" s="47"/>
      <c r="D17" s="48"/>
      <c r="E17" s="48"/>
      <c r="F17" s="48"/>
      <c r="G17" s="48"/>
      <c r="H17" s="48"/>
      <c r="I17" s="48"/>
      <c r="J17" s="38">
        <f>+D17+G17</f>
        <v>0</v>
      </c>
      <c r="K17" s="49"/>
      <c r="L17" s="36">
        <f>+E17+F17+H17+I17</f>
        <v>0</v>
      </c>
      <c r="M17" s="40"/>
      <c r="N17" s="50"/>
    </row>
    <row r="18" spans="1:15" ht="15.75" x14ac:dyDescent="0.25">
      <c r="A18" s="18"/>
      <c r="C18" s="51" t="s">
        <v>38</v>
      </c>
      <c r="D18" s="52">
        <f t="shared" ref="D18:I18" si="0">SUM(D10:D17)</f>
        <v>170000</v>
      </c>
      <c r="E18" s="52">
        <f t="shared" si="0"/>
        <v>60075.010000000009</v>
      </c>
      <c r="F18" s="52">
        <f t="shared" si="0"/>
        <v>15100</v>
      </c>
      <c r="G18" s="52">
        <f t="shared" si="0"/>
        <v>46714</v>
      </c>
      <c r="H18" s="52">
        <f t="shared" si="0"/>
        <v>0</v>
      </c>
      <c r="I18" s="52">
        <f t="shared" si="0"/>
        <v>4000</v>
      </c>
      <c r="J18" s="53">
        <f>SUM(J10:J17)</f>
        <v>216714</v>
      </c>
      <c r="K18" s="52">
        <f>(K10*J10)+(K11*J11)+(K12*J12)+(K13*J13)+(K14*J14)+(K15*J15)+(K16*J16)+(K17*J17)</f>
        <v>108357</v>
      </c>
      <c r="L18" s="52">
        <f>SUM(L10:L17)</f>
        <v>79175.010000000009</v>
      </c>
      <c r="M18" s="54"/>
      <c r="N18" s="50"/>
      <c r="O18" s="55"/>
    </row>
    <row r="19" spans="1:15" ht="51" customHeight="1" x14ac:dyDescent="0.25">
      <c r="A19" s="18"/>
      <c r="B19" s="27" t="s">
        <v>39</v>
      </c>
      <c r="C19" s="56" t="s">
        <v>40</v>
      </c>
      <c r="D19" s="56"/>
      <c r="E19" s="56"/>
      <c r="F19" s="56"/>
      <c r="G19" s="56"/>
      <c r="H19" s="56"/>
      <c r="I19" s="56"/>
      <c r="J19" s="56"/>
      <c r="K19" s="56"/>
      <c r="L19" s="32"/>
      <c r="M19" s="32"/>
      <c r="N19" s="56"/>
      <c r="O19" s="33"/>
    </row>
    <row r="20" spans="1:15" ht="117" customHeight="1" x14ac:dyDescent="0.25">
      <c r="A20" s="18"/>
      <c r="B20" s="34" t="s">
        <v>41</v>
      </c>
      <c r="C20" s="35" t="s">
        <v>42</v>
      </c>
      <c r="D20" s="36">
        <v>23000</v>
      </c>
      <c r="E20" s="36">
        <v>2160.8000000000002</v>
      </c>
      <c r="F20" s="36">
        <v>5000</v>
      </c>
      <c r="G20" s="36"/>
      <c r="H20" s="36"/>
      <c r="I20" s="36"/>
      <c r="J20" s="38">
        <f>+D20+G20</f>
        <v>23000</v>
      </c>
      <c r="K20" s="39">
        <v>0.5</v>
      </c>
      <c r="L20" s="36">
        <f>+E20+F20+H20+I20</f>
        <v>7160.8</v>
      </c>
      <c r="M20" s="44" t="s">
        <v>43</v>
      </c>
      <c r="N20" s="45" t="s">
        <v>44</v>
      </c>
      <c r="O20" s="42"/>
    </row>
    <row r="21" spans="1:15" ht="117.75" customHeight="1" x14ac:dyDescent="0.25">
      <c r="A21" s="18"/>
      <c r="B21" s="34" t="s">
        <v>45</v>
      </c>
      <c r="C21" s="35" t="s">
        <v>46</v>
      </c>
      <c r="D21" s="36">
        <v>25000</v>
      </c>
      <c r="E21" s="36"/>
      <c r="F21" s="36">
        <v>12000</v>
      </c>
      <c r="G21" s="36"/>
      <c r="H21" s="36"/>
      <c r="I21" s="36"/>
      <c r="J21" s="38">
        <f>+D21+G21</f>
        <v>25000</v>
      </c>
      <c r="K21" s="39">
        <v>0.5</v>
      </c>
      <c r="L21" s="36">
        <f>+E21+F21+H21+I21</f>
        <v>12000</v>
      </c>
      <c r="M21" s="44" t="s">
        <v>47</v>
      </c>
      <c r="N21" s="45" t="s">
        <v>48</v>
      </c>
      <c r="O21" s="42"/>
    </row>
    <row r="22" spans="1:15" ht="84.75" customHeight="1" x14ac:dyDescent="0.25">
      <c r="A22" s="18"/>
      <c r="B22" s="34" t="s">
        <v>49</v>
      </c>
      <c r="C22" s="35" t="s">
        <v>50</v>
      </c>
      <c r="D22" s="36">
        <v>15000</v>
      </c>
      <c r="E22" s="36"/>
      <c r="F22" s="36"/>
      <c r="G22" s="36"/>
      <c r="H22" s="36"/>
      <c r="I22" s="36"/>
      <c r="J22" s="38">
        <f>+D22+G22</f>
        <v>15000</v>
      </c>
      <c r="K22" s="39">
        <v>0.5</v>
      </c>
      <c r="L22" s="36">
        <f>+E22+F22+H22+I22</f>
        <v>0</v>
      </c>
      <c r="M22" s="44" t="s">
        <v>51</v>
      </c>
      <c r="N22" s="45" t="s">
        <v>52</v>
      </c>
      <c r="O22" s="42"/>
    </row>
    <row r="23" spans="1:15" ht="15.75" x14ac:dyDescent="0.25">
      <c r="A23" s="18"/>
      <c r="B23" s="34" t="s">
        <v>53</v>
      </c>
      <c r="C23" s="35"/>
      <c r="D23" s="36"/>
      <c r="E23" s="36"/>
      <c r="F23" s="36"/>
      <c r="G23" s="36"/>
      <c r="H23" s="36"/>
      <c r="I23" s="36"/>
      <c r="J23" s="38"/>
      <c r="K23" s="39"/>
      <c r="L23" s="36"/>
      <c r="M23" s="44"/>
      <c r="N23" s="45"/>
      <c r="O23" s="42"/>
    </row>
    <row r="24" spans="1:15" ht="15.75" x14ac:dyDescent="0.25">
      <c r="A24" s="18"/>
      <c r="B24" s="34" t="s">
        <v>54</v>
      </c>
      <c r="C24" s="46"/>
      <c r="D24" s="36"/>
      <c r="E24" s="36"/>
      <c r="F24" s="36"/>
      <c r="G24" s="36"/>
      <c r="H24" s="36"/>
      <c r="I24" s="36"/>
      <c r="J24" s="38">
        <f>+D24+G24</f>
        <v>0</v>
      </c>
      <c r="K24" s="39"/>
      <c r="L24" s="36">
        <f>+E24+F24+H24+I24</f>
        <v>0</v>
      </c>
      <c r="M24" s="40"/>
      <c r="N24" s="43"/>
      <c r="O24" s="42"/>
    </row>
    <row r="25" spans="1:15" ht="15.75" x14ac:dyDescent="0.25">
      <c r="A25" s="18"/>
      <c r="B25" s="34" t="s">
        <v>55</v>
      </c>
      <c r="C25" s="46"/>
      <c r="D25" s="36"/>
      <c r="E25" s="36"/>
      <c r="F25" s="36"/>
      <c r="G25" s="36"/>
      <c r="H25" s="36"/>
      <c r="I25" s="36"/>
      <c r="J25" s="38">
        <f>+D25+G25</f>
        <v>0</v>
      </c>
      <c r="K25" s="39"/>
      <c r="L25" s="36">
        <f>+E25+F25+H25+I25</f>
        <v>0</v>
      </c>
      <c r="M25" s="40"/>
      <c r="N25" s="43"/>
      <c r="O25" s="42"/>
    </row>
    <row r="26" spans="1:15" ht="15.75" x14ac:dyDescent="0.25">
      <c r="A26" s="18"/>
      <c r="B26" s="34" t="s">
        <v>56</v>
      </c>
      <c r="C26" s="47"/>
      <c r="D26" s="48"/>
      <c r="E26" s="48"/>
      <c r="F26" s="48"/>
      <c r="G26" s="48"/>
      <c r="H26" s="48"/>
      <c r="I26" s="48"/>
      <c r="J26" s="38">
        <f>+D26+G26</f>
        <v>0</v>
      </c>
      <c r="K26" s="49"/>
      <c r="L26" s="36">
        <f>+E26+F26+H26+I26</f>
        <v>0</v>
      </c>
      <c r="M26" s="40"/>
      <c r="N26" s="50"/>
      <c r="O26" s="42"/>
    </row>
    <row r="27" spans="1:15" ht="15.75" x14ac:dyDescent="0.25">
      <c r="A27" s="18"/>
      <c r="B27" s="34" t="s">
        <v>57</v>
      </c>
      <c r="C27" s="47"/>
      <c r="D27" s="48"/>
      <c r="E27" s="48"/>
      <c r="F27" s="48"/>
      <c r="G27" s="48"/>
      <c r="H27" s="48"/>
      <c r="I27" s="48"/>
      <c r="J27" s="38">
        <f>+D27+G27</f>
        <v>0</v>
      </c>
      <c r="K27" s="49"/>
      <c r="L27" s="36">
        <f>+E27+F27+H27+I27</f>
        <v>0</v>
      </c>
      <c r="M27" s="40"/>
      <c r="N27" s="50"/>
      <c r="O27" s="42"/>
    </row>
    <row r="28" spans="1:15" ht="15.75" x14ac:dyDescent="0.25">
      <c r="A28" s="18"/>
      <c r="C28" s="51" t="s">
        <v>38</v>
      </c>
      <c r="D28" s="57">
        <f t="shared" ref="D28:I28" si="1">SUM(D20:D27)</f>
        <v>63000</v>
      </c>
      <c r="E28" s="57">
        <f t="shared" si="1"/>
        <v>2160.8000000000002</v>
      </c>
      <c r="F28" s="57">
        <f t="shared" si="1"/>
        <v>17000</v>
      </c>
      <c r="G28" s="57">
        <f t="shared" si="1"/>
        <v>0</v>
      </c>
      <c r="H28" s="57">
        <f t="shared" si="1"/>
        <v>0</v>
      </c>
      <c r="I28" s="57">
        <f t="shared" si="1"/>
        <v>0</v>
      </c>
      <c r="J28" s="58">
        <f>SUM(J20:J27)</f>
        <v>63000</v>
      </c>
      <c r="K28" s="52">
        <f>(K20*J20)+(K21*J21)+(K22*J22)+(K23*J23)+(K24*J24)+(K25*J25)+(K26*J26)+(K27*J27)</f>
        <v>31500</v>
      </c>
      <c r="L28" s="52">
        <f>SUM(L20:L27)</f>
        <v>19160.8</v>
      </c>
      <c r="M28" s="54"/>
      <c r="N28" s="50"/>
      <c r="O28" s="55"/>
    </row>
    <row r="29" spans="1:15" ht="51" customHeight="1" x14ac:dyDescent="0.25">
      <c r="A29" s="18"/>
      <c r="B29" s="27" t="s">
        <v>58</v>
      </c>
      <c r="C29" s="56"/>
      <c r="D29" s="56"/>
      <c r="E29" s="56"/>
      <c r="F29" s="56"/>
      <c r="G29" s="56"/>
      <c r="H29" s="56"/>
      <c r="I29" s="56"/>
      <c r="J29" s="56"/>
      <c r="K29" s="56"/>
      <c r="L29" s="32"/>
      <c r="M29" s="32"/>
      <c r="N29" s="56"/>
      <c r="O29" s="33"/>
    </row>
    <row r="30" spans="1:15" ht="15.75" x14ac:dyDescent="0.25">
      <c r="A30" s="18"/>
      <c r="B30" s="34" t="s">
        <v>59</v>
      </c>
      <c r="C30" s="35"/>
      <c r="D30" s="36"/>
      <c r="E30" s="36"/>
      <c r="F30" s="36"/>
      <c r="G30" s="36"/>
      <c r="H30" s="36"/>
      <c r="I30" s="36"/>
      <c r="J30" s="38"/>
      <c r="K30" s="39"/>
      <c r="L30" s="36"/>
      <c r="M30" s="40"/>
      <c r="N30" s="45"/>
      <c r="O30" s="42"/>
    </row>
    <row r="31" spans="1:15" ht="126" customHeight="1" x14ac:dyDescent="0.25">
      <c r="A31" s="18"/>
      <c r="B31" s="34" t="s">
        <v>60</v>
      </c>
      <c r="C31" s="35"/>
      <c r="D31" s="36"/>
      <c r="E31" s="36"/>
      <c r="F31" s="36"/>
      <c r="G31" s="36"/>
      <c r="H31" s="36"/>
      <c r="I31" s="36"/>
      <c r="J31" s="38"/>
      <c r="K31" s="39"/>
      <c r="L31" s="36"/>
      <c r="M31" s="59"/>
      <c r="N31" s="45"/>
      <c r="O31" s="42"/>
    </row>
    <row r="32" spans="1:15" ht="15.75" x14ac:dyDescent="0.25">
      <c r="A32" s="18"/>
      <c r="B32" s="34" t="s">
        <v>61</v>
      </c>
      <c r="C32" s="35"/>
      <c r="D32" s="36"/>
      <c r="E32" s="36"/>
      <c r="F32" s="36"/>
      <c r="G32" s="36"/>
      <c r="H32" s="36"/>
      <c r="I32" s="36"/>
      <c r="J32" s="38"/>
      <c r="K32" s="39"/>
      <c r="L32" s="36"/>
      <c r="M32" s="59"/>
      <c r="N32" s="45"/>
      <c r="O32" s="42"/>
    </row>
    <row r="33" spans="1:15" ht="15.75" x14ac:dyDescent="0.25">
      <c r="A33" s="18"/>
      <c r="B33" s="34" t="s">
        <v>62</v>
      </c>
      <c r="C33" s="46"/>
      <c r="D33" s="36"/>
      <c r="E33" s="36"/>
      <c r="F33" s="36"/>
      <c r="G33" s="36"/>
      <c r="H33" s="36"/>
      <c r="I33" s="36"/>
      <c r="J33" s="38">
        <f>+D33+G33</f>
        <v>0</v>
      </c>
      <c r="K33" s="39"/>
      <c r="L33" s="36">
        <f>+E33+F33+H33+I33</f>
        <v>0</v>
      </c>
      <c r="M33" s="40"/>
      <c r="N33" s="43"/>
      <c r="O33" s="42"/>
    </row>
    <row r="34" spans="1:15" s="18" customFormat="1" ht="15.75" x14ac:dyDescent="0.25">
      <c r="B34" s="34" t="s">
        <v>63</v>
      </c>
      <c r="C34" s="46"/>
      <c r="D34" s="36"/>
      <c r="E34" s="36"/>
      <c r="F34" s="36"/>
      <c r="G34" s="36"/>
      <c r="H34" s="36"/>
      <c r="I34" s="36"/>
      <c r="J34" s="38">
        <f>+D34+G34</f>
        <v>0</v>
      </c>
      <c r="K34" s="39"/>
      <c r="L34" s="36">
        <f>+E34+F34+H34+I34</f>
        <v>0</v>
      </c>
      <c r="M34" s="40"/>
      <c r="N34" s="43"/>
      <c r="O34" s="42"/>
    </row>
    <row r="35" spans="1:15" s="18" customFormat="1" ht="15.75" x14ac:dyDescent="0.25">
      <c r="B35" s="34" t="s">
        <v>64</v>
      </c>
      <c r="C35" s="46"/>
      <c r="D35" s="36"/>
      <c r="E35" s="36"/>
      <c r="F35" s="36"/>
      <c r="G35" s="36"/>
      <c r="H35" s="36"/>
      <c r="I35" s="36"/>
      <c r="J35" s="38">
        <f>+D35+G35</f>
        <v>0</v>
      </c>
      <c r="K35" s="39"/>
      <c r="L35" s="36">
        <f>+E35+F35+H35+I35</f>
        <v>0</v>
      </c>
      <c r="M35" s="40"/>
      <c r="N35" s="43"/>
      <c r="O35" s="42"/>
    </row>
    <row r="36" spans="1:15" s="18" customFormat="1" ht="15.75" x14ac:dyDescent="0.25">
      <c r="A36" s="9"/>
      <c r="B36" s="34" t="s">
        <v>65</v>
      </c>
      <c r="C36" s="47"/>
      <c r="D36" s="48"/>
      <c r="E36" s="48"/>
      <c r="F36" s="48"/>
      <c r="G36" s="48"/>
      <c r="H36" s="48"/>
      <c r="I36" s="48"/>
      <c r="J36" s="38">
        <f>+D36+G36</f>
        <v>0</v>
      </c>
      <c r="K36" s="49"/>
      <c r="L36" s="36">
        <f>+E36+F36+H36+I36</f>
        <v>0</v>
      </c>
      <c r="M36" s="40"/>
      <c r="N36" s="50"/>
      <c r="O36" s="42"/>
    </row>
    <row r="37" spans="1:15" ht="15.75" x14ac:dyDescent="0.25">
      <c r="B37" s="34" t="s">
        <v>66</v>
      </c>
      <c r="C37" s="47"/>
      <c r="D37" s="48"/>
      <c r="E37" s="48"/>
      <c r="F37" s="48"/>
      <c r="G37" s="48"/>
      <c r="H37" s="48"/>
      <c r="I37" s="48"/>
      <c r="J37" s="38">
        <f>+D37+G37</f>
        <v>0</v>
      </c>
      <c r="K37" s="49"/>
      <c r="L37" s="36">
        <f>+E37+F37+H37+I37</f>
        <v>0</v>
      </c>
      <c r="M37" s="40"/>
      <c r="N37" s="50"/>
      <c r="O37" s="42"/>
    </row>
    <row r="38" spans="1:15" ht="15.75" x14ac:dyDescent="0.25">
      <c r="C38" s="51" t="s">
        <v>38</v>
      </c>
      <c r="D38" s="57">
        <f t="shared" ref="D38:I38" si="2">SUM(D30:D37)</f>
        <v>0</v>
      </c>
      <c r="E38" s="57">
        <f t="shared" si="2"/>
        <v>0</v>
      </c>
      <c r="F38" s="57">
        <f t="shared" si="2"/>
        <v>0</v>
      </c>
      <c r="G38" s="57">
        <f t="shared" si="2"/>
        <v>0</v>
      </c>
      <c r="H38" s="57">
        <f t="shared" si="2"/>
        <v>0</v>
      </c>
      <c r="I38" s="57">
        <f t="shared" si="2"/>
        <v>0</v>
      </c>
      <c r="J38" s="58">
        <f>SUM(J30:J37)</f>
        <v>0</v>
      </c>
      <c r="K38" s="52">
        <f>(K30*J30)+(K31*J31)+(K32*J32)+(K33*J33)+(K34*J34)+(K35*J35)+(K36*J36)+(K37*J37)</f>
        <v>0</v>
      </c>
      <c r="L38" s="52">
        <f>SUM(L30:L37)</f>
        <v>0</v>
      </c>
      <c r="M38" s="54"/>
      <c r="N38" s="50"/>
      <c r="O38" s="55"/>
    </row>
    <row r="39" spans="1:15" ht="51" customHeight="1" x14ac:dyDescent="0.25">
      <c r="B39" s="27" t="s">
        <v>67</v>
      </c>
      <c r="C39" s="60"/>
      <c r="D39" s="60"/>
      <c r="E39" s="60"/>
      <c r="F39" s="60"/>
      <c r="G39" s="60"/>
      <c r="H39" s="60"/>
      <c r="I39" s="60"/>
      <c r="J39" s="60"/>
      <c r="K39" s="60"/>
      <c r="L39" s="61"/>
      <c r="M39" s="61"/>
      <c r="N39" s="60"/>
      <c r="O39" s="33"/>
    </row>
    <row r="40" spans="1:15" ht="15.75" x14ac:dyDescent="0.25">
      <c r="B40" s="34" t="s">
        <v>68</v>
      </c>
      <c r="C40" s="46"/>
      <c r="D40" s="36"/>
      <c r="E40" s="36"/>
      <c r="F40" s="36"/>
      <c r="G40" s="36"/>
      <c r="H40" s="36"/>
      <c r="I40" s="36"/>
      <c r="J40" s="38">
        <f t="shared" ref="J40:J47" si="3">SUM(D40:I40)</f>
        <v>0</v>
      </c>
      <c r="K40" s="39"/>
      <c r="L40" s="36">
        <f t="shared" ref="L40:L47" si="4">+E40+F40+H40+I40</f>
        <v>0</v>
      </c>
      <c r="M40" s="40"/>
      <c r="N40" s="43"/>
      <c r="O40" s="42"/>
    </row>
    <row r="41" spans="1:15" ht="15.75" x14ac:dyDescent="0.25">
      <c r="B41" s="34" t="s">
        <v>69</v>
      </c>
      <c r="C41" s="46"/>
      <c r="D41" s="36"/>
      <c r="E41" s="36"/>
      <c r="F41" s="36"/>
      <c r="G41" s="36"/>
      <c r="H41" s="36"/>
      <c r="I41" s="36"/>
      <c r="J41" s="38">
        <f t="shared" si="3"/>
        <v>0</v>
      </c>
      <c r="K41" s="39"/>
      <c r="L41" s="36">
        <f t="shared" si="4"/>
        <v>0</v>
      </c>
      <c r="M41" s="40"/>
      <c r="N41" s="43"/>
      <c r="O41" s="42"/>
    </row>
    <row r="42" spans="1:15" ht="15.75" x14ac:dyDescent="0.25">
      <c r="B42" s="34" t="s">
        <v>70</v>
      </c>
      <c r="C42" s="46"/>
      <c r="D42" s="36"/>
      <c r="E42" s="36"/>
      <c r="F42" s="36"/>
      <c r="G42" s="36"/>
      <c r="H42" s="36"/>
      <c r="I42" s="36"/>
      <c r="J42" s="38">
        <f t="shared" si="3"/>
        <v>0</v>
      </c>
      <c r="K42" s="39"/>
      <c r="L42" s="36">
        <f t="shared" si="4"/>
        <v>0</v>
      </c>
      <c r="M42" s="40"/>
      <c r="N42" s="43"/>
      <c r="O42" s="42"/>
    </row>
    <row r="43" spans="1:15" ht="15.75" x14ac:dyDescent="0.25">
      <c r="B43" s="34" t="s">
        <v>71</v>
      </c>
      <c r="C43" s="46"/>
      <c r="D43" s="36"/>
      <c r="E43" s="36"/>
      <c r="F43" s="36"/>
      <c r="G43" s="36"/>
      <c r="H43" s="36"/>
      <c r="I43" s="36"/>
      <c r="J43" s="38">
        <f t="shared" si="3"/>
        <v>0</v>
      </c>
      <c r="K43" s="39"/>
      <c r="L43" s="36">
        <f t="shared" si="4"/>
        <v>0</v>
      </c>
      <c r="M43" s="40"/>
      <c r="N43" s="43"/>
      <c r="O43" s="42"/>
    </row>
    <row r="44" spans="1:15" ht="15.75" x14ac:dyDescent="0.25">
      <c r="B44" s="34" t="s">
        <v>72</v>
      </c>
      <c r="C44" s="46"/>
      <c r="D44" s="36"/>
      <c r="E44" s="36"/>
      <c r="F44" s="36"/>
      <c r="G44" s="36"/>
      <c r="H44" s="36"/>
      <c r="I44" s="36"/>
      <c r="J44" s="38">
        <f t="shared" si="3"/>
        <v>0</v>
      </c>
      <c r="K44" s="39"/>
      <c r="L44" s="36">
        <f t="shared" si="4"/>
        <v>0</v>
      </c>
      <c r="M44" s="40"/>
      <c r="N44" s="43"/>
      <c r="O44" s="42"/>
    </row>
    <row r="45" spans="1:15" ht="15.75" x14ac:dyDescent="0.25">
      <c r="A45" s="18"/>
      <c r="B45" s="34" t="s">
        <v>73</v>
      </c>
      <c r="C45" s="46"/>
      <c r="D45" s="36"/>
      <c r="E45" s="36"/>
      <c r="F45" s="36"/>
      <c r="G45" s="36"/>
      <c r="H45" s="36"/>
      <c r="I45" s="36"/>
      <c r="J45" s="38">
        <f t="shared" si="3"/>
        <v>0</v>
      </c>
      <c r="K45" s="39"/>
      <c r="L45" s="36">
        <f t="shared" si="4"/>
        <v>0</v>
      </c>
      <c r="M45" s="40"/>
      <c r="N45" s="43"/>
      <c r="O45" s="42"/>
    </row>
    <row r="46" spans="1:15" s="18" customFormat="1" ht="15.75" x14ac:dyDescent="0.25">
      <c r="A46" s="9"/>
      <c r="B46" s="34" t="s">
        <v>74</v>
      </c>
      <c r="C46" s="47"/>
      <c r="D46" s="48"/>
      <c r="E46" s="48"/>
      <c r="F46" s="48"/>
      <c r="G46" s="48"/>
      <c r="H46" s="48"/>
      <c r="I46" s="48"/>
      <c r="J46" s="38">
        <f t="shared" si="3"/>
        <v>0</v>
      </c>
      <c r="K46" s="49"/>
      <c r="L46" s="36">
        <f t="shared" si="4"/>
        <v>0</v>
      </c>
      <c r="M46" s="40"/>
      <c r="N46" s="50"/>
      <c r="O46" s="42"/>
    </row>
    <row r="47" spans="1:15" ht="15.75" x14ac:dyDescent="0.25">
      <c r="B47" s="34" t="s">
        <v>75</v>
      </c>
      <c r="C47" s="47"/>
      <c r="D47" s="48"/>
      <c r="E47" s="48"/>
      <c r="F47" s="48"/>
      <c r="G47" s="48"/>
      <c r="H47" s="48"/>
      <c r="I47" s="48"/>
      <c r="J47" s="38">
        <f t="shared" si="3"/>
        <v>0</v>
      </c>
      <c r="K47" s="49"/>
      <c r="L47" s="36">
        <f t="shared" si="4"/>
        <v>0</v>
      </c>
      <c r="M47" s="40"/>
      <c r="N47" s="50"/>
      <c r="O47" s="42"/>
    </row>
    <row r="48" spans="1:15" ht="15.75" x14ac:dyDescent="0.25">
      <c r="C48" s="51" t="s">
        <v>38</v>
      </c>
      <c r="D48" s="52">
        <f>SUM(D40:D47)</f>
        <v>0</v>
      </c>
      <c r="E48" s="52"/>
      <c r="F48" s="52"/>
      <c r="G48" s="52">
        <f>SUM(G40:G47)</f>
        <v>0</v>
      </c>
      <c r="H48" s="52">
        <f>SUM(H40:H47)</f>
        <v>0</v>
      </c>
      <c r="I48" s="52">
        <f>SUM(I40:I47)</f>
        <v>0</v>
      </c>
      <c r="J48" s="53">
        <f>SUM(J40:J47)</f>
        <v>0</v>
      </c>
      <c r="K48" s="52">
        <f>(K40*J40)+(K41*J41)+(K42*J42)+(K43*J43)+(K44*J44)+(K45*J45)+(K46*J46)+(K47*J47)</f>
        <v>0</v>
      </c>
      <c r="L48" s="52">
        <f>SUM(L40:L47)</f>
        <v>0</v>
      </c>
      <c r="M48" s="54"/>
      <c r="N48" s="50"/>
      <c r="O48" s="55"/>
    </row>
    <row r="49" spans="1:15" ht="15.75" x14ac:dyDescent="0.25">
      <c r="B49" s="62"/>
      <c r="C49" s="63"/>
      <c r="D49" s="64"/>
      <c r="E49" s="64"/>
      <c r="F49" s="64"/>
      <c r="G49" s="64"/>
      <c r="H49" s="64"/>
      <c r="I49" s="64"/>
      <c r="J49" s="64"/>
      <c r="K49" s="64"/>
      <c r="L49" s="64"/>
      <c r="M49" s="65"/>
      <c r="N49" s="64"/>
      <c r="O49" s="42"/>
    </row>
    <row r="50" spans="1:15" ht="51" customHeight="1" x14ac:dyDescent="0.25">
      <c r="B50" s="51" t="s">
        <v>76</v>
      </c>
      <c r="C50" s="66" t="s">
        <v>77</v>
      </c>
      <c r="D50" s="66"/>
      <c r="E50" s="66"/>
      <c r="F50" s="66"/>
      <c r="G50" s="66"/>
      <c r="H50" s="66"/>
      <c r="I50" s="66"/>
      <c r="J50" s="66"/>
      <c r="K50" s="66"/>
      <c r="L50" s="29"/>
      <c r="M50" s="29"/>
      <c r="N50" s="66"/>
      <c r="O50" s="30"/>
    </row>
    <row r="51" spans="1:15" ht="51" customHeight="1" x14ac:dyDescent="0.25">
      <c r="B51" s="27" t="s">
        <v>78</v>
      </c>
      <c r="C51" s="56" t="s">
        <v>79</v>
      </c>
      <c r="D51" s="56"/>
      <c r="E51" s="56"/>
      <c r="F51" s="56"/>
      <c r="G51" s="56"/>
      <c r="H51" s="56"/>
      <c r="I51" s="56"/>
      <c r="J51" s="56"/>
      <c r="K51" s="56"/>
      <c r="L51" s="32"/>
      <c r="M51" s="32"/>
      <c r="N51" s="56"/>
      <c r="O51" s="33"/>
    </row>
    <row r="52" spans="1:15" ht="90" customHeight="1" x14ac:dyDescent="0.25">
      <c r="B52" s="34" t="s">
        <v>80</v>
      </c>
      <c r="C52" s="35" t="s">
        <v>81</v>
      </c>
      <c r="D52" s="36">
        <v>30000</v>
      </c>
      <c r="E52" s="36"/>
      <c r="F52" s="36">
        <v>18000</v>
      </c>
      <c r="G52" s="36">
        <v>20000</v>
      </c>
      <c r="H52" s="36">
        <f>20000-7074.9</f>
        <v>12925.1</v>
      </c>
      <c r="I52" s="36">
        <v>6600</v>
      </c>
      <c r="J52" s="38">
        <f t="shared" ref="J52:J59" si="5">+D52+G52</f>
        <v>50000</v>
      </c>
      <c r="K52" s="39">
        <v>0.5</v>
      </c>
      <c r="L52" s="36">
        <f t="shared" ref="L52:L59" si="6">+E52+F52+H52+I52</f>
        <v>37525.1</v>
      </c>
      <c r="M52" s="59" t="s">
        <v>82</v>
      </c>
      <c r="N52" s="45" t="s">
        <v>83</v>
      </c>
      <c r="O52" s="42"/>
    </row>
    <row r="53" spans="1:15" ht="114.75" customHeight="1" x14ac:dyDescent="0.25">
      <c r="B53" s="34" t="s">
        <v>84</v>
      </c>
      <c r="C53" s="35" t="s">
        <v>85</v>
      </c>
      <c r="D53" s="36">
        <v>0</v>
      </c>
      <c r="E53" s="36"/>
      <c r="F53" s="36"/>
      <c r="G53" s="36">
        <v>80000</v>
      </c>
      <c r="H53" s="36">
        <v>0</v>
      </c>
      <c r="I53" s="36"/>
      <c r="J53" s="38">
        <f t="shared" si="5"/>
        <v>80000</v>
      </c>
      <c r="K53" s="39">
        <v>0.5</v>
      </c>
      <c r="L53" s="36">
        <f t="shared" si="6"/>
        <v>0</v>
      </c>
      <c r="M53" s="59" t="s">
        <v>86</v>
      </c>
      <c r="N53" s="45" t="s">
        <v>87</v>
      </c>
      <c r="O53" s="42"/>
    </row>
    <row r="54" spans="1:15" ht="153.75" customHeight="1" x14ac:dyDescent="0.25">
      <c r="B54" s="34" t="s">
        <v>88</v>
      </c>
      <c r="C54" s="35" t="s">
        <v>89</v>
      </c>
      <c r="D54" s="36">
        <v>67500</v>
      </c>
      <c r="E54" s="36"/>
      <c r="F54" s="36">
        <v>33000</v>
      </c>
      <c r="G54" s="36">
        <v>0</v>
      </c>
      <c r="H54" s="36">
        <v>0</v>
      </c>
      <c r="I54" s="36"/>
      <c r="J54" s="38">
        <f t="shared" si="5"/>
        <v>67500</v>
      </c>
      <c r="K54" s="39">
        <v>0.5</v>
      </c>
      <c r="L54" s="36">
        <f t="shared" si="6"/>
        <v>33000</v>
      </c>
      <c r="M54" s="59" t="s">
        <v>90</v>
      </c>
      <c r="N54" s="45" t="s">
        <v>91</v>
      </c>
      <c r="O54" s="42"/>
    </row>
    <row r="55" spans="1:15" ht="143.25" customHeight="1" x14ac:dyDescent="0.25">
      <c r="B55" s="34" t="s">
        <v>92</v>
      </c>
      <c r="C55" s="46" t="s">
        <v>93</v>
      </c>
      <c r="D55" s="36">
        <v>120000</v>
      </c>
      <c r="E55" s="36"/>
      <c r="F55" s="36">
        <v>20000</v>
      </c>
      <c r="G55" s="36">
        <v>20000</v>
      </c>
      <c r="H55" s="36"/>
      <c r="I55" s="36"/>
      <c r="J55" s="38">
        <f t="shared" si="5"/>
        <v>140000</v>
      </c>
      <c r="K55" s="39">
        <v>0.5</v>
      </c>
      <c r="L55" s="36">
        <f t="shared" si="6"/>
        <v>20000</v>
      </c>
      <c r="M55" s="59" t="s">
        <v>94</v>
      </c>
      <c r="N55" s="45" t="s">
        <v>95</v>
      </c>
      <c r="O55" s="42"/>
    </row>
    <row r="56" spans="1:15" ht="15.75" x14ac:dyDescent="0.25">
      <c r="B56" s="34" t="s">
        <v>96</v>
      </c>
      <c r="C56" s="46"/>
      <c r="D56" s="36"/>
      <c r="E56" s="36"/>
      <c r="F56" s="36"/>
      <c r="G56" s="36"/>
      <c r="H56" s="36"/>
      <c r="I56" s="36"/>
      <c r="J56" s="38">
        <f t="shared" si="5"/>
        <v>0</v>
      </c>
      <c r="K56" s="39"/>
      <c r="L56" s="36">
        <f t="shared" si="6"/>
        <v>0</v>
      </c>
      <c r="M56" s="40"/>
      <c r="N56" s="43"/>
      <c r="O56" s="42"/>
    </row>
    <row r="57" spans="1:15" ht="15.75" x14ac:dyDescent="0.25">
      <c r="B57" s="34" t="s">
        <v>97</v>
      </c>
      <c r="C57" s="46"/>
      <c r="D57" s="36"/>
      <c r="E57" s="36"/>
      <c r="F57" s="36"/>
      <c r="G57" s="36"/>
      <c r="H57" s="36"/>
      <c r="I57" s="36"/>
      <c r="J57" s="38">
        <f t="shared" si="5"/>
        <v>0</v>
      </c>
      <c r="K57" s="39"/>
      <c r="L57" s="36">
        <f t="shared" si="6"/>
        <v>0</v>
      </c>
      <c r="M57" s="40"/>
      <c r="N57" s="43"/>
      <c r="O57" s="42"/>
    </row>
    <row r="58" spans="1:15" ht="15.75" x14ac:dyDescent="0.25">
      <c r="A58" s="18"/>
      <c r="B58" s="34" t="s">
        <v>98</v>
      </c>
      <c r="C58" s="47"/>
      <c r="D58" s="48"/>
      <c r="E58" s="48"/>
      <c r="F58" s="48"/>
      <c r="G58" s="48"/>
      <c r="H58" s="48"/>
      <c r="I58" s="48"/>
      <c r="J58" s="38">
        <f t="shared" si="5"/>
        <v>0</v>
      </c>
      <c r="K58" s="49"/>
      <c r="L58" s="36">
        <f t="shared" si="6"/>
        <v>0</v>
      </c>
      <c r="M58" s="40"/>
      <c r="N58" s="50"/>
      <c r="O58" s="42"/>
    </row>
    <row r="59" spans="1:15" s="18" customFormat="1" ht="15.75" x14ac:dyDescent="0.25">
      <c r="B59" s="34" t="s">
        <v>99</v>
      </c>
      <c r="C59" s="47"/>
      <c r="D59" s="48"/>
      <c r="E59" s="48"/>
      <c r="F59" s="48"/>
      <c r="G59" s="48"/>
      <c r="H59" s="48"/>
      <c r="I59" s="48"/>
      <c r="J59" s="38">
        <f t="shared" si="5"/>
        <v>0</v>
      </c>
      <c r="K59" s="49"/>
      <c r="L59" s="36">
        <f t="shared" si="6"/>
        <v>0</v>
      </c>
      <c r="M59" s="40"/>
      <c r="N59" s="50"/>
      <c r="O59" s="42"/>
    </row>
    <row r="60" spans="1:15" s="18" customFormat="1" ht="15.75" x14ac:dyDescent="0.25">
      <c r="A60" s="9"/>
      <c r="B60" s="9"/>
      <c r="C60" s="51" t="s">
        <v>38</v>
      </c>
      <c r="D60" s="52">
        <f t="shared" ref="D60:I60" si="7">SUM(D52:D59)</f>
        <v>217500</v>
      </c>
      <c r="E60" s="52">
        <f t="shared" si="7"/>
        <v>0</v>
      </c>
      <c r="F60" s="52">
        <f t="shared" si="7"/>
        <v>71000</v>
      </c>
      <c r="G60" s="52">
        <f t="shared" si="7"/>
        <v>120000</v>
      </c>
      <c r="H60" s="52">
        <f t="shared" si="7"/>
        <v>12925.1</v>
      </c>
      <c r="I60" s="52">
        <f t="shared" si="7"/>
        <v>6600</v>
      </c>
      <c r="J60" s="58">
        <f>SUM(J52:J59)</f>
        <v>337500</v>
      </c>
      <c r="K60" s="52">
        <f>(K52*J52)+(K53*J53)+(K54*J54)+(K55*J55)+(K56*J56)+(K57*J57)+(K58*J58)+(K59*J59)</f>
        <v>168750</v>
      </c>
      <c r="L60" s="52">
        <f>SUM(L52:L59)</f>
        <v>90525.1</v>
      </c>
      <c r="M60" s="54"/>
      <c r="N60" s="50"/>
      <c r="O60" s="55"/>
    </row>
    <row r="61" spans="1:15" ht="51" customHeight="1" x14ac:dyDescent="0.25">
      <c r="B61" s="27" t="s">
        <v>100</v>
      </c>
      <c r="C61" s="56" t="s">
        <v>101</v>
      </c>
      <c r="D61" s="56"/>
      <c r="E61" s="56"/>
      <c r="F61" s="56"/>
      <c r="G61" s="56"/>
      <c r="H61" s="56"/>
      <c r="I61" s="56"/>
      <c r="J61" s="56"/>
      <c r="K61" s="56"/>
      <c r="L61" s="32"/>
      <c r="M61" s="32"/>
      <c r="N61" s="56"/>
      <c r="O61" s="33"/>
    </row>
    <row r="62" spans="1:15" ht="199.5" customHeight="1" x14ac:dyDescent="0.25">
      <c r="B62" s="34" t="s">
        <v>102</v>
      </c>
      <c r="C62" s="46" t="s">
        <v>103</v>
      </c>
      <c r="D62" s="36">
        <v>580000</v>
      </c>
      <c r="E62" s="36"/>
      <c r="F62" s="36"/>
      <c r="G62" s="36">
        <v>80000</v>
      </c>
      <c r="H62" s="36"/>
      <c r="I62" s="36"/>
      <c r="J62" s="38">
        <f t="shared" ref="J62:J69" si="8">+D62+G62</f>
        <v>660000</v>
      </c>
      <c r="K62" s="39">
        <v>0.5</v>
      </c>
      <c r="L62" s="36">
        <f t="shared" ref="L62:L69" si="9">+E62+F62+H62+I62</f>
        <v>0</v>
      </c>
      <c r="M62" s="59" t="s">
        <v>104</v>
      </c>
      <c r="N62" s="45" t="s">
        <v>105</v>
      </c>
      <c r="O62" s="42"/>
    </row>
    <row r="63" spans="1:15" ht="126" customHeight="1" x14ac:dyDescent="0.25">
      <c r="B63" s="34" t="s">
        <v>106</v>
      </c>
      <c r="C63" s="46" t="s">
        <v>107</v>
      </c>
      <c r="D63" s="36">
        <v>80000</v>
      </c>
      <c r="E63" s="36"/>
      <c r="F63" s="36"/>
      <c r="G63" s="40">
        <v>0</v>
      </c>
      <c r="H63" s="40"/>
      <c r="I63" s="40"/>
      <c r="J63" s="38">
        <f t="shared" si="8"/>
        <v>80000</v>
      </c>
      <c r="K63" s="39">
        <v>0.5</v>
      </c>
      <c r="L63" s="36">
        <f t="shared" si="9"/>
        <v>0</v>
      </c>
      <c r="M63" s="59" t="s">
        <v>108</v>
      </c>
      <c r="N63" s="45" t="s">
        <v>109</v>
      </c>
      <c r="O63" s="42"/>
    </row>
    <row r="64" spans="1:15" ht="164.25" customHeight="1" x14ac:dyDescent="0.25">
      <c r="B64" s="34" t="s">
        <v>110</v>
      </c>
      <c r="C64" s="46" t="s">
        <v>111</v>
      </c>
      <c r="D64" s="36">
        <v>100000</v>
      </c>
      <c r="E64" s="36">
        <v>11132.2</v>
      </c>
      <c r="F64" s="36"/>
      <c r="G64" s="40">
        <v>20000</v>
      </c>
      <c r="H64" s="40"/>
      <c r="I64" s="40"/>
      <c r="J64" s="38">
        <f t="shared" si="8"/>
        <v>120000</v>
      </c>
      <c r="K64" s="39">
        <v>0.5</v>
      </c>
      <c r="L64" s="36">
        <f t="shared" si="9"/>
        <v>11132.2</v>
      </c>
      <c r="M64" s="59" t="s">
        <v>112</v>
      </c>
      <c r="N64" s="45" t="s">
        <v>113</v>
      </c>
      <c r="O64" s="42"/>
    </row>
    <row r="65" spans="1:15" ht="120.75" customHeight="1" x14ac:dyDescent="0.25">
      <c r="B65" s="34" t="s">
        <v>114</v>
      </c>
      <c r="C65" s="46" t="s">
        <v>115</v>
      </c>
      <c r="D65" s="36">
        <v>120000</v>
      </c>
      <c r="E65" s="36"/>
      <c r="F65" s="36"/>
      <c r="G65" s="36"/>
      <c r="H65" s="36"/>
      <c r="I65" s="36"/>
      <c r="J65" s="38">
        <f t="shared" si="8"/>
        <v>120000</v>
      </c>
      <c r="K65" s="39">
        <v>0.5</v>
      </c>
      <c r="L65" s="36">
        <f t="shared" si="9"/>
        <v>0</v>
      </c>
      <c r="M65" s="59" t="s">
        <v>116</v>
      </c>
      <c r="N65" s="43"/>
      <c r="O65" s="42"/>
    </row>
    <row r="66" spans="1:15" ht="15.75" x14ac:dyDescent="0.25">
      <c r="B66" s="34" t="s">
        <v>117</v>
      </c>
      <c r="C66" s="46"/>
      <c r="D66" s="36"/>
      <c r="E66" s="36"/>
      <c r="F66" s="36"/>
      <c r="G66" s="36"/>
      <c r="H66" s="36"/>
      <c r="I66" s="36"/>
      <c r="J66" s="38">
        <f t="shared" si="8"/>
        <v>0</v>
      </c>
      <c r="K66" s="39"/>
      <c r="L66" s="36">
        <f t="shared" si="9"/>
        <v>0</v>
      </c>
      <c r="M66" s="40"/>
      <c r="N66" s="43"/>
      <c r="O66" s="42"/>
    </row>
    <row r="67" spans="1:15" ht="15.75" x14ac:dyDescent="0.25">
      <c r="B67" s="34" t="s">
        <v>118</v>
      </c>
      <c r="C67" s="46"/>
      <c r="D67" s="36"/>
      <c r="E67" s="36"/>
      <c r="F67" s="36"/>
      <c r="G67" s="36"/>
      <c r="H67" s="36"/>
      <c r="I67" s="36"/>
      <c r="J67" s="38">
        <f t="shared" si="8"/>
        <v>0</v>
      </c>
      <c r="K67" s="39"/>
      <c r="L67" s="36">
        <f t="shared" si="9"/>
        <v>0</v>
      </c>
      <c r="M67" s="40"/>
      <c r="N67" s="43"/>
      <c r="O67" s="42"/>
    </row>
    <row r="68" spans="1:15" ht="15.75" x14ac:dyDescent="0.25">
      <c r="B68" s="34" t="s">
        <v>119</v>
      </c>
      <c r="C68" s="47"/>
      <c r="D68" s="48"/>
      <c r="E68" s="48"/>
      <c r="F68" s="48"/>
      <c r="G68" s="48"/>
      <c r="H68" s="48"/>
      <c r="I68" s="48"/>
      <c r="J68" s="38">
        <f t="shared" si="8"/>
        <v>0</v>
      </c>
      <c r="K68" s="49"/>
      <c r="L68" s="36">
        <f t="shared" si="9"/>
        <v>0</v>
      </c>
      <c r="M68" s="40"/>
      <c r="N68" s="50"/>
      <c r="O68" s="42"/>
    </row>
    <row r="69" spans="1:15" ht="15.75" x14ac:dyDescent="0.25">
      <c r="B69" s="34" t="s">
        <v>120</v>
      </c>
      <c r="C69" s="47"/>
      <c r="D69" s="48"/>
      <c r="E69" s="48"/>
      <c r="F69" s="48"/>
      <c r="G69" s="48"/>
      <c r="H69" s="48"/>
      <c r="I69" s="48"/>
      <c r="J69" s="38">
        <f t="shared" si="8"/>
        <v>0</v>
      </c>
      <c r="K69" s="49"/>
      <c r="L69" s="36">
        <f t="shared" si="9"/>
        <v>0</v>
      </c>
      <c r="M69" s="40"/>
      <c r="N69" s="50"/>
      <c r="O69" s="42"/>
    </row>
    <row r="70" spans="1:15" ht="15.75" x14ac:dyDescent="0.25">
      <c r="C70" s="51" t="s">
        <v>38</v>
      </c>
      <c r="D70" s="57">
        <f t="shared" ref="D70:I70" si="10">SUM(D62:D69)</f>
        <v>880000</v>
      </c>
      <c r="E70" s="57">
        <f t="shared" si="10"/>
        <v>11132.2</v>
      </c>
      <c r="F70" s="57">
        <f t="shared" si="10"/>
        <v>0</v>
      </c>
      <c r="G70" s="57">
        <f t="shared" si="10"/>
        <v>100000</v>
      </c>
      <c r="H70" s="57">
        <f t="shared" si="10"/>
        <v>0</v>
      </c>
      <c r="I70" s="57">
        <f t="shared" si="10"/>
        <v>0</v>
      </c>
      <c r="J70" s="58">
        <f>SUM(J62:J69)</f>
        <v>980000</v>
      </c>
      <c r="K70" s="52">
        <f>(K62*J62)+(K63*J63)+(K64*J64)+(K65*J65)+(K66*J66)+(K67*J67)+(K68*J68)+(K69*J69)</f>
        <v>490000</v>
      </c>
      <c r="L70" s="52">
        <f>SUM(L62:L69)</f>
        <v>11132.2</v>
      </c>
      <c r="M70" s="54"/>
      <c r="N70" s="50"/>
      <c r="O70" s="55"/>
    </row>
    <row r="71" spans="1:15" ht="51" customHeight="1" x14ac:dyDescent="0.25">
      <c r="B71" s="27" t="s">
        <v>121</v>
      </c>
      <c r="C71" s="56"/>
      <c r="D71" s="56"/>
      <c r="E71" s="56"/>
      <c r="F71" s="56"/>
      <c r="G71" s="56"/>
      <c r="H71" s="56"/>
      <c r="I71" s="56"/>
      <c r="J71" s="56"/>
      <c r="K71" s="56"/>
      <c r="L71" s="32"/>
      <c r="M71" s="32"/>
      <c r="N71" s="56"/>
      <c r="O71" s="33"/>
    </row>
    <row r="72" spans="1:15" ht="15.75" x14ac:dyDescent="0.25">
      <c r="B72" s="34" t="s">
        <v>122</v>
      </c>
      <c r="C72" s="46"/>
      <c r="D72" s="36"/>
      <c r="E72" s="36"/>
      <c r="F72" s="36"/>
      <c r="G72" s="36"/>
      <c r="H72" s="36"/>
      <c r="I72" s="36"/>
      <c r="J72" s="38"/>
      <c r="K72" s="39"/>
      <c r="L72" s="36"/>
      <c r="M72" s="59"/>
      <c r="N72" s="45"/>
      <c r="O72" s="42"/>
    </row>
    <row r="73" spans="1:15" ht="15.75" x14ac:dyDescent="0.25">
      <c r="B73" s="34" t="s">
        <v>123</v>
      </c>
      <c r="C73" s="46"/>
      <c r="D73" s="36"/>
      <c r="E73" s="36"/>
      <c r="F73" s="36"/>
      <c r="G73" s="36"/>
      <c r="H73" s="36"/>
      <c r="I73" s="36"/>
      <c r="J73" s="38"/>
      <c r="K73" s="39"/>
      <c r="L73" s="36"/>
      <c r="M73" s="59"/>
      <c r="N73" s="45"/>
      <c r="O73" s="42"/>
    </row>
    <row r="74" spans="1:15" ht="15.75" x14ac:dyDescent="0.25">
      <c r="B74" s="34" t="s">
        <v>124</v>
      </c>
      <c r="C74" s="46"/>
      <c r="D74" s="36"/>
      <c r="E74" s="36"/>
      <c r="F74" s="36"/>
      <c r="G74" s="36"/>
      <c r="H74" s="36"/>
      <c r="I74" s="36"/>
      <c r="J74" s="38"/>
      <c r="K74" s="39"/>
      <c r="L74" s="36"/>
      <c r="M74" s="59"/>
      <c r="N74" s="45"/>
      <c r="O74" s="42"/>
    </row>
    <row r="75" spans="1:15" ht="15.75" x14ac:dyDescent="0.25">
      <c r="A75" s="18"/>
      <c r="B75" s="34" t="s">
        <v>125</v>
      </c>
      <c r="C75" s="46"/>
      <c r="D75" s="36"/>
      <c r="E75" s="36"/>
      <c r="F75" s="36"/>
      <c r="G75" s="36"/>
      <c r="H75" s="36"/>
      <c r="I75" s="36"/>
      <c r="J75" s="38">
        <f>+D75+G75</f>
        <v>0</v>
      </c>
      <c r="K75" s="39"/>
      <c r="L75" s="36">
        <f>+E75+F75+H75+I75</f>
        <v>0</v>
      </c>
      <c r="M75" s="40"/>
      <c r="N75" s="43"/>
      <c r="O75" s="42"/>
    </row>
    <row r="76" spans="1:15" s="18" customFormat="1" ht="15.75" x14ac:dyDescent="0.25">
      <c r="A76" s="9"/>
      <c r="B76" s="34" t="s">
        <v>126</v>
      </c>
      <c r="C76" s="46"/>
      <c r="D76" s="36"/>
      <c r="E76" s="36"/>
      <c r="F76" s="36"/>
      <c r="G76" s="36"/>
      <c r="H76" s="36"/>
      <c r="I76" s="36"/>
      <c r="J76" s="38">
        <f>+D76+G76</f>
        <v>0</v>
      </c>
      <c r="K76" s="39"/>
      <c r="L76" s="36">
        <f>+E76+F76+H76+I76</f>
        <v>0</v>
      </c>
      <c r="M76" s="40"/>
      <c r="N76" s="43"/>
      <c r="O76" s="42"/>
    </row>
    <row r="77" spans="1:15" ht="15.75" x14ac:dyDescent="0.25">
      <c r="B77" s="34" t="s">
        <v>127</v>
      </c>
      <c r="C77" s="46"/>
      <c r="D77" s="36"/>
      <c r="E77" s="36"/>
      <c r="F77" s="36"/>
      <c r="G77" s="36"/>
      <c r="H77" s="36"/>
      <c r="I77" s="36"/>
      <c r="J77" s="38">
        <f>+D77+G77</f>
        <v>0</v>
      </c>
      <c r="K77" s="39"/>
      <c r="L77" s="36">
        <f>+E77+F77+H77+I77</f>
        <v>0</v>
      </c>
      <c r="M77" s="40"/>
      <c r="N77" s="43"/>
      <c r="O77" s="42"/>
    </row>
    <row r="78" spans="1:15" ht="15.75" x14ac:dyDescent="0.25">
      <c r="B78" s="34" t="s">
        <v>128</v>
      </c>
      <c r="C78" s="47"/>
      <c r="D78" s="48"/>
      <c r="E78" s="48"/>
      <c r="F78" s="48"/>
      <c r="G78" s="48"/>
      <c r="H78" s="48"/>
      <c r="I78" s="48"/>
      <c r="J78" s="38">
        <f>+D78+G78</f>
        <v>0</v>
      </c>
      <c r="K78" s="49"/>
      <c r="L78" s="36">
        <f>+E78+F78+H78+I78</f>
        <v>0</v>
      </c>
      <c r="M78" s="40"/>
      <c r="N78" s="50"/>
      <c r="O78" s="42"/>
    </row>
    <row r="79" spans="1:15" ht="15.75" x14ac:dyDescent="0.25">
      <c r="B79" s="34" t="s">
        <v>129</v>
      </c>
      <c r="C79" s="47"/>
      <c r="D79" s="48"/>
      <c r="E79" s="48"/>
      <c r="F79" s="48"/>
      <c r="G79" s="48"/>
      <c r="H79" s="48"/>
      <c r="I79" s="48"/>
      <c r="J79" s="38">
        <f>+D79+G79</f>
        <v>0</v>
      </c>
      <c r="K79" s="49"/>
      <c r="L79" s="36">
        <f>+E79+F79+H79+I79</f>
        <v>0</v>
      </c>
      <c r="M79" s="40"/>
      <c r="N79" s="50"/>
      <c r="O79" s="42"/>
    </row>
    <row r="80" spans="1:15" ht="15.75" x14ac:dyDescent="0.25">
      <c r="C80" s="51" t="s">
        <v>38</v>
      </c>
      <c r="D80" s="57">
        <f t="shared" ref="D80:I80" si="11">SUM(D72:D79)</f>
        <v>0</v>
      </c>
      <c r="E80" s="57">
        <f t="shared" si="11"/>
        <v>0</v>
      </c>
      <c r="F80" s="57">
        <f t="shared" si="11"/>
        <v>0</v>
      </c>
      <c r="G80" s="57">
        <f t="shared" si="11"/>
        <v>0</v>
      </c>
      <c r="H80" s="57">
        <f t="shared" si="11"/>
        <v>0</v>
      </c>
      <c r="I80" s="57">
        <f t="shared" si="11"/>
        <v>0</v>
      </c>
      <c r="J80" s="58">
        <f>SUM(J72:J79)</f>
        <v>0</v>
      </c>
      <c r="K80" s="52">
        <f>(K72*J72)+(K73*J73)+(K74*J74)+(K75*J75)+(K76*J76)+(K77*J77)+(K78*J78)+(K79*J79)</f>
        <v>0</v>
      </c>
      <c r="L80" s="52">
        <f>SUM(L72:L79)</f>
        <v>0</v>
      </c>
      <c r="M80" s="54"/>
      <c r="N80" s="50"/>
      <c r="O80" s="55"/>
    </row>
    <row r="81" spans="2:15" ht="51" customHeight="1" x14ac:dyDescent="0.25">
      <c r="B81" s="27" t="s">
        <v>130</v>
      </c>
      <c r="C81" s="56"/>
      <c r="D81" s="56"/>
      <c r="E81" s="56"/>
      <c r="F81" s="56"/>
      <c r="G81" s="56"/>
      <c r="H81" s="56"/>
      <c r="I81" s="56"/>
      <c r="J81" s="56"/>
      <c r="K81" s="56"/>
      <c r="L81" s="32"/>
      <c r="M81" s="32"/>
      <c r="N81" s="56"/>
      <c r="O81" s="33"/>
    </row>
    <row r="82" spans="2:15" ht="15.75" x14ac:dyDescent="0.25">
      <c r="B82" s="34" t="s">
        <v>131</v>
      </c>
      <c r="C82" s="46"/>
      <c r="D82" s="36"/>
      <c r="E82" s="36"/>
      <c r="F82" s="36"/>
      <c r="G82" s="36"/>
      <c r="H82" s="36"/>
      <c r="I82" s="36"/>
      <c r="J82" s="38">
        <f t="shared" ref="J82:J89" si="12">SUM(D82:I82)</f>
        <v>0</v>
      </c>
      <c r="K82" s="39"/>
      <c r="L82" s="36">
        <f t="shared" ref="L82:L89" si="13">+E82+F82+H82+I82</f>
        <v>0</v>
      </c>
      <c r="M82" s="59"/>
      <c r="N82" s="45"/>
      <c r="O82" s="42"/>
    </row>
    <row r="83" spans="2:15" ht="15.75" x14ac:dyDescent="0.25">
      <c r="B83" s="34" t="s">
        <v>132</v>
      </c>
      <c r="C83" s="46"/>
      <c r="D83" s="36"/>
      <c r="E83" s="36"/>
      <c r="F83" s="36"/>
      <c r="G83" s="36"/>
      <c r="H83" s="36"/>
      <c r="I83" s="36"/>
      <c r="J83" s="38">
        <f t="shared" si="12"/>
        <v>0</v>
      </c>
      <c r="K83" s="39"/>
      <c r="L83" s="36">
        <f t="shared" si="13"/>
        <v>0</v>
      </c>
      <c r="M83" s="59"/>
      <c r="N83" s="45"/>
      <c r="O83" s="42"/>
    </row>
    <row r="84" spans="2:15" ht="15.75" x14ac:dyDescent="0.25">
      <c r="B84" s="34" t="s">
        <v>133</v>
      </c>
      <c r="C84" s="46"/>
      <c r="D84" s="36"/>
      <c r="E84" s="36"/>
      <c r="F84" s="36"/>
      <c r="G84" s="36"/>
      <c r="H84" s="36"/>
      <c r="I84" s="36"/>
      <c r="J84" s="38">
        <f t="shared" si="12"/>
        <v>0</v>
      </c>
      <c r="K84" s="39"/>
      <c r="L84" s="36">
        <f t="shared" si="13"/>
        <v>0</v>
      </c>
      <c r="M84" s="59"/>
      <c r="N84" s="45"/>
      <c r="O84" s="42"/>
    </row>
    <row r="85" spans="2:15" ht="15.75" x14ac:dyDescent="0.25">
      <c r="B85" s="34" t="s">
        <v>134</v>
      </c>
      <c r="C85" s="46"/>
      <c r="D85" s="36"/>
      <c r="E85" s="36"/>
      <c r="F85" s="36"/>
      <c r="G85" s="36"/>
      <c r="H85" s="36"/>
      <c r="I85" s="36"/>
      <c r="J85" s="38">
        <f t="shared" si="12"/>
        <v>0</v>
      </c>
      <c r="K85" s="39"/>
      <c r="L85" s="36">
        <f t="shared" si="13"/>
        <v>0</v>
      </c>
      <c r="M85" s="40"/>
      <c r="N85" s="43"/>
      <c r="O85" s="42"/>
    </row>
    <row r="86" spans="2:15" ht="15.75" x14ac:dyDescent="0.25">
      <c r="B86" s="34" t="s">
        <v>135</v>
      </c>
      <c r="C86" s="46"/>
      <c r="D86" s="36"/>
      <c r="E86" s="36"/>
      <c r="F86" s="36"/>
      <c r="G86" s="36"/>
      <c r="H86" s="36"/>
      <c r="I86" s="36"/>
      <c r="J86" s="38">
        <f t="shared" si="12"/>
        <v>0</v>
      </c>
      <c r="K86" s="39"/>
      <c r="L86" s="36">
        <f t="shared" si="13"/>
        <v>0</v>
      </c>
      <c r="M86" s="40"/>
      <c r="N86" s="43"/>
      <c r="O86" s="42"/>
    </row>
    <row r="87" spans="2:15" ht="15.75" x14ac:dyDescent="0.25">
      <c r="B87" s="34" t="s">
        <v>136</v>
      </c>
      <c r="C87" s="46"/>
      <c r="D87" s="36"/>
      <c r="E87" s="36"/>
      <c r="F87" s="36"/>
      <c r="G87" s="36"/>
      <c r="H87" s="36"/>
      <c r="I87" s="36"/>
      <c r="J87" s="38">
        <f t="shared" si="12"/>
        <v>0</v>
      </c>
      <c r="K87" s="39"/>
      <c r="L87" s="36">
        <f t="shared" si="13"/>
        <v>0</v>
      </c>
      <c r="M87" s="40"/>
      <c r="N87" s="43"/>
      <c r="O87" s="42"/>
    </row>
    <row r="88" spans="2:15" ht="15.75" x14ac:dyDescent="0.25">
      <c r="B88" s="34" t="s">
        <v>137</v>
      </c>
      <c r="C88" s="47"/>
      <c r="D88" s="48"/>
      <c r="E88" s="48"/>
      <c r="F88" s="48"/>
      <c r="G88" s="48"/>
      <c r="H88" s="48"/>
      <c r="I88" s="48"/>
      <c r="J88" s="38">
        <f t="shared" si="12"/>
        <v>0</v>
      </c>
      <c r="K88" s="49"/>
      <c r="L88" s="36">
        <f t="shared" si="13"/>
        <v>0</v>
      </c>
      <c r="M88" s="40"/>
      <c r="N88" s="50"/>
      <c r="O88" s="42"/>
    </row>
    <row r="89" spans="2:15" ht="15.75" x14ac:dyDescent="0.25">
      <c r="B89" s="34" t="s">
        <v>138</v>
      </c>
      <c r="C89" s="47"/>
      <c r="D89" s="48"/>
      <c r="E89" s="48"/>
      <c r="F89" s="48"/>
      <c r="G89" s="48"/>
      <c r="H89" s="48"/>
      <c r="I89" s="48"/>
      <c r="J89" s="38">
        <f t="shared" si="12"/>
        <v>0</v>
      </c>
      <c r="K89" s="49"/>
      <c r="L89" s="36">
        <f t="shared" si="13"/>
        <v>0</v>
      </c>
      <c r="M89" s="40"/>
      <c r="N89" s="50"/>
      <c r="O89" s="42"/>
    </row>
    <row r="90" spans="2:15" ht="15.75" x14ac:dyDescent="0.25">
      <c r="C90" s="51" t="s">
        <v>38</v>
      </c>
      <c r="D90" s="52">
        <f>SUM(D82:D89)</f>
        <v>0</v>
      </c>
      <c r="E90" s="52"/>
      <c r="F90" s="52"/>
      <c r="G90" s="52">
        <f>SUM(G82:G89)</f>
        <v>0</v>
      </c>
      <c r="H90" s="52">
        <f>SUM(H82:H89)</f>
        <v>0</v>
      </c>
      <c r="I90" s="52">
        <f>SUM(I82:I89)</f>
        <v>0</v>
      </c>
      <c r="J90" s="53">
        <f>SUM(J82:J89)</f>
        <v>0</v>
      </c>
      <c r="K90" s="52">
        <f>(K82*J82)+(K83*J83)+(K84*J84)+(K85*J85)+(K86*J86)+(K87*J87)+(K88*J88)+(K89*J89)</f>
        <v>0</v>
      </c>
      <c r="L90" s="52">
        <f>SUM(L82:L89)</f>
        <v>0</v>
      </c>
      <c r="M90" s="54"/>
      <c r="N90" s="50"/>
      <c r="O90" s="55"/>
    </row>
    <row r="91" spans="2:15" ht="15.75" customHeight="1" x14ac:dyDescent="0.25">
      <c r="B91" s="67"/>
      <c r="C91" s="62"/>
      <c r="D91" s="68"/>
      <c r="E91" s="68"/>
      <c r="F91" s="68"/>
      <c r="G91" s="68"/>
      <c r="H91" s="68"/>
      <c r="I91" s="68"/>
      <c r="J91" s="68"/>
      <c r="K91" s="68"/>
      <c r="L91" s="68"/>
      <c r="M91" s="69"/>
      <c r="N91" s="62"/>
      <c r="O91" s="70"/>
    </row>
    <row r="92" spans="2:15" ht="51" customHeight="1" x14ac:dyDescent="0.25">
      <c r="B92" s="51" t="s">
        <v>139</v>
      </c>
      <c r="C92" s="66" t="s">
        <v>140</v>
      </c>
      <c r="D92" s="66"/>
      <c r="E92" s="66"/>
      <c r="F92" s="66"/>
      <c r="G92" s="66"/>
      <c r="H92" s="66"/>
      <c r="I92" s="66"/>
      <c r="J92" s="66"/>
      <c r="K92" s="66"/>
      <c r="L92" s="29"/>
      <c r="M92" s="29"/>
      <c r="N92" s="66"/>
      <c r="O92" s="30"/>
    </row>
    <row r="93" spans="2:15" ht="51" customHeight="1" x14ac:dyDescent="0.25">
      <c r="B93" s="27" t="s">
        <v>141</v>
      </c>
      <c r="C93" s="56" t="s">
        <v>142</v>
      </c>
      <c r="D93" s="56"/>
      <c r="E93" s="56"/>
      <c r="F93" s="56"/>
      <c r="G93" s="56"/>
      <c r="H93" s="56"/>
      <c r="I93" s="56"/>
      <c r="J93" s="56"/>
      <c r="K93" s="56"/>
      <c r="L93" s="32"/>
      <c r="M93" s="32"/>
      <c r="N93" s="56"/>
      <c r="O93" s="33"/>
    </row>
    <row r="94" spans="2:15" ht="135.75" customHeight="1" x14ac:dyDescent="0.25">
      <c r="B94" s="34" t="s">
        <v>143</v>
      </c>
      <c r="C94" s="46" t="s">
        <v>144</v>
      </c>
      <c r="D94" s="36">
        <v>20000</v>
      </c>
      <c r="E94" s="36"/>
      <c r="F94" s="36"/>
      <c r="G94" s="36">
        <v>5000</v>
      </c>
      <c r="H94" s="36"/>
      <c r="I94" s="36"/>
      <c r="J94" s="38">
        <f t="shared" ref="J94:J101" si="14">+D94+G94</f>
        <v>25000</v>
      </c>
      <c r="K94" s="39">
        <v>0.5</v>
      </c>
      <c r="L94" s="36">
        <f t="shared" ref="L94:L101" si="15">+E94+F94+H94+I94</f>
        <v>0</v>
      </c>
      <c r="M94" s="59" t="s">
        <v>145</v>
      </c>
      <c r="N94" s="45" t="s">
        <v>146</v>
      </c>
      <c r="O94" s="42"/>
    </row>
    <row r="95" spans="2:15" ht="98.25" customHeight="1" x14ac:dyDescent="0.25">
      <c r="B95" s="34" t="s">
        <v>147</v>
      </c>
      <c r="C95" s="46" t="s">
        <v>148</v>
      </c>
      <c r="D95" s="36">
        <v>20000</v>
      </c>
      <c r="E95" s="36"/>
      <c r="F95" s="36"/>
      <c r="G95" s="36">
        <v>12000</v>
      </c>
      <c r="H95" s="36"/>
      <c r="I95" s="36"/>
      <c r="J95" s="38">
        <f t="shared" si="14"/>
        <v>32000</v>
      </c>
      <c r="K95" s="39">
        <v>0.5</v>
      </c>
      <c r="L95" s="36">
        <f t="shared" si="15"/>
        <v>0</v>
      </c>
      <c r="M95" s="59" t="s">
        <v>145</v>
      </c>
      <c r="N95" s="45" t="s">
        <v>149</v>
      </c>
      <c r="O95" s="42"/>
    </row>
    <row r="96" spans="2:15" ht="96" customHeight="1" x14ac:dyDescent="0.25">
      <c r="B96" s="34" t="s">
        <v>150</v>
      </c>
      <c r="C96" s="71" t="s">
        <v>151</v>
      </c>
      <c r="D96" s="36">
        <v>10000</v>
      </c>
      <c r="E96" s="71"/>
      <c r="F96" s="71"/>
      <c r="G96" s="36"/>
      <c r="H96" s="72"/>
      <c r="I96" s="72"/>
      <c r="J96" s="38">
        <f t="shared" si="14"/>
        <v>10000</v>
      </c>
      <c r="K96" s="39">
        <v>0.5</v>
      </c>
      <c r="L96" s="36">
        <f t="shared" si="15"/>
        <v>0</v>
      </c>
      <c r="M96" s="59" t="s">
        <v>145</v>
      </c>
      <c r="N96" s="45" t="s">
        <v>152</v>
      </c>
      <c r="O96" s="42"/>
    </row>
    <row r="97" spans="2:15" ht="15.75" x14ac:dyDescent="0.25">
      <c r="B97" s="34" t="s">
        <v>153</v>
      </c>
      <c r="C97" s="46"/>
      <c r="D97" s="36"/>
      <c r="E97" s="36"/>
      <c r="F97" s="36"/>
      <c r="G97" s="36"/>
      <c r="H97" s="36"/>
      <c r="I97" s="36"/>
      <c r="J97" s="38">
        <f t="shared" si="14"/>
        <v>0</v>
      </c>
      <c r="K97" s="39"/>
      <c r="L97" s="36">
        <f t="shared" si="15"/>
        <v>0</v>
      </c>
      <c r="M97" s="40"/>
      <c r="N97" s="43"/>
      <c r="O97" s="42"/>
    </row>
    <row r="98" spans="2:15" ht="15.75" x14ac:dyDescent="0.25">
      <c r="B98" s="34" t="s">
        <v>154</v>
      </c>
      <c r="C98" s="46"/>
      <c r="D98" s="36"/>
      <c r="E98" s="36"/>
      <c r="F98" s="36"/>
      <c r="G98" s="36"/>
      <c r="H98" s="36"/>
      <c r="I98" s="36"/>
      <c r="J98" s="38">
        <f t="shared" si="14"/>
        <v>0</v>
      </c>
      <c r="K98" s="39"/>
      <c r="L98" s="36">
        <f t="shared" si="15"/>
        <v>0</v>
      </c>
      <c r="M98" s="40"/>
      <c r="N98" s="43"/>
      <c r="O98" s="42"/>
    </row>
    <row r="99" spans="2:15" ht="15.75" x14ac:dyDescent="0.25">
      <c r="B99" s="34" t="s">
        <v>155</v>
      </c>
      <c r="C99" s="46"/>
      <c r="D99" s="36"/>
      <c r="E99" s="36"/>
      <c r="F99" s="36"/>
      <c r="G99" s="36"/>
      <c r="H99" s="36"/>
      <c r="I99" s="36"/>
      <c r="J99" s="38">
        <f t="shared" si="14"/>
        <v>0</v>
      </c>
      <c r="K99" s="39"/>
      <c r="L99" s="36">
        <f t="shared" si="15"/>
        <v>0</v>
      </c>
      <c r="M99" s="40"/>
      <c r="N99" s="43"/>
      <c r="O99" s="42"/>
    </row>
    <row r="100" spans="2:15" ht="15.75" x14ac:dyDescent="0.25">
      <c r="B100" s="34" t="s">
        <v>156</v>
      </c>
      <c r="C100" s="47"/>
      <c r="D100" s="48"/>
      <c r="E100" s="48"/>
      <c r="F100" s="48"/>
      <c r="G100" s="48"/>
      <c r="H100" s="48"/>
      <c r="I100" s="48"/>
      <c r="J100" s="38">
        <f t="shared" si="14"/>
        <v>0</v>
      </c>
      <c r="K100" s="49"/>
      <c r="L100" s="36">
        <f t="shared" si="15"/>
        <v>0</v>
      </c>
      <c r="M100" s="40"/>
      <c r="N100" s="50"/>
      <c r="O100" s="42"/>
    </row>
    <row r="101" spans="2:15" ht="15.75" x14ac:dyDescent="0.25">
      <c r="B101" s="34" t="s">
        <v>157</v>
      </c>
      <c r="C101" s="47"/>
      <c r="D101" s="48"/>
      <c r="E101" s="48"/>
      <c r="F101" s="48"/>
      <c r="G101" s="48"/>
      <c r="H101" s="48"/>
      <c r="I101" s="48"/>
      <c r="J101" s="38">
        <f t="shared" si="14"/>
        <v>0</v>
      </c>
      <c r="K101" s="49"/>
      <c r="L101" s="36">
        <f t="shared" si="15"/>
        <v>0</v>
      </c>
      <c r="M101" s="40"/>
      <c r="N101" s="50"/>
      <c r="O101" s="42"/>
    </row>
    <row r="102" spans="2:15" ht="15.75" x14ac:dyDescent="0.25">
      <c r="C102" s="51" t="s">
        <v>38</v>
      </c>
      <c r="D102" s="52">
        <f t="shared" ref="D102:I102" si="16">SUM(D94:D101)</f>
        <v>50000</v>
      </c>
      <c r="E102" s="52">
        <f t="shared" si="16"/>
        <v>0</v>
      </c>
      <c r="F102" s="52">
        <f t="shared" si="16"/>
        <v>0</v>
      </c>
      <c r="G102" s="52">
        <f t="shared" si="16"/>
        <v>17000</v>
      </c>
      <c r="H102" s="52">
        <f t="shared" si="16"/>
        <v>0</v>
      </c>
      <c r="I102" s="52">
        <f t="shared" si="16"/>
        <v>0</v>
      </c>
      <c r="J102" s="58">
        <f>SUM(J94:J101)</f>
        <v>67000</v>
      </c>
      <c r="K102" s="52">
        <f>(K94*J94)+(K95*J95)+(K96*J96)+(K97*J97)+(K98*J98)+(K99*J99)+(K100*J100)+(K101*J101)</f>
        <v>33500</v>
      </c>
      <c r="L102" s="52">
        <f>SUM(L94:L101)</f>
        <v>0</v>
      </c>
      <c r="M102" s="54"/>
      <c r="N102" s="50"/>
      <c r="O102" s="55"/>
    </row>
    <row r="103" spans="2:15" ht="51" customHeight="1" x14ac:dyDescent="0.25">
      <c r="B103" s="27" t="s">
        <v>158</v>
      </c>
      <c r="C103" s="56" t="s">
        <v>159</v>
      </c>
      <c r="D103" s="56"/>
      <c r="E103" s="56"/>
      <c r="F103" s="56"/>
      <c r="G103" s="56"/>
      <c r="H103" s="56"/>
      <c r="I103" s="56"/>
      <c r="J103" s="56"/>
      <c r="K103" s="56"/>
      <c r="L103" s="32"/>
      <c r="M103" s="32"/>
      <c r="N103" s="56"/>
      <c r="O103" s="33"/>
    </row>
    <row r="104" spans="2:15" ht="97.5" customHeight="1" x14ac:dyDescent="0.25">
      <c r="B104" s="34" t="s">
        <v>160</v>
      </c>
      <c r="C104" s="46" t="s">
        <v>161</v>
      </c>
      <c r="D104" s="36">
        <v>20000</v>
      </c>
      <c r="E104" s="36"/>
      <c r="F104" s="36"/>
      <c r="G104" s="36"/>
      <c r="H104" s="36"/>
      <c r="I104" s="36"/>
      <c r="J104" s="38">
        <f t="shared" ref="J104:J111" si="17">+D104+G104</f>
        <v>20000</v>
      </c>
      <c r="K104" s="39">
        <v>0.5</v>
      </c>
      <c r="L104" s="36">
        <f t="shared" ref="L104:L111" si="18">+E104+F104+H104+I104</f>
        <v>0</v>
      </c>
      <c r="M104" s="59" t="s">
        <v>162</v>
      </c>
      <c r="N104" s="45" t="s">
        <v>163</v>
      </c>
      <c r="O104" s="42"/>
    </row>
    <row r="105" spans="2:15" ht="104.25" customHeight="1" x14ac:dyDescent="0.25">
      <c r="B105" s="34" t="s">
        <v>164</v>
      </c>
      <c r="C105" s="46" t="s">
        <v>165</v>
      </c>
      <c r="D105" s="36">
        <v>30000</v>
      </c>
      <c r="E105" s="36"/>
      <c r="F105" s="36"/>
      <c r="G105" s="36"/>
      <c r="H105" s="36"/>
      <c r="I105" s="36"/>
      <c r="J105" s="38">
        <f t="shared" si="17"/>
        <v>30000</v>
      </c>
      <c r="K105" s="39">
        <v>0.5</v>
      </c>
      <c r="L105" s="36">
        <f t="shared" si="18"/>
        <v>0</v>
      </c>
      <c r="M105" s="59" t="s">
        <v>162</v>
      </c>
      <c r="N105" s="45" t="s">
        <v>166</v>
      </c>
      <c r="O105" s="42"/>
    </row>
    <row r="106" spans="2:15" ht="66.75" customHeight="1" x14ac:dyDescent="0.25">
      <c r="B106" s="34" t="s">
        <v>167</v>
      </c>
      <c r="C106" s="46" t="s">
        <v>168</v>
      </c>
      <c r="D106" s="36">
        <v>45000</v>
      </c>
      <c r="E106" s="36"/>
      <c r="F106" s="36"/>
      <c r="G106" s="36"/>
      <c r="H106" s="36"/>
      <c r="I106" s="36"/>
      <c r="J106" s="38">
        <f t="shared" si="17"/>
        <v>45000</v>
      </c>
      <c r="K106" s="39">
        <v>0.5</v>
      </c>
      <c r="L106" s="36">
        <f t="shared" si="18"/>
        <v>0</v>
      </c>
      <c r="M106" s="59" t="s">
        <v>162</v>
      </c>
      <c r="N106" s="45" t="s">
        <v>166</v>
      </c>
      <c r="O106" s="42"/>
    </row>
    <row r="107" spans="2:15" ht="15.75" x14ac:dyDescent="0.25">
      <c r="B107" s="34" t="s">
        <v>169</v>
      </c>
      <c r="C107" s="46"/>
      <c r="D107" s="36"/>
      <c r="E107" s="36"/>
      <c r="F107" s="36"/>
      <c r="G107" s="36"/>
      <c r="H107" s="36"/>
      <c r="I107" s="36"/>
      <c r="J107" s="38">
        <f t="shared" si="17"/>
        <v>0</v>
      </c>
      <c r="K107" s="39"/>
      <c r="L107" s="36">
        <f t="shared" si="18"/>
        <v>0</v>
      </c>
      <c r="M107" s="40"/>
      <c r="N107" s="43"/>
      <c r="O107" s="42"/>
    </row>
    <row r="108" spans="2:15" ht="15.75" x14ac:dyDescent="0.25">
      <c r="B108" s="34" t="s">
        <v>170</v>
      </c>
      <c r="C108" s="46"/>
      <c r="D108" s="36"/>
      <c r="E108" s="36"/>
      <c r="F108" s="36"/>
      <c r="G108" s="36"/>
      <c r="H108" s="36"/>
      <c r="I108" s="36"/>
      <c r="J108" s="38">
        <f t="shared" si="17"/>
        <v>0</v>
      </c>
      <c r="K108" s="39"/>
      <c r="L108" s="36">
        <f t="shared" si="18"/>
        <v>0</v>
      </c>
      <c r="M108" s="40"/>
      <c r="N108" s="43"/>
      <c r="O108" s="42"/>
    </row>
    <row r="109" spans="2:15" ht="15.75" x14ac:dyDescent="0.25">
      <c r="B109" s="34" t="s">
        <v>171</v>
      </c>
      <c r="C109" s="46"/>
      <c r="D109" s="36"/>
      <c r="E109" s="36"/>
      <c r="F109" s="36"/>
      <c r="G109" s="36"/>
      <c r="H109" s="36"/>
      <c r="I109" s="36"/>
      <c r="J109" s="38">
        <f t="shared" si="17"/>
        <v>0</v>
      </c>
      <c r="K109" s="39"/>
      <c r="L109" s="36">
        <f t="shared" si="18"/>
        <v>0</v>
      </c>
      <c r="M109" s="40"/>
      <c r="N109" s="43"/>
      <c r="O109" s="42"/>
    </row>
    <row r="110" spans="2:15" ht="15.75" x14ac:dyDescent="0.25">
      <c r="B110" s="34" t="s">
        <v>172</v>
      </c>
      <c r="C110" s="47"/>
      <c r="D110" s="48"/>
      <c r="E110" s="48"/>
      <c r="F110" s="48"/>
      <c r="G110" s="48"/>
      <c r="H110" s="48"/>
      <c r="I110" s="48"/>
      <c r="J110" s="38">
        <f t="shared" si="17"/>
        <v>0</v>
      </c>
      <c r="K110" s="49"/>
      <c r="L110" s="36">
        <f t="shared" si="18"/>
        <v>0</v>
      </c>
      <c r="M110" s="40"/>
      <c r="N110" s="50"/>
      <c r="O110" s="42"/>
    </row>
    <row r="111" spans="2:15" ht="15.75" x14ac:dyDescent="0.25">
      <c r="B111" s="34" t="s">
        <v>173</v>
      </c>
      <c r="C111" s="47"/>
      <c r="D111" s="48"/>
      <c r="E111" s="48"/>
      <c r="F111" s="48"/>
      <c r="G111" s="48"/>
      <c r="H111" s="48"/>
      <c r="I111" s="48"/>
      <c r="J111" s="38">
        <f t="shared" si="17"/>
        <v>0</v>
      </c>
      <c r="K111" s="49"/>
      <c r="L111" s="36">
        <f t="shared" si="18"/>
        <v>0</v>
      </c>
      <c r="M111" s="40"/>
      <c r="N111" s="50"/>
      <c r="O111" s="42"/>
    </row>
    <row r="112" spans="2:15" ht="15.75" x14ac:dyDescent="0.25">
      <c r="C112" s="51" t="s">
        <v>38</v>
      </c>
      <c r="D112" s="57">
        <f t="shared" ref="D112:I112" si="19">SUM(D104:D111)</f>
        <v>95000</v>
      </c>
      <c r="E112" s="57">
        <f t="shared" si="19"/>
        <v>0</v>
      </c>
      <c r="F112" s="57">
        <f t="shared" si="19"/>
        <v>0</v>
      </c>
      <c r="G112" s="57">
        <f t="shared" si="19"/>
        <v>0</v>
      </c>
      <c r="H112" s="57">
        <f t="shared" si="19"/>
        <v>0</v>
      </c>
      <c r="I112" s="57">
        <f t="shared" si="19"/>
        <v>0</v>
      </c>
      <c r="J112" s="58">
        <f>SUM(J104:J111)</f>
        <v>95000</v>
      </c>
      <c r="K112" s="52">
        <f>(K104*J104)+(K105*J105)+(K106*J106)+(K107*J107)+(K108*J108)+(K109*J109)+(K110*J110)+(K111*J111)</f>
        <v>47500</v>
      </c>
      <c r="L112" s="52">
        <f>SUM(L104:L111)</f>
        <v>0</v>
      </c>
      <c r="M112" s="54"/>
      <c r="N112" s="50"/>
      <c r="O112" s="55"/>
    </row>
    <row r="113" spans="2:15" ht="51" customHeight="1" x14ac:dyDescent="0.25">
      <c r="B113" s="73"/>
      <c r="C113" s="56"/>
      <c r="D113" s="56"/>
      <c r="E113" s="56"/>
      <c r="F113" s="56"/>
      <c r="G113" s="56"/>
      <c r="H113" s="56"/>
      <c r="I113" s="56"/>
      <c r="J113" s="56"/>
      <c r="K113" s="56"/>
      <c r="L113" s="32"/>
      <c r="M113" s="32"/>
      <c r="N113" s="56"/>
      <c r="O113" s="33"/>
    </row>
    <row r="114" spans="2:15" ht="115.5" customHeight="1" x14ac:dyDescent="0.25">
      <c r="B114" s="34"/>
      <c r="C114" s="46"/>
      <c r="D114" s="36"/>
      <c r="E114" s="36"/>
      <c r="F114" s="36"/>
      <c r="G114" s="36"/>
      <c r="H114" s="36"/>
      <c r="I114" s="36"/>
      <c r="J114" s="38"/>
      <c r="K114" s="39"/>
      <c r="L114" s="36"/>
      <c r="M114" s="59"/>
      <c r="N114" s="45"/>
      <c r="O114" s="42"/>
    </row>
    <row r="115" spans="2:15" ht="114" customHeight="1" x14ac:dyDescent="0.25">
      <c r="B115" s="34"/>
      <c r="C115" s="46"/>
      <c r="D115" s="36"/>
      <c r="E115" s="36"/>
      <c r="F115" s="36"/>
      <c r="G115" s="36"/>
      <c r="H115" s="36"/>
      <c r="I115" s="36"/>
      <c r="J115" s="38"/>
      <c r="K115" s="39"/>
      <c r="L115" s="36"/>
      <c r="M115" s="59"/>
      <c r="N115" s="45"/>
      <c r="O115" s="42"/>
    </row>
    <row r="116" spans="2:15" ht="15.75" x14ac:dyDescent="0.25">
      <c r="B116" s="34"/>
      <c r="C116" s="46"/>
      <c r="D116" s="36"/>
      <c r="E116" s="36"/>
      <c r="F116" s="36"/>
      <c r="G116" s="36"/>
      <c r="H116" s="36"/>
      <c r="I116" s="36"/>
      <c r="J116" s="38"/>
      <c r="K116" s="39"/>
      <c r="L116" s="36"/>
      <c r="M116" s="59"/>
      <c r="N116" s="45"/>
      <c r="O116" s="42"/>
    </row>
    <row r="117" spans="2:15" ht="15.75" x14ac:dyDescent="0.25">
      <c r="B117" s="34"/>
      <c r="C117" s="46"/>
      <c r="D117" s="36"/>
      <c r="E117" s="36"/>
      <c r="F117" s="36"/>
      <c r="G117" s="36"/>
      <c r="H117" s="36"/>
      <c r="I117" s="36"/>
      <c r="J117" s="38"/>
      <c r="K117" s="39"/>
      <c r="L117" s="36"/>
      <c r="M117" s="40"/>
      <c r="N117" s="43"/>
      <c r="O117" s="42"/>
    </row>
    <row r="118" spans="2:15" ht="15.75" x14ac:dyDescent="0.25">
      <c r="B118" s="34"/>
      <c r="C118" s="46"/>
      <c r="D118" s="36"/>
      <c r="E118" s="36"/>
      <c r="F118" s="36"/>
      <c r="G118" s="36"/>
      <c r="H118" s="36"/>
      <c r="I118" s="36"/>
      <c r="J118" s="38"/>
      <c r="K118" s="39"/>
      <c r="L118" s="36"/>
      <c r="M118" s="40"/>
      <c r="N118" s="43"/>
      <c r="O118" s="42"/>
    </row>
    <row r="119" spans="2:15" ht="15.75" x14ac:dyDescent="0.25">
      <c r="B119" s="34"/>
      <c r="C119" s="46"/>
      <c r="D119" s="36"/>
      <c r="E119" s="36"/>
      <c r="F119" s="36"/>
      <c r="G119" s="36"/>
      <c r="H119" s="36"/>
      <c r="I119" s="36"/>
      <c r="J119" s="38"/>
      <c r="K119" s="39"/>
      <c r="L119" s="36"/>
      <c r="M119" s="40"/>
      <c r="N119" s="43"/>
      <c r="O119" s="42"/>
    </row>
    <row r="120" spans="2:15" ht="15.75" x14ac:dyDescent="0.25">
      <c r="B120" s="34"/>
      <c r="C120" s="47"/>
      <c r="D120" s="48"/>
      <c r="E120" s="48"/>
      <c r="F120" s="48"/>
      <c r="G120" s="48"/>
      <c r="H120" s="48"/>
      <c r="I120" s="48"/>
      <c r="J120" s="38"/>
      <c r="K120" s="49"/>
      <c r="L120" s="36"/>
      <c r="M120" s="40"/>
      <c r="N120" s="50"/>
      <c r="O120" s="42"/>
    </row>
    <row r="121" spans="2:15" ht="15.75" x14ac:dyDescent="0.25">
      <c r="B121" s="34"/>
      <c r="C121" s="47"/>
      <c r="D121" s="48"/>
      <c r="E121" s="48"/>
      <c r="F121" s="48"/>
      <c r="G121" s="48"/>
      <c r="H121" s="48"/>
      <c r="I121" s="48"/>
      <c r="J121" s="38"/>
      <c r="K121" s="49"/>
      <c r="L121" s="36"/>
      <c r="M121" s="40"/>
      <c r="N121" s="50"/>
      <c r="O121" s="42"/>
    </row>
    <row r="122" spans="2:15" ht="15.75" x14ac:dyDescent="0.25">
      <c r="C122" s="51"/>
      <c r="D122" s="57"/>
      <c r="E122" s="57"/>
      <c r="F122" s="57"/>
      <c r="G122" s="57"/>
      <c r="H122" s="57"/>
      <c r="I122" s="57"/>
      <c r="J122" s="58"/>
      <c r="K122" s="52"/>
      <c r="L122" s="52"/>
      <c r="M122" s="54"/>
      <c r="N122" s="50"/>
      <c r="O122" s="55"/>
    </row>
    <row r="123" spans="2:15" ht="51" customHeight="1" x14ac:dyDescent="0.25">
      <c r="B123" s="73" t="s">
        <v>174</v>
      </c>
      <c r="C123" s="60"/>
      <c r="D123" s="60"/>
      <c r="E123" s="60"/>
      <c r="F123" s="60"/>
      <c r="G123" s="60"/>
      <c r="H123" s="60"/>
      <c r="I123" s="60"/>
      <c r="J123" s="60"/>
      <c r="K123" s="60"/>
      <c r="L123" s="61"/>
      <c r="M123" s="61"/>
      <c r="N123" s="60"/>
      <c r="O123" s="33"/>
    </row>
    <row r="124" spans="2:15" ht="15.75" x14ac:dyDescent="0.25">
      <c r="B124" s="34" t="s">
        <v>175</v>
      </c>
      <c r="C124" s="46"/>
      <c r="D124" s="36"/>
      <c r="E124" s="36"/>
      <c r="F124" s="36"/>
      <c r="G124" s="36"/>
      <c r="H124" s="36"/>
      <c r="I124" s="36"/>
      <c r="J124" s="38">
        <f t="shared" ref="J124:J131" si="20">SUM(D124:I124)</f>
        <v>0</v>
      </c>
      <c r="K124" s="39"/>
      <c r="L124" s="36">
        <f t="shared" ref="L124:L131" si="21">+E124+F124+H124+I124</f>
        <v>0</v>
      </c>
      <c r="M124" s="40"/>
      <c r="N124" s="43"/>
      <c r="O124" s="42"/>
    </row>
    <row r="125" spans="2:15" ht="15.75" x14ac:dyDescent="0.25">
      <c r="B125" s="34" t="s">
        <v>176</v>
      </c>
      <c r="C125" s="46"/>
      <c r="D125" s="36"/>
      <c r="E125" s="36"/>
      <c r="F125" s="36"/>
      <c r="G125" s="36"/>
      <c r="H125" s="36"/>
      <c r="I125" s="36"/>
      <c r="J125" s="38">
        <f t="shared" si="20"/>
        <v>0</v>
      </c>
      <c r="K125" s="39"/>
      <c r="L125" s="36">
        <f t="shared" si="21"/>
        <v>0</v>
      </c>
      <c r="M125" s="40"/>
      <c r="N125" s="43"/>
      <c r="O125" s="42"/>
    </row>
    <row r="126" spans="2:15" ht="15.75" x14ac:dyDescent="0.25">
      <c r="B126" s="34" t="s">
        <v>177</v>
      </c>
      <c r="C126" s="46"/>
      <c r="D126" s="36"/>
      <c r="E126" s="36"/>
      <c r="F126" s="36"/>
      <c r="G126" s="36"/>
      <c r="H126" s="36"/>
      <c r="I126" s="36"/>
      <c r="J126" s="38">
        <f t="shared" si="20"/>
        <v>0</v>
      </c>
      <c r="K126" s="39"/>
      <c r="L126" s="36">
        <f t="shared" si="21"/>
        <v>0</v>
      </c>
      <c r="M126" s="40"/>
      <c r="N126" s="43"/>
      <c r="O126" s="42"/>
    </row>
    <row r="127" spans="2:15" ht="15.75" x14ac:dyDescent="0.25">
      <c r="B127" s="34" t="s">
        <v>178</v>
      </c>
      <c r="C127" s="46"/>
      <c r="D127" s="36"/>
      <c r="E127" s="36"/>
      <c r="F127" s="36"/>
      <c r="G127" s="36"/>
      <c r="H127" s="36"/>
      <c r="I127" s="36"/>
      <c r="J127" s="38">
        <f t="shared" si="20"/>
        <v>0</v>
      </c>
      <c r="K127" s="39"/>
      <c r="L127" s="36">
        <f t="shared" si="21"/>
        <v>0</v>
      </c>
      <c r="M127" s="40"/>
      <c r="N127" s="43"/>
      <c r="O127" s="42"/>
    </row>
    <row r="128" spans="2:15" ht="15.75" x14ac:dyDescent="0.25">
      <c r="B128" s="34" t="s">
        <v>179</v>
      </c>
      <c r="C128" s="46"/>
      <c r="D128" s="36"/>
      <c r="E128" s="36"/>
      <c r="F128" s="36"/>
      <c r="G128" s="36"/>
      <c r="H128" s="36"/>
      <c r="I128" s="36"/>
      <c r="J128" s="38">
        <f t="shared" si="20"/>
        <v>0</v>
      </c>
      <c r="K128" s="39"/>
      <c r="L128" s="36">
        <f t="shared" si="21"/>
        <v>0</v>
      </c>
      <c r="M128" s="40"/>
      <c r="N128" s="43"/>
      <c r="O128" s="42"/>
    </row>
    <row r="129" spans="2:15" ht="15.75" x14ac:dyDescent="0.25">
      <c r="B129" s="34" t="s">
        <v>180</v>
      </c>
      <c r="C129" s="46"/>
      <c r="D129" s="36"/>
      <c r="E129" s="36"/>
      <c r="F129" s="36"/>
      <c r="G129" s="36"/>
      <c r="H129" s="36"/>
      <c r="I129" s="36"/>
      <c r="J129" s="38">
        <f t="shared" si="20"/>
        <v>0</v>
      </c>
      <c r="K129" s="39"/>
      <c r="L129" s="36">
        <f t="shared" si="21"/>
        <v>0</v>
      </c>
      <c r="M129" s="40"/>
      <c r="N129" s="43"/>
      <c r="O129" s="42"/>
    </row>
    <row r="130" spans="2:15" ht="15.75" x14ac:dyDescent="0.25">
      <c r="B130" s="34" t="s">
        <v>181</v>
      </c>
      <c r="C130" s="47"/>
      <c r="D130" s="48"/>
      <c r="E130" s="48"/>
      <c r="F130" s="48"/>
      <c r="G130" s="48"/>
      <c r="H130" s="48"/>
      <c r="I130" s="48"/>
      <c r="J130" s="38">
        <f t="shared" si="20"/>
        <v>0</v>
      </c>
      <c r="K130" s="49"/>
      <c r="L130" s="36">
        <f t="shared" si="21"/>
        <v>0</v>
      </c>
      <c r="M130" s="40"/>
      <c r="N130" s="50"/>
      <c r="O130" s="42"/>
    </row>
    <row r="131" spans="2:15" ht="15.75" x14ac:dyDescent="0.25">
      <c r="B131" s="34" t="s">
        <v>182</v>
      </c>
      <c r="C131" s="47"/>
      <c r="D131" s="48"/>
      <c r="E131" s="48"/>
      <c r="F131" s="48"/>
      <c r="G131" s="48"/>
      <c r="H131" s="48"/>
      <c r="I131" s="48"/>
      <c r="J131" s="38">
        <f t="shared" si="20"/>
        <v>0</v>
      </c>
      <c r="K131" s="49"/>
      <c r="L131" s="36">
        <f t="shared" si="21"/>
        <v>0</v>
      </c>
      <c r="M131" s="40"/>
      <c r="N131" s="50"/>
      <c r="O131" s="42"/>
    </row>
    <row r="132" spans="2:15" ht="15.75" x14ac:dyDescent="0.25">
      <c r="C132" s="51" t="s">
        <v>38</v>
      </c>
      <c r="D132" s="52">
        <f>SUM(D124:D131)</f>
        <v>0</v>
      </c>
      <c r="E132" s="52"/>
      <c r="F132" s="52"/>
      <c r="G132" s="52">
        <f>SUM(G124:G131)</f>
        <v>0</v>
      </c>
      <c r="H132" s="52"/>
      <c r="I132" s="52"/>
      <c r="J132" s="53">
        <f>SUM(J124:J131)</f>
        <v>0</v>
      </c>
      <c r="K132" s="52">
        <f>(K124*J124)+(K125*J125)+(K126*J126)+(K127*J127)+(K128*J128)+(K129*J129)+(K130*J130)+(K131*J131)</f>
        <v>0</v>
      </c>
      <c r="L132" s="52">
        <f>SUM(L124:L131)</f>
        <v>0</v>
      </c>
      <c r="M132" s="54"/>
      <c r="N132" s="50"/>
      <c r="O132" s="55"/>
    </row>
    <row r="133" spans="2:15" ht="15.75" customHeight="1" x14ac:dyDescent="0.25">
      <c r="B133" s="67"/>
      <c r="C133" s="62"/>
      <c r="D133" s="68"/>
      <c r="E133" s="68"/>
      <c r="F133" s="68"/>
      <c r="G133" s="68"/>
      <c r="H133" s="68"/>
      <c r="I133" s="68"/>
      <c r="J133" s="68"/>
      <c r="K133" s="68"/>
      <c r="L133" s="68"/>
      <c r="M133" s="69"/>
      <c r="N133" s="74"/>
      <c r="O133" s="70"/>
    </row>
    <row r="134" spans="2:15" ht="51" customHeight="1" x14ac:dyDescent="0.25">
      <c r="B134" s="51" t="s">
        <v>183</v>
      </c>
      <c r="C134" s="75"/>
      <c r="D134" s="75"/>
      <c r="E134" s="75"/>
      <c r="F134" s="75"/>
      <c r="G134" s="75"/>
      <c r="H134" s="75"/>
      <c r="I134" s="75"/>
      <c r="J134" s="75"/>
      <c r="K134" s="75"/>
      <c r="L134" s="76"/>
      <c r="M134" s="76"/>
      <c r="N134" s="75"/>
      <c r="O134" s="30"/>
    </row>
    <row r="135" spans="2:15" ht="51" customHeight="1" x14ac:dyDescent="0.25">
      <c r="B135" s="27" t="s">
        <v>184</v>
      </c>
      <c r="C135" s="60"/>
      <c r="D135" s="60"/>
      <c r="E135" s="60"/>
      <c r="F135" s="60"/>
      <c r="G135" s="60"/>
      <c r="H135" s="60"/>
      <c r="I135" s="60"/>
      <c r="J135" s="60"/>
      <c r="K135" s="60"/>
      <c r="L135" s="61"/>
      <c r="M135" s="61"/>
      <c r="N135" s="60"/>
      <c r="O135" s="33"/>
    </row>
    <row r="136" spans="2:15" ht="15.75" x14ac:dyDescent="0.25">
      <c r="B136" s="34" t="s">
        <v>185</v>
      </c>
      <c r="C136" s="46"/>
      <c r="D136" s="36"/>
      <c r="E136" s="36"/>
      <c r="F136" s="36"/>
      <c r="G136" s="36"/>
      <c r="H136" s="36"/>
      <c r="I136" s="36"/>
      <c r="J136" s="38">
        <f t="shared" ref="J136:J143" si="22">SUM(D136:I136)</f>
        <v>0</v>
      </c>
      <c r="K136" s="39"/>
      <c r="L136" s="36"/>
      <c r="M136" s="40"/>
      <c r="N136" s="43"/>
      <c r="O136" s="42"/>
    </row>
    <row r="137" spans="2:15" ht="15.75" x14ac:dyDescent="0.25">
      <c r="B137" s="34" t="s">
        <v>186</v>
      </c>
      <c r="C137" s="46"/>
      <c r="D137" s="36"/>
      <c r="E137" s="36"/>
      <c r="F137" s="36"/>
      <c r="G137" s="36"/>
      <c r="H137" s="36"/>
      <c r="I137" s="36"/>
      <c r="J137" s="38">
        <f t="shared" si="22"/>
        <v>0</v>
      </c>
      <c r="K137" s="39"/>
      <c r="L137" s="36"/>
      <c r="M137" s="40"/>
      <c r="N137" s="43"/>
      <c r="O137" s="42"/>
    </row>
    <row r="138" spans="2:15" ht="15.75" x14ac:dyDescent="0.25">
      <c r="B138" s="34" t="s">
        <v>187</v>
      </c>
      <c r="C138" s="46"/>
      <c r="D138" s="36"/>
      <c r="E138" s="36"/>
      <c r="F138" s="36"/>
      <c r="G138" s="36"/>
      <c r="H138" s="36"/>
      <c r="I138" s="36"/>
      <c r="J138" s="38">
        <f t="shared" si="22"/>
        <v>0</v>
      </c>
      <c r="K138" s="39"/>
      <c r="L138" s="36"/>
      <c r="M138" s="40"/>
      <c r="N138" s="43"/>
      <c r="O138" s="42"/>
    </row>
    <row r="139" spans="2:15" ht="15.75" x14ac:dyDescent="0.25">
      <c r="B139" s="34" t="s">
        <v>188</v>
      </c>
      <c r="C139" s="46"/>
      <c r="D139" s="36"/>
      <c r="E139" s="36"/>
      <c r="F139" s="36"/>
      <c r="G139" s="36"/>
      <c r="H139" s="36"/>
      <c r="I139" s="36"/>
      <c r="J139" s="38">
        <f t="shared" si="22"/>
        <v>0</v>
      </c>
      <c r="K139" s="39"/>
      <c r="L139" s="36"/>
      <c r="M139" s="40"/>
      <c r="N139" s="43"/>
      <c r="O139" s="42"/>
    </row>
    <row r="140" spans="2:15" ht="15.75" x14ac:dyDescent="0.25">
      <c r="B140" s="34" t="s">
        <v>189</v>
      </c>
      <c r="C140" s="46"/>
      <c r="D140" s="36"/>
      <c r="E140" s="36"/>
      <c r="F140" s="36"/>
      <c r="G140" s="36"/>
      <c r="H140" s="36"/>
      <c r="I140" s="36"/>
      <c r="J140" s="38">
        <f t="shared" si="22"/>
        <v>0</v>
      </c>
      <c r="K140" s="39"/>
      <c r="L140" s="36"/>
      <c r="M140" s="40"/>
      <c r="N140" s="43"/>
      <c r="O140" s="42"/>
    </row>
    <row r="141" spans="2:15" ht="15.75" x14ac:dyDescent="0.25">
      <c r="B141" s="34" t="s">
        <v>190</v>
      </c>
      <c r="C141" s="46"/>
      <c r="D141" s="36"/>
      <c r="E141" s="36"/>
      <c r="F141" s="36"/>
      <c r="G141" s="36"/>
      <c r="H141" s="36"/>
      <c r="I141" s="36"/>
      <c r="J141" s="38">
        <f t="shared" si="22"/>
        <v>0</v>
      </c>
      <c r="K141" s="39"/>
      <c r="L141" s="36"/>
      <c r="M141" s="40"/>
      <c r="N141" s="43"/>
      <c r="O141" s="42"/>
    </row>
    <row r="142" spans="2:15" ht="15.75" x14ac:dyDescent="0.25">
      <c r="B142" s="34" t="s">
        <v>191</v>
      </c>
      <c r="C142" s="47"/>
      <c r="D142" s="48"/>
      <c r="E142" s="48"/>
      <c r="F142" s="48"/>
      <c r="G142" s="48"/>
      <c r="H142" s="48"/>
      <c r="I142" s="48"/>
      <c r="J142" s="38">
        <f t="shared" si="22"/>
        <v>0</v>
      </c>
      <c r="K142" s="49"/>
      <c r="L142" s="36"/>
      <c r="M142" s="40"/>
      <c r="N142" s="50"/>
      <c r="O142" s="42"/>
    </row>
    <row r="143" spans="2:15" ht="15.75" x14ac:dyDescent="0.25">
      <c r="B143" s="34" t="s">
        <v>192</v>
      </c>
      <c r="C143" s="47"/>
      <c r="D143" s="48"/>
      <c r="E143" s="48"/>
      <c r="F143" s="48"/>
      <c r="G143" s="48"/>
      <c r="H143" s="48"/>
      <c r="I143" s="48"/>
      <c r="J143" s="38">
        <f t="shared" si="22"/>
        <v>0</v>
      </c>
      <c r="K143" s="49"/>
      <c r="L143" s="36"/>
      <c r="M143" s="40"/>
      <c r="N143" s="50"/>
      <c r="O143" s="42"/>
    </row>
    <row r="144" spans="2:15" ht="15.75" x14ac:dyDescent="0.25">
      <c r="C144" s="51" t="s">
        <v>38</v>
      </c>
      <c r="D144" s="52">
        <f>SUM(D136:D143)</f>
        <v>0</v>
      </c>
      <c r="E144" s="52"/>
      <c r="F144" s="52"/>
      <c r="G144" s="52">
        <f>SUM(G136:G143)</f>
        <v>0</v>
      </c>
      <c r="H144" s="52"/>
      <c r="I144" s="52"/>
      <c r="J144" s="58">
        <f>SUM(J136:J143)</f>
        <v>0</v>
      </c>
      <c r="K144" s="52">
        <f>(K136*J136)+(K137*J137)+(K138*J138)+(K139*J139)+(K140*J140)+(K141*J141)+(K142*J142)+(K143*J143)</f>
        <v>0</v>
      </c>
      <c r="L144" s="52">
        <f>SUM(L136:L143)</f>
        <v>0</v>
      </c>
      <c r="M144" s="54"/>
      <c r="N144" s="50"/>
      <c r="O144" s="55"/>
    </row>
    <row r="145" spans="2:15" ht="51" customHeight="1" x14ac:dyDescent="0.25">
      <c r="B145" s="27" t="s">
        <v>193</v>
      </c>
      <c r="C145" s="60"/>
      <c r="D145" s="60"/>
      <c r="E145" s="60"/>
      <c r="F145" s="60"/>
      <c r="G145" s="60"/>
      <c r="H145" s="60"/>
      <c r="I145" s="60"/>
      <c r="J145" s="60"/>
      <c r="K145" s="60"/>
      <c r="L145" s="61"/>
      <c r="M145" s="61"/>
      <c r="N145" s="60"/>
      <c r="O145" s="33"/>
    </row>
    <row r="146" spans="2:15" ht="15.75" x14ac:dyDescent="0.25">
      <c r="B146" s="34" t="s">
        <v>194</v>
      </c>
      <c r="C146" s="46"/>
      <c r="D146" s="36"/>
      <c r="E146" s="36"/>
      <c r="F146" s="36"/>
      <c r="G146" s="36"/>
      <c r="H146" s="36"/>
      <c r="I146" s="36"/>
      <c r="J146" s="38">
        <f t="shared" ref="J146:J153" si="23">SUM(D146:I146)</f>
        <v>0</v>
      </c>
      <c r="K146" s="39"/>
      <c r="L146" s="36"/>
      <c r="M146" s="40"/>
      <c r="N146" s="43"/>
      <c r="O146" s="42"/>
    </row>
    <row r="147" spans="2:15" ht="15.75" x14ac:dyDescent="0.25">
      <c r="B147" s="34" t="s">
        <v>195</v>
      </c>
      <c r="C147" s="46"/>
      <c r="D147" s="36"/>
      <c r="E147" s="36"/>
      <c r="F147" s="36"/>
      <c r="G147" s="36"/>
      <c r="H147" s="36"/>
      <c r="I147" s="36"/>
      <c r="J147" s="38">
        <f t="shared" si="23"/>
        <v>0</v>
      </c>
      <c r="K147" s="39"/>
      <c r="L147" s="36"/>
      <c r="M147" s="40"/>
      <c r="N147" s="43"/>
      <c r="O147" s="42"/>
    </row>
    <row r="148" spans="2:15" ht="15.75" x14ac:dyDescent="0.25">
      <c r="B148" s="34" t="s">
        <v>196</v>
      </c>
      <c r="C148" s="46"/>
      <c r="D148" s="36"/>
      <c r="E148" s="36"/>
      <c r="F148" s="36"/>
      <c r="G148" s="36"/>
      <c r="H148" s="36"/>
      <c r="I148" s="36"/>
      <c r="J148" s="38">
        <f t="shared" si="23"/>
        <v>0</v>
      </c>
      <c r="K148" s="39"/>
      <c r="L148" s="36"/>
      <c r="M148" s="40"/>
      <c r="N148" s="43"/>
      <c r="O148" s="42"/>
    </row>
    <row r="149" spans="2:15" ht="15.75" x14ac:dyDescent="0.25">
      <c r="B149" s="34" t="s">
        <v>197</v>
      </c>
      <c r="C149" s="46"/>
      <c r="D149" s="36"/>
      <c r="E149" s="36"/>
      <c r="F149" s="36"/>
      <c r="G149" s="36"/>
      <c r="H149" s="36"/>
      <c r="I149" s="36"/>
      <c r="J149" s="38">
        <f t="shared" si="23"/>
        <v>0</v>
      </c>
      <c r="K149" s="39"/>
      <c r="L149" s="36"/>
      <c r="M149" s="40"/>
      <c r="N149" s="43"/>
      <c r="O149" s="42"/>
    </row>
    <row r="150" spans="2:15" ht="15.75" x14ac:dyDescent="0.25">
      <c r="B150" s="34" t="s">
        <v>198</v>
      </c>
      <c r="C150" s="46"/>
      <c r="D150" s="36"/>
      <c r="E150" s="36"/>
      <c r="F150" s="36"/>
      <c r="G150" s="36"/>
      <c r="H150" s="36"/>
      <c r="I150" s="36"/>
      <c r="J150" s="38">
        <f t="shared" si="23"/>
        <v>0</v>
      </c>
      <c r="K150" s="39"/>
      <c r="L150" s="36"/>
      <c r="M150" s="40"/>
      <c r="N150" s="43"/>
      <c r="O150" s="42"/>
    </row>
    <row r="151" spans="2:15" ht="15.75" x14ac:dyDescent="0.25">
      <c r="B151" s="34" t="s">
        <v>199</v>
      </c>
      <c r="C151" s="46"/>
      <c r="D151" s="36"/>
      <c r="E151" s="36"/>
      <c r="F151" s="36"/>
      <c r="G151" s="36"/>
      <c r="H151" s="36"/>
      <c r="I151" s="36"/>
      <c r="J151" s="38">
        <f t="shared" si="23"/>
        <v>0</v>
      </c>
      <c r="K151" s="39"/>
      <c r="L151" s="36"/>
      <c r="M151" s="40"/>
      <c r="N151" s="43"/>
      <c r="O151" s="42"/>
    </row>
    <row r="152" spans="2:15" ht="15.75" x14ac:dyDescent="0.25">
      <c r="B152" s="34" t="s">
        <v>200</v>
      </c>
      <c r="C152" s="47"/>
      <c r="D152" s="48"/>
      <c r="E152" s="48"/>
      <c r="F152" s="48"/>
      <c r="G152" s="48"/>
      <c r="H152" s="48"/>
      <c r="I152" s="48"/>
      <c r="J152" s="38">
        <f t="shared" si="23"/>
        <v>0</v>
      </c>
      <c r="K152" s="49"/>
      <c r="L152" s="48"/>
      <c r="M152" s="40"/>
      <c r="N152" s="50"/>
      <c r="O152" s="42"/>
    </row>
    <row r="153" spans="2:15" ht="15.75" x14ac:dyDescent="0.25">
      <c r="B153" s="34" t="s">
        <v>201</v>
      </c>
      <c r="C153" s="47"/>
      <c r="D153" s="48"/>
      <c r="E153" s="48"/>
      <c r="F153" s="48"/>
      <c r="G153" s="48"/>
      <c r="H153" s="48"/>
      <c r="I153" s="48"/>
      <c r="J153" s="38">
        <f t="shared" si="23"/>
        <v>0</v>
      </c>
      <c r="K153" s="49"/>
      <c r="L153" s="48"/>
      <c r="M153" s="40"/>
      <c r="N153" s="50"/>
      <c r="O153" s="42"/>
    </row>
    <row r="154" spans="2:15" ht="15.75" x14ac:dyDescent="0.25">
      <c r="C154" s="51" t="s">
        <v>38</v>
      </c>
      <c r="D154" s="57">
        <f>SUM(D146:D153)</f>
        <v>0</v>
      </c>
      <c r="E154" s="57"/>
      <c r="F154" s="57"/>
      <c r="G154" s="57">
        <f>SUM(G146:G153)</f>
        <v>0</v>
      </c>
      <c r="H154" s="57"/>
      <c r="I154" s="57"/>
      <c r="J154" s="58">
        <f>SUM(J146:J153)</f>
        <v>0</v>
      </c>
      <c r="K154" s="52">
        <f>(K146*J146)+(K147*J147)+(K148*J148)+(K149*J149)+(K150*J150)+(K151*J151)+(K152*J152)+(K153*J153)</f>
        <v>0</v>
      </c>
      <c r="L154" s="52">
        <f>SUM(L146:L153)</f>
        <v>0</v>
      </c>
      <c r="M154" s="54"/>
      <c r="N154" s="50"/>
      <c r="O154" s="55"/>
    </row>
    <row r="155" spans="2:15" ht="51" customHeight="1" x14ac:dyDescent="0.25">
      <c r="B155" s="27" t="s">
        <v>202</v>
      </c>
      <c r="C155" s="60"/>
      <c r="D155" s="60"/>
      <c r="E155" s="60"/>
      <c r="F155" s="60"/>
      <c r="G155" s="60"/>
      <c r="H155" s="60"/>
      <c r="I155" s="60"/>
      <c r="J155" s="60"/>
      <c r="K155" s="60"/>
      <c r="L155" s="61"/>
      <c r="M155" s="61"/>
      <c r="N155" s="60"/>
      <c r="O155" s="33"/>
    </row>
    <row r="156" spans="2:15" ht="15.75" x14ac:dyDescent="0.25">
      <c r="B156" s="34" t="s">
        <v>203</v>
      </c>
      <c r="C156" s="46"/>
      <c r="D156" s="36"/>
      <c r="E156" s="36"/>
      <c r="F156" s="36"/>
      <c r="G156" s="36"/>
      <c r="H156" s="36"/>
      <c r="I156" s="36"/>
      <c r="J156" s="38">
        <f t="shared" ref="J156:J163" si="24">SUM(D156:I156)</f>
        <v>0</v>
      </c>
      <c r="K156" s="39"/>
      <c r="L156" s="36"/>
      <c r="M156" s="40"/>
      <c r="N156" s="43"/>
      <c r="O156" s="42"/>
    </row>
    <row r="157" spans="2:15" ht="15.75" x14ac:dyDescent="0.25">
      <c r="B157" s="34" t="s">
        <v>204</v>
      </c>
      <c r="C157" s="46"/>
      <c r="D157" s="36"/>
      <c r="E157" s="36"/>
      <c r="F157" s="36"/>
      <c r="G157" s="36"/>
      <c r="H157" s="36"/>
      <c r="I157" s="36"/>
      <c r="J157" s="38">
        <f t="shared" si="24"/>
        <v>0</v>
      </c>
      <c r="K157" s="39"/>
      <c r="L157" s="36"/>
      <c r="M157" s="40"/>
      <c r="N157" s="43"/>
      <c r="O157" s="42"/>
    </row>
    <row r="158" spans="2:15" ht="15.75" x14ac:dyDescent="0.25">
      <c r="B158" s="34" t="s">
        <v>205</v>
      </c>
      <c r="C158" s="46"/>
      <c r="D158" s="36"/>
      <c r="E158" s="36"/>
      <c r="F158" s="36"/>
      <c r="G158" s="36"/>
      <c r="H158" s="36"/>
      <c r="I158" s="36"/>
      <c r="J158" s="38">
        <f t="shared" si="24"/>
        <v>0</v>
      </c>
      <c r="K158" s="39"/>
      <c r="L158" s="36"/>
      <c r="M158" s="40"/>
      <c r="N158" s="43"/>
      <c r="O158" s="42"/>
    </row>
    <row r="159" spans="2:15" ht="15.75" x14ac:dyDescent="0.25">
      <c r="B159" s="34" t="s">
        <v>206</v>
      </c>
      <c r="C159" s="46"/>
      <c r="D159" s="36"/>
      <c r="E159" s="36"/>
      <c r="F159" s="36"/>
      <c r="G159" s="36"/>
      <c r="H159" s="36"/>
      <c r="I159" s="36"/>
      <c r="J159" s="38">
        <f t="shared" si="24"/>
        <v>0</v>
      </c>
      <c r="K159" s="39"/>
      <c r="L159" s="36"/>
      <c r="M159" s="40"/>
      <c r="N159" s="43"/>
      <c r="O159" s="42"/>
    </row>
    <row r="160" spans="2:15" ht="15.75" x14ac:dyDescent="0.25">
      <c r="B160" s="34" t="s">
        <v>207</v>
      </c>
      <c r="C160" s="46"/>
      <c r="D160" s="36"/>
      <c r="E160" s="36"/>
      <c r="F160" s="36"/>
      <c r="G160" s="36"/>
      <c r="H160" s="36"/>
      <c r="I160" s="36"/>
      <c r="J160" s="38">
        <f t="shared" si="24"/>
        <v>0</v>
      </c>
      <c r="K160" s="39"/>
      <c r="L160" s="36"/>
      <c r="M160" s="40"/>
      <c r="N160" s="43"/>
      <c r="O160" s="42"/>
    </row>
    <row r="161" spans="2:15" ht="15.75" x14ac:dyDescent="0.25">
      <c r="B161" s="34" t="s">
        <v>208</v>
      </c>
      <c r="C161" s="46"/>
      <c r="D161" s="36"/>
      <c r="E161" s="36"/>
      <c r="F161" s="36"/>
      <c r="G161" s="36"/>
      <c r="H161" s="36"/>
      <c r="I161" s="36"/>
      <c r="J161" s="38">
        <f t="shared" si="24"/>
        <v>0</v>
      </c>
      <c r="K161" s="39"/>
      <c r="L161" s="36"/>
      <c r="M161" s="40"/>
      <c r="N161" s="43"/>
      <c r="O161" s="42"/>
    </row>
    <row r="162" spans="2:15" ht="15.75" x14ac:dyDescent="0.25">
      <c r="B162" s="34" t="s">
        <v>209</v>
      </c>
      <c r="C162" s="47"/>
      <c r="D162" s="48"/>
      <c r="E162" s="48"/>
      <c r="F162" s="48"/>
      <c r="G162" s="48"/>
      <c r="H162" s="48"/>
      <c r="I162" s="48"/>
      <c r="J162" s="38">
        <f t="shared" si="24"/>
        <v>0</v>
      </c>
      <c r="K162" s="49"/>
      <c r="L162" s="48"/>
      <c r="M162" s="40"/>
      <c r="N162" s="50"/>
      <c r="O162" s="42"/>
    </row>
    <row r="163" spans="2:15" ht="15.75" x14ac:dyDescent="0.25">
      <c r="B163" s="34" t="s">
        <v>210</v>
      </c>
      <c r="C163" s="47"/>
      <c r="D163" s="48"/>
      <c r="E163" s="48"/>
      <c r="F163" s="48"/>
      <c r="G163" s="48"/>
      <c r="H163" s="48"/>
      <c r="I163" s="48"/>
      <c r="J163" s="38">
        <f t="shared" si="24"/>
        <v>0</v>
      </c>
      <c r="K163" s="49"/>
      <c r="L163" s="48"/>
      <c r="M163" s="40"/>
      <c r="N163" s="50"/>
      <c r="O163" s="42"/>
    </row>
    <row r="164" spans="2:15" ht="15.75" x14ac:dyDescent="0.25">
      <c r="C164" s="51" t="s">
        <v>38</v>
      </c>
      <c r="D164" s="57">
        <f>SUM(D156:D163)</f>
        <v>0</v>
      </c>
      <c r="E164" s="57"/>
      <c r="F164" s="57"/>
      <c r="G164" s="57">
        <f>SUM(G156:G163)</f>
        <v>0</v>
      </c>
      <c r="H164" s="57"/>
      <c r="I164" s="57"/>
      <c r="J164" s="58">
        <f>SUM(J156:J163)</f>
        <v>0</v>
      </c>
      <c r="K164" s="52">
        <f>(K156*J156)+(K157*J157)+(K158*J158)+(K159*J159)+(K160*J160)+(K161*J161)+(K162*J162)+(K163*J163)</f>
        <v>0</v>
      </c>
      <c r="L164" s="52">
        <f>SUM(L156:L163)</f>
        <v>0</v>
      </c>
      <c r="M164" s="54"/>
      <c r="N164" s="50"/>
      <c r="O164" s="55"/>
    </row>
    <row r="165" spans="2:15" ht="51" customHeight="1" x14ac:dyDescent="0.25">
      <c r="B165" s="27" t="s">
        <v>211</v>
      </c>
      <c r="C165" s="60"/>
      <c r="D165" s="60"/>
      <c r="E165" s="60"/>
      <c r="F165" s="60"/>
      <c r="G165" s="60"/>
      <c r="H165" s="60"/>
      <c r="I165" s="60"/>
      <c r="J165" s="60"/>
      <c r="K165" s="60"/>
      <c r="L165" s="61"/>
      <c r="M165" s="61"/>
      <c r="N165" s="60"/>
      <c r="O165" s="33"/>
    </row>
    <row r="166" spans="2:15" ht="15.75" x14ac:dyDescent="0.25">
      <c r="B166" s="34" t="s">
        <v>212</v>
      </c>
      <c r="C166" s="46"/>
      <c r="D166" s="36"/>
      <c r="E166" s="36"/>
      <c r="F166" s="36"/>
      <c r="G166" s="36"/>
      <c r="H166" s="36"/>
      <c r="I166" s="36"/>
      <c r="J166" s="38">
        <f t="shared" ref="J166:J173" si="25">SUM(D166:I166)</f>
        <v>0</v>
      </c>
      <c r="K166" s="39"/>
      <c r="L166" s="36"/>
      <c r="M166" s="40"/>
      <c r="N166" s="43"/>
      <c r="O166" s="42"/>
    </row>
    <row r="167" spans="2:15" ht="15.75" x14ac:dyDescent="0.25">
      <c r="B167" s="34" t="s">
        <v>213</v>
      </c>
      <c r="C167" s="46"/>
      <c r="D167" s="36"/>
      <c r="E167" s="36"/>
      <c r="F167" s="36"/>
      <c r="G167" s="36"/>
      <c r="H167" s="36"/>
      <c r="I167" s="36"/>
      <c r="J167" s="38">
        <f t="shared" si="25"/>
        <v>0</v>
      </c>
      <c r="K167" s="39"/>
      <c r="L167" s="36"/>
      <c r="M167" s="40"/>
      <c r="N167" s="43"/>
      <c r="O167" s="42"/>
    </row>
    <row r="168" spans="2:15" ht="15.75" x14ac:dyDescent="0.25">
      <c r="B168" s="34" t="s">
        <v>214</v>
      </c>
      <c r="C168" s="46"/>
      <c r="D168" s="36"/>
      <c r="E168" s="36"/>
      <c r="F168" s="36"/>
      <c r="G168" s="36"/>
      <c r="H168" s="36"/>
      <c r="I168" s="36"/>
      <c r="J168" s="38">
        <f t="shared" si="25"/>
        <v>0</v>
      </c>
      <c r="K168" s="39"/>
      <c r="L168" s="36"/>
      <c r="M168" s="40"/>
      <c r="N168" s="43"/>
      <c r="O168" s="42"/>
    </row>
    <row r="169" spans="2:15" ht="15.75" x14ac:dyDescent="0.25">
      <c r="B169" s="34" t="s">
        <v>215</v>
      </c>
      <c r="C169" s="46"/>
      <c r="D169" s="36"/>
      <c r="E169" s="36"/>
      <c r="F169" s="36"/>
      <c r="G169" s="36"/>
      <c r="H169" s="36"/>
      <c r="I169" s="36"/>
      <c r="J169" s="38">
        <f t="shared" si="25"/>
        <v>0</v>
      </c>
      <c r="K169" s="39"/>
      <c r="L169" s="36"/>
      <c r="M169" s="40"/>
      <c r="N169" s="43"/>
      <c r="O169" s="42"/>
    </row>
    <row r="170" spans="2:15" ht="15.75" x14ac:dyDescent="0.25">
      <c r="B170" s="34" t="s">
        <v>216</v>
      </c>
      <c r="C170" s="46"/>
      <c r="D170" s="36"/>
      <c r="E170" s="36"/>
      <c r="F170" s="36"/>
      <c r="G170" s="36"/>
      <c r="H170" s="36"/>
      <c r="I170" s="36"/>
      <c r="J170" s="38">
        <f t="shared" si="25"/>
        <v>0</v>
      </c>
      <c r="K170" s="39"/>
      <c r="L170" s="36"/>
      <c r="M170" s="40"/>
      <c r="N170" s="43"/>
      <c r="O170" s="42"/>
    </row>
    <row r="171" spans="2:15" ht="15.75" x14ac:dyDescent="0.25">
      <c r="B171" s="34" t="s">
        <v>217</v>
      </c>
      <c r="C171" s="46"/>
      <c r="D171" s="36"/>
      <c r="E171" s="36"/>
      <c r="F171" s="36"/>
      <c r="G171" s="36"/>
      <c r="H171" s="36"/>
      <c r="I171" s="36"/>
      <c r="J171" s="38">
        <f t="shared" si="25"/>
        <v>0</v>
      </c>
      <c r="K171" s="39"/>
      <c r="L171" s="36"/>
      <c r="M171" s="40"/>
      <c r="N171" s="43"/>
      <c r="O171" s="42"/>
    </row>
    <row r="172" spans="2:15" ht="15.75" x14ac:dyDescent="0.25">
      <c r="B172" s="34" t="s">
        <v>218</v>
      </c>
      <c r="C172" s="47"/>
      <c r="D172" s="48"/>
      <c r="E172" s="48"/>
      <c r="F172" s="48"/>
      <c r="G172" s="48"/>
      <c r="H172" s="48"/>
      <c r="I172" s="48"/>
      <c r="J172" s="38">
        <f t="shared" si="25"/>
        <v>0</v>
      </c>
      <c r="K172" s="49"/>
      <c r="L172" s="48"/>
      <c r="M172" s="40"/>
      <c r="N172" s="50"/>
      <c r="O172" s="42"/>
    </row>
    <row r="173" spans="2:15" ht="15.75" x14ac:dyDescent="0.25">
      <c r="B173" s="34" t="s">
        <v>219</v>
      </c>
      <c r="C173" s="47"/>
      <c r="D173" s="48"/>
      <c r="E173" s="48"/>
      <c r="F173" s="48"/>
      <c r="G173" s="48"/>
      <c r="H173" s="48"/>
      <c r="I173" s="48"/>
      <c r="J173" s="38">
        <f t="shared" si="25"/>
        <v>0</v>
      </c>
      <c r="K173" s="49"/>
      <c r="L173" s="48"/>
      <c r="M173" s="40"/>
      <c r="N173" s="50"/>
      <c r="O173" s="42"/>
    </row>
    <row r="174" spans="2:15" ht="15.75" x14ac:dyDescent="0.25">
      <c r="C174" s="51" t="s">
        <v>38</v>
      </c>
      <c r="D174" s="52">
        <f>SUM(D166:D173)</f>
        <v>0</v>
      </c>
      <c r="E174" s="52"/>
      <c r="F174" s="52"/>
      <c r="G174" s="52">
        <f>SUM(G166:G173)</f>
        <v>0</v>
      </c>
      <c r="H174" s="52"/>
      <c r="I174" s="52"/>
      <c r="J174" s="53">
        <f>SUM(J166:J173)</f>
        <v>0</v>
      </c>
      <c r="K174" s="52">
        <f>(K166*J166)+(K167*J167)+(K168*J168)+(K169*J169)+(K170*J170)+(K171*J171)+(K172*J172)+(K173*J173)</f>
        <v>0</v>
      </c>
      <c r="L174" s="52">
        <f>SUM(L166:L173)</f>
        <v>0</v>
      </c>
      <c r="M174" s="54"/>
      <c r="N174" s="50"/>
      <c r="O174" s="55"/>
    </row>
    <row r="175" spans="2:15" ht="15.75" customHeight="1" x14ac:dyDescent="0.25">
      <c r="B175" s="67"/>
      <c r="C175" s="62"/>
      <c r="D175" s="68"/>
      <c r="E175" s="68"/>
      <c r="F175" s="68"/>
      <c r="G175" s="68"/>
      <c r="H175" s="68"/>
      <c r="I175" s="68"/>
      <c r="J175" s="68"/>
      <c r="K175" s="68"/>
      <c r="L175" s="68"/>
      <c r="M175" s="69"/>
      <c r="N175" s="62"/>
      <c r="O175" s="70"/>
    </row>
    <row r="176" spans="2:15" ht="15.75" customHeight="1" x14ac:dyDescent="0.25">
      <c r="B176" s="67"/>
      <c r="C176" s="62"/>
      <c r="D176" s="68"/>
      <c r="E176" s="68"/>
      <c r="F176" s="68"/>
      <c r="G176" s="68"/>
      <c r="H176" s="68"/>
      <c r="I176" s="68"/>
      <c r="J176" s="68"/>
      <c r="K176" s="68"/>
      <c r="L176" s="68"/>
      <c r="M176" s="69"/>
      <c r="N176" s="62"/>
      <c r="O176" s="70"/>
    </row>
    <row r="177" spans="2:15" ht="78.95" customHeight="1" x14ac:dyDescent="0.25">
      <c r="B177" s="51" t="s">
        <v>220</v>
      </c>
      <c r="C177" s="77"/>
      <c r="D177" s="78">
        <v>158000</v>
      </c>
      <c r="E177" s="78">
        <v>64444.04</v>
      </c>
      <c r="F177" s="78"/>
      <c r="G177" s="78">
        <v>72000</v>
      </c>
      <c r="H177" s="78">
        <v>50196</v>
      </c>
      <c r="I177" s="78"/>
      <c r="J177" s="38">
        <f>+D177+G177</f>
        <v>230000</v>
      </c>
      <c r="K177" s="79"/>
      <c r="L177" s="36">
        <f>+E177+F177+H177+I177</f>
        <v>114640.04000000001</v>
      </c>
      <c r="M177" s="80"/>
      <c r="N177" s="81" t="s">
        <v>221</v>
      </c>
      <c r="O177" s="55"/>
    </row>
    <row r="178" spans="2:15" ht="69.75" customHeight="1" x14ac:dyDescent="0.25">
      <c r="B178" s="51" t="s">
        <v>222</v>
      </c>
      <c r="C178" s="77"/>
      <c r="D178" s="78"/>
      <c r="E178" s="78">
        <v>59112.76</v>
      </c>
      <c r="F178" s="78"/>
      <c r="G178" s="78"/>
      <c r="H178" s="78"/>
      <c r="I178" s="78"/>
      <c r="J178" s="38">
        <f>+D178+G178</f>
        <v>0</v>
      </c>
      <c r="K178" s="79"/>
      <c r="L178" s="36">
        <f>+E178+F178+H178+I178</f>
        <v>59112.76</v>
      </c>
      <c r="M178" s="80"/>
      <c r="N178" s="82" t="s">
        <v>223</v>
      </c>
      <c r="O178" s="55"/>
    </row>
    <row r="179" spans="2:15" ht="57" customHeight="1" x14ac:dyDescent="0.25">
      <c r="B179" s="51" t="s">
        <v>224</v>
      </c>
      <c r="C179" s="83"/>
      <c r="D179" s="78">
        <v>112200.93</v>
      </c>
      <c r="E179" s="78"/>
      <c r="F179" s="78"/>
      <c r="G179" s="78">
        <v>39000</v>
      </c>
      <c r="H179" s="78"/>
      <c r="I179" s="78"/>
      <c r="J179" s="38">
        <f>+D179+G179</f>
        <v>151200.93</v>
      </c>
      <c r="K179" s="79"/>
      <c r="L179" s="36">
        <f>+E179+F179+H179+I179</f>
        <v>0</v>
      </c>
      <c r="M179" s="80"/>
      <c r="N179" s="82" t="s">
        <v>225</v>
      </c>
      <c r="O179" s="55"/>
    </row>
    <row r="180" spans="2:15" ht="65.25" customHeight="1" x14ac:dyDescent="0.25">
      <c r="B180" s="84" t="s">
        <v>226</v>
      </c>
      <c r="C180" s="77"/>
      <c r="D180" s="78">
        <v>30000</v>
      </c>
      <c r="E180" s="78"/>
      <c r="F180" s="78"/>
      <c r="G180" s="78"/>
      <c r="H180" s="78"/>
      <c r="I180" s="78"/>
      <c r="J180" s="38">
        <f>+D180+G180</f>
        <v>30000</v>
      </c>
      <c r="K180" s="79"/>
      <c r="L180" s="36">
        <f>+E180+F180+H180+I180</f>
        <v>0</v>
      </c>
      <c r="M180" s="80"/>
      <c r="N180" s="81"/>
      <c r="O180" s="55"/>
    </row>
    <row r="181" spans="2:15" ht="38.25" customHeight="1" x14ac:dyDescent="0.25">
      <c r="B181" s="67"/>
      <c r="C181" s="85" t="s">
        <v>227</v>
      </c>
      <c r="D181" s="86">
        <f t="shared" ref="D181:J181" si="26">SUM(D177:D180)</f>
        <v>300200.93</v>
      </c>
      <c r="E181" s="86">
        <f t="shared" si="26"/>
        <v>123556.8</v>
      </c>
      <c r="F181" s="86">
        <f t="shared" si="26"/>
        <v>0</v>
      </c>
      <c r="G181" s="86">
        <f t="shared" si="26"/>
        <v>111000</v>
      </c>
      <c r="H181" s="86">
        <f t="shared" si="26"/>
        <v>50196</v>
      </c>
      <c r="I181" s="86">
        <f t="shared" si="26"/>
        <v>0</v>
      </c>
      <c r="J181" s="87">
        <f t="shared" si="26"/>
        <v>411200.93</v>
      </c>
      <c r="K181" s="52">
        <f>(K177*J177)+(K178*J178)+(K179*J179)+(K180*J180)</f>
        <v>0</v>
      </c>
      <c r="L181" s="52">
        <f>SUM(L177:L180)</f>
        <v>173752.80000000002</v>
      </c>
      <c r="M181" s="54"/>
      <c r="N181" s="77"/>
      <c r="O181" s="88"/>
    </row>
    <row r="182" spans="2:15" ht="15.75" customHeight="1" x14ac:dyDescent="0.25">
      <c r="B182" s="67"/>
      <c r="C182" s="62"/>
      <c r="D182" s="68"/>
      <c r="E182" s="68"/>
      <c r="F182" s="68"/>
      <c r="G182" s="68"/>
      <c r="H182" s="68"/>
      <c r="I182" s="68"/>
      <c r="J182" s="68"/>
      <c r="K182" s="68"/>
      <c r="L182" s="68"/>
      <c r="M182" s="69"/>
      <c r="N182" s="62"/>
      <c r="O182" s="88"/>
    </row>
    <row r="183" spans="2:15" ht="15.75" customHeight="1" x14ac:dyDescent="0.25">
      <c r="B183" s="67"/>
      <c r="C183" s="62"/>
      <c r="D183" s="68"/>
      <c r="E183" s="68"/>
      <c r="F183" s="68"/>
      <c r="G183" s="68"/>
      <c r="H183" s="68"/>
      <c r="I183" s="68"/>
      <c r="J183" s="68"/>
      <c r="K183" s="68"/>
      <c r="L183" s="68"/>
      <c r="M183" s="69"/>
      <c r="N183" s="62"/>
      <c r="O183" s="88"/>
    </row>
    <row r="184" spans="2:15" ht="15.75" customHeight="1" x14ac:dyDescent="0.25">
      <c r="B184" s="67"/>
      <c r="C184" s="62"/>
      <c r="D184" s="68"/>
      <c r="E184" s="68"/>
      <c r="F184" s="68"/>
      <c r="G184" s="68"/>
      <c r="H184" s="68"/>
      <c r="I184" s="68"/>
      <c r="J184" s="68"/>
      <c r="K184" s="68"/>
      <c r="L184" s="68"/>
      <c r="M184" s="69"/>
      <c r="N184" s="62"/>
      <c r="O184" s="88"/>
    </row>
    <row r="185" spans="2:15" ht="15.75" customHeight="1" x14ac:dyDescent="0.25">
      <c r="B185" s="67"/>
      <c r="C185" s="62"/>
      <c r="D185" s="68"/>
      <c r="E185" s="68"/>
      <c r="F185" s="68"/>
      <c r="G185" s="68"/>
      <c r="H185" s="68"/>
      <c r="I185" s="68"/>
      <c r="J185" s="68"/>
      <c r="K185" s="68"/>
      <c r="L185" s="68"/>
      <c r="M185" s="69"/>
      <c r="N185" s="62"/>
      <c r="O185" s="88"/>
    </row>
    <row r="186" spans="2:15" ht="15.75" customHeight="1" x14ac:dyDescent="0.25">
      <c r="B186" s="67"/>
      <c r="C186" s="62"/>
      <c r="D186" s="68"/>
      <c r="E186" s="68"/>
      <c r="F186" s="68"/>
      <c r="G186" s="68"/>
      <c r="H186" s="68"/>
      <c r="I186" s="68"/>
      <c r="J186" s="68"/>
      <c r="K186" s="68"/>
      <c r="L186" s="68"/>
      <c r="M186" s="69"/>
      <c r="N186" s="62"/>
      <c r="O186" s="88"/>
    </row>
    <row r="187" spans="2:15" ht="15.75" customHeight="1" x14ac:dyDescent="0.25">
      <c r="B187" s="67"/>
      <c r="C187" s="62"/>
      <c r="D187" s="68"/>
      <c r="E187" s="68"/>
      <c r="F187" s="68"/>
      <c r="G187" s="68"/>
      <c r="H187" s="68"/>
      <c r="I187" s="68"/>
      <c r="J187" s="68"/>
      <c r="K187" s="68"/>
      <c r="L187" s="68"/>
      <c r="M187" s="69"/>
      <c r="N187" s="62"/>
      <c r="O187" s="88"/>
    </row>
    <row r="188" spans="2:15" ht="15.75" customHeight="1" thickBot="1" x14ac:dyDescent="0.3">
      <c r="B188" s="67"/>
      <c r="C188" s="62"/>
      <c r="D188" s="68"/>
      <c r="E188" s="68"/>
      <c r="F188" s="68"/>
      <c r="G188" s="68"/>
      <c r="H188" s="68"/>
      <c r="I188" s="68"/>
      <c r="J188" s="68"/>
      <c r="K188" s="68"/>
      <c r="L188" s="68"/>
      <c r="M188" s="69"/>
      <c r="N188" s="62"/>
      <c r="O188" s="88"/>
    </row>
    <row r="189" spans="2:15" ht="15.75" x14ac:dyDescent="0.25">
      <c r="B189" s="67"/>
      <c r="C189" s="89" t="s">
        <v>228</v>
      </c>
      <c r="D189" s="90"/>
      <c r="E189" s="90"/>
      <c r="F189" s="90"/>
      <c r="G189" s="90"/>
      <c r="H189" s="90"/>
      <c r="I189" s="90"/>
      <c r="J189" s="91"/>
      <c r="K189" s="88"/>
      <c r="L189" s="92"/>
      <c r="M189" s="93"/>
      <c r="N189" s="88"/>
    </row>
    <row r="190" spans="2:15" ht="54.75" customHeight="1" x14ac:dyDescent="0.25">
      <c r="B190" s="67"/>
      <c r="C190" s="94"/>
      <c r="D190" s="95" t="str">
        <f>D7</f>
        <v>PNUD (budget en USD)</v>
      </c>
      <c r="E190" s="95" t="s">
        <v>7</v>
      </c>
      <c r="F190" s="95" t="s">
        <v>8</v>
      </c>
      <c r="G190" s="95" t="str">
        <f>G7</f>
        <v>OIT (budget en USD)</v>
      </c>
      <c r="H190" s="95" t="s">
        <v>10</v>
      </c>
      <c r="I190" s="95" t="s">
        <v>11</v>
      </c>
      <c r="J190" s="96" t="s">
        <v>12</v>
      </c>
      <c r="K190" s="62"/>
      <c r="L190" s="68"/>
      <c r="M190" s="69"/>
      <c r="N190" s="88"/>
    </row>
    <row r="191" spans="2:15" ht="41.25" customHeight="1" x14ac:dyDescent="0.25">
      <c r="B191" s="97"/>
      <c r="C191" s="98" t="s">
        <v>229</v>
      </c>
      <c r="D191" s="99">
        <f t="shared" ref="D191:I191" si="27">SUM(D18,D28,D38,D48,D60,D70,D80,D90,D102,D112,D122,D132,D144,D154,D164,D174,D177,D178,D179,D180)</f>
        <v>1775700.93</v>
      </c>
      <c r="E191" s="99">
        <f t="shared" si="27"/>
        <v>196924.81000000003</v>
      </c>
      <c r="F191" s="99">
        <f t="shared" si="27"/>
        <v>103100</v>
      </c>
      <c r="G191" s="99">
        <f t="shared" si="27"/>
        <v>394714</v>
      </c>
      <c r="H191" s="99">
        <f t="shared" si="27"/>
        <v>63121.1</v>
      </c>
      <c r="I191" s="99">
        <f t="shared" si="27"/>
        <v>10600</v>
      </c>
      <c r="J191" s="100">
        <f>+D191+G191</f>
        <v>2170414.9299999997</v>
      </c>
      <c r="K191" s="62"/>
      <c r="L191" s="68"/>
      <c r="M191" s="69"/>
      <c r="N191" s="101"/>
    </row>
    <row r="192" spans="2:15" ht="51.75" customHeight="1" x14ac:dyDescent="0.25">
      <c r="B192" s="102"/>
      <c r="C192" s="98" t="s">
        <v>230</v>
      </c>
      <c r="D192" s="99">
        <f t="shared" ref="D192:I192" si="28">D191*0.07</f>
        <v>124299.06510000001</v>
      </c>
      <c r="E192" s="99">
        <f t="shared" si="28"/>
        <v>13784.736700000003</v>
      </c>
      <c r="F192" s="99">
        <f t="shared" si="28"/>
        <v>7217.0000000000009</v>
      </c>
      <c r="G192" s="99">
        <f t="shared" si="28"/>
        <v>27629.980000000003</v>
      </c>
      <c r="H192" s="99">
        <f t="shared" si="28"/>
        <v>4418.4770000000008</v>
      </c>
      <c r="I192" s="99">
        <f t="shared" si="28"/>
        <v>742.00000000000011</v>
      </c>
      <c r="J192" s="100">
        <f>J191*0.07</f>
        <v>151929.04509999999</v>
      </c>
      <c r="K192" s="102"/>
      <c r="L192" s="69"/>
      <c r="M192" s="69"/>
      <c r="N192" s="103"/>
    </row>
    <row r="193" spans="2:15" ht="51.75" customHeight="1" thickBot="1" x14ac:dyDescent="0.3">
      <c r="B193" s="102"/>
      <c r="C193" s="104" t="s">
        <v>12</v>
      </c>
      <c r="D193" s="105">
        <f t="shared" ref="D193:I193" si="29">SUM(D191:D192)</f>
        <v>1899999.9950999999</v>
      </c>
      <c r="E193" s="105">
        <f t="shared" si="29"/>
        <v>210709.54670000004</v>
      </c>
      <c r="F193" s="105">
        <f t="shared" si="29"/>
        <v>110317</v>
      </c>
      <c r="G193" s="105">
        <f t="shared" si="29"/>
        <v>422343.98</v>
      </c>
      <c r="H193" s="105">
        <f t="shared" si="29"/>
        <v>67539.577000000005</v>
      </c>
      <c r="I193" s="105">
        <f t="shared" si="29"/>
        <v>11342</v>
      </c>
      <c r="J193" s="106">
        <f>SUM(J191:J192)</f>
        <v>2322343.9750999995</v>
      </c>
      <c r="K193" s="102"/>
      <c r="L193" s="69"/>
      <c r="M193" s="69"/>
      <c r="N193" s="103"/>
    </row>
    <row r="194" spans="2:15" ht="42" hidden="1" customHeight="1" thickBot="1" x14ac:dyDescent="0.3">
      <c r="B194" s="102"/>
      <c r="N194" s="70"/>
      <c r="O194" s="103"/>
    </row>
    <row r="195" spans="2:15" s="18" customFormat="1" ht="29.25" hidden="1" customHeight="1" thickBot="1" x14ac:dyDescent="0.3">
      <c r="B195" s="62"/>
      <c r="C195" s="67"/>
      <c r="D195" s="109"/>
      <c r="E195" s="109"/>
      <c r="F195" s="109"/>
      <c r="G195" s="109"/>
      <c r="H195" s="109"/>
      <c r="I195" s="109"/>
      <c r="J195" s="109"/>
      <c r="K195" s="109"/>
      <c r="L195" s="110"/>
      <c r="M195" s="111"/>
      <c r="N195" s="88"/>
      <c r="O195" s="97"/>
    </row>
    <row r="196" spans="2:15" ht="23.25" hidden="1" customHeight="1" thickBot="1" x14ac:dyDescent="0.3">
      <c r="B196" s="103"/>
      <c r="C196" s="112" t="s">
        <v>231</v>
      </c>
      <c r="D196" s="113"/>
      <c r="E196" s="114"/>
      <c r="F196" s="114"/>
      <c r="G196" s="114"/>
      <c r="H196" s="114"/>
      <c r="I196" s="114"/>
      <c r="J196" s="114"/>
      <c r="K196" s="115"/>
      <c r="L196" s="116"/>
      <c r="M196" s="55"/>
      <c r="N196" s="103"/>
    </row>
    <row r="197" spans="2:15" ht="51.75" hidden="1" customHeight="1" thickBot="1" x14ac:dyDescent="0.3">
      <c r="B197" s="103"/>
      <c r="C197" s="117"/>
      <c r="D197" s="95" t="str">
        <f>D7</f>
        <v>PNUD (budget en USD)</v>
      </c>
      <c r="E197" s="95"/>
      <c r="F197" s="95"/>
      <c r="G197" s="95" t="str">
        <f>G7</f>
        <v>OIT (budget en USD)</v>
      </c>
      <c r="H197" s="95"/>
      <c r="I197" s="95"/>
      <c r="J197" s="118" t="s">
        <v>12</v>
      </c>
      <c r="K197" s="119" t="s">
        <v>232</v>
      </c>
      <c r="L197" s="116"/>
      <c r="M197" s="55"/>
      <c r="N197" s="103"/>
    </row>
    <row r="198" spans="2:15" ht="55.5" hidden="1" customHeight="1" thickBot="1" x14ac:dyDescent="0.3">
      <c r="B198" s="103"/>
      <c r="C198" s="120" t="s">
        <v>233</v>
      </c>
      <c r="D198" s="121">
        <f>$D$193*K198</f>
        <v>759999.99803999998</v>
      </c>
      <c r="E198" s="122"/>
      <c r="F198" s="122"/>
      <c r="G198" s="122">
        <f>$G$193*K198</f>
        <v>168937.592</v>
      </c>
      <c r="H198" s="122"/>
      <c r="I198" s="122"/>
      <c r="J198" s="123">
        <f>SUM(D198:I198)</f>
        <v>928937.59003999992</v>
      </c>
      <c r="K198" s="124">
        <v>0.4</v>
      </c>
      <c r="L198" s="92"/>
      <c r="M198" s="93"/>
      <c r="N198" s="103"/>
    </row>
    <row r="199" spans="2:15" ht="57.75" hidden="1" customHeight="1" thickBot="1" x14ac:dyDescent="0.3">
      <c r="B199" s="125"/>
      <c r="C199" s="126" t="s">
        <v>234</v>
      </c>
      <c r="D199" s="121">
        <f>$D$193*K199</f>
        <v>569999.99852999998</v>
      </c>
      <c r="E199" s="122"/>
      <c r="F199" s="122"/>
      <c r="G199" s="122">
        <f>$G$193*K199</f>
        <v>126703.19399999999</v>
      </c>
      <c r="H199" s="122"/>
      <c r="I199" s="122"/>
      <c r="J199" s="127">
        <f>SUM(D199:I199)</f>
        <v>696703.19253</v>
      </c>
      <c r="K199" s="128">
        <v>0.3</v>
      </c>
      <c r="L199" s="92"/>
      <c r="M199" s="93"/>
    </row>
    <row r="200" spans="2:15" ht="57.75" hidden="1" customHeight="1" thickBot="1" x14ac:dyDescent="0.3">
      <c r="B200" s="125"/>
      <c r="C200" s="126" t="s">
        <v>235</v>
      </c>
      <c r="D200" s="121">
        <f>$D$193*K200</f>
        <v>569999.99852999998</v>
      </c>
      <c r="E200" s="122"/>
      <c r="F200" s="122"/>
      <c r="G200" s="122">
        <f>$G$193*K200</f>
        <v>126703.19399999999</v>
      </c>
      <c r="H200" s="122"/>
      <c r="I200" s="122"/>
      <c r="J200" s="127">
        <f>SUM(D200:I200)</f>
        <v>696703.19253</v>
      </c>
      <c r="K200" s="129">
        <v>0.3</v>
      </c>
      <c r="L200" s="130"/>
      <c r="M200" s="131"/>
    </row>
    <row r="201" spans="2:15" ht="38.25" hidden="1" customHeight="1" thickBot="1" x14ac:dyDescent="0.3">
      <c r="B201" s="125"/>
      <c r="C201" s="104" t="s">
        <v>12</v>
      </c>
      <c r="D201" s="105">
        <f>SUM(D198:D200)</f>
        <v>1899999.9950999999</v>
      </c>
      <c r="E201" s="105"/>
      <c r="F201" s="105"/>
      <c r="G201" s="105">
        <f>SUM(G198:G200)</f>
        <v>422343.98</v>
      </c>
      <c r="H201" s="105"/>
      <c r="I201" s="105"/>
      <c r="J201" s="132">
        <f>SUM(J198:J200)</f>
        <v>2322343.9750999999</v>
      </c>
      <c r="K201" s="133">
        <f>SUM(K198:K200)</f>
        <v>1</v>
      </c>
      <c r="L201" s="134"/>
      <c r="M201" s="33"/>
    </row>
    <row r="202" spans="2:15" ht="21.75" customHeight="1" thickBot="1" x14ac:dyDescent="0.3">
      <c r="B202" s="125"/>
      <c r="C202" s="135"/>
      <c r="D202" s="136"/>
      <c r="E202" s="136"/>
      <c r="F202" s="136"/>
      <c r="G202" s="136"/>
      <c r="H202" s="136"/>
      <c r="I202" s="136"/>
      <c r="J202" s="109"/>
      <c r="K202" s="136"/>
      <c r="L202" s="111"/>
      <c r="M202" s="111"/>
    </row>
    <row r="203" spans="2:15" ht="49.5" customHeight="1" x14ac:dyDescent="0.25">
      <c r="B203" s="125"/>
      <c r="C203" s="137" t="s">
        <v>236</v>
      </c>
      <c r="D203" s="138">
        <f>SUM(K18,K28,K38,K48,K60,K70,K80,K90,K102,K112,K122,K132,K144,K154,K164,K174,K181)*1.07</f>
        <v>941179.49000000011</v>
      </c>
      <c r="E203" s="136"/>
      <c r="F203" s="136"/>
      <c r="G203" s="109"/>
      <c r="H203" s="109"/>
      <c r="I203" s="109"/>
      <c r="J203" s="109"/>
      <c r="K203" s="139" t="s">
        <v>237</v>
      </c>
      <c r="L203" s="140">
        <f>SUM(L181,L174,L164,L154,L144,L132,L122,L112,L102,L90,L80,L70,L60,L48,L38,L28,L18)</f>
        <v>373745.91000000003</v>
      </c>
      <c r="M203" s="141"/>
    </row>
    <row r="204" spans="2:15" ht="28.5" customHeight="1" thickBot="1" x14ac:dyDescent="0.3">
      <c r="B204" s="125"/>
      <c r="C204" s="142" t="s">
        <v>238</v>
      </c>
      <c r="D204" s="143">
        <f>D203/J193</f>
        <v>0.40527135518736979</v>
      </c>
      <c r="E204" s="144"/>
      <c r="F204" s="144"/>
      <c r="G204" s="145"/>
      <c r="H204" s="146"/>
      <c r="I204" s="145"/>
      <c r="J204" s="145"/>
      <c r="K204" s="147" t="s">
        <v>239</v>
      </c>
      <c r="L204" s="148">
        <f>L203/J191</f>
        <v>0.17220021150517983</v>
      </c>
      <c r="M204" s="149"/>
    </row>
    <row r="205" spans="2:15" ht="28.5" customHeight="1" x14ac:dyDescent="0.25">
      <c r="B205" s="125"/>
      <c r="C205" s="150"/>
      <c r="D205" s="151"/>
      <c r="E205" s="152"/>
      <c r="F205" s="152"/>
      <c r="G205" s="153"/>
      <c r="H205" s="154"/>
      <c r="I205" s="153"/>
      <c r="J205" s="153"/>
    </row>
    <row r="206" spans="2:15" ht="28.5" customHeight="1" x14ac:dyDescent="0.25">
      <c r="B206" s="125"/>
      <c r="C206" s="142" t="s">
        <v>240</v>
      </c>
      <c r="D206" s="155">
        <f>SUM(D179:D180)*1.07</f>
        <v>152154.9951</v>
      </c>
      <c r="E206" s="156"/>
      <c r="F206" s="156"/>
      <c r="G206" s="146"/>
      <c r="H206" s="146"/>
      <c r="I206" s="146"/>
      <c r="J206" s="146"/>
    </row>
    <row r="207" spans="2:15" ht="23.25" customHeight="1" x14ac:dyDescent="0.25">
      <c r="B207" s="125"/>
      <c r="C207" s="142" t="s">
        <v>241</v>
      </c>
      <c r="D207" s="143">
        <f>D206/J193</f>
        <v>6.5517854689656069E-2</v>
      </c>
      <c r="E207" s="144"/>
      <c r="F207" s="144"/>
      <c r="G207" s="146"/>
      <c r="H207" s="146"/>
      <c r="I207" s="146"/>
      <c r="J207" s="146"/>
    </row>
    <row r="208" spans="2:15" ht="66.75" customHeight="1" thickBot="1" x14ac:dyDescent="0.3">
      <c r="B208" s="125"/>
      <c r="C208" s="157" t="s">
        <v>242</v>
      </c>
      <c r="D208" s="158"/>
      <c r="E208" s="159"/>
      <c r="F208" s="159"/>
      <c r="G208" s="160"/>
      <c r="H208" s="160"/>
      <c r="I208" s="160"/>
      <c r="J208" s="160"/>
      <c r="L208" s="108"/>
    </row>
    <row r="209" spans="2:15" ht="55.5" customHeight="1" x14ac:dyDescent="0.25">
      <c r="B209" s="125"/>
      <c r="O209" s="18"/>
    </row>
    <row r="210" spans="2:15" ht="42.75" customHeight="1" x14ac:dyDescent="0.25">
      <c r="B210" s="125"/>
    </row>
    <row r="211" spans="2:15" ht="21.75" customHeight="1" x14ac:dyDescent="0.25">
      <c r="B211" s="125"/>
    </row>
    <row r="212" spans="2:15" ht="21.75" customHeight="1" x14ac:dyDescent="0.25">
      <c r="B212" s="125"/>
    </row>
    <row r="213" spans="2:15" ht="23.25" customHeight="1" x14ac:dyDescent="0.25">
      <c r="B213" s="125"/>
    </row>
    <row r="214" spans="2:15" ht="23.25" customHeight="1" x14ac:dyDescent="0.25"/>
    <row r="215" spans="2:15" ht="21.75" customHeight="1" x14ac:dyDescent="0.25"/>
    <row r="216" spans="2:15" ht="16.5" customHeight="1" x14ac:dyDescent="0.25"/>
    <row r="217" spans="2:15" ht="29.25" customHeight="1" x14ac:dyDescent="0.25"/>
    <row r="218" spans="2:15" ht="24.75" customHeight="1" x14ac:dyDescent="0.25"/>
    <row r="219" spans="2:15" ht="33" customHeight="1" x14ac:dyDescent="0.25"/>
    <row r="221" spans="2:15" ht="15" customHeight="1" x14ac:dyDescent="0.25"/>
    <row r="222" spans="2:15" ht="25.5" customHeight="1" x14ac:dyDescent="0.25"/>
    <row r="273" spans="1:1" x14ac:dyDescent="0.25">
      <c r="A273" s="9" t="s">
        <v>243</v>
      </c>
    </row>
  </sheetData>
  <mergeCells count="29">
    <mergeCell ref="C189:J189"/>
    <mergeCell ref="C196:K196"/>
    <mergeCell ref="B199:B213"/>
    <mergeCell ref="C205:D205"/>
    <mergeCell ref="C208:D208"/>
    <mergeCell ref="C123:N123"/>
    <mergeCell ref="C134:N134"/>
    <mergeCell ref="C135:N135"/>
    <mergeCell ref="C145:N145"/>
    <mergeCell ref="C155:N155"/>
    <mergeCell ref="C165:N165"/>
    <mergeCell ref="C71:N71"/>
    <mergeCell ref="C81:N81"/>
    <mergeCell ref="C92:N92"/>
    <mergeCell ref="C93:N93"/>
    <mergeCell ref="C103:N103"/>
    <mergeCell ref="C113:N113"/>
    <mergeCell ref="C19:N19"/>
    <mergeCell ref="C29:N29"/>
    <mergeCell ref="C39:N39"/>
    <mergeCell ref="C50:N50"/>
    <mergeCell ref="C51:N51"/>
    <mergeCell ref="C61:N61"/>
    <mergeCell ref="B1:N1"/>
    <mergeCell ref="B2:G2"/>
    <mergeCell ref="B3:E3"/>
    <mergeCell ref="B4:K4"/>
    <mergeCell ref="C8:N8"/>
    <mergeCell ref="C9:N9"/>
  </mergeCells>
  <conditionalFormatting sqref="D204:F204">
    <cfRule type="cellIs" dxfId="2" priority="3" operator="lessThan">
      <formula>0.15</formula>
    </cfRule>
  </conditionalFormatting>
  <conditionalFormatting sqref="D207:F207">
    <cfRule type="cellIs" dxfId="1" priority="2" operator="lessThan">
      <formula>0.05</formula>
    </cfRule>
  </conditionalFormatting>
  <conditionalFormatting sqref="K201:M201">
    <cfRule type="cellIs" dxfId="0" priority="1" operator="greaterThan">
      <formula>1</formula>
    </cfRule>
  </conditionalFormatting>
  <dataValidations count="6">
    <dataValidation allowBlank="1" showInputMessage="1" showErrorMessage="1" prompt="Insert *text* description of Outcome here" sqref="C134:N134 C92:N92 C50:N50 C8:N8" xr:uid="{24532014-93DA-468C-95D9-BF88863B5FD7}"/>
    <dataValidation allowBlank="1" showInputMessage="1" showErrorMessage="1" prompt="M&amp;E Budget Cannot be Less than 5%_x000a_" sqref="G207:J207" xr:uid="{FD9FC53B-9218-45F0-9506-4578BA70BD72}"/>
    <dataValidation allowBlank="1" showInputMessage="1" showErrorMessage="1" prompt="% Towards Gender Equality and Women's Empowerment Must be Higher than 15%_x000a_" sqref="J204" xr:uid="{A545FA36-DEDE-4C8F-AC07-F75B57A55C3B}"/>
    <dataValidation allowBlank="1" showErrorMessage="1" prompt="% Towards Gender Equality and Women's Empowerment Must be Higher than 15%_x000a_" sqref="D204:F204 D206:J206" xr:uid="{98FF3D4E-B71C-45C5-BE5D-282A33049F97}"/>
    <dataValidation allowBlank="1" showInputMessage="1" showErrorMessage="1" prompt="Insert *text* description of Activity here" sqref="C10 C20 C30 C40 C52 C62 C72 C82 C104 C114 C124 C136 C146 C156 C166" xr:uid="{B0F3F08F-5676-4979-99F5-02AEC6471CCA}"/>
    <dataValidation allowBlank="1" showInputMessage="1" showErrorMessage="1" prompt="Insert *text* description of Output here" sqref="C9 C19 C29 C39 C51 C61 C71 C81 C93 C103 C113 C123 C135 C145 C155 C165" xr:uid="{F5B56171-1EE8-4328-AFEF-24EDEAB62CDC}"/>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2" ma:contentTypeDescription="Create a new document." ma:contentTypeScope="" ma:versionID="cea61b834f8ee701850a84e4d098b1dc">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b7c69fab125bdb54e21c4307976656df"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ocumentType xmlns="f9695bc1-6109-4dcd-a27a-f8a0370b00e2">Progress report</DocumentType>
    <UploadedBy xmlns="b1528a4b-5ccb-40f7-a09e-43427183cd95">tony.kouemo@undp.org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MPTF_00006_00931</ProjectId>
    <FundCode xmlns="f9695bc1-6109-4dcd-a27a-f8a0370b00e2">MPTF_00006</FundCode>
    <Comments xmlns="f9695bc1-6109-4dcd-a27a-f8a0370b00e2" xsi:nil="true"/>
    <Active xmlns="f9695bc1-6109-4dcd-a27a-f8a0370b00e2">Yes</Active>
    <DocumentDate xmlns="b1528a4b-5ccb-40f7-a09e-43427183cd95">2024-06-15T07:00:00+00:00</DocumentDate>
    <Featured xmlns="b1528a4b-5ccb-40f7-a09e-43427183cd95">1</Featured>
    <FormTypeCode xmlns="b1528a4b-5ccb-40f7-a09e-43427183cd95" xsi:nil="true"/>
  </documentManagement>
</p:properties>
</file>

<file path=customXml/itemProps1.xml><?xml version="1.0" encoding="utf-8"?>
<ds:datastoreItem xmlns:ds="http://schemas.openxmlformats.org/officeDocument/2006/customXml" ds:itemID="{F7A63B4D-663D-48E2-8DBB-95AA5D2A2FF1}"/>
</file>

<file path=customXml/itemProps2.xml><?xml version="1.0" encoding="utf-8"?>
<ds:datastoreItem xmlns:ds="http://schemas.openxmlformats.org/officeDocument/2006/customXml" ds:itemID="{A88044CE-2EC7-43D7-8BE4-AD25531A9406}"/>
</file>

<file path=customXml/itemProps3.xml><?xml version="1.0" encoding="utf-8"?>
<ds:datastoreItem xmlns:ds="http://schemas.openxmlformats.org/officeDocument/2006/customXml" ds:itemID="{4D2B9480-46A4-48EB-8B58-0722CE77284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Tableau Budgétaire 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budgert_rapport_Dialogue_Nationa_Juin24.xlsx</dc:title>
  <dc:creator>Gabriel Emmanuel Oscar</dc:creator>
  <cp:lastModifiedBy>Gabriel Emmanuel Oscar</cp:lastModifiedBy>
  <dcterms:created xsi:type="dcterms:W3CDTF">2024-06-16T17:21:43Z</dcterms:created>
  <dcterms:modified xsi:type="dcterms:W3CDTF">2024-06-16T23:36:30Z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ies>
</file>