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hp\Desktop\COOPI NDJ\67A162 - PROJET PBF AN 2\04 - COMPTA UNPBF AVRIL 24 - SILVIA\"/>
    </mc:Choice>
  </mc:AlternateContent>
  <xr:revisionPtr revIDLastSave="0" documentId="13_ncr:1_{01D3D2A0-2881-4C33-8745-B380EEE84C16}" xr6:coauthVersionLast="47" xr6:coauthVersionMax="47" xr10:uidLastSave="{00000000-0000-0000-0000-000000000000}"/>
  <bookViews>
    <workbookView xWindow="-108" yWindow="-108" windowWidth="23256" windowHeight="12456" firstSheet="2" activeTab="3" xr2:uid="{00000000-000D-0000-FFFF-FFFF00000000}"/>
  </bookViews>
  <sheets>
    <sheet name="RAPPORT ATLAS" sheetId="9" state="hidden" r:id="rId1"/>
    <sheet name="LISTE MAPPING" sheetId="11" state="hidden" r:id="rId2"/>
    <sheet name="Instructions" sheetId="8" r:id="rId3"/>
    <sheet name="1) Tableau budgétaire 1" sheetId="1" r:id="rId4"/>
    <sheet name="2) Tableau budgétaire 2" sheetId="5" r:id="rId5"/>
    <sheet name="3) Notes d'explication" sheetId="3" r:id="rId6"/>
    <sheet name="4) Pour utilisation par PBSO" sheetId="6" r:id="rId7"/>
    <sheet name="5) Pour utilisation par MPTFO" sheetId="4" r:id="rId8"/>
    <sheet name="Sheet2" sheetId="7" state="hidden" r:id="rId9"/>
  </sheets>
  <definedNames>
    <definedName name="_xlnm._FilterDatabase" localSheetId="3" hidden="1">'1) Tableau budgétaire 1'!$A$5:$U$46</definedName>
    <definedName name="_xlnm._FilterDatabase" localSheetId="1" hidden="1">'LISTE MAPPING'!$A$7:$BJ$145</definedName>
    <definedName name="Z_913EDF2B_D796_4451_9DB9_A902841B443B_.wvu.PrintArea" localSheetId="1" hidden="1">'LISTE MAPPING'!$C$3:$J$141</definedName>
    <definedName name="Z_F1BDF3DC_3A5A_4306_8C8E_CE2E405ED839_.wvu.PrintArea" localSheetId="1" hidden="1">'LISTE MAPPING'!$C$3:$J$141</definedName>
    <definedName name="_xlnm.Print_Area" localSheetId="1">'LISTE MAPPING'!$C$3:$J$185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41" i="11" l="1"/>
  <c r="M141" i="11"/>
  <c r="T141" i="11" s="1"/>
  <c r="J141" i="11"/>
  <c r="R141" i="11" s="1"/>
  <c r="S141" i="11" s="1"/>
  <c r="V140" i="11"/>
  <c r="M140" i="11"/>
  <c r="T140" i="11" s="1"/>
  <c r="J140" i="11"/>
  <c r="R140" i="11" s="1"/>
  <c r="S140" i="11" s="1"/>
  <c r="V139" i="11"/>
  <c r="M139" i="11"/>
  <c r="T139" i="11" s="1"/>
  <c r="J139" i="11"/>
  <c r="R139" i="11" s="1"/>
  <c r="S139" i="11" s="1"/>
  <c r="V138" i="11"/>
  <c r="M138" i="11"/>
  <c r="T138" i="11" s="1"/>
  <c r="J138" i="11"/>
  <c r="R138" i="11" s="1"/>
  <c r="S138" i="11" s="1"/>
  <c r="V137" i="11"/>
  <c r="M137" i="11"/>
  <c r="T137" i="11" s="1"/>
  <c r="J137" i="11"/>
  <c r="R137" i="11" s="1"/>
  <c r="S137" i="11" s="1"/>
  <c r="V136" i="11"/>
  <c r="S136" i="11"/>
  <c r="R136" i="11"/>
  <c r="M136" i="11"/>
  <c r="J136" i="11"/>
  <c r="V135" i="11"/>
  <c r="R135" i="11"/>
  <c r="S135" i="11" s="1"/>
  <c r="M135" i="11"/>
  <c r="J135" i="11"/>
  <c r="V134" i="11"/>
  <c r="J134" i="11"/>
  <c r="V133" i="11"/>
  <c r="M133" i="11"/>
  <c r="J133" i="11"/>
  <c r="R133" i="11" s="1"/>
  <c r="S133" i="11" s="1"/>
  <c r="V132" i="11"/>
  <c r="S132" i="11"/>
  <c r="R132" i="11"/>
  <c r="M132" i="11"/>
  <c r="J132" i="11"/>
  <c r="V131" i="11"/>
  <c r="R131" i="11"/>
  <c r="S131" i="11" s="1"/>
  <c r="M131" i="11"/>
  <c r="J131" i="11"/>
  <c r="V130" i="11"/>
  <c r="J130" i="11"/>
  <c r="V129" i="11"/>
  <c r="S129" i="11"/>
  <c r="R129" i="11"/>
  <c r="M129" i="11"/>
  <c r="J129" i="11"/>
  <c r="V128" i="11"/>
  <c r="S128" i="11"/>
  <c r="R128" i="11"/>
  <c r="M128" i="11"/>
  <c r="J128" i="11"/>
  <c r="V127" i="11"/>
  <c r="R127" i="11"/>
  <c r="S127" i="11" s="1"/>
  <c r="M127" i="11"/>
  <c r="J127" i="11"/>
  <c r="V126" i="11"/>
  <c r="J126" i="11"/>
  <c r="V125" i="11"/>
  <c r="S125" i="11"/>
  <c r="R125" i="11"/>
  <c r="M125" i="11"/>
  <c r="J125" i="11"/>
  <c r="V124" i="11"/>
  <c r="S124" i="11"/>
  <c r="R124" i="11"/>
  <c r="M124" i="11"/>
  <c r="J124" i="11"/>
  <c r="V123" i="11"/>
  <c r="R123" i="11"/>
  <c r="S123" i="11" s="1"/>
  <c r="M123" i="11"/>
  <c r="J123" i="11"/>
  <c r="V122" i="11"/>
  <c r="J122" i="11"/>
  <c r="V121" i="11"/>
  <c r="M121" i="11"/>
  <c r="J121" i="11"/>
  <c r="R121" i="11" s="1"/>
  <c r="S121" i="11" s="1"/>
  <c r="V120" i="11"/>
  <c r="S120" i="11"/>
  <c r="R120" i="11"/>
  <c r="M120" i="11"/>
  <c r="J120" i="11"/>
  <c r="V119" i="11"/>
  <c r="R119" i="11"/>
  <c r="S119" i="11" s="1"/>
  <c r="M119" i="11"/>
  <c r="J119" i="11"/>
  <c r="V118" i="11"/>
  <c r="J118" i="11"/>
  <c r="V117" i="11"/>
  <c r="J117" i="11"/>
  <c r="V116" i="11"/>
  <c r="J116" i="11"/>
  <c r="V115" i="11"/>
  <c r="J115" i="11"/>
  <c r="V114" i="11"/>
  <c r="J114" i="11"/>
  <c r="V113" i="11"/>
  <c r="J113" i="11"/>
  <c r="V112" i="11"/>
  <c r="J112" i="11"/>
  <c r="V111" i="11"/>
  <c r="J111" i="11"/>
  <c r="V110" i="11"/>
  <c r="J110" i="11"/>
  <c r="V109" i="11"/>
  <c r="J109" i="11"/>
  <c r="V108" i="11"/>
  <c r="J108" i="11"/>
  <c r="V107" i="11"/>
  <c r="J107" i="11"/>
  <c r="V106" i="11"/>
  <c r="J106" i="11"/>
  <c r="V105" i="11"/>
  <c r="L105" i="11"/>
  <c r="J105" i="11"/>
  <c r="R105" i="11" s="1"/>
  <c r="S105" i="11" s="1"/>
  <c r="V104" i="11"/>
  <c r="R104" i="11"/>
  <c r="S104" i="11" s="1"/>
  <c r="L104" i="11"/>
  <c r="J104" i="11"/>
  <c r="V103" i="11"/>
  <c r="J103" i="11"/>
  <c r="V102" i="11"/>
  <c r="J102" i="11"/>
  <c r="V101" i="11"/>
  <c r="L101" i="11"/>
  <c r="J101" i="11"/>
  <c r="R101" i="11" s="1"/>
  <c r="S101" i="11" s="1"/>
  <c r="V100" i="11"/>
  <c r="R100" i="11"/>
  <c r="S100" i="11" s="1"/>
  <c r="L100" i="11"/>
  <c r="J100" i="11"/>
  <c r="V99" i="11"/>
  <c r="L99" i="11"/>
  <c r="J99" i="11"/>
  <c r="V98" i="11"/>
  <c r="J98" i="11"/>
  <c r="V97" i="11"/>
  <c r="S97" i="11"/>
  <c r="R97" i="11"/>
  <c r="L97" i="11"/>
  <c r="J97" i="11"/>
  <c r="V96" i="11"/>
  <c r="S96" i="11"/>
  <c r="R96" i="11"/>
  <c r="L96" i="11"/>
  <c r="J96" i="11"/>
  <c r="V95" i="11"/>
  <c r="J95" i="11"/>
  <c r="V94" i="11"/>
  <c r="J94" i="11"/>
  <c r="V93" i="11"/>
  <c r="S93" i="11"/>
  <c r="R93" i="11"/>
  <c r="L93" i="11"/>
  <c r="J93" i="11"/>
  <c r="V92" i="11"/>
  <c r="S92" i="11"/>
  <c r="R92" i="11"/>
  <c r="L92" i="11"/>
  <c r="J92" i="11"/>
  <c r="V91" i="11"/>
  <c r="L91" i="11"/>
  <c r="J91" i="11"/>
  <c r="V90" i="11"/>
  <c r="J90" i="11"/>
  <c r="V89" i="11"/>
  <c r="S89" i="11"/>
  <c r="J89" i="11"/>
  <c r="L89" i="11" s="1"/>
  <c r="V88" i="11"/>
  <c r="R88" i="11"/>
  <c r="L88" i="11"/>
  <c r="J88" i="11"/>
  <c r="S88" i="11" s="1"/>
  <c r="V87" i="11"/>
  <c r="J87" i="11"/>
  <c r="V86" i="11"/>
  <c r="R86" i="11"/>
  <c r="J86" i="11"/>
  <c r="S86" i="11" s="1"/>
  <c r="V85" i="11"/>
  <c r="S85" i="11"/>
  <c r="R85" i="11"/>
  <c r="J85" i="11"/>
  <c r="L85" i="11" s="1"/>
  <c r="V84" i="11"/>
  <c r="R84" i="11"/>
  <c r="L84" i="11"/>
  <c r="J84" i="11"/>
  <c r="S84" i="11" s="1"/>
  <c r="V83" i="11"/>
  <c r="J83" i="11"/>
  <c r="V82" i="11"/>
  <c r="S82" i="11"/>
  <c r="L82" i="11"/>
  <c r="J82" i="11"/>
  <c r="V81" i="11"/>
  <c r="R81" i="11"/>
  <c r="S81" i="11" s="1"/>
  <c r="L81" i="11"/>
  <c r="J81" i="11"/>
  <c r="V80" i="11"/>
  <c r="L80" i="11"/>
  <c r="J80" i="11"/>
  <c r="V79" i="11"/>
  <c r="J79" i="11"/>
  <c r="V78" i="11"/>
  <c r="S78" i="11"/>
  <c r="R78" i="11"/>
  <c r="L78" i="11"/>
  <c r="J78" i="11"/>
  <c r="V77" i="11"/>
  <c r="S77" i="11"/>
  <c r="R77" i="11"/>
  <c r="K77" i="11"/>
  <c r="J77" i="11"/>
  <c r="V76" i="11"/>
  <c r="S76" i="11"/>
  <c r="R76" i="11"/>
  <c r="K76" i="11"/>
  <c r="J76" i="11"/>
  <c r="V75" i="11"/>
  <c r="S75" i="11"/>
  <c r="R75" i="11"/>
  <c r="K75" i="11"/>
  <c r="J75" i="11"/>
  <c r="V74" i="11"/>
  <c r="S74" i="11"/>
  <c r="R74" i="11"/>
  <c r="K74" i="11"/>
  <c r="J74" i="11"/>
  <c r="V73" i="11"/>
  <c r="S73" i="11"/>
  <c r="R73" i="11"/>
  <c r="K73" i="11"/>
  <c r="J73" i="11"/>
  <c r="V72" i="11"/>
  <c r="S72" i="11"/>
  <c r="R72" i="11"/>
  <c r="K72" i="11"/>
  <c r="J72" i="11"/>
  <c r="V71" i="11"/>
  <c r="J71" i="11"/>
  <c r="V70" i="11"/>
  <c r="J70" i="11"/>
  <c r="V69" i="11"/>
  <c r="S69" i="11"/>
  <c r="R69" i="11"/>
  <c r="K69" i="11"/>
  <c r="J69" i="11"/>
  <c r="V68" i="11"/>
  <c r="S68" i="11"/>
  <c r="R68" i="11"/>
  <c r="K68" i="11"/>
  <c r="J68" i="11"/>
  <c r="V67" i="11"/>
  <c r="J67" i="11"/>
  <c r="V66" i="11"/>
  <c r="J66" i="11"/>
  <c r="V65" i="11"/>
  <c r="S65" i="11"/>
  <c r="R65" i="11"/>
  <c r="K65" i="11"/>
  <c r="J65" i="11"/>
  <c r="V64" i="11"/>
  <c r="S64" i="11"/>
  <c r="R64" i="11"/>
  <c r="K64" i="11"/>
  <c r="J64" i="11"/>
  <c r="V63" i="11"/>
  <c r="J63" i="11"/>
  <c r="V62" i="11"/>
  <c r="J62" i="11"/>
  <c r="V61" i="11"/>
  <c r="S61" i="11"/>
  <c r="R61" i="11"/>
  <c r="K61" i="11"/>
  <c r="J61" i="11"/>
  <c r="V60" i="11"/>
  <c r="S60" i="11"/>
  <c r="R60" i="11"/>
  <c r="K60" i="11"/>
  <c r="J60" i="11"/>
  <c r="V59" i="11"/>
  <c r="J59" i="11"/>
  <c r="V58" i="11"/>
  <c r="J58" i="11"/>
  <c r="V57" i="11"/>
  <c r="J57" i="11"/>
  <c r="V56" i="11"/>
  <c r="J56" i="11"/>
  <c r="X55" i="11"/>
  <c r="V55" i="11"/>
  <c r="J55" i="11"/>
  <c r="D55" i="11"/>
  <c r="X54" i="11"/>
  <c r="V54" i="11"/>
  <c r="J54" i="11"/>
  <c r="D54" i="11"/>
  <c r="X53" i="11"/>
  <c r="V53" i="11"/>
  <c r="S53" i="11"/>
  <c r="K53" i="11"/>
  <c r="J53" i="11"/>
  <c r="D53" i="11"/>
  <c r="X52" i="11"/>
  <c r="V52" i="11"/>
  <c r="S52" i="11"/>
  <c r="R52" i="11"/>
  <c r="K52" i="11"/>
  <c r="J52" i="11"/>
  <c r="D52" i="11"/>
  <c r="X51" i="11"/>
  <c r="V51" i="11"/>
  <c r="S51" i="11"/>
  <c r="J51" i="11"/>
  <c r="K51" i="11" s="1"/>
  <c r="I51" i="11"/>
  <c r="D51" i="11"/>
  <c r="X50" i="11"/>
  <c r="V50" i="11"/>
  <c r="I50" i="11"/>
  <c r="J50" i="11" s="1"/>
  <c r="D50" i="11"/>
  <c r="X49" i="11"/>
  <c r="V49" i="11"/>
  <c r="J49" i="11"/>
  <c r="D49" i="11"/>
  <c r="X48" i="11"/>
  <c r="V48" i="11"/>
  <c r="J48" i="11"/>
  <c r="D48" i="11"/>
  <c r="X47" i="11"/>
  <c r="V47" i="11"/>
  <c r="J47" i="11"/>
  <c r="D47" i="11"/>
  <c r="X46" i="11"/>
  <c r="V46" i="11"/>
  <c r="J46" i="11"/>
  <c r="D46" i="11"/>
  <c r="X45" i="11"/>
  <c r="V45" i="11"/>
  <c r="S45" i="11"/>
  <c r="K45" i="11"/>
  <c r="J45" i="11"/>
  <c r="D45" i="11"/>
  <c r="X44" i="11"/>
  <c r="V44" i="11"/>
  <c r="S44" i="11"/>
  <c r="R44" i="11"/>
  <c r="K44" i="11"/>
  <c r="J44" i="11"/>
  <c r="D44" i="11"/>
  <c r="X43" i="11"/>
  <c r="V43" i="11"/>
  <c r="S43" i="11"/>
  <c r="R43" i="11"/>
  <c r="K43" i="11"/>
  <c r="J43" i="11"/>
  <c r="D43" i="11"/>
  <c r="X42" i="11"/>
  <c r="V42" i="11"/>
  <c r="S42" i="11"/>
  <c r="R42" i="11"/>
  <c r="K42" i="11"/>
  <c r="J42" i="11"/>
  <c r="D42" i="11"/>
  <c r="X41" i="11"/>
  <c r="V41" i="11"/>
  <c r="S41" i="11"/>
  <c r="R41" i="11"/>
  <c r="K41" i="11"/>
  <c r="J41" i="11"/>
  <c r="D41" i="11"/>
  <c r="X40" i="11"/>
  <c r="V40" i="11"/>
  <c r="S40" i="11"/>
  <c r="R40" i="11"/>
  <c r="K40" i="11"/>
  <c r="J40" i="11"/>
  <c r="D40" i="11"/>
  <c r="X39" i="11"/>
  <c r="V39" i="11"/>
  <c r="S39" i="11"/>
  <c r="R39" i="11"/>
  <c r="K39" i="11"/>
  <c r="J39" i="11"/>
  <c r="D39" i="11"/>
  <c r="X38" i="11"/>
  <c r="V38" i="11"/>
  <c r="S38" i="11"/>
  <c r="R38" i="11"/>
  <c r="K38" i="11"/>
  <c r="J38" i="11"/>
  <c r="D38" i="11"/>
  <c r="X37" i="11"/>
  <c r="V37" i="11"/>
  <c r="S37" i="11"/>
  <c r="R37" i="11"/>
  <c r="K37" i="11"/>
  <c r="J37" i="11"/>
  <c r="D37" i="11"/>
  <c r="X36" i="11"/>
  <c r="V36" i="11"/>
  <c r="S36" i="11"/>
  <c r="R36" i="11"/>
  <c r="K36" i="11"/>
  <c r="J36" i="11"/>
  <c r="D36" i="11"/>
  <c r="X35" i="11"/>
  <c r="V35" i="11"/>
  <c r="S35" i="11"/>
  <c r="R35" i="11"/>
  <c r="K35" i="11"/>
  <c r="J35" i="11"/>
  <c r="D35" i="11"/>
  <c r="X34" i="11"/>
  <c r="V34" i="11"/>
  <c r="S34" i="11"/>
  <c r="R34" i="11"/>
  <c r="K34" i="11"/>
  <c r="J34" i="11"/>
  <c r="D34" i="11"/>
  <c r="X33" i="11"/>
  <c r="V33" i="11"/>
  <c r="S33" i="11"/>
  <c r="R33" i="11"/>
  <c r="K33" i="11"/>
  <c r="J33" i="11"/>
  <c r="D33" i="11"/>
  <c r="X32" i="11"/>
  <c r="V32" i="11"/>
  <c r="S32" i="11"/>
  <c r="R32" i="11"/>
  <c r="K32" i="11"/>
  <c r="J32" i="11"/>
  <c r="D32" i="11"/>
  <c r="X31" i="11"/>
  <c r="V31" i="11"/>
  <c r="S31" i="11"/>
  <c r="R31" i="11"/>
  <c r="K31" i="11"/>
  <c r="J31" i="11"/>
  <c r="D31" i="11"/>
  <c r="X30" i="11"/>
  <c r="V30" i="11"/>
  <c r="S30" i="11"/>
  <c r="R30" i="11"/>
  <c r="K30" i="11"/>
  <c r="J30" i="11"/>
  <c r="D30" i="11"/>
  <c r="X29" i="11"/>
  <c r="V29" i="11"/>
  <c r="S29" i="11"/>
  <c r="R29" i="11"/>
  <c r="K29" i="11"/>
  <c r="J29" i="11"/>
  <c r="D29" i="11"/>
  <c r="X28" i="11"/>
  <c r="V28" i="11"/>
  <c r="S28" i="11"/>
  <c r="R28" i="11"/>
  <c r="K28" i="11"/>
  <c r="J28" i="11"/>
  <c r="D28" i="11"/>
  <c r="X27" i="11"/>
  <c r="V27" i="11"/>
  <c r="S27" i="11"/>
  <c r="R27" i="11"/>
  <c r="K27" i="11"/>
  <c r="J27" i="11"/>
  <c r="D27" i="11"/>
  <c r="X26" i="11"/>
  <c r="V26" i="11"/>
  <c r="S26" i="11"/>
  <c r="R26" i="11"/>
  <c r="K26" i="11"/>
  <c r="J26" i="11"/>
  <c r="D26" i="11"/>
  <c r="X25" i="11"/>
  <c r="V25" i="11"/>
  <c r="S25" i="11"/>
  <c r="R25" i="11"/>
  <c r="K25" i="11"/>
  <c r="J25" i="11"/>
  <c r="D25" i="11"/>
  <c r="X24" i="11"/>
  <c r="V24" i="11"/>
  <c r="S24" i="11"/>
  <c r="R24" i="11"/>
  <c r="K24" i="11"/>
  <c r="J24" i="11"/>
  <c r="D24" i="11"/>
  <c r="X23" i="11"/>
  <c r="V23" i="11"/>
  <c r="S23" i="11"/>
  <c r="R23" i="11"/>
  <c r="K23" i="11"/>
  <c r="J23" i="11"/>
  <c r="D23" i="11"/>
  <c r="X22" i="11"/>
  <c r="V22" i="11"/>
  <c r="S22" i="11"/>
  <c r="R22" i="11"/>
  <c r="K22" i="11"/>
  <c r="J22" i="11"/>
  <c r="D22" i="11"/>
  <c r="X21" i="11"/>
  <c r="V21" i="11"/>
  <c r="S21" i="11"/>
  <c r="R21" i="11"/>
  <c r="K21" i="11"/>
  <c r="J21" i="11"/>
  <c r="D21" i="11"/>
  <c r="X20" i="11"/>
  <c r="V20" i="11"/>
  <c r="S20" i="11"/>
  <c r="R20" i="11"/>
  <c r="K20" i="11"/>
  <c r="J20" i="11"/>
  <c r="D20" i="11"/>
  <c r="X19" i="11"/>
  <c r="V19" i="11"/>
  <c r="S19" i="11"/>
  <c r="R19" i="11"/>
  <c r="K19" i="11"/>
  <c r="J19" i="11"/>
  <c r="D19" i="11"/>
  <c r="X18" i="11"/>
  <c r="V18" i="11"/>
  <c r="S18" i="11"/>
  <c r="R18" i="11"/>
  <c r="K18" i="11"/>
  <c r="J18" i="11"/>
  <c r="D18" i="11"/>
  <c r="X17" i="11"/>
  <c r="V17" i="11"/>
  <c r="S17" i="11"/>
  <c r="R17" i="11"/>
  <c r="K17" i="11"/>
  <c r="J17" i="11"/>
  <c r="D17" i="11"/>
  <c r="X16" i="11"/>
  <c r="V16" i="11"/>
  <c r="S16" i="11"/>
  <c r="R16" i="11"/>
  <c r="K16" i="11"/>
  <c r="J16" i="11"/>
  <c r="D16" i="11"/>
  <c r="X15" i="11"/>
  <c r="V15" i="11"/>
  <c r="S15" i="11"/>
  <c r="R15" i="11"/>
  <c r="K15" i="11"/>
  <c r="J15" i="11"/>
  <c r="D15" i="11"/>
  <c r="X14" i="11"/>
  <c r="V14" i="11"/>
  <c r="S14" i="11"/>
  <c r="R14" i="11"/>
  <c r="K14" i="11"/>
  <c r="J14" i="11"/>
  <c r="D14" i="11"/>
  <c r="X13" i="11"/>
  <c r="V13" i="11"/>
  <c r="S13" i="11"/>
  <c r="R13" i="11"/>
  <c r="K13" i="11"/>
  <c r="J13" i="11"/>
  <c r="D13" i="11"/>
  <c r="X12" i="11"/>
  <c r="V12" i="11"/>
  <c r="S12" i="11"/>
  <c r="R12" i="11"/>
  <c r="K12" i="11"/>
  <c r="J12" i="11"/>
  <c r="D12" i="11"/>
  <c r="X11" i="11"/>
  <c r="V11" i="11"/>
  <c r="S11" i="11"/>
  <c r="R11" i="11"/>
  <c r="K11" i="11"/>
  <c r="J11" i="11"/>
  <c r="D11" i="11"/>
  <c r="X10" i="11"/>
  <c r="V10" i="11"/>
  <c r="S10" i="11"/>
  <c r="R10" i="11"/>
  <c r="K10" i="11"/>
  <c r="J10" i="11"/>
  <c r="D10" i="11"/>
  <c r="X9" i="11"/>
  <c r="V9" i="11"/>
  <c r="S9" i="11"/>
  <c r="R9" i="11"/>
  <c r="K9" i="11"/>
  <c r="J9" i="11"/>
  <c r="D9" i="11"/>
  <c r="W142" i="11"/>
  <c r="V8" i="11"/>
  <c r="S8" i="11"/>
  <c r="R8" i="11"/>
  <c r="K8" i="11"/>
  <c r="J8" i="11"/>
  <c r="I142" i="11" s="1"/>
  <c r="J142" i="11" s="1"/>
  <c r="K142" i="11" s="1"/>
  <c r="D8" i="11"/>
  <c r="R103" i="11" l="1"/>
  <c r="S103" i="11" s="1"/>
  <c r="R67" i="11"/>
  <c r="S67" i="11" s="1"/>
  <c r="L83" i="11"/>
  <c r="R83" i="11"/>
  <c r="S83" i="11" s="1"/>
  <c r="R91" i="11"/>
  <c r="S91" i="11"/>
  <c r="L103" i="11"/>
  <c r="X138" i="11"/>
  <c r="X140" i="11"/>
  <c r="S46" i="11"/>
  <c r="K67" i="11"/>
  <c r="R80" i="11"/>
  <c r="S80" i="11"/>
  <c r="L87" i="11"/>
  <c r="R87" i="11"/>
  <c r="S87" i="11" s="1"/>
  <c r="R59" i="11"/>
  <c r="S59" i="11" s="1"/>
  <c r="S55" i="11"/>
  <c r="K59" i="11"/>
  <c r="R71" i="11"/>
  <c r="S71" i="11" s="1"/>
  <c r="R95" i="11"/>
  <c r="S95" i="11" s="1"/>
  <c r="S108" i="11"/>
  <c r="S116" i="11"/>
  <c r="X8" i="11"/>
  <c r="K71" i="11"/>
  <c r="L95" i="11"/>
  <c r="S102" i="11"/>
  <c r="X137" i="11"/>
  <c r="X139" i="11"/>
  <c r="X141" i="11"/>
  <c r="R50" i="11"/>
  <c r="K50" i="11"/>
  <c r="R63" i="11"/>
  <c r="S63" i="11"/>
  <c r="S66" i="11"/>
  <c r="S106" i="11"/>
  <c r="S114" i="11"/>
  <c r="S50" i="11"/>
  <c r="K63" i="11"/>
  <c r="S79" i="11"/>
  <c r="R99" i="11"/>
  <c r="S99" i="11" s="1"/>
  <c r="K66" i="11"/>
  <c r="K70" i="11"/>
  <c r="L90" i="11"/>
  <c r="L98" i="11"/>
  <c r="L106" i="11"/>
  <c r="L107" i="11"/>
  <c r="L108" i="11"/>
  <c r="L109" i="11"/>
  <c r="L110" i="11"/>
  <c r="L111" i="11"/>
  <c r="L112" i="11"/>
  <c r="L113" i="11"/>
  <c r="L114" i="11"/>
  <c r="T114" i="11" s="1"/>
  <c r="X114" i="11" s="1"/>
  <c r="L115" i="11"/>
  <c r="L116" i="11"/>
  <c r="L117" i="11"/>
  <c r="M118" i="11"/>
  <c r="M126" i="11"/>
  <c r="M134" i="11"/>
  <c r="J143" i="11"/>
  <c r="K56" i="11"/>
  <c r="K57" i="11"/>
  <c r="K58" i="11"/>
  <c r="L79" i="11"/>
  <c r="L143" i="11" s="1"/>
  <c r="L94" i="11"/>
  <c r="L102" i="11"/>
  <c r="M122" i="11"/>
  <c r="M130" i="11"/>
  <c r="K46" i="11"/>
  <c r="K143" i="11" s="1"/>
  <c r="K47" i="11"/>
  <c r="K48" i="11"/>
  <c r="K49" i="11"/>
  <c r="K54" i="11"/>
  <c r="K55" i="11"/>
  <c r="R56" i="11"/>
  <c r="S56" i="11" s="1"/>
  <c r="R57" i="11"/>
  <c r="S57" i="11" s="1"/>
  <c r="R58" i="11"/>
  <c r="S58" i="11" s="1"/>
  <c r="R62" i="11"/>
  <c r="S62" i="11" s="1"/>
  <c r="R66" i="11"/>
  <c r="R70" i="11"/>
  <c r="S70" i="11" s="1"/>
  <c r="R79" i="11"/>
  <c r="L86" i="11"/>
  <c r="R90" i="11"/>
  <c r="S90" i="11" s="1"/>
  <c r="R94" i="11"/>
  <c r="S94" i="11" s="1"/>
  <c r="R98" i="11"/>
  <c r="S98" i="11" s="1"/>
  <c r="R102" i="11"/>
  <c r="R106" i="11"/>
  <c r="R107" i="11"/>
  <c r="S107" i="11" s="1"/>
  <c r="R108" i="11"/>
  <c r="R109" i="11"/>
  <c r="S109" i="11" s="1"/>
  <c r="R110" i="11"/>
  <c r="S110" i="11" s="1"/>
  <c r="R111" i="11"/>
  <c r="S111" i="11" s="1"/>
  <c r="R112" i="11"/>
  <c r="S112" i="11" s="1"/>
  <c r="R113" i="11"/>
  <c r="S113" i="11" s="1"/>
  <c r="R114" i="11"/>
  <c r="R115" i="11"/>
  <c r="S115" i="11" s="1"/>
  <c r="R116" i="11"/>
  <c r="R117" i="11"/>
  <c r="S117" i="11" s="1"/>
  <c r="R118" i="11"/>
  <c r="S118" i="11" s="1"/>
  <c r="R122" i="11"/>
  <c r="S122" i="11" s="1"/>
  <c r="R126" i="11"/>
  <c r="S126" i="11" s="1"/>
  <c r="R130" i="11"/>
  <c r="S130" i="11" s="1"/>
  <c r="R134" i="11"/>
  <c r="S134" i="11" s="1"/>
  <c r="K62" i="11"/>
  <c r="R46" i="11"/>
  <c r="R47" i="11"/>
  <c r="R142" i="11" s="1"/>
  <c r="R48" i="11"/>
  <c r="S48" i="11" s="1"/>
  <c r="R49" i="11"/>
  <c r="S49" i="11" s="1"/>
  <c r="R54" i="11"/>
  <c r="S54" i="11" s="1"/>
  <c r="R55" i="11"/>
  <c r="R373" i="11"/>
  <c r="R372" i="11"/>
  <c r="R371" i="11"/>
  <c r="R370" i="11"/>
  <c r="R369" i="11"/>
  <c r="R368" i="11"/>
  <c r="R367" i="11"/>
  <c r="R366" i="11"/>
  <c r="R365" i="11"/>
  <c r="R364" i="11"/>
  <c r="R363" i="11"/>
  <c r="R362" i="11"/>
  <c r="R361" i="11"/>
  <c r="R360" i="11"/>
  <c r="R359" i="11"/>
  <c r="R358" i="11"/>
  <c r="R357" i="11"/>
  <c r="R356" i="11"/>
  <c r="R355" i="11"/>
  <c r="R354" i="11"/>
  <c r="R353" i="11"/>
  <c r="R352" i="11"/>
  <c r="R351" i="11"/>
  <c r="R350" i="11"/>
  <c r="R349" i="11"/>
  <c r="R348" i="11"/>
  <c r="R347" i="11"/>
  <c r="R346" i="11"/>
  <c r="R345" i="11"/>
  <c r="R344" i="11"/>
  <c r="R343" i="11"/>
  <c r="R342" i="11"/>
  <c r="R341" i="11"/>
  <c r="R340" i="11"/>
  <c r="R339" i="11"/>
  <c r="R338" i="11"/>
  <c r="R337" i="11"/>
  <c r="R336" i="11"/>
  <c r="R335" i="11"/>
  <c r="R334" i="11"/>
  <c r="R333" i="11"/>
  <c r="R332" i="11"/>
  <c r="R331" i="11"/>
  <c r="R330" i="11"/>
  <c r="R329" i="11"/>
  <c r="R328" i="11"/>
  <c r="R327" i="11"/>
  <c r="R326" i="11"/>
  <c r="R325" i="11"/>
  <c r="R324" i="11"/>
  <c r="R323" i="11"/>
  <c r="R322" i="11"/>
  <c r="R321" i="11"/>
  <c r="R320" i="11"/>
  <c r="R319" i="11"/>
  <c r="R318" i="11"/>
  <c r="R317" i="11"/>
  <c r="R316" i="11"/>
  <c r="R315" i="11"/>
  <c r="R314" i="11"/>
  <c r="R313" i="11"/>
  <c r="R312" i="11"/>
  <c r="R311" i="11"/>
  <c r="R310" i="11"/>
  <c r="R309" i="11"/>
  <c r="R308" i="11"/>
  <c r="R307" i="11"/>
  <c r="R306" i="11"/>
  <c r="R305" i="11"/>
  <c r="R304" i="11"/>
  <c r="R303" i="11"/>
  <c r="R302" i="11"/>
  <c r="R301" i="11"/>
  <c r="R300" i="11"/>
  <c r="R299" i="11"/>
  <c r="R298" i="11"/>
  <c r="R297" i="11"/>
  <c r="R296" i="11"/>
  <c r="R295" i="11"/>
  <c r="R294" i="11"/>
  <c r="R293" i="11"/>
  <c r="R292" i="11"/>
  <c r="R291" i="11"/>
  <c r="R290" i="11"/>
  <c r="R289" i="11"/>
  <c r="R288" i="11"/>
  <c r="R287" i="11"/>
  <c r="R286" i="11"/>
  <c r="R285" i="11"/>
  <c r="R284" i="11"/>
  <c r="R283" i="11"/>
  <c r="R282" i="11"/>
  <c r="R281" i="11"/>
  <c r="R280" i="11"/>
  <c r="R279" i="11"/>
  <c r="R278" i="11"/>
  <c r="BF152" i="11"/>
  <c r="J3" i="11"/>
  <c r="L145" i="11" l="1"/>
  <c r="L144" i="11"/>
  <c r="K145" i="11"/>
  <c r="K144" i="11"/>
  <c r="S142" i="11"/>
  <c r="T106" i="11"/>
  <c r="X106" i="11" s="1"/>
  <c r="J145" i="11"/>
  <c r="J144" i="11"/>
  <c r="T113" i="11"/>
  <c r="X113" i="11" s="1"/>
  <c r="T112" i="11"/>
  <c r="X112" i="11" s="1"/>
  <c r="T109" i="11"/>
  <c r="X109" i="11" s="1"/>
  <c r="S47" i="11"/>
  <c r="M143" i="11"/>
  <c r="T117" i="11"/>
  <c r="X117" i="11" s="1"/>
  <c r="T116" i="11"/>
  <c r="X116" i="11" s="1"/>
  <c r="T108" i="11"/>
  <c r="X108" i="11" s="1"/>
  <c r="T111" i="11"/>
  <c r="X111" i="11" s="1"/>
  <c r="T110" i="11"/>
  <c r="X110" i="11" s="1"/>
  <c r="T57" i="11"/>
  <c r="X57" i="11" s="1"/>
  <c r="I8" i="1" s="1"/>
  <c r="T115" i="11"/>
  <c r="X115" i="11" s="1"/>
  <c r="T107" i="11"/>
  <c r="X107" i="11" s="1"/>
  <c r="I12" i="1" s="1"/>
  <c r="T56" i="11"/>
  <c r="X56" i="11" s="1"/>
  <c r="T76" i="11"/>
  <c r="X76" i="11" s="1"/>
  <c r="I13" i="1" s="1"/>
  <c r="T77" i="11"/>
  <c r="X77" i="11" s="1"/>
  <c r="T73" i="11"/>
  <c r="X73" i="11" s="1"/>
  <c r="I9" i="1" s="1"/>
  <c r="T74" i="11"/>
  <c r="X74" i="11" s="1"/>
  <c r="I11" i="1" s="1"/>
  <c r="T75" i="11"/>
  <c r="X75" i="11" s="1"/>
  <c r="I10" i="1" s="1"/>
  <c r="D5" i="9"/>
  <c r="D9" i="9"/>
  <c r="D3" i="9"/>
  <c r="X142" i="11" l="1"/>
  <c r="M145" i="11"/>
  <c r="M144" i="11"/>
  <c r="D4" i="9"/>
  <c r="I178" i="1"/>
  <c r="I171" i="1"/>
  <c r="I170" i="1"/>
  <c r="I169" i="1"/>
  <c r="I168" i="1"/>
  <c r="I167" i="1"/>
  <c r="I166" i="1"/>
  <c r="I165" i="1"/>
  <c r="I164" i="1"/>
  <c r="I161" i="1"/>
  <c r="I160" i="1"/>
  <c r="I159" i="1"/>
  <c r="I158" i="1"/>
  <c r="I157" i="1"/>
  <c r="I156" i="1"/>
  <c r="I155" i="1"/>
  <c r="I154" i="1"/>
  <c r="I151" i="1"/>
  <c r="I150" i="1"/>
  <c r="I149" i="1"/>
  <c r="I148" i="1"/>
  <c r="I147" i="1"/>
  <c r="I146" i="1"/>
  <c r="I145" i="1"/>
  <c r="I144" i="1"/>
  <c r="I141" i="1"/>
  <c r="I140" i="1"/>
  <c r="I139" i="1"/>
  <c r="I138" i="1"/>
  <c r="I137" i="1"/>
  <c r="I136" i="1"/>
  <c r="I135" i="1"/>
  <c r="I134" i="1"/>
  <c r="I129" i="1"/>
  <c r="I128" i="1"/>
  <c r="I127" i="1"/>
  <c r="I126" i="1"/>
  <c r="I125" i="1"/>
  <c r="I124" i="1"/>
  <c r="I123" i="1"/>
  <c r="I122" i="1"/>
  <c r="I119" i="1"/>
  <c r="I118" i="1"/>
  <c r="I117" i="1"/>
  <c r="I116" i="1"/>
  <c r="I115" i="1"/>
  <c r="I114" i="1"/>
  <c r="I113" i="1"/>
  <c r="I112" i="1"/>
  <c r="I109" i="1"/>
  <c r="I108" i="1"/>
  <c r="I107" i="1"/>
  <c r="I99" i="1"/>
  <c r="I98" i="1"/>
  <c r="I97" i="1"/>
  <c r="I96" i="1"/>
  <c r="I95" i="1"/>
  <c r="I87" i="1"/>
  <c r="I86" i="1"/>
  <c r="I85" i="1"/>
  <c r="I84" i="1"/>
  <c r="I83" i="1"/>
  <c r="I82" i="1"/>
  <c r="I81" i="1"/>
  <c r="I80" i="1"/>
  <c r="I77" i="1"/>
  <c r="I76" i="1"/>
  <c r="I75" i="1"/>
  <c r="I74" i="1"/>
  <c r="I73" i="1"/>
  <c r="I72" i="1"/>
  <c r="I71" i="1"/>
  <c r="I70" i="1"/>
  <c r="I67" i="1"/>
  <c r="I66" i="1"/>
  <c r="I65" i="1"/>
  <c r="I64" i="1"/>
  <c r="I63" i="1"/>
  <c r="I57" i="1"/>
  <c r="I56" i="1"/>
  <c r="I55" i="1"/>
  <c r="I54" i="1"/>
  <c r="I53" i="1"/>
  <c r="I45" i="1"/>
  <c r="I44" i="1"/>
  <c r="I43" i="1"/>
  <c r="I42" i="1"/>
  <c r="I41" i="1"/>
  <c r="I40" i="1"/>
  <c r="I39" i="1"/>
  <c r="I38" i="1"/>
  <c r="I35" i="1"/>
  <c r="I34" i="1"/>
  <c r="I33" i="1"/>
  <c r="I32" i="1"/>
  <c r="I31" i="1"/>
  <c r="I30" i="1"/>
  <c r="I29" i="1"/>
  <c r="I28" i="1"/>
  <c r="I25" i="1"/>
  <c r="I24" i="1"/>
  <c r="I23" i="1"/>
  <c r="I22" i="1"/>
  <c r="I179" i="1"/>
  <c r="D6" i="9" l="1"/>
  <c r="D7" i="9"/>
  <c r="D8" i="9"/>
  <c r="I78" i="1"/>
  <c r="I142" i="1"/>
  <c r="I162" i="1"/>
  <c r="I177" i="1"/>
  <c r="I88" i="1"/>
  <c r="I152" i="1"/>
  <c r="I172" i="1"/>
  <c r="I130" i="1"/>
  <c r="I176" i="1"/>
  <c r="I175" i="1"/>
  <c r="I120" i="1"/>
  <c r="I36" i="1"/>
  <c r="I46" i="1"/>
  <c r="D205" i="1"/>
  <c r="D10" i="9" l="1"/>
  <c r="I94" i="1"/>
  <c r="I51" i="1"/>
  <c r="I18" i="1"/>
  <c r="I19" i="1"/>
  <c r="I20" i="1"/>
  <c r="I92" i="1"/>
  <c r="I61" i="1"/>
  <c r="I103" i="1"/>
  <c r="I93" i="1"/>
  <c r="I180" i="1"/>
  <c r="I104" i="1"/>
  <c r="I62" i="1"/>
  <c r="I105" i="1"/>
  <c r="I21" i="1"/>
  <c r="I52" i="1"/>
  <c r="I50" i="1"/>
  <c r="I102" i="1"/>
  <c r="I60" i="1"/>
  <c r="I106" i="1"/>
  <c r="G95" i="1"/>
  <c r="D175" i="1"/>
  <c r="I100" i="1" l="1"/>
  <c r="I26" i="1"/>
  <c r="I68" i="1"/>
  <c r="I58" i="1"/>
  <c r="I110" i="1"/>
  <c r="I16" i="1"/>
  <c r="G179" i="1"/>
  <c r="D180" i="1"/>
  <c r="C19" i="4" l="1"/>
  <c r="C6" i="4"/>
  <c r="D197" i="5"/>
  <c r="D4" i="5"/>
  <c r="D196" i="1"/>
  <c r="D189" i="1"/>
  <c r="G175" i="1"/>
  <c r="G176" i="1"/>
  <c r="G177" i="1"/>
  <c r="G178" i="1"/>
  <c r="D16" i="1"/>
  <c r="D26" i="1"/>
  <c r="D18" i="5" s="1"/>
  <c r="D36" i="1"/>
  <c r="D29" i="5" s="1"/>
  <c r="D46" i="1"/>
  <c r="D40" i="5" s="1"/>
  <c r="D58" i="1"/>
  <c r="D78" i="1"/>
  <c r="D74" i="5" s="1"/>
  <c r="D88" i="1"/>
  <c r="D100" i="1"/>
  <c r="D110" i="1"/>
  <c r="D108" i="5" s="1"/>
  <c r="D120" i="1"/>
  <c r="D119" i="5" s="1"/>
  <c r="D130" i="1"/>
  <c r="D142" i="1"/>
  <c r="D142" i="5" s="1"/>
  <c r="D152" i="1"/>
  <c r="D162" i="1"/>
  <c r="D164" i="5" s="1"/>
  <c r="D172" i="1"/>
  <c r="F22" i="4"/>
  <c r="F21" i="4"/>
  <c r="F20" i="4"/>
  <c r="G150" i="1"/>
  <c r="G165" i="1"/>
  <c r="G166" i="1"/>
  <c r="G167" i="1"/>
  <c r="G168" i="1"/>
  <c r="G169" i="1"/>
  <c r="G170" i="1"/>
  <c r="G171" i="1"/>
  <c r="G164" i="1"/>
  <c r="G155" i="1"/>
  <c r="G156" i="1"/>
  <c r="G157" i="1"/>
  <c r="G158" i="1"/>
  <c r="G159" i="1"/>
  <c r="G160" i="1"/>
  <c r="G161" i="1"/>
  <c r="G154" i="1"/>
  <c r="G145" i="1"/>
  <c r="G146" i="1"/>
  <c r="G147" i="1"/>
  <c r="G148" i="1"/>
  <c r="G149" i="1"/>
  <c r="G151" i="1"/>
  <c r="G144" i="1"/>
  <c r="G135" i="1"/>
  <c r="G136" i="1"/>
  <c r="G137" i="1"/>
  <c r="G138" i="1"/>
  <c r="G139" i="1"/>
  <c r="G140" i="1"/>
  <c r="G141" i="1"/>
  <c r="G134" i="1"/>
  <c r="G123" i="1"/>
  <c r="G124" i="1"/>
  <c r="G125" i="1"/>
  <c r="G126" i="1"/>
  <c r="G127" i="1"/>
  <c r="G128" i="1"/>
  <c r="G129" i="1"/>
  <c r="G122" i="1"/>
  <c r="G113" i="1"/>
  <c r="G114" i="1"/>
  <c r="G115" i="1"/>
  <c r="G116" i="1"/>
  <c r="G117" i="1"/>
  <c r="G118" i="1"/>
  <c r="G119" i="1"/>
  <c r="G112" i="1"/>
  <c r="G103" i="1"/>
  <c r="G104" i="1"/>
  <c r="G105" i="1"/>
  <c r="G106" i="1"/>
  <c r="G107" i="1"/>
  <c r="G108" i="1"/>
  <c r="G109" i="1"/>
  <c r="G102" i="1"/>
  <c r="G93" i="1"/>
  <c r="G94" i="1"/>
  <c r="G96" i="1"/>
  <c r="G97" i="1"/>
  <c r="G98" i="1"/>
  <c r="G99" i="1"/>
  <c r="G92" i="1"/>
  <c r="G81" i="1"/>
  <c r="G82" i="1"/>
  <c r="G83" i="1"/>
  <c r="G84" i="1"/>
  <c r="G85" i="1"/>
  <c r="G86" i="1"/>
  <c r="G87" i="1"/>
  <c r="G80" i="1"/>
  <c r="G71" i="1"/>
  <c r="G72" i="1"/>
  <c r="G73" i="1"/>
  <c r="G74" i="1"/>
  <c r="G75" i="1"/>
  <c r="G76" i="1"/>
  <c r="G77" i="1"/>
  <c r="G70" i="1"/>
  <c r="G61" i="1"/>
  <c r="G62" i="1"/>
  <c r="G63" i="1"/>
  <c r="G65" i="1"/>
  <c r="G66" i="1"/>
  <c r="G67" i="1"/>
  <c r="G60" i="1"/>
  <c r="G51" i="1"/>
  <c r="G52" i="1"/>
  <c r="G53" i="1"/>
  <c r="G54" i="1"/>
  <c r="G55" i="1"/>
  <c r="G56" i="1"/>
  <c r="G57" i="1"/>
  <c r="G50" i="1"/>
  <c r="G39" i="1"/>
  <c r="G40" i="1"/>
  <c r="G41" i="1"/>
  <c r="G42" i="1"/>
  <c r="G43" i="1"/>
  <c r="G44" i="1"/>
  <c r="G45" i="1"/>
  <c r="G38" i="1"/>
  <c r="G29" i="1"/>
  <c r="G30" i="1"/>
  <c r="G31" i="1"/>
  <c r="G32" i="1"/>
  <c r="G33" i="1"/>
  <c r="G34" i="1"/>
  <c r="G35" i="1"/>
  <c r="G28" i="1"/>
  <c r="G19" i="1"/>
  <c r="G20" i="1"/>
  <c r="G21" i="1"/>
  <c r="G22" i="1"/>
  <c r="G23" i="1"/>
  <c r="G24" i="1"/>
  <c r="G25" i="1"/>
  <c r="G18" i="1"/>
  <c r="G9" i="1"/>
  <c r="G10" i="1"/>
  <c r="G11" i="1"/>
  <c r="G12" i="1"/>
  <c r="G13" i="1"/>
  <c r="G14" i="1"/>
  <c r="G15" i="1"/>
  <c r="G8" i="1"/>
  <c r="G8" i="5"/>
  <c r="G9" i="5"/>
  <c r="G10" i="5"/>
  <c r="G11" i="5"/>
  <c r="G12" i="5"/>
  <c r="G13" i="5"/>
  <c r="G14" i="5"/>
  <c r="E152" i="1"/>
  <c r="E153" i="5" s="1"/>
  <c r="F194" i="5"/>
  <c r="E194" i="5"/>
  <c r="E180" i="1"/>
  <c r="E186" i="5" s="1"/>
  <c r="F180" i="1"/>
  <c r="F186" i="5" s="1"/>
  <c r="E204" i="5"/>
  <c r="D13" i="4" s="1"/>
  <c r="F204" i="5"/>
  <c r="E13" i="4" s="1"/>
  <c r="E203" i="5"/>
  <c r="D12" i="4" s="1"/>
  <c r="F203" i="5"/>
  <c r="E12" i="4" s="1"/>
  <c r="E202" i="5"/>
  <c r="D11" i="4" s="1"/>
  <c r="F202" i="5"/>
  <c r="E11" i="4" s="1"/>
  <c r="E201" i="5"/>
  <c r="D10" i="4" s="1"/>
  <c r="F201" i="5"/>
  <c r="E10" i="4" s="1"/>
  <c r="E200" i="5"/>
  <c r="D9" i="4" s="1"/>
  <c r="F200" i="5"/>
  <c r="E9" i="4" s="1"/>
  <c r="E199" i="5"/>
  <c r="F199" i="5"/>
  <c r="E8" i="4" s="1"/>
  <c r="E198" i="5"/>
  <c r="D7" i="4" s="1"/>
  <c r="F198" i="5"/>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D15" i="5"/>
  <c r="G172" i="5"/>
  <c r="E172" i="1"/>
  <c r="E175" i="5" s="1"/>
  <c r="F172" i="1"/>
  <c r="F175" i="5" s="1"/>
  <c r="E162" i="1"/>
  <c r="E164" i="5" s="1"/>
  <c r="F162" i="1"/>
  <c r="F164" i="5" s="1"/>
  <c r="F152" i="1"/>
  <c r="F153" i="5" s="1"/>
  <c r="E142" i="1"/>
  <c r="E142" i="5" s="1"/>
  <c r="F142" i="1"/>
  <c r="F142" i="5" s="1"/>
  <c r="E130" i="1"/>
  <c r="E130" i="5" s="1"/>
  <c r="F130" i="1"/>
  <c r="F130" i="5" s="1"/>
  <c r="E120" i="1"/>
  <c r="E119" i="5" s="1"/>
  <c r="F120" i="1"/>
  <c r="F119" i="5" s="1"/>
  <c r="E110" i="1"/>
  <c r="E108" i="5" s="1"/>
  <c r="F110" i="1"/>
  <c r="F108" i="5" s="1"/>
  <c r="E100" i="1"/>
  <c r="E97" i="5" s="1"/>
  <c r="F100" i="1"/>
  <c r="F97" i="5" s="1"/>
  <c r="E88" i="1"/>
  <c r="E85" i="5" s="1"/>
  <c r="F88" i="1"/>
  <c r="F85" i="5" s="1"/>
  <c r="E78" i="1"/>
  <c r="E74" i="5" s="1"/>
  <c r="F78" i="1"/>
  <c r="F74" i="5" s="1"/>
  <c r="E68" i="1"/>
  <c r="E63" i="5"/>
  <c r="F68" i="1"/>
  <c r="F63" i="5" s="1"/>
  <c r="E58" i="1"/>
  <c r="E52" i="5" s="1"/>
  <c r="F58" i="1"/>
  <c r="F52" i="5" s="1"/>
  <c r="E46" i="1"/>
  <c r="E40" i="5" s="1"/>
  <c r="F46" i="1"/>
  <c r="F40" i="5" s="1"/>
  <c r="E36" i="1"/>
  <c r="E29" i="5" s="1"/>
  <c r="F36" i="1"/>
  <c r="F29" i="5" s="1"/>
  <c r="E26" i="1"/>
  <c r="E18" i="5" s="1"/>
  <c r="F26" i="1"/>
  <c r="F18" i="5" s="1"/>
  <c r="F16" i="1"/>
  <c r="F7" i="5" s="1"/>
  <c r="E16" i="1"/>
  <c r="E7" i="5" s="1"/>
  <c r="D175" i="5"/>
  <c r="D130" i="5"/>
  <c r="D85" i="5"/>
  <c r="G37" i="5" l="1"/>
  <c r="F205" i="5"/>
  <c r="G127" i="5"/>
  <c r="C40" i="6"/>
  <c r="D46" i="6" s="1"/>
  <c r="G180" i="1"/>
  <c r="H180" i="1"/>
  <c r="G93" i="5"/>
  <c r="G138" i="5"/>
  <c r="G183" i="5"/>
  <c r="G142" i="1"/>
  <c r="H162" i="1"/>
  <c r="H172" i="1"/>
  <c r="E205" i="5"/>
  <c r="H110" i="1"/>
  <c r="H120" i="1"/>
  <c r="H130" i="1"/>
  <c r="H142" i="1"/>
  <c r="H152" i="1"/>
  <c r="G78" i="1"/>
  <c r="H78" i="1"/>
  <c r="H88" i="1"/>
  <c r="H100" i="1"/>
  <c r="G161" i="5"/>
  <c r="H58" i="1"/>
  <c r="G16" i="1"/>
  <c r="H16" i="1"/>
  <c r="H26" i="1"/>
  <c r="H36" i="1"/>
  <c r="H46" i="1"/>
  <c r="G40" i="5"/>
  <c r="G29" i="5"/>
  <c r="F190" i="1"/>
  <c r="G82" i="5"/>
  <c r="G130" i="5"/>
  <c r="G15" i="5"/>
  <c r="G105" i="5"/>
  <c r="G150" i="5"/>
  <c r="D153" i="5"/>
  <c r="G153" i="5" s="1"/>
  <c r="G74" i="5"/>
  <c r="E7" i="4"/>
  <c r="E14" i="4" s="1"/>
  <c r="G142" i="5"/>
  <c r="G175" i="5"/>
  <c r="G48" i="5"/>
  <c r="G36" i="1"/>
  <c r="I202" i="1"/>
  <c r="G152" i="1"/>
  <c r="G162" i="1"/>
  <c r="G88" i="1"/>
  <c r="G164" i="5"/>
  <c r="G85" i="5"/>
  <c r="G119" i="5"/>
  <c r="D45" i="6"/>
  <c r="G172" i="1"/>
  <c r="G120" i="1"/>
  <c r="D8" i="4"/>
  <c r="D14" i="4" s="1"/>
  <c r="G130" i="1"/>
  <c r="G116" i="5"/>
  <c r="G108" i="5"/>
  <c r="G26" i="5"/>
  <c r="G46" i="1"/>
  <c r="G60" i="5"/>
  <c r="E190" i="1"/>
  <c r="G18" i="5"/>
  <c r="C29" i="6"/>
  <c r="D33" i="6" s="1"/>
  <c r="G26" i="1"/>
  <c r="G71" i="5"/>
  <c r="D186" i="5"/>
  <c r="G110" i="1"/>
  <c r="G100" i="1"/>
  <c r="D97" i="5"/>
  <c r="G97" i="5" s="1"/>
  <c r="D52" i="5"/>
  <c r="G52" i="5" s="1"/>
  <c r="G58" i="1"/>
  <c r="C7" i="6"/>
  <c r="D14" i="6" s="1"/>
  <c r="D7" i="5"/>
  <c r="D43" i="6" l="1"/>
  <c r="D47" i="6"/>
  <c r="D44" i="6"/>
  <c r="F191" i="1"/>
  <c r="F192" i="1" s="1"/>
  <c r="E191" i="1"/>
  <c r="E198" i="1" s="1"/>
  <c r="D21" i="4" s="1"/>
  <c r="G7" i="5"/>
  <c r="D35" i="6"/>
  <c r="D34" i="6"/>
  <c r="D32" i="6"/>
  <c r="D36" i="6"/>
  <c r="G186" i="5"/>
  <c r="D10" i="6"/>
  <c r="D12" i="6"/>
  <c r="D11" i="6"/>
  <c r="D13" i="6"/>
  <c r="C41" i="6" l="1"/>
  <c r="F197" i="1"/>
  <c r="E20" i="4" s="1"/>
  <c r="F198" i="1"/>
  <c r="E21" i="4" s="1"/>
  <c r="E192" i="1"/>
  <c r="E197" i="1"/>
  <c r="C30" i="6"/>
  <c r="D203" i="5"/>
  <c r="G192" i="5"/>
  <c r="D201" i="5"/>
  <c r="G190" i="5"/>
  <c r="D199" i="5"/>
  <c r="G188" i="5"/>
  <c r="G187" i="5"/>
  <c r="D198" i="5"/>
  <c r="D194" i="5"/>
  <c r="G191" i="5"/>
  <c r="D202" i="5"/>
  <c r="D200" i="5"/>
  <c r="G189" i="5"/>
  <c r="G193" i="5"/>
  <c r="D204" i="5"/>
  <c r="C8" i="6"/>
  <c r="F200" i="1" l="1"/>
  <c r="D20" i="4"/>
  <c r="E200" i="1"/>
  <c r="G194" i="5"/>
  <c r="C9" i="4"/>
  <c r="G200" i="5"/>
  <c r="C7" i="4"/>
  <c r="G198" i="5"/>
  <c r="D205" i="5"/>
  <c r="C13" i="4"/>
  <c r="G204" i="5"/>
  <c r="C10" i="4"/>
  <c r="G201" i="5"/>
  <c r="G202" i="5"/>
  <c r="C11" i="4"/>
  <c r="G199" i="5"/>
  <c r="C8" i="4"/>
  <c r="G203" i="5"/>
  <c r="C12" i="4"/>
  <c r="C14" i="4" l="1"/>
  <c r="C15" i="4" s="1"/>
  <c r="C16" i="4" s="1"/>
  <c r="G205" i="5"/>
  <c r="D206" i="5"/>
  <c r="D207" i="5" s="1"/>
  <c r="G64" i="1"/>
  <c r="D68" i="1"/>
  <c r="C18" i="6" s="1"/>
  <c r="G68" i="1" l="1"/>
  <c r="H68" i="1"/>
  <c r="D202" i="1" s="1"/>
  <c r="D190" i="1"/>
  <c r="D23" i="6"/>
  <c r="D25" i="6"/>
  <c r="D21" i="6"/>
  <c r="D22" i="6"/>
  <c r="D24" i="6"/>
  <c r="D63" i="5"/>
  <c r="G190" i="1" l="1"/>
  <c r="G191" i="1" s="1"/>
  <c r="G192" i="1" s="1"/>
  <c r="I203" i="1"/>
  <c r="D191" i="1"/>
  <c r="D192" i="1" s="1"/>
  <c r="D203" i="1" s="1"/>
  <c r="G63" i="5"/>
  <c r="C19" i="6"/>
  <c r="D206" i="1" l="1"/>
  <c r="D197" i="1"/>
  <c r="C20" i="4" s="1"/>
  <c r="D198" i="1"/>
  <c r="C21" i="4" s="1"/>
  <c r="D199" i="1"/>
  <c r="C22" i="4" s="1"/>
  <c r="D200" i="1" l="1"/>
  <c r="C23" i="4" l="1"/>
</calcChain>
</file>

<file path=xl/sharedStrings.xml><?xml version="1.0" encoding="utf-8"?>
<sst xmlns="http://schemas.openxmlformats.org/spreadsheetml/2006/main" count="2146" uniqueCount="943">
  <si>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</si>
  <si>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</si>
  <si>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</si>
  <si>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</si>
  <si>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</si>
  <si>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</si>
  <si>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</si>
  <si>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</si>
  <si>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</si>
  <si>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</si>
  <si>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</si>
  <si>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</si>
  <si>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</si>
  <si>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Recipient Organization 2 Budget</t>
  </si>
  <si>
    <t>Recipient Organization 3 Budget</t>
  </si>
  <si>
    <t>Recipient Agency 2</t>
  </si>
  <si>
    <t>Recipient Agency 3</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</si>
  <si>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</si>
  <si>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</si>
  <si>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</si>
  <si>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</si>
  <si>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</si>
  <si>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</si>
  <si>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</si>
  <si>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</si>
  <si>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</si>
  <si>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</si>
  <si>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</si>
  <si>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</si>
  <si>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</si>
  <si>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</si>
  <si>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</si>
  <si>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</si>
  <si>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</si>
  <si>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</si>
  <si>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</si>
  <si>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</si>
  <si>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</si>
  <si>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</si>
  <si>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</si>
  <si>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</si>
  <si>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</si>
  <si>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</si>
  <si>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</si>
  <si>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</si>
  <si>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</si>
  <si>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</si>
  <si>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</si>
  <si>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</si>
  <si>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</si>
  <si>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</si>
  <si>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</si>
  <si>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</si>
  <si>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</si>
  <si>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</si>
  <si>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</si>
  <si>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</si>
  <si>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</si>
  <si>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</si>
  <si>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</si>
  <si>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</si>
  <si>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</si>
  <si>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</si>
  <si>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</si>
  <si>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</si>
  <si>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</si>
  <si>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</si>
  <si>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</si>
  <si>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</si>
  <si>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</si>
  <si>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</si>
  <si>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</si>
  <si>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</si>
  <si>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</si>
  <si>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</si>
  <si>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</si>
  <si>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</si>
  <si>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</si>
  <si>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</si>
  <si>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</si>
  <si>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</si>
  <si>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</si>
  <si>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</si>
  <si>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</si>
  <si>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</si>
  <si>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</si>
  <si>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</si>
  <si>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</si>
  <si>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</si>
  <si>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</si>
  <si>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</si>
  <si>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</si>
  <si>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</si>
  <si>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</si>
  <si>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</si>
  <si>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</si>
  <si>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</si>
  <si>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</si>
  <si>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</si>
  <si>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</si>
  <si>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</si>
  <si>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</si>
  <si>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</si>
  <si>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</si>
  <si>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</si>
  <si>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</si>
  <si>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</si>
  <si>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</si>
  <si>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</si>
  <si>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</si>
  <si>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</si>
  <si>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</si>
  <si>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</si>
  <si>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</si>
  <si>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</si>
  <si>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</si>
  <si>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</si>
  <si>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</si>
  <si>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</si>
  <si>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</si>
  <si>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</si>
  <si>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</si>
  <si>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</si>
  <si>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</si>
  <si>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</si>
  <si>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</si>
  <si>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</si>
  <si>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</si>
  <si>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</si>
  <si>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</si>
  <si>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</si>
  <si>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</si>
  <si>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</si>
  <si>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</si>
  <si>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</si>
  <si>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</si>
  <si>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</si>
  <si>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</si>
  <si>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</si>
  <si>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</si>
  <si>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</si>
  <si>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</si>
  <si>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</si>
  <si>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</si>
  <si>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</si>
  <si>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</si>
  <si>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</si>
  <si>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</si>
  <si>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</si>
  <si>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</si>
  <si>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</si>
  <si>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</si>
  <si>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</si>
  <si>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</si>
  <si>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</si>
  <si>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</si>
  <si>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</si>
  <si>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</si>
  <si>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</si>
  <si>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</si>
  <si>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</si>
  <si>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</si>
  <si>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</si>
  <si>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</si>
  <si>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</si>
  <si>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</si>
  <si>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</si>
  <si>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</si>
  <si>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</si>
  <si>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</si>
  <si>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</si>
  <si>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</si>
  <si>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</si>
  <si>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</si>
  <si>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</si>
  <si>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</si>
  <si>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</si>
  <si>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</si>
  <si>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</si>
  <si>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</si>
  <si>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</si>
  <si>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</si>
  <si>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</si>
  <si>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</si>
  <si>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</si>
  <si>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</si>
  <si>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</si>
  <si>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</si>
  <si>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</si>
  <si>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</si>
  <si>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</si>
  <si>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</si>
  <si>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</si>
  <si>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</si>
  <si>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</si>
  <si>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</si>
  <si>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</si>
  <si>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</si>
  <si>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</si>
  <si>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</si>
  <si>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</si>
  <si>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</si>
  <si>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</si>
  <si>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</si>
  <si>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</si>
  <si>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</si>
  <si>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</si>
  <si>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</si>
  <si>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</si>
  <si>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</si>
  <si>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</si>
  <si>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</si>
  <si>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</si>
  <si>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</si>
  <si>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</si>
  <si>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</si>
  <si>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</si>
  <si>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</si>
  <si>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</si>
  <si>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</si>
  <si>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</si>
  <si>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</si>
  <si>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</si>
  <si>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</si>
  <si>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</si>
  <si>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</si>
  <si>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</si>
  <si>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</si>
  <si>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</si>
  <si>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</si>
  <si>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</si>
  <si>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</si>
  <si>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</si>
  <si>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</si>
  <si>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</si>
  <si>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</si>
  <si>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</si>
  <si>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</si>
  <si>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</si>
  <si>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</si>
  <si>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</si>
  <si>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</si>
  <si>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</si>
  <si>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</si>
  <si>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</si>
  <si>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</si>
  <si>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</si>
  <si>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</si>
  <si>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</si>
  <si>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</si>
  <si>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</si>
  <si>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</si>
  <si>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</si>
  <si>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</si>
  <si>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</si>
  <si>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</si>
  <si>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</si>
  <si>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</si>
  <si>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</si>
  <si>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</si>
  <si>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</si>
  <si>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</si>
  <si>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</si>
  <si>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</si>
  <si>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</si>
  <si>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</si>
  <si>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</si>
  <si>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</si>
  <si>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</si>
  <si>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</si>
  <si>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</si>
  <si>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</si>
  <si>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</si>
  <si>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</si>
  <si>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</si>
  <si>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</si>
  <si>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</si>
  <si>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</si>
  <si>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</si>
  <si>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</si>
  <si>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</si>
  <si>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</si>
  <si>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</si>
  <si>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</si>
  <si>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</si>
  <si>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</si>
  <si>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</si>
  <si>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</si>
  <si>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</si>
  <si>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</si>
  <si>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</si>
  <si>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</si>
  <si>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</si>
  <si>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</si>
  <si>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</si>
  <si>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</si>
  <si>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</si>
  <si>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</si>
  <si>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</si>
  <si>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</si>
  <si>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</si>
  <si>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</si>
  <si>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</si>
  <si>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</si>
  <si>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</si>
  <si>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</si>
  <si>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</si>
  <si>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</si>
  <si>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</si>
  <si>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</si>
  <si>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</si>
  <si>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</si>
  <si>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</si>
  <si>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</si>
  <si>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</si>
  <si>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</si>
  <si>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</si>
  <si>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</si>
  <si>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</si>
  <si>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</si>
  <si>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</si>
  <si>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</si>
  <si>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</si>
  <si>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</si>
  <si>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</si>
  <si>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</si>
  <si>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</si>
  <si>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</si>
  <si>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</si>
  <si>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</si>
  <si>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</si>
  <si>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</si>
  <si>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</si>
  <si>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</si>
  <si>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</si>
  <si>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</si>
  <si>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</si>
  <si>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</si>
  <si>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</si>
  <si>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</si>
  <si>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</si>
  <si>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</si>
  <si>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</si>
  <si>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</si>
  <si>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</si>
  <si>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</si>
  <si>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</si>
  <si>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</si>
  <si>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</si>
  <si>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</si>
  <si>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</si>
  <si>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</si>
  <si>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</si>
  <si>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</si>
  <si>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</si>
  <si>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</si>
  <si>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</si>
  <si>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</si>
  <si>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</si>
  <si>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</si>
  <si>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</si>
  <si>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</si>
  <si>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</si>
  <si>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</si>
  <si>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</si>
  <si>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</si>
  <si>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</si>
  <si>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</si>
  <si>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</si>
  <si>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</si>
  <si>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Recipient Organization 2</t>
  </si>
  <si>
    <t>Recipient Organization 3</t>
  </si>
  <si>
    <t>Third Tranche:</t>
  </si>
  <si>
    <t>TOTAL</t>
  </si>
  <si>
    <t>For PBSO Use</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</si>
  <si>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</si>
  <si>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</si>
  <si>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</si>
  <si>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</si>
  <si>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</si>
  <si>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</si>
  <si>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</si>
  <si>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</si>
  <si>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</si>
  <si>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</si>
  <si>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</si>
  <si>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</si>
  <si>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</si>
  <si>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</si>
  <si>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</si>
  <si>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</si>
  <si>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</si>
  <si>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</si>
  <si>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</si>
  <si>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</si>
  <si>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Total pour produit 1.2</t>
  </si>
  <si>
    <t>Total pour produit 1.1</t>
  </si>
  <si>
    <t>Produit 1.3:</t>
  </si>
  <si>
    <t>Activite 1.3.1</t>
  </si>
  <si>
    <t>Activite 1.3.2</t>
  </si>
  <si>
    <t>Activite 1.3.3</t>
  </si>
  <si>
    <t>Activite 1.3.4</t>
  </si>
  <si>
    <t>Activite 1.3.5</t>
  </si>
  <si>
    <t>Activite 1.3.6</t>
  </si>
  <si>
    <t>Activite 1.3.7</t>
  </si>
  <si>
    <t>Activite 1.3.8</t>
  </si>
  <si>
    <t>Total pour produit 1.3</t>
  </si>
  <si>
    <t>Produit 1.4:</t>
  </si>
  <si>
    <t>Activite 1.4.1</t>
  </si>
  <si>
    <t>Activite 1.4.2</t>
  </si>
  <si>
    <t>Activite 1.4.3</t>
  </si>
  <si>
    <t>Activite 1.4.4</t>
  </si>
  <si>
    <t>Activite 1.4.5</t>
  </si>
  <si>
    <t>Activite 1.4.6</t>
  </si>
  <si>
    <t>Activite 1.4.7</t>
  </si>
  <si>
    <t>Activite 1.4.8</t>
  </si>
  <si>
    <t>Total pour produit 1.4</t>
  </si>
  <si>
    <t>Organisation recipiendiaire (budget en USD)</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</si>
  <si>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</si>
  <si>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</si>
  <si>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</si>
  <si>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</si>
  <si>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</si>
  <si>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</si>
  <si>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</si>
  <si>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</si>
  <si>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</si>
  <si>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</si>
  <si>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</si>
  <si>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</si>
  <si>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</si>
  <si>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</si>
  <si>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</si>
  <si>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</si>
  <si>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</si>
  <si>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</si>
  <si>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</si>
  <si>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Total pour produit 2.2</t>
  </si>
  <si>
    <t>Total pour produit 2.1</t>
  </si>
  <si>
    <t>Produit 2.3</t>
  </si>
  <si>
    <t>Activite 2.3.1</t>
  </si>
  <si>
    <t>Activite 2.3.2</t>
  </si>
  <si>
    <t>Activite 2.3.3</t>
  </si>
  <si>
    <t>Activite 2.3.4</t>
  </si>
  <si>
    <t>Activite 2.3.5</t>
  </si>
  <si>
    <t>Activite 2.3.6</t>
  </si>
  <si>
    <t>Activite 2.3.7</t>
  </si>
  <si>
    <t>Activite 2.3.8</t>
  </si>
  <si>
    <t>Total pour produit 2.3</t>
  </si>
  <si>
    <t>Produit 2.4</t>
  </si>
  <si>
    <t>Activite 2.4.1</t>
  </si>
  <si>
    <t>Activite 2.4.2</t>
  </si>
  <si>
    <t>Activite 2.4.3</t>
  </si>
  <si>
    <t>Activite 2.4.4</t>
  </si>
  <si>
    <t>Activite 2.4.5</t>
  </si>
  <si>
    <t>Activite 2.4.6</t>
  </si>
  <si>
    <t>Activite 2.4.7</t>
  </si>
  <si>
    <t>Activite 2.4.8</t>
  </si>
  <si>
    <t>Total pour produit 2.4</t>
  </si>
  <si>
    <t xml:space="preserve">RESULTAT 3: </t>
  </si>
  <si>
    <t>Formulation du resultat/ produit/activite</t>
  </si>
  <si>
    <t>Produit 3.1</t>
  </si>
  <si>
    <t>Activite 3.1.1</t>
  </si>
  <si>
    <t>Activite 3.1.2</t>
  </si>
  <si>
    <t>Activite 3.1.3</t>
  </si>
  <si>
    <t>Activite 3.1.4</t>
  </si>
  <si>
    <t>Activite 3.1.5</t>
  </si>
  <si>
    <t>Activite 3.1.6</t>
  </si>
  <si>
    <t>Activite 3.1.7</t>
  </si>
  <si>
    <t>Activite 3.1.8</t>
  </si>
  <si>
    <t>Total pour produit 3.1</t>
  </si>
  <si>
    <t>Produit 3.2:</t>
  </si>
  <si>
    <t>Activite 3.2.1</t>
  </si>
  <si>
    <t>Activite 3.2.2</t>
  </si>
  <si>
    <t>Activite 3.2.3</t>
  </si>
  <si>
    <t>Activite 3.2.4</t>
  </si>
  <si>
    <t>Activite 3.2.5</t>
  </si>
  <si>
    <t>Activite 3.2.6</t>
  </si>
  <si>
    <t>Activite 3.2.7</t>
  </si>
  <si>
    <t>Activite 3.2.8</t>
  </si>
  <si>
    <t>Total pour produit 3.2</t>
  </si>
  <si>
    <t>Produit 3.3</t>
  </si>
  <si>
    <t>Activite 3.3.1</t>
  </si>
  <si>
    <t>Activite 3.3.2</t>
  </si>
  <si>
    <t>Activite 3.3.3</t>
  </si>
  <si>
    <t>Activite 3.3.4</t>
  </si>
  <si>
    <t>Activite 3.3.5</t>
  </si>
  <si>
    <t>Activite 3.3.6</t>
  </si>
  <si>
    <t>Activite 3.3.7</t>
  </si>
  <si>
    <t>Activite 3.3.8</t>
  </si>
  <si>
    <t>Total pour produit 3.3</t>
  </si>
  <si>
    <t>Produit 3.4</t>
  </si>
  <si>
    <t>Activite 3.4.1</t>
  </si>
  <si>
    <t>Activite 3.4.2</t>
  </si>
  <si>
    <t>Activite 3.4.3</t>
  </si>
  <si>
    <t>Activite 3.4.4</t>
  </si>
  <si>
    <t>Activite 3.4.5</t>
  </si>
  <si>
    <t>Activite 3.4.6</t>
  </si>
  <si>
    <t>Activite 3.4.7</t>
  </si>
  <si>
    <t>Activite 3.4.8</t>
  </si>
  <si>
    <t>Total pour produit 3.4</t>
  </si>
  <si>
    <t xml:space="preserve">RESULTAT 4: </t>
  </si>
  <si>
    <t>Produit 4.1</t>
  </si>
  <si>
    <t>Activite 4.1.1</t>
  </si>
  <si>
    <t>Activite 4.1.2</t>
  </si>
  <si>
    <t>Activite 4.1.3</t>
  </si>
  <si>
    <t>Activite 4.1.4</t>
  </si>
  <si>
    <t>Activite 4.1.5</t>
  </si>
  <si>
    <t>Activite 4.1.6</t>
  </si>
  <si>
    <t>Activite 4.1.7</t>
  </si>
  <si>
    <t>Activite 4.1.8</t>
  </si>
  <si>
    <t>Total pour produit 4.1</t>
  </si>
  <si>
    <t>Produit 4.2</t>
  </si>
  <si>
    <t>Activite 4.2.1</t>
  </si>
  <si>
    <t>Activite 4.2.2</t>
  </si>
  <si>
    <t>Activite 4.2.3</t>
  </si>
  <si>
    <t>Activite 4.2.4</t>
  </si>
  <si>
    <t>Activite 4.2.5</t>
  </si>
  <si>
    <t>Activite 4.2.6</t>
  </si>
  <si>
    <t>Activite 4.2.7</t>
  </si>
  <si>
    <t>Activite 4.2.8</t>
  </si>
  <si>
    <t>Total pour produit 4.3</t>
  </si>
  <si>
    <t>Produit 4.3</t>
  </si>
  <si>
    <t>Activite 4.3.1</t>
  </si>
  <si>
    <t>Activite 4.3.2</t>
  </si>
  <si>
    <t>Activite 4.3.3</t>
  </si>
  <si>
    <t>Activite 4.3.4</t>
  </si>
  <si>
    <t>Activite 4.3.5</t>
  </si>
  <si>
    <t>Activite 4.3.6</t>
  </si>
  <si>
    <t>Activite 4.3.7</t>
  </si>
  <si>
    <t>Activite 4.3.8</t>
  </si>
  <si>
    <t>Total pour produit 4.2</t>
  </si>
  <si>
    <t>Produit 4.4</t>
  </si>
  <si>
    <t>Activite 4.4.1</t>
  </si>
  <si>
    <t>Activite 4.4.2</t>
  </si>
  <si>
    <t>Activite 4.4.3</t>
  </si>
  <si>
    <t>Activite 4.4.4</t>
  </si>
  <si>
    <t>Activite 4.4.5</t>
  </si>
  <si>
    <t>Activite 4.4.6</t>
  </si>
  <si>
    <t>Activite 4.4.7</t>
  </si>
  <si>
    <t>Activite 4.4.8</t>
  </si>
  <si>
    <t>Total pour produit 4.4</t>
  </si>
  <si>
    <t>Cout de personnel du projet si pas inclus dans les activites si-dessus</t>
  </si>
  <si>
    <t>Couts operationnels si pas inclus dans les activites si-dessus</t>
  </si>
  <si>
    <t>Budget de suivi</t>
  </si>
  <si>
    <t>Budget pour l'évaluation finale indépendante</t>
  </si>
  <si>
    <t>Sous-budget total du projet</t>
  </si>
  <si>
    <t>Coûts indirects (7%):</t>
  </si>
  <si>
    <t>Première tranche</t>
  </si>
  <si>
    <t>Deuxième tranche</t>
  </si>
  <si>
    <t>Troisième tranche</t>
  </si>
  <si>
    <t>% alloué à GEWE</t>
  </si>
  <si>
    <t>% alloué à S&amp;E</t>
  </si>
  <si>
    <t>Totaux</t>
  </si>
  <si>
    <t>Répartition des tranches basée sur la performance</t>
  </si>
  <si>
    <t>Annexe D - Budget du projet PBF</t>
  </si>
  <si>
    <t>Version pour les OSC</t>
  </si>
  <si>
    <t>Tableau 1 - Budget du projet PBF par résultat, produit et activité</t>
  </si>
  <si>
    <t>Annex 1 : Guide de MPTFO sur les catégories de frais de l’ONU</t>
  </si>
  <si>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</si>
  <si>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</si>
  <si>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</si>
  <si>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</si>
  <si>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</si>
  <si>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</si>
  <si>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</si>
  <si>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</si>
  <si>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</si>
  <si>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</si>
  <si>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</si>
  <si>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</si>
  <si>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</si>
  <si>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</si>
  <si>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</si>
  <si>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</si>
  <si>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</si>
  <si>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</si>
  <si>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</si>
  <si>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</si>
  <si>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</si>
  <si>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</si>
  <si>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</si>
  <si>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</si>
  <si>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</si>
  <si>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</si>
  <si>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</si>
  <si>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</si>
  <si>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</si>
  <si>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</si>
  <si>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</si>
  <si>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</si>
  <si>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</si>
  <si>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Poduit 4.2</t>
  </si>
  <si>
    <t>Total pour produit 4.2 (du tableau 1)</t>
  </si>
  <si>
    <t>Total pour produit 4.3 (du tableau 1)</t>
  </si>
  <si>
    <t>Total pour produit 4.4 (du tableau 1)</t>
  </si>
  <si>
    <t>Coûts supplémentaires total</t>
  </si>
  <si>
    <t xml:space="preserve">Coûts supplémentaires </t>
  </si>
  <si>
    <t>Total des coûts supplémentaires (du tableau 1)</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</si>
  <si>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</si>
  <si>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</si>
  <si>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</si>
  <si>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Tableau 2 - Répartition des produits par catégories de budget de l’ONU</t>
  </si>
  <si>
    <t>7% Indirect Costs</t>
  </si>
  <si>
    <t xml:space="preserve">Sub-total </t>
  </si>
  <si>
    <t>Total des dépenses</t>
  </si>
  <si>
    <t>Taux d'exécution</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</si>
  <si>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</si>
  <si>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</si>
  <si>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Budget pour l'audit indépendant</t>
  </si>
  <si>
    <t>Produit 2.2 Les hommes et les communautés dans la zone d’intervention sont engagés dans la lutte contre le VBG et la promotion de l’autonomisation des femmes</t>
  </si>
  <si>
    <t>Produit 3.2 Les leaders communautaires, les autorités et les communautés sont engagés dans la promotion des systèmes inclusifs de consolidation de la paix</t>
  </si>
  <si>
    <t xml:space="preserve">L'objectif de cette cartographie est d'identifier les organisations de femmes. Elle ne vise donc que les organisations de femmes. </t>
  </si>
  <si>
    <t xml:space="preserve">L'activité est destinée au renforcement des capacités des organisations de femmes et cible donc les organisations de femmes. En outre, la formation comprendra également une session sur le genre. </t>
  </si>
  <si>
    <t xml:space="preserve">L'activité est destinée au renforcement des capacités des organisations de femmes et cible donc les organisations de femmes. </t>
  </si>
  <si>
    <t>L'activité est destinée au renforcement des capacités des organisations de femmes et cible donc les organisations de femmes. Le but est donc de faire progreder l'egalitè de sexe</t>
  </si>
  <si>
    <t>L'activité est destinée au renforcement des capacités des organisations de femmes et cible donc les  femmes. Le but est donc de faire progreder l'egalitè de sexe</t>
  </si>
  <si>
    <t>L'activité est destinée au renforcement des capacités de femmes et cible donc que les femmes. Le but est donc de faire progreder l'egalitè de sexe</t>
  </si>
  <si>
    <t>L'activité est destinée à sensibiliser les communautes sur l'engangement des femmes dans le dialogue sur la paix. Le but est donc de faire progreder l'egalitè de sexe</t>
  </si>
  <si>
    <t xml:space="preserve">L'activité vise à sensibiliser les dirigeants à l'engagement des femmes dans le dialogue de paix. L'objectif est donc de faire progresser l'égalité des sexes et d'améliorer la représentation des femmes. </t>
  </si>
  <si>
    <t xml:space="preserve">L'activité vise à améliorer les conditions économiques des femmes qui y participent. L'activité vise à améliorer l'égalité des sexes. </t>
  </si>
  <si>
    <t xml:space="preserve">L'activité vise à améliorer les conditions économiques des jeunes filles qui y participent. L'activité vise à améliorer l'égalité des sexes. </t>
  </si>
  <si>
    <t xml:space="preserve">Bien que l'activité cible les hommes, elle servira à les sensibiliser à la lutte contre la violence liée au sexe et vise donc à faire progresser l'égalité des sexes. </t>
  </si>
  <si>
    <t>Realisation des campagnes de mobilisation des femmes pour la paix</t>
  </si>
  <si>
    <t>Formation sur le leadership féminines</t>
  </si>
  <si>
    <t>Création de réseaux de femmes leaders</t>
  </si>
  <si>
    <t>Organisations des ateliers par les femmes sur la stratégie de participation des femmes aux actions de prévention et gestion des conflits</t>
  </si>
  <si>
    <t>Elaboration des plans daction des organisation feminines</t>
  </si>
  <si>
    <t>Formation femmes entrepreneurs</t>
  </si>
  <si>
    <t>Ateliers de vulgarisation par les organisations féminines des politiques et protocoles se rapportant à l'autonomisation  des femmes</t>
  </si>
  <si>
    <t>Organisation des discussions d’hommes à hommes s’engageant sur les problèmes et moyens de lutte contre les violences basées sur le genre</t>
  </si>
  <si>
    <t>Organisation et animation des émissions radio sur les droits économiques de la femme : (Access au foncier, accès au crédit)</t>
  </si>
  <si>
    <t>Soutien financier pour des activités économiques génératrices de revenus pour les femmes en vue de renforcer leur autonomie</t>
  </si>
  <si>
    <t>Organisation de plaidoyer des organisations féminines auprès des autorités pour l’implication de femmes dans les instances de prise de décisions et mécanisme de prévention et gestion des conflits</t>
  </si>
  <si>
    <t xml:space="preserve">Organisation des « cafés genre » en vue du plaidoyer pour l’engagement des autorités à la mise en œuvre de la résolution 1325 </t>
  </si>
  <si>
    <t>Identifier et former des agents locaux de changement chargés d’informer et de sensibiliser les femmes sur la nécessité de leur participation à la promotion de la paix</t>
  </si>
  <si>
    <t>Production d'outils d'information et de sensibilisation visant la participation soutenue des femmes à la promotion de la paix</t>
  </si>
  <si>
    <t>Organisation et animation de séances d’information et de sensibilisation des femmes sur la nécessité de leur participation à la promotion de la paix par les agents de changements</t>
  </si>
  <si>
    <t>Organisation des Fora sur la tolérance et la coexistence pacifique</t>
  </si>
  <si>
    <t xml:space="preserve">Conférences débats avec les leaders traditionnelles et religieux sur la participation des femmes dans les instances et mécanismes de prévention et de gestion des conflits locaux.
</t>
  </si>
  <si>
    <t>Les capacités des organisation féminines et des réseaux des femmes dans la zone d’intervention sont renforcées pour participer effectivement à la gestion des conflits liés à l’accès aux ressources économiques</t>
  </si>
  <si>
    <t>Les capacités institutionnelles des organisations féminines de la société civile sont renforcées</t>
  </si>
  <si>
    <t xml:space="preserve">Mapping des organisations féminines </t>
  </si>
  <si>
    <t xml:space="preserve">Sub-conventions a cascade en faveur des organisations féminines </t>
  </si>
  <si>
    <t xml:space="preserve">Formation sur le cycle du projet et gestion financière </t>
  </si>
  <si>
    <t xml:space="preserve">Organisation des ateliers pour la présentation des appels à proposition </t>
  </si>
  <si>
    <t xml:space="preserve">Les capacités de leadership des femmes et des réseaux des femmes dans les zones du projet sont améliorées </t>
  </si>
  <si>
    <t>La marginalisation économique et sociale des femmes et des jeunes filles dans les zones du projet sont réduites</t>
  </si>
  <si>
    <t>L’accès aux services économiques des femmes et des jeunes filles a été amélioré</t>
  </si>
  <si>
    <t>Soutien économique aux jeunes filles (14-25 ans) inoccupées COOPI</t>
  </si>
  <si>
    <t>L’engagement des communautés locales, des institutions traditionnelles et des autorités pour la participation des femmes au processus de consolidation de la paix par est augmenté</t>
  </si>
  <si>
    <t>Produit 3.1 Les autorités et les leaders des zones du projet sont sensibilisées sur l’importance de la promotion de la mise en œuvre de la résolution 1325</t>
  </si>
  <si>
    <t>Atelier de lancement au niveau provinciel</t>
  </si>
  <si>
    <t>L'activité est destinée à sensibiliser les communautes sur l'autonomisation des femmes. Le but est donc de faire progreder l'egalitè de sexe</t>
  </si>
  <si>
    <t>L'activité est destinée à sensibiliser les communautes sur l'engangement des femmes dans le dialogue sur la paix mais aussi sur les principes de la coabitation pacifique et la coexistance. Le but est donc de faire progreder l'egalitè de sexe</t>
  </si>
  <si>
    <t>Le personnel impliqué dans le projet sera en partie dédié à la mise en œuvre de l'égalité entre les sexes, puisqu'il devra travailler sur un objectif de promotion du genre. En effet, le personnel d'appui sera chargé d'organiser des formations pour les organisations de femmes afin d'améliorer leurs capacités institutionnelles</t>
  </si>
  <si>
    <t xml:space="preserve">Les dépenses de suivi et d'évaluation sont destinées à vérifier que les objectifs d'autonomisation des femmes et d'égalité des sexes sont atteints. </t>
  </si>
  <si>
    <t xml:space="preserve">Le but de l'audit final est de vérifier que les dépenses du projet ont effectivement été utilisées pour atteindre les objectifs d'autonomisation des femmes et d'égalité des sexes. </t>
  </si>
  <si>
    <t>Organisation de Cycle de formation, production de manuels et d'outils pour améliorer les capacités institutionnelles des organisations de femmes</t>
  </si>
  <si>
    <t>700 (COOPI)</t>
  </si>
  <si>
    <t>701 (ACORD)</t>
  </si>
  <si>
    <t>703 (CELIAF)</t>
  </si>
  <si>
    <t>EUR</t>
  </si>
  <si>
    <t>USD</t>
  </si>
  <si>
    <t>XAF</t>
  </si>
  <si>
    <t>7003 (7002, 7004, 7005, 7006)</t>
  </si>
  <si>
    <t>ART</t>
  </si>
  <si>
    <t>B.ITEM</t>
  </si>
  <si>
    <t>Coûts</t>
  </si>
  <si>
    <t>Produits</t>
  </si>
  <si>
    <t>Commentaires internes</t>
  </si>
  <si>
    <t>Classification des coûts
(à remplir)</t>
  </si>
  <si>
    <t>Nbre d’unités</t>
  </si>
  <si>
    <t>Valeur unitaire
(en EUR)</t>
  </si>
  <si>
    <t>COOPI</t>
  </si>
  <si>
    <t>ACCORD TCHAD</t>
  </si>
  <si>
    <t>CELIAF</t>
  </si>
  <si>
    <t>RESULTAT</t>
  </si>
  <si>
    <t>Catégorie de coût PBF</t>
  </si>
  <si>
    <t>Repartition</t>
  </si>
  <si>
    <t>PARTENAIRES</t>
  </si>
  <si>
    <t>ANNEE 1</t>
  </si>
  <si>
    <t>ANNEE 2</t>
  </si>
  <si>
    <t>%</t>
  </si>
  <si>
    <t>NATURE</t>
  </si>
  <si>
    <t>CATEGORIES</t>
  </si>
  <si>
    <t>DEPENSES ACTULES</t>
  </si>
  <si>
    <t xml:space="preserve">Assistant HR </t>
  </si>
  <si>
    <t>Country Coord support staff</t>
  </si>
  <si>
    <t>Par mois</t>
  </si>
  <si>
    <t>AUTRES</t>
  </si>
  <si>
    <t>CRD COOPI</t>
  </si>
  <si>
    <t>Coordinateur logistique</t>
  </si>
  <si>
    <t>Chaffeur</t>
  </si>
  <si>
    <t>Femmes de ménage</t>
  </si>
  <si>
    <t>700109</t>
  </si>
  <si>
    <t>Cuisinier</t>
  </si>
  <si>
    <t>Chef de mission</t>
  </si>
  <si>
    <t>Administrateur Pays</t>
  </si>
  <si>
    <t xml:space="preserve">   1.2.XXX HQ Responsable de la communication et de la formation</t>
  </si>
  <si>
    <t>HQ support staff</t>
  </si>
  <si>
    <t>Administrateur projet</t>
  </si>
  <si>
    <t>Field support staff</t>
  </si>
  <si>
    <t>Mobilier de bureau Table</t>
  </si>
  <si>
    <t>Field support costs</t>
  </si>
  <si>
    <t>Chaise</t>
  </si>
  <si>
    <t>Armoire</t>
  </si>
  <si>
    <t>Ordinateurs/portables/tablettes</t>
  </si>
  <si>
    <t>Photocopieuse/imprimante</t>
  </si>
  <si>
    <t xml:space="preserve">Téléphones mobiles </t>
  </si>
  <si>
    <t>Générateur</t>
  </si>
  <si>
    <t>Coût Opérationnel</t>
  </si>
  <si>
    <t>700701</t>
  </si>
  <si>
    <t>Achat pièces déttachées générateur</t>
  </si>
  <si>
    <t>700702</t>
  </si>
  <si>
    <t>Location bureu Ndjamena</t>
  </si>
  <si>
    <t>Country Coord support costs</t>
  </si>
  <si>
    <t>700703</t>
  </si>
  <si>
    <t>Location bureu Bol</t>
  </si>
  <si>
    <t>700704</t>
  </si>
  <si>
    <t>Guesthouse Ndjamena</t>
  </si>
  <si>
    <t>700705</t>
  </si>
  <si>
    <t>Consommables bureautiques et informatiques</t>
  </si>
  <si>
    <t>RÉPARTITION / Par mois</t>
  </si>
  <si>
    <t>700706</t>
  </si>
  <si>
    <t>Equipement de securité</t>
  </si>
  <si>
    <t>700707</t>
  </si>
  <si>
    <t>Entretien des bureaux</t>
  </si>
  <si>
    <t>700708</t>
  </si>
  <si>
    <t>Maintenance informatique N'DJ</t>
  </si>
  <si>
    <t>700709</t>
  </si>
  <si>
    <t>Dépenses des services publics (électricité, eau, gaz)</t>
  </si>
  <si>
    <t>700710</t>
  </si>
  <si>
    <t>Frais de téléphone et d'internet</t>
  </si>
  <si>
    <t>700711</t>
  </si>
  <si>
    <t>Sécurité</t>
  </si>
  <si>
    <t>700712</t>
  </si>
  <si>
    <t>Carburant pour le générateur</t>
  </si>
  <si>
    <t>700713</t>
  </si>
  <si>
    <t>Maintenance des générateurs</t>
  </si>
  <si>
    <t>700714</t>
  </si>
  <si>
    <t>Entretien des bureaux-Bol</t>
  </si>
  <si>
    <t>700715</t>
  </si>
  <si>
    <t>Maintenance informatique-Bol</t>
  </si>
  <si>
    <t>700716</t>
  </si>
  <si>
    <t>Dépenses des services publics (électricité, eau, gaz)-Bol</t>
  </si>
  <si>
    <t>700717</t>
  </si>
  <si>
    <t>Frais de téléphone et d'internet-Bol</t>
  </si>
  <si>
    <t>700718</t>
  </si>
  <si>
    <t>Sécurité-Bol</t>
  </si>
  <si>
    <t>700719</t>
  </si>
  <si>
    <t>Carburant pour le générateur-Bol</t>
  </si>
  <si>
    <t>700720</t>
  </si>
  <si>
    <t>Maintenance des générateurs-Bol</t>
  </si>
  <si>
    <t>700721</t>
  </si>
  <si>
    <t>Ammortissement véhicules N'DJ</t>
  </si>
  <si>
    <t>700409</t>
  </si>
  <si>
    <t>Audit</t>
  </si>
  <si>
    <t>Other direct program costs</t>
  </si>
  <si>
    <t>Tablettes</t>
  </si>
  <si>
    <t>Chargè de suivi et evaluation</t>
  </si>
  <si>
    <t>Program staff</t>
  </si>
  <si>
    <t>Assistant MEAL</t>
  </si>
  <si>
    <t>RENCONTRES DU COMITèS</t>
  </si>
  <si>
    <t>BASELINE</t>
  </si>
  <si>
    <t>ENDLINE</t>
  </si>
  <si>
    <t>mission de suivi</t>
  </si>
  <si>
    <t>After Action Review</t>
  </si>
  <si>
    <t>700722</t>
  </si>
  <si>
    <t>Frais bancaires</t>
  </si>
  <si>
    <t>Assistance fiscale et juridique</t>
  </si>
  <si>
    <t>Seminaires et ateliers Atelier de lancement au niveau provinciel</t>
  </si>
  <si>
    <t>P3.1.4</t>
  </si>
  <si>
    <t>R3</t>
  </si>
  <si>
    <t>A COOPI</t>
  </si>
  <si>
    <t>P1.1.1.</t>
  </si>
  <si>
    <t>R1</t>
  </si>
  <si>
    <t>GEWE</t>
  </si>
  <si>
    <t>Coûts à inclure dans les activités COOPI</t>
  </si>
  <si>
    <t>Superviseurs activités de terrain</t>
  </si>
  <si>
    <t>C P COOPI</t>
  </si>
  <si>
    <t>Coordinatrice Programme Genre</t>
  </si>
  <si>
    <t xml:space="preserve">Visa </t>
  </si>
  <si>
    <t>Billet d'avion</t>
  </si>
  <si>
    <t>Mission HQ</t>
  </si>
  <si>
    <t>HQ support costs</t>
  </si>
  <si>
    <t>Location/leasing du véhicule</t>
  </si>
  <si>
    <t>Achat de motos</t>
  </si>
  <si>
    <t>Assurance véhicule</t>
  </si>
  <si>
    <t>Assurance de motos</t>
  </si>
  <si>
    <t>Entretien véhicule</t>
  </si>
  <si>
    <t>Entretien motos</t>
  </si>
  <si>
    <t>Carburant véhicule</t>
  </si>
  <si>
    <t>Carburant moto</t>
  </si>
  <si>
    <t>Per diem</t>
  </si>
  <si>
    <t>UNHAS</t>
  </si>
  <si>
    <t>Activité 1.1.3. Formation sur le cycle du projet, gestion financière et élaboration des plans COOPI</t>
  </si>
  <si>
    <t>P1.1.2.</t>
  </si>
  <si>
    <t xml:space="preserve">Activité 1.1.4 Sub-conventions a cascade en faveur des organisations féminines </t>
  </si>
  <si>
    <t>P1.1.4.</t>
  </si>
  <si>
    <t xml:space="preserve">Activitè 1.1.4.1 Atelier de lancement de l' appell a offre </t>
  </si>
  <si>
    <t>P1.1.3.</t>
  </si>
  <si>
    <t>A.1.1.6 Organisation de Cycle de formation, production de manuels et d'outils pour améliorer les capacités institutionnelles des organisations de femmes</t>
  </si>
  <si>
    <t>P1.1</t>
  </si>
  <si>
    <t>Activité 2.1.5. Soutien économique aux jeunes filles (15-25 ans) inoccupées COOPI</t>
  </si>
  <si>
    <t>P2.1.3.</t>
  </si>
  <si>
    <t>R2</t>
  </si>
  <si>
    <t>701001</t>
  </si>
  <si>
    <t>Formateurs des femme enterpreneurs</t>
  </si>
  <si>
    <t>Coûts à inclure dans les activités ACORD</t>
  </si>
  <si>
    <t>C A ACCORD</t>
  </si>
  <si>
    <t>701002</t>
  </si>
  <si>
    <t>Mobilisateurs de la communaute</t>
  </si>
  <si>
    <t>701003</t>
  </si>
  <si>
    <t>1.1.1.3 Directeur des programmes (15%)</t>
  </si>
  <si>
    <t>701004</t>
  </si>
  <si>
    <t>1.1.1.4 Charges sociales</t>
  </si>
  <si>
    <t>701005</t>
  </si>
  <si>
    <t>1.1.1.5 Indemnités de fin de contrat</t>
  </si>
  <si>
    <t>701006</t>
  </si>
  <si>
    <t>1.1.2.1 Un  Assistant  Administratif et Financier terrain (100%)</t>
  </si>
  <si>
    <t>701007</t>
  </si>
  <si>
    <t>1.1.2.2 Un comptable (12,5%)</t>
  </si>
  <si>
    <t>701008</t>
  </si>
  <si>
    <t>1.1.2.3 Directeur Administratif et Financier (7%)</t>
  </si>
  <si>
    <t>701009</t>
  </si>
  <si>
    <t>1.1.2.4  1 gardien (100%)</t>
  </si>
  <si>
    <t>701010</t>
  </si>
  <si>
    <t>1.1.2.4  Directeur Exécutif ACORD TD (7%)</t>
  </si>
  <si>
    <t>701011</t>
  </si>
  <si>
    <t>1.1.2.6 Charges sociales</t>
  </si>
  <si>
    <t>701012</t>
  </si>
  <si>
    <t>1.1.2.7 Indemnités de fin de contrat</t>
  </si>
  <si>
    <t>701013</t>
  </si>
  <si>
    <t xml:space="preserve">   1.3.1 Sur place (personnel affecté à l’action)</t>
  </si>
  <si>
    <t>701014</t>
  </si>
  <si>
    <t xml:space="preserve">3.2.1 Mobilier de bureau </t>
  </si>
  <si>
    <t>701015</t>
  </si>
  <si>
    <t>3.2.2 Achat de  micro-ordinateurs portables</t>
  </si>
  <si>
    <t>701016</t>
  </si>
  <si>
    <t>3.2.3 Achat de  imprimantes</t>
  </si>
  <si>
    <t>701017</t>
  </si>
  <si>
    <t>3.2.4 Achat de  appareils photo numérique</t>
  </si>
  <si>
    <t>701018</t>
  </si>
  <si>
    <t>3.2.6 Achat d'un  coffre-fort</t>
  </si>
  <si>
    <t>701019</t>
  </si>
  <si>
    <t xml:space="preserve">3.2.7 Achat de  groupe électrogène </t>
  </si>
  <si>
    <t>701020</t>
  </si>
  <si>
    <t>3.2.8 Modem</t>
  </si>
  <si>
    <t>701021</t>
  </si>
  <si>
    <t>Carburant 2 Motos</t>
  </si>
  <si>
    <t>701022</t>
  </si>
  <si>
    <t>Entretien 2 Motos</t>
  </si>
  <si>
    <t>701023</t>
  </si>
  <si>
    <t xml:space="preserve">4.2.1 Location et entretien du  bureau  </t>
  </si>
  <si>
    <t>701024</t>
  </si>
  <si>
    <t>4.3.1 Consommables - fourniture des bureaux</t>
  </si>
  <si>
    <t>701025</t>
  </si>
  <si>
    <t>4.4.1 Communication et internet</t>
  </si>
  <si>
    <t>701026</t>
  </si>
  <si>
    <t>5.5 Traduction, interprètes</t>
  </si>
  <si>
    <t>701027</t>
  </si>
  <si>
    <t>5.6 Services financiers (frais de garantie bancaire, etc.)</t>
  </si>
  <si>
    <t>701028</t>
  </si>
  <si>
    <t>5.8 Conseiller  juridique</t>
  </si>
  <si>
    <t>702001</t>
  </si>
  <si>
    <t>P1.2</t>
  </si>
  <si>
    <t>A ACCORD</t>
  </si>
  <si>
    <t>702002</t>
  </si>
  <si>
    <t>702003</t>
  </si>
  <si>
    <t>P2.1</t>
  </si>
  <si>
    <t>702004</t>
  </si>
  <si>
    <t>702005</t>
  </si>
  <si>
    <t>P2.2</t>
  </si>
  <si>
    <t>702006</t>
  </si>
  <si>
    <t>702007</t>
  </si>
  <si>
    <t>702008</t>
  </si>
  <si>
    <t>P3.2</t>
  </si>
  <si>
    <t>702009</t>
  </si>
  <si>
    <t>702010</t>
  </si>
  <si>
    <t>702011</t>
  </si>
  <si>
    <t>702012</t>
  </si>
  <si>
    <t>703001</t>
  </si>
  <si>
    <t xml:space="preserve">Formateur de reseaux de femmes </t>
  </si>
  <si>
    <t>Coûts à inclure dans les activités CELIAF</t>
  </si>
  <si>
    <t>C P CELIAF</t>
  </si>
  <si>
    <t>703002</t>
  </si>
  <si>
    <t xml:space="preserve">Mobilisateurs des reseaux de femmes </t>
  </si>
  <si>
    <t>703003</t>
  </si>
  <si>
    <t>Assistant comptable basé à Bol 100%</t>
  </si>
  <si>
    <t>703004</t>
  </si>
  <si>
    <t>Specialist Genre et Plaidoyer</t>
  </si>
  <si>
    <t>703005</t>
  </si>
  <si>
    <t>Gardien bureau Liwa 100%</t>
  </si>
  <si>
    <t>703006</t>
  </si>
  <si>
    <t>Coordonnateur basé à N'Djamena 50%</t>
  </si>
  <si>
    <t>703007</t>
  </si>
  <si>
    <t>Comptable basé à N'Djamena 20%</t>
  </si>
  <si>
    <t>703008</t>
  </si>
  <si>
    <t>Secrétaire Caissière basé à N'Djamena 30%</t>
  </si>
  <si>
    <t>703009</t>
  </si>
  <si>
    <t>Chauffeur 30%</t>
  </si>
  <si>
    <t>703010</t>
  </si>
  <si>
    <t>Gardien 50%</t>
  </si>
  <si>
    <t>703011</t>
  </si>
  <si>
    <t>3.2 Mobilier, matériel informatique</t>
  </si>
  <si>
    <t>703012</t>
  </si>
  <si>
    <t>703013</t>
  </si>
  <si>
    <t>703014</t>
  </si>
  <si>
    <t>703015</t>
  </si>
  <si>
    <t xml:space="preserve">3.5 Autres </t>
  </si>
  <si>
    <t>703016</t>
  </si>
  <si>
    <t>Entretien véhicule coordination nationale 100%, Carburant véhicule coordination nationale 100%</t>
  </si>
  <si>
    <t>703017</t>
  </si>
  <si>
    <t>Location de 02 bureaux provinciaux 100%</t>
  </si>
  <si>
    <t>703018</t>
  </si>
  <si>
    <t>Consommable bureaux provinciaux et Consommable bureau national</t>
  </si>
  <si>
    <t>7030</t>
  </si>
  <si>
    <t>703019</t>
  </si>
  <si>
    <t xml:space="preserve">Crédit de communication bureaux provinciaux, crédit de communication-internet bureau national, </t>
  </si>
  <si>
    <t>704001</t>
  </si>
  <si>
    <t>A CELAF</t>
  </si>
  <si>
    <t>704002</t>
  </si>
  <si>
    <t>704003</t>
  </si>
  <si>
    <t>704004</t>
  </si>
  <si>
    <t>P3.1</t>
  </si>
  <si>
    <t>704005</t>
  </si>
  <si>
    <t>R4</t>
  </si>
  <si>
    <r>
      <t>Unité </t>
    </r>
    <r>
      <rPr>
        <b/>
        <vertAlign val="superscript"/>
        <sz val="8"/>
        <rFont val="Arial Narrow"/>
        <family val="2"/>
      </rPr>
      <t>13</t>
    </r>
  </si>
  <si>
    <r>
      <t>Coût total
(en EUR)</t>
    </r>
    <r>
      <rPr>
        <b/>
        <vertAlign val="superscript"/>
        <sz val="8"/>
        <rFont val="Arial Narrow"/>
        <family val="2"/>
      </rPr>
      <t>3</t>
    </r>
  </si>
  <si>
    <t>Description dans le budget</t>
  </si>
  <si>
    <r>
      <t xml:space="preserve">Pourcentage du budget pour chaque produit ou activite reserve pour action directe sur égalité des sexes et autonomisation des femmes (GEWE) </t>
    </r>
    <r>
      <rPr>
        <sz val="10"/>
        <rFont val="Calibri"/>
        <family val="2"/>
        <scheme val="minor"/>
      </rPr>
      <t>(cas echeant)</t>
    </r>
    <r>
      <rPr>
        <b/>
        <sz val="10"/>
        <rFont val="Calibri"/>
        <family val="2"/>
        <scheme val="minor"/>
      </rPr>
      <t xml:space="preserve"> </t>
    </r>
  </si>
  <si>
    <r>
      <t xml:space="preserve">Niveau de depense/ engagement actuel 
</t>
    </r>
    <r>
      <rPr>
        <sz val="10"/>
        <rFont val="Calibri"/>
        <family val="2"/>
        <scheme val="minor"/>
      </rPr>
      <t>(a remplir au moment des rapports de projet)</t>
    </r>
  </si>
  <si>
    <r>
      <t>Justification du montant à GEWE</t>
    </r>
    <r>
      <rPr>
        <sz val="10"/>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</si>
  <si>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0"/>
        <rFont val="Calibri"/>
        <family val="2"/>
        <scheme val="minor"/>
      </rPr>
      <t xml:space="preserve"> (.e.g sur types des entrants ou justification du budget)</t>
    </r>
  </si>
  <si>
    <r>
      <t xml:space="preserve">$ alloué à GEWE </t>
    </r>
    <r>
      <rPr>
        <sz val="10"/>
        <rFont val="Calibri"/>
        <family val="2"/>
        <scheme val="minor"/>
      </rPr>
      <t>(inclut coûts indirects)</t>
    </r>
  </si>
  <si>
    <r>
      <t xml:space="preserve">$ alloué à S&amp;E </t>
    </r>
    <r>
      <rPr>
        <sz val="10"/>
        <rFont val="Calibri"/>
        <family val="2"/>
        <scheme val="minor"/>
      </rPr>
      <t>(inclut coûts indirects)</t>
    </r>
  </si>
  <si>
    <t>Note: Le PBF n'accepte pas les projets avec moins de 5% pour le S&amp;E et moins 15% pour le GEWE. Ces chiffres apparaîtront en rouge si ce seuil minimum n'est pas atteint.</t>
  </si>
  <si>
    <t>DEPENSES</t>
  </si>
  <si>
    <t>DEPENSES / RAPPORT USD</t>
  </si>
  <si>
    <t>Regional Coord support staff</t>
  </si>
  <si>
    <t>Regional Coord support costs</t>
  </si>
  <si>
    <t>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</si>
</sst>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 _F_C_F_A_-;\-* #,##0\ _F_C_F_A_-;_-* &quot;-&quot;\ _F_C_F_A_-;_-@_-"/>
    <numFmt numFmtId="165" formatCode="_-* #,##0.00\ _€_-;\-* #,##0.00\ _€_-;_-* &quot;-&quot;??\ _€_-;_-@_-"/>
    <numFmt numFmtId="166" formatCode="_(&quot;$&quot;* #,##0.00_);_(&quot;$&quot;* \(#,##0.00\);_(&quot;$&quot;* &quot;-&quot;??_);_(@_)"/>
    <numFmt numFmtId="167" formatCode="_-* #,##0\ _€_-;\-* #,##0\ _€_-;_-* &quot;-&quot;??\ _€_-;_-@_-"/>
    <numFmt numFmtId="168" formatCode="0.000"/>
    <numFmt numFmtId="169" formatCode="_-* #,##0.00\ _F_C_F_A_-;\-* #,##0.00\ _F_C_F_A_-;_-* &quot;-&quot;\ _F_C_F_A_-;_-@_-"/>
    <numFmt numFmtId="170" formatCode="#,##0_ ;\-#,##0\ "/>
    <numFmt numFmtId="171" formatCode="0.0%"/>
  </numFmts>
  <fonts count="3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sz val="8"/>
      <name val="Calibri"/>
      <family val="2"/>
      <scheme val="minor"/>
    </font>
    <font>
      <sz val="10"/>
      <name val="Arial"/>
      <family val="2"/>
    </font>
    <font>
      <sz val="8"/>
      <name val="Arial"/>
      <family val="2"/>
    </font>
    <font>
      <b/>
      <sz val="8"/>
      <name val="Arial"/>
      <family val="2"/>
    </font>
    <font>
      <i/>
      <sz val="8"/>
      <name val="Arial"/>
      <family val="2"/>
    </font>
    <font>
      <b/>
      <i/>
      <sz val="8"/>
      <name val="Arial"/>
      <family val="2"/>
    </font>
    <font>
      <sz val="8"/>
      <name val="Arial Narrow"/>
      <family val="2"/>
    </font>
    <font>
      <b/>
      <sz val="8"/>
      <name val="Arial Narrow"/>
      <family val="2"/>
    </font>
    <font>
      <b/>
      <vertAlign val="superscript"/>
      <sz val="8"/>
      <name val="Arial Narrow"/>
      <family val="2"/>
    </font>
    <font>
      <i/>
      <sz val="8"/>
      <name val="Arial Narrow"/>
      <family val="2"/>
    </font>
    <font>
      <b/>
      <i/>
      <sz val="8"/>
      <name val="Arial Narrow"/>
      <family val="2"/>
    </font>
    <font>
      <sz val="10"/>
      <name val="Calibri"/>
      <family val="2"/>
      <scheme val="minor"/>
    </font>
    <font>
      <b/>
      <sz val="10"/>
      <name val="Calibri"/>
      <family val="2"/>
      <scheme val="minor"/>
    </font>
    <font>
      <b/>
      <sz val="12"/>
      <name val="Calibri"/>
      <family val="2"/>
      <scheme val="minor"/>
    </font>
    <font>
      <sz val="12"/>
      <name val="Calibri"/>
      <family val="2"/>
      <scheme val="minor"/>
    </font>
    <font>
      <sz val="8"/>
      <color theme="1"/>
      <name val="Arial Narrow"/>
      <family val="2"/>
    </font>
    <font>
      <sz val="8"/>
      <color rgb="FFFF0000"/>
      <name val="Arial Narrow"/>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s>
  <borders count="7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bottom style="hair">
        <color auto="1"/>
      </bottom>
      <diagonal/>
    </border>
    <border>
      <left/>
      <right/>
      <top/>
      <bottom style="double">
        <color indexed="64"/>
      </bottom>
      <diagonal/>
    </border>
    <border>
      <left style="thin">
        <color indexed="64"/>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9">
    <xf numFmtId="0" fontId="0" fillId="0" borderId="0"/>
    <xf numFmtId="166"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1" fillId="0" borderId="0"/>
    <xf numFmtId="165" fontId="21" fillId="0" borderId="0" applyFont="0" applyFill="0" applyBorder="0" applyAlignment="0" applyProtection="0"/>
    <xf numFmtId="9" fontId="21" fillId="0" borderId="0" applyFont="0" applyFill="0" applyBorder="0" applyAlignment="0" applyProtection="0"/>
    <xf numFmtId="164" fontId="21" fillId="0" borderId="0" applyFont="0" applyFill="0" applyBorder="0" applyAlignment="0" applyProtection="0"/>
    <xf numFmtId="165" fontId="4" fillId="0" borderId="0" applyFont="0" applyFill="0" applyBorder="0" applyAlignment="0" applyProtection="0"/>
  </cellStyleXfs>
  <cellXfs count="504">
    <xf numFmtId="0" fontId="0" fillId="0" borderId="0" xfId="0"/>
    <xf numFmtId="0" fontId="6" fillId="0" borderId="0" xfId="0" applyFont="1" applyAlignment="1">
      <alignment vertical="center" wrapText="1"/>
    </xf>
    <xf numFmtId="9" fontId="2" fillId="2" borderId="9" xfId="2" applyFont="1" applyFill="1" applyBorder="1" applyAlignment="1">
      <alignment vertical="center" wrapText="1"/>
    </xf>
    <xf numFmtId="0" fontId="5" fillId="3" borderId="0" xfId="0" applyFont="1" applyFill="1" applyAlignment="1">
      <alignment horizontal="center" vertical="center" wrapText="1"/>
    </xf>
    <xf numFmtId="166" fontId="5" fillId="3" borderId="3" xfId="1" applyFont="1" applyFill="1" applyBorder="1" applyAlignment="1" applyProtection="1">
      <alignment horizontal="center" vertical="center" wrapText="1"/>
      <protection locked="0"/>
    </xf>
    <xf numFmtId="0" fontId="7" fillId="2" borderId="8" xfId="0" applyFont="1" applyFill="1" applyBorder="1" applyAlignment="1">
      <alignment vertical="center" wrapText="1"/>
    </xf>
    <xf numFmtId="166" fontId="7" fillId="3" borderId="0" xfId="1" applyFont="1" applyFill="1" applyBorder="1" applyAlignment="1" applyProtection="1">
      <alignment vertical="center" wrapText="1"/>
    </xf>
    <xf numFmtId="166" fontId="5" fillId="3" borderId="0" xfId="1" applyFont="1" applyFill="1" applyBorder="1" applyAlignment="1" applyProtection="1">
      <alignment vertical="center" wrapText="1"/>
    </xf>
    <xf numFmtId="166" fontId="5" fillId="3" borderId="0" xfId="1" applyFont="1" applyFill="1" applyBorder="1" applyAlignment="1" applyProtection="1">
      <alignment vertical="center" wrapText="1"/>
      <protection locked="0"/>
    </xf>
    <xf numFmtId="166"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13" xfId="0" applyFont="1" applyFill="1" applyBorder="1" applyAlignment="1">
      <alignment vertical="center" wrapText="1"/>
    </xf>
    <xf numFmtId="0" fontId="7" fillId="2" borderId="8" xfId="0" applyFont="1" applyFill="1" applyBorder="1" applyAlignment="1" applyProtection="1">
      <alignment vertical="center" wrapText="1"/>
      <protection locked="0"/>
    </xf>
    <xf numFmtId="166" fontId="2" fillId="3" borderId="0" xfId="0" applyNumberFormat="1" applyFont="1" applyFill="1" applyAlignment="1">
      <alignment vertical="center" wrapText="1"/>
    </xf>
    <xf numFmtId="0" fontId="10" fillId="0" borderId="0" xfId="0" applyFont="1" applyAlignment="1">
      <alignment wrapText="1"/>
    </xf>
    <xf numFmtId="0" fontId="11" fillId="0" borderId="0" xfId="0" applyFont="1" applyAlignment="1">
      <alignment wrapText="1"/>
    </xf>
    <xf numFmtId="0" fontId="2" fillId="0" borderId="0" xfId="0" applyFont="1" applyAlignment="1">
      <alignment horizontal="center" vertical="center" wrapText="1"/>
    </xf>
    <xf numFmtId="0" fontId="2" fillId="3" borderId="0" xfId="0" applyFont="1" applyFill="1" applyAlignment="1">
      <alignment horizontal="left"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6" fontId="2" fillId="4" borderId="3" xfId="1" applyFont="1" applyFill="1" applyBorder="1" applyAlignment="1" applyProtection="1">
      <alignment wrapText="1"/>
    </xf>
    <xf numFmtId="166" fontId="5" fillId="3" borderId="0" xfId="0" applyNumberFormat="1" applyFont="1" applyFill="1" applyAlignment="1">
      <alignment vertical="center" wrapText="1"/>
    </xf>
    <xf numFmtId="166" fontId="2" fillId="0" borderId="0" xfId="0" applyNumberFormat="1" applyFont="1" applyAlignment="1">
      <alignment wrapText="1"/>
    </xf>
    <xf numFmtId="166" fontId="6" fillId="0" borderId="0" xfId="1" applyFont="1" applyFill="1" applyBorder="1" applyAlignment="1">
      <alignment horizontal="right" vertical="center" wrapText="1"/>
    </xf>
    <xf numFmtId="0" fontId="2" fillId="2" borderId="39" xfId="0" applyFont="1" applyFill="1" applyBorder="1" applyAlignment="1">
      <alignment horizontal="center" wrapText="1"/>
    </xf>
    <xf numFmtId="166" fontId="2" fillId="2" borderId="3" xfId="0" applyNumberFormat="1" applyFont="1" applyFill="1" applyBorder="1" applyAlignment="1">
      <alignment wrapText="1"/>
    </xf>
    <xf numFmtId="0" fontId="6" fillId="2" borderId="39" xfId="0" applyFont="1" applyFill="1" applyBorder="1" applyAlignment="1">
      <alignment vertical="center" wrapText="1"/>
    </xf>
    <xf numFmtId="166" fontId="2" fillId="2" borderId="39" xfId="0" applyNumberFormat="1" applyFont="1" applyFill="1" applyBorder="1" applyAlignment="1">
      <alignment wrapText="1"/>
    </xf>
    <xf numFmtId="0" fontId="2" fillId="2" borderId="14" xfId="0" applyFont="1" applyFill="1" applyBorder="1" applyAlignment="1">
      <alignment horizontal="left" wrapText="1"/>
    </xf>
    <xf numFmtId="166" fontId="2" fillId="2" borderId="14" xfId="0" applyNumberFormat="1" applyFont="1" applyFill="1" applyBorder="1" applyAlignment="1">
      <alignment horizontal="center" wrapText="1"/>
    </xf>
    <xf numFmtId="166" fontId="2" fillId="2" borderId="14" xfId="0" applyNumberFormat="1" applyFont="1" applyFill="1" applyBorder="1" applyAlignment="1">
      <alignment wrapText="1"/>
    </xf>
    <xf numFmtId="166" fontId="2" fillId="4" borderId="3" xfId="1" applyFont="1" applyFill="1" applyBorder="1" applyAlignment="1">
      <alignment wrapText="1"/>
    </xf>
    <xf numFmtId="166" fontId="2" fillId="3" borderId="4" xfId="1" applyFont="1" applyFill="1" applyBorder="1" applyAlignment="1" applyProtection="1">
      <alignment wrapText="1"/>
    </xf>
    <xf numFmtId="166" fontId="2" fillId="3" borderId="1" xfId="1" applyFont="1" applyFill="1" applyBorder="1" applyAlignment="1">
      <alignment wrapText="1"/>
    </xf>
    <xf numFmtId="166" fontId="2" fillId="3" borderId="2" xfId="0" applyNumberFormat="1" applyFont="1" applyFill="1" applyBorder="1" applyAlignment="1">
      <alignment wrapText="1"/>
    </xf>
    <xf numFmtId="166" fontId="2" fillId="3" borderId="1" xfId="1" applyFont="1" applyFill="1" applyBorder="1" applyAlignment="1" applyProtection="1">
      <alignment wrapText="1"/>
    </xf>
    <xf numFmtId="166" fontId="2" fillId="2" borderId="38" xfId="0" applyNumberFormat="1" applyFont="1" applyFill="1" applyBorder="1" applyAlignment="1">
      <alignment wrapText="1"/>
    </xf>
    <xf numFmtId="166" fontId="2" fillId="2" borderId="9" xfId="0" applyNumberFormat="1" applyFont="1" applyFill="1" applyBorder="1" applyAlignment="1">
      <alignment wrapText="1"/>
    </xf>
    <xf numFmtId="166" fontId="2" fillId="2" borderId="15" xfId="0" applyNumberFormat="1" applyFont="1" applyFill="1" applyBorder="1" applyAlignment="1">
      <alignment wrapText="1"/>
    </xf>
    <xf numFmtId="0" fontId="2" fillId="2" borderId="11" xfId="0" applyFont="1" applyFill="1" applyBorder="1" applyAlignment="1">
      <alignment horizontal="center" wrapText="1"/>
    </xf>
    <xf numFmtId="166" fontId="5" fillId="2" borderId="39" xfId="0" applyNumberFormat="1" applyFont="1" applyFill="1" applyBorder="1" applyAlignment="1">
      <alignment wrapText="1"/>
    </xf>
    <xf numFmtId="166" fontId="2" fillId="2" borderId="32" xfId="1" applyFont="1" applyFill="1" applyBorder="1" applyAlignment="1">
      <alignment wrapText="1"/>
    </xf>
    <xf numFmtId="166" fontId="2" fillId="2" borderId="33" xfId="0" applyNumberFormat="1" applyFont="1" applyFill="1" applyBorder="1" applyAlignment="1">
      <alignment wrapText="1"/>
    </xf>
    <xf numFmtId="166" fontId="5" fillId="2" borderId="14" xfId="0" applyNumberFormat="1" applyFont="1" applyFill="1" applyBorder="1" applyAlignment="1">
      <alignment wrapText="1"/>
    </xf>
    <xf numFmtId="0" fontId="5" fillId="0" borderId="0" xfId="0" applyFont="1"/>
    <xf numFmtId="0" fontId="12" fillId="0" borderId="0" xfId="0" applyFont="1"/>
    <xf numFmtId="49" fontId="0" fillId="0" borderId="0" xfId="0" applyNumberFormat="1"/>
    <xf numFmtId="0" fontId="12" fillId="0" borderId="0" xfId="0" applyFont="1" applyAlignment="1">
      <alignment vertical="center"/>
    </xf>
    <xf numFmtId="49" fontId="13" fillId="0" borderId="0" xfId="0" applyNumberFormat="1" applyFont="1" applyAlignment="1">
      <alignment horizontal="left"/>
    </xf>
    <xf numFmtId="49" fontId="13"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6"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6" fontId="0" fillId="2" borderId="15" xfId="0" applyNumberFormat="1" applyFill="1" applyBorder="1" applyAlignment="1">
      <alignment vertical="center"/>
    </xf>
    <xf numFmtId="166" fontId="5" fillId="0" borderId="39" xfId="0" applyNumberFormat="1" applyFont="1" applyBorder="1" applyAlignment="1" applyProtection="1">
      <alignment wrapText="1"/>
      <protection locked="0"/>
    </xf>
    <xf numFmtId="166" fontId="5" fillId="3" borderId="39" xfId="1" applyFont="1" applyFill="1" applyBorder="1" applyAlignment="1" applyProtection="1">
      <alignment horizontal="center" vertical="center" wrapText="1"/>
      <protection locked="0"/>
    </xf>
    <xf numFmtId="166" fontId="5" fillId="0" borderId="3" xfId="0" applyNumberFormat="1" applyFont="1" applyBorder="1" applyAlignment="1" applyProtection="1">
      <alignment wrapText="1"/>
      <protection locked="0"/>
    </xf>
    <xf numFmtId="166" fontId="2" fillId="2" borderId="5" xfId="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0" fontId="5" fillId="2" borderId="8" xfId="0" applyFont="1" applyFill="1" applyBorder="1" applyAlignment="1">
      <alignment vertical="center" wrapText="1"/>
    </xf>
    <xf numFmtId="166" fontId="2" fillId="2" borderId="4" xfId="0" applyNumberFormat="1" applyFont="1" applyFill="1" applyBorder="1" applyAlignment="1">
      <alignment wrapText="1"/>
    </xf>
    <xf numFmtId="166" fontId="2" fillId="3" borderId="1" xfId="0" applyNumberFormat="1" applyFont="1" applyFill="1" applyBorder="1" applyAlignment="1">
      <alignment wrapText="1"/>
    </xf>
    <xf numFmtId="166" fontId="2" fillId="2" borderId="0" xfId="1" applyFont="1" applyFill="1" applyBorder="1" applyAlignment="1">
      <alignment wrapText="1"/>
    </xf>
    <xf numFmtId="166" fontId="5" fillId="2" borderId="50" xfId="0" applyNumberFormat="1" applyFont="1" applyFill="1" applyBorder="1" applyAlignment="1">
      <alignment wrapText="1"/>
    </xf>
    <xf numFmtId="166" fontId="5" fillId="2" borderId="49" xfId="0" applyNumberFormat="1" applyFont="1" applyFill="1" applyBorder="1" applyAlignment="1">
      <alignment wrapText="1"/>
    </xf>
    <xf numFmtId="166" fontId="2" fillId="2" borderId="51" xfId="1" applyFont="1" applyFill="1" applyBorder="1" applyAlignment="1">
      <alignment wrapText="1"/>
    </xf>
    <xf numFmtId="166" fontId="2" fillId="2" borderId="12" xfId="0" applyNumberFormat="1" applyFont="1" applyFill="1" applyBorder="1" applyAlignment="1">
      <alignment wrapText="1"/>
    </xf>
    <xf numFmtId="166" fontId="2" fillId="2" borderId="25" xfId="1" applyFont="1" applyFill="1" applyBorder="1" applyAlignment="1">
      <alignment wrapText="1"/>
    </xf>
    <xf numFmtId="166" fontId="2" fillId="2" borderId="21" xfId="0" applyNumberFormat="1" applyFont="1" applyFill="1" applyBorder="1" applyAlignment="1">
      <alignment wrapText="1"/>
    </xf>
    <xf numFmtId="0" fontId="2" fillId="2" borderId="27" xfId="0" applyFont="1" applyFill="1" applyBorder="1" applyAlignment="1">
      <alignment wrapText="1"/>
    </xf>
    <xf numFmtId="0" fontId="2" fillId="2" borderId="50" xfId="0" applyFont="1" applyFill="1" applyBorder="1" applyAlignment="1">
      <alignment horizontal="center" wrapText="1"/>
    </xf>
    <xf numFmtId="0" fontId="2" fillId="2" borderId="38" xfId="0" applyFont="1" applyFill="1" applyBorder="1" applyAlignment="1">
      <alignment horizontal="center" wrapText="1"/>
    </xf>
    <xf numFmtId="166" fontId="5" fillId="2" borderId="38" xfId="0" applyNumberFormat="1" applyFont="1" applyFill="1" applyBorder="1" applyAlignment="1">
      <alignment wrapText="1"/>
    </xf>
    <xf numFmtId="166" fontId="5" fillId="2" borderId="15" xfId="0" applyNumberFormat="1" applyFont="1" applyFill="1" applyBorder="1" applyAlignment="1">
      <alignment wrapText="1"/>
    </xf>
    <xf numFmtId="0" fontId="14" fillId="0" borderId="0" xfId="0" applyFont="1" applyAlignment="1">
      <alignment wrapText="1"/>
    </xf>
    <xf numFmtId="0" fontId="2" fillId="2" borderId="32" xfId="0" applyFont="1" applyFill="1" applyBorder="1" applyAlignment="1">
      <alignment horizontal="left" wrapText="1"/>
    </xf>
    <xf numFmtId="166" fontId="2" fillId="2" borderId="32" xfId="0" applyNumberFormat="1" applyFont="1" applyFill="1" applyBorder="1" applyAlignment="1">
      <alignment horizontal="center" wrapText="1"/>
    </xf>
    <xf numFmtId="166" fontId="2" fillId="2" borderId="32" xfId="0" applyNumberFormat="1" applyFont="1" applyFill="1" applyBorder="1" applyAlignment="1">
      <alignment wrapText="1"/>
    </xf>
    <xf numFmtId="166" fontId="5" fillId="2" borderId="52" xfId="0" applyNumberFormat="1" applyFont="1" applyFill="1" applyBorder="1" applyAlignment="1">
      <alignment wrapText="1"/>
    </xf>
    <xf numFmtId="166" fontId="5" fillId="2" borderId="2" xfId="0" applyNumberFormat="1" applyFont="1" applyFill="1" applyBorder="1" applyAlignment="1">
      <alignment wrapText="1"/>
    </xf>
    <xf numFmtId="166" fontId="5" fillId="2" borderId="2" xfId="1" applyFont="1" applyFill="1" applyBorder="1" applyAlignment="1">
      <alignment wrapText="1"/>
    </xf>
    <xf numFmtId="166" fontId="2" fillId="2" borderId="49" xfId="1" applyFont="1" applyFill="1" applyBorder="1" applyAlignment="1">
      <alignment wrapText="1"/>
    </xf>
    <xf numFmtId="0" fontId="7" fillId="2" borderId="53" xfId="0" applyFont="1" applyFill="1" applyBorder="1" applyAlignment="1">
      <alignment vertical="center" wrapText="1"/>
    </xf>
    <xf numFmtId="0" fontId="7" fillId="2" borderId="54" xfId="0" applyFont="1" applyFill="1" applyBorder="1" applyAlignment="1">
      <alignment vertical="center" wrapText="1"/>
    </xf>
    <xf numFmtId="0" fontId="7" fillId="2" borderId="54" xfId="0" applyFont="1" applyFill="1" applyBorder="1" applyAlignment="1" applyProtection="1">
      <alignment vertical="center" wrapText="1"/>
      <protection locked="0"/>
    </xf>
    <xf numFmtId="166" fontId="2" fillId="2" borderId="55" xfId="1" applyFont="1" applyFill="1" applyBorder="1" applyAlignment="1" applyProtection="1">
      <alignment wrapText="1"/>
    </xf>
    <xf numFmtId="0" fontId="2" fillId="2" borderId="6" xfId="0" applyFont="1" applyFill="1" applyBorder="1" applyAlignment="1">
      <alignment horizontal="center"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166" fontId="2" fillId="2" borderId="56" xfId="1" applyFont="1" applyFill="1" applyBorder="1" applyAlignment="1" applyProtection="1">
      <alignment wrapText="1"/>
    </xf>
    <xf numFmtId="166" fontId="2" fillId="2" borderId="33" xfId="1" applyFont="1" applyFill="1" applyBorder="1" applyAlignment="1">
      <alignment wrapText="1"/>
    </xf>
    <xf numFmtId="166" fontId="5" fillId="2" borderId="57" xfId="1" applyFont="1" applyFill="1" applyBorder="1" applyAlignment="1" applyProtection="1">
      <alignment wrapText="1"/>
    </xf>
    <xf numFmtId="166" fontId="5" fillId="2" borderId="58" xfId="1" applyFont="1" applyFill="1" applyBorder="1" applyAlignment="1">
      <alignment wrapText="1"/>
    </xf>
    <xf numFmtId="166" fontId="5" fillId="2" borderId="13" xfId="1" applyFont="1" applyFill="1" applyBorder="1" applyAlignment="1" applyProtection="1">
      <alignment wrapText="1"/>
    </xf>
    <xf numFmtId="166" fontId="5" fillId="2" borderId="15" xfId="1" applyFont="1" applyFill="1" applyBorder="1" applyAlignment="1">
      <alignment wrapText="1"/>
    </xf>
    <xf numFmtId="0" fontId="2" fillId="2" borderId="2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13" xfId="0" applyFont="1" applyFill="1" applyBorder="1"/>
    <xf numFmtId="166" fontId="0" fillId="2" borderId="14" xfId="0" applyNumberFormat="1" applyFill="1" applyBorder="1"/>
    <xf numFmtId="0" fontId="0" fillId="2" borderId="14" xfId="0" applyFill="1" applyBorder="1"/>
    <xf numFmtId="0" fontId="0" fillId="2" borderId="15" xfId="0" applyFill="1" applyBorder="1"/>
    <xf numFmtId="0" fontId="9" fillId="7" borderId="6" xfId="0" applyFont="1" applyFill="1" applyBorder="1" applyAlignment="1">
      <alignment vertical="top" wrapText="1"/>
    </xf>
    <xf numFmtId="0" fontId="15" fillId="0" borderId="0" xfId="0" applyFont="1" applyAlignment="1">
      <alignment horizontal="left" vertical="top" wrapText="1"/>
    </xf>
    <xf numFmtId="166" fontId="2" fillId="2" borderId="5" xfId="1" applyFont="1" applyFill="1" applyBorder="1" applyAlignment="1" applyProtection="1">
      <alignment horizontal="center" vertical="center" wrapText="1"/>
      <protection locked="0"/>
    </xf>
    <xf numFmtId="165" fontId="5" fillId="0" borderId="0" xfId="0" applyNumberFormat="1" applyFont="1" applyAlignment="1">
      <alignment wrapText="1"/>
    </xf>
    <xf numFmtId="167" fontId="22" fillId="10" borderId="3" xfId="5" applyNumberFormat="1" applyFont="1" applyFill="1" applyBorder="1" applyProtection="1">
      <protection locked="0"/>
    </xf>
    <xf numFmtId="169" fontId="22" fillId="10" borderId="3" xfId="7" applyNumberFormat="1" applyFont="1" applyFill="1" applyBorder="1" applyAlignment="1">
      <alignment vertical="center"/>
    </xf>
    <xf numFmtId="165" fontId="22" fillId="10" borderId="3" xfId="5" applyFont="1" applyFill="1" applyBorder="1" applyAlignment="1" applyProtection="1">
      <alignment horizontal="center" vertical="center"/>
      <protection locked="0"/>
    </xf>
    <xf numFmtId="167" fontId="22" fillId="0" borderId="3" xfId="5" applyNumberFormat="1" applyFont="1" applyFill="1" applyBorder="1" applyProtection="1">
      <protection locked="0"/>
    </xf>
    <xf numFmtId="9" fontId="22" fillId="10" borderId="3" xfId="6" applyFont="1" applyFill="1" applyBorder="1" applyAlignment="1" applyProtection="1">
      <alignment horizontal="left" vertical="center" wrapText="1" indent="5"/>
      <protection locked="0"/>
    </xf>
    <xf numFmtId="167" fontId="24" fillId="11" borderId="3" xfId="5" applyNumberFormat="1" applyFont="1" applyFill="1" applyBorder="1" applyProtection="1">
      <protection locked="0"/>
    </xf>
    <xf numFmtId="169" fontId="22" fillId="11" borderId="3" xfId="7" applyNumberFormat="1" applyFont="1" applyFill="1" applyBorder="1" applyAlignment="1">
      <alignment vertical="center"/>
    </xf>
    <xf numFmtId="167" fontId="22" fillId="11" borderId="3" xfId="5" applyNumberFormat="1" applyFont="1" applyFill="1" applyBorder="1" applyProtection="1">
      <protection locked="0"/>
    </xf>
    <xf numFmtId="165" fontId="22" fillId="11" borderId="3" xfId="5" applyFont="1" applyFill="1" applyBorder="1" applyAlignment="1" applyProtection="1">
      <alignment horizontal="center" vertical="center"/>
      <protection locked="0"/>
    </xf>
    <xf numFmtId="167" fontId="24" fillId="12" borderId="3" xfId="5" applyNumberFormat="1" applyFont="1" applyFill="1" applyBorder="1" applyProtection="1">
      <protection locked="0"/>
    </xf>
    <xf numFmtId="169" fontId="22" fillId="12" borderId="3" xfId="7" applyNumberFormat="1" applyFont="1" applyFill="1" applyBorder="1" applyAlignment="1">
      <alignment vertical="center"/>
    </xf>
    <xf numFmtId="167" fontId="22" fillId="12" borderId="3" xfId="5" applyNumberFormat="1" applyFont="1" applyFill="1" applyBorder="1" applyProtection="1">
      <protection locked="0"/>
    </xf>
    <xf numFmtId="165" fontId="22" fillId="12" borderId="3" xfId="5" applyFont="1" applyFill="1" applyBorder="1" applyAlignment="1" applyProtection="1">
      <alignment horizontal="center" vertical="center"/>
      <protection locked="0"/>
    </xf>
    <xf numFmtId="167" fontId="25" fillId="12" borderId="3" xfId="5" applyNumberFormat="1" applyFont="1" applyFill="1" applyBorder="1" applyProtection="1">
      <protection locked="0"/>
    </xf>
    <xf numFmtId="164" fontId="27" fillId="0" borderId="3" xfId="7" applyFont="1" applyBorder="1" applyAlignment="1" applyProtection="1">
      <alignment vertical="center" wrapText="1"/>
      <protection locked="0"/>
    </xf>
    <xf numFmtId="164" fontId="27" fillId="0" borderId="3" xfId="7" applyFont="1" applyBorder="1" applyAlignment="1" applyProtection="1">
      <alignment vertical="center"/>
      <protection locked="0"/>
    </xf>
    <xf numFmtId="167" fontId="26" fillId="0" borderId="3" xfId="5" applyNumberFormat="1" applyFont="1" applyFill="1" applyBorder="1" applyProtection="1">
      <protection locked="0"/>
    </xf>
    <xf numFmtId="164" fontId="26" fillId="0" borderId="3" xfId="7" applyFont="1" applyBorder="1" applyProtection="1">
      <protection locked="0"/>
    </xf>
    <xf numFmtId="164" fontId="26" fillId="0" borderId="3" xfId="7" applyFont="1" applyFill="1" applyBorder="1" applyProtection="1">
      <protection locked="0"/>
    </xf>
    <xf numFmtId="0" fontId="31" fillId="0" borderId="0" xfId="0" applyFont="1" applyAlignment="1">
      <alignment wrapText="1"/>
    </xf>
    <xf numFmtId="0" fontId="32" fillId="0" borderId="0" xfId="0" applyFont="1" applyAlignment="1">
      <alignment wrapText="1"/>
    </xf>
    <xf numFmtId="166" fontId="31" fillId="0" borderId="0" xfId="1" applyFont="1" applyBorder="1" applyAlignment="1">
      <alignment wrapText="1"/>
    </xf>
    <xf numFmtId="166" fontId="32" fillId="3" borderId="0" xfId="1" applyFont="1" applyFill="1" applyBorder="1" applyAlignment="1">
      <alignment horizontal="left" wrapText="1"/>
    </xf>
    <xf numFmtId="0" fontId="31" fillId="0" borderId="0" xfId="0" applyFont="1" applyAlignment="1">
      <alignment vertical="top" wrapText="1"/>
    </xf>
    <xf numFmtId="0" fontId="32" fillId="2" borderId="3" xfId="0" applyFont="1" applyFill="1" applyBorder="1" applyAlignment="1">
      <alignment horizontal="center" vertical="top" wrapText="1"/>
    </xf>
    <xf numFmtId="0" fontId="32" fillId="3" borderId="3" xfId="0" applyFont="1" applyFill="1" applyBorder="1" applyAlignment="1" applyProtection="1">
      <alignment horizontal="center" vertical="top" wrapText="1"/>
      <protection locked="0"/>
    </xf>
    <xf numFmtId="0" fontId="31" fillId="2" borderId="3" xfId="0" applyFont="1" applyFill="1" applyBorder="1" applyAlignment="1">
      <alignment horizontal="center" vertical="top" wrapText="1"/>
    </xf>
    <xf numFmtId="0" fontId="32" fillId="9" borderId="3" xfId="0" applyFont="1" applyFill="1" applyBorder="1" applyAlignment="1">
      <alignment horizontal="center" vertical="top" wrapText="1"/>
    </xf>
    <xf numFmtId="0" fontId="32" fillId="8" borderId="3" xfId="0" applyFont="1" applyFill="1" applyBorder="1" applyAlignment="1">
      <alignment horizontal="center" vertical="top" wrapText="1"/>
    </xf>
    <xf numFmtId="0" fontId="32" fillId="0" borderId="0" xfId="0" applyFont="1" applyAlignment="1">
      <alignment horizontal="center" vertical="top" wrapText="1"/>
    </xf>
    <xf numFmtId="0" fontId="32" fillId="6" borderId="3" xfId="0" applyFont="1" applyFill="1" applyBorder="1" applyAlignment="1">
      <alignment vertical="center" wrapText="1"/>
    </xf>
    <xf numFmtId="166" fontId="31" fillId="0" borderId="0" xfId="1" applyFont="1" applyFill="1" applyBorder="1" applyAlignment="1" applyProtection="1">
      <alignment vertical="center" wrapText="1"/>
    </xf>
    <xf numFmtId="166" fontId="32" fillId="0" borderId="0" xfId="1" applyFont="1" applyFill="1" applyBorder="1" applyAlignment="1" applyProtection="1">
      <alignment vertical="center" wrapText="1"/>
    </xf>
    <xf numFmtId="0" fontId="31" fillId="6" borderId="3" xfId="0" applyFont="1" applyFill="1" applyBorder="1" applyAlignment="1">
      <alignment vertical="center" wrapText="1"/>
    </xf>
    <xf numFmtId="0" fontId="31" fillId="0" borderId="3" xfId="0" applyFont="1" applyBorder="1" applyAlignment="1" applyProtection="1">
      <alignment horizontal="left" vertical="top" wrapText="1"/>
      <protection locked="0"/>
    </xf>
    <xf numFmtId="166" fontId="31" fillId="0" borderId="3" xfId="1" applyFont="1" applyBorder="1" applyAlignment="1" applyProtection="1">
      <alignment horizontal="center" vertical="center" wrapText="1"/>
      <protection locked="0"/>
    </xf>
    <xf numFmtId="166" fontId="31" fillId="2" borderId="3" xfId="1" applyFont="1" applyFill="1" applyBorder="1" applyAlignment="1" applyProtection="1">
      <alignment horizontal="center" vertical="center" wrapText="1"/>
    </xf>
    <xf numFmtId="9" fontId="31" fillId="0" borderId="3" xfId="2" applyFont="1" applyBorder="1" applyAlignment="1" applyProtection="1">
      <alignment horizontal="center" vertical="center" wrapText="1"/>
      <protection locked="0"/>
    </xf>
    <xf numFmtId="49" fontId="31" fillId="0" borderId="3" xfId="1" applyNumberFormat="1" applyFont="1" applyBorder="1" applyAlignment="1" applyProtection="1">
      <alignment horizontal="left" wrapText="1"/>
      <protection locked="0"/>
    </xf>
    <xf numFmtId="166" fontId="31" fillId="0" borderId="0" xfId="1" applyFont="1" applyFill="1" applyBorder="1" applyAlignment="1" applyProtection="1">
      <alignment horizontal="center" vertical="center" wrapText="1"/>
    </xf>
    <xf numFmtId="0" fontId="31" fillId="3" borderId="3" xfId="0" applyFont="1" applyFill="1" applyBorder="1" applyAlignment="1" applyProtection="1">
      <alignment horizontal="left" vertical="top" wrapText="1"/>
      <protection locked="0"/>
    </xf>
    <xf numFmtId="166" fontId="31" fillId="3" borderId="3" xfId="1" applyFont="1" applyFill="1" applyBorder="1" applyAlignment="1" applyProtection="1">
      <alignment horizontal="center" vertical="center" wrapText="1"/>
      <protection locked="0"/>
    </xf>
    <xf numFmtId="9" fontId="31" fillId="3" borderId="3" xfId="2" applyFont="1" applyFill="1" applyBorder="1" applyAlignment="1" applyProtection="1">
      <alignment horizontal="center" vertical="center" wrapText="1"/>
      <protection locked="0"/>
    </xf>
    <xf numFmtId="49" fontId="31" fillId="3" borderId="3" xfId="1" applyNumberFormat="1" applyFont="1" applyFill="1" applyBorder="1" applyAlignment="1" applyProtection="1">
      <alignment horizontal="left" wrapText="1"/>
      <protection locked="0"/>
    </xf>
    <xf numFmtId="0" fontId="31" fillId="3" borderId="0" xfId="0" applyFont="1" applyFill="1" applyAlignment="1">
      <alignment wrapText="1"/>
    </xf>
    <xf numFmtId="0" fontId="32" fillId="2" borderId="3" xfId="0" applyFont="1" applyFill="1" applyBorder="1" applyAlignment="1">
      <alignment vertical="center" wrapText="1"/>
    </xf>
    <xf numFmtId="166" fontId="32" fillId="2" borderId="3" xfId="1" applyFont="1" applyFill="1" applyBorder="1" applyAlignment="1" applyProtection="1">
      <alignment horizontal="center" vertical="center" wrapText="1"/>
    </xf>
    <xf numFmtId="166" fontId="32" fillId="0" borderId="0" xfId="1" applyFont="1" applyFill="1" applyBorder="1" applyAlignment="1" applyProtection="1">
      <alignment horizontal="center" vertical="center" wrapText="1"/>
    </xf>
    <xf numFmtId="166" fontId="32" fillId="2" borderId="5" xfId="1" applyFont="1" applyFill="1" applyBorder="1" applyAlignment="1" applyProtection="1">
      <alignment horizontal="center" vertical="center" wrapText="1"/>
    </xf>
    <xf numFmtId="0" fontId="31" fillId="3" borderId="0" xfId="0" applyFont="1" applyFill="1" applyAlignment="1" applyProtection="1">
      <alignment vertical="center" wrapText="1"/>
      <protection locked="0"/>
    </xf>
    <xf numFmtId="0" fontId="31" fillId="3" borderId="0" xfId="0" applyFont="1" applyFill="1" applyAlignment="1" applyProtection="1">
      <alignment horizontal="left" vertical="top" wrapText="1"/>
      <protection locked="0"/>
    </xf>
    <xf numFmtId="166" fontId="31" fillId="3" borderId="0" xfId="1" applyFont="1" applyFill="1" applyBorder="1" applyAlignment="1" applyProtection="1">
      <alignment horizontal="center" vertical="center" wrapText="1"/>
      <protection locked="0"/>
    </xf>
    <xf numFmtId="0" fontId="32" fillId="3" borderId="0" xfId="0" applyFont="1" applyFill="1" applyAlignment="1">
      <alignment vertical="center" wrapText="1"/>
    </xf>
    <xf numFmtId="166" fontId="31" fillId="3" borderId="0" xfId="1" applyFont="1" applyFill="1" applyBorder="1" applyAlignment="1" applyProtection="1">
      <alignment vertical="center" wrapText="1"/>
      <protection locked="0"/>
    </xf>
    <xf numFmtId="0" fontId="32" fillId="0" borderId="0" xfId="0" applyFont="1" applyAlignment="1" applyProtection="1">
      <alignment vertical="center" wrapText="1"/>
      <protection locked="0"/>
    </xf>
    <xf numFmtId="166" fontId="31" fillId="0" borderId="3" xfId="1" applyFont="1" applyFill="1" applyBorder="1" applyAlignment="1" applyProtection="1">
      <alignment horizontal="center" vertical="center" wrapText="1"/>
      <protection locked="0"/>
    </xf>
    <xf numFmtId="9" fontId="31" fillId="0" borderId="3" xfId="2" applyFont="1" applyFill="1" applyBorder="1" applyAlignment="1" applyProtection="1">
      <alignment horizontal="center" vertical="center" wrapText="1"/>
      <protection locked="0"/>
    </xf>
    <xf numFmtId="49" fontId="31" fillId="0" borderId="3" xfId="1" applyNumberFormat="1" applyFont="1" applyFill="1" applyBorder="1" applyAlignment="1" applyProtection="1">
      <alignment horizontal="left" wrapText="1"/>
      <protection locked="0"/>
    </xf>
    <xf numFmtId="0" fontId="32" fillId="0" borderId="3" xfId="0" applyFont="1" applyBorder="1" applyAlignment="1" applyProtection="1">
      <alignment horizontal="left" vertical="top" wrapText="1"/>
      <protection locked="0"/>
    </xf>
    <xf numFmtId="0" fontId="31" fillId="3" borderId="1" xfId="0" applyFont="1" applyFill="1" applyBorder="1" applyAlignment="1" applyProtection="1">
      <alignment vertical="center" wrapText="1"/>
      <protection locked="0"/>
    </xf>
    <xf numFmtId="0" fontId="31" fillId="3" borderId="3" xfId="0" applyFont="1" applyFill="1" applyBorder="1" applyAlignment="1" applyProtection="1">
      <alignment vertical="center" wrapText="1"/>
      <protection locked="0"/>
    </xf>
    <xf numFmtId="166" fontId="31" fillId="0" borderId="3" xfId="1" applyFont="1" applyBorder="1" applyAlignment="1" applyProtection="1">
      <alignment vertical="center" wrapText="1"/>
      <protection locked="0"/>
    </xf>
    <xf numFmtId="166" fontId="31" fillId="2" borderId="3" xfId="1" applyFont="1" applyFill="1" applyBorder="1" applyAlignment="1" applyProtection="1">
      <alignment vertical="center" wrapText="1"/>
    </xf>
    <xf numFmtId="9" fontId="31" fillId="0" borderId="3" xfId="2" applyFont="1" applyBorder="1" applyAlignment="1" applyProtection="1">
      <alignment vertical="center" wrapText="1"/>
      <protection locked="0"/>
    </xf>
    <xf numFmtId="49" fontId="31" fillId="0" borderId="3" xfId="0" applyNumberFormat="1" applyFont="1" applyBorder="1" applyAlignment="1" applyProtection="1">
      <alignment horizontal="left" wrapText="1"/>
      <protection locked="0"/>
    </xf>
    <xf numFmtId="0" fontId="31" fillId="3" borderId="2" xfId="0" applyFont="1" applyFill="1" applyBorder="1" applyAlignment="1" applyProtection="1">
      <alignment vertical="center" wrapText="1"/>
      <protection locked="0"/>
    </xf>
    <xf numFmtId="9" fontId="31" fillId="0" borderId="3" xfId="2" applyFont="1" applyFill="1" applyBorder="1" applyAlignment="1" applyProtection="1">
      <alignment vertical="center" wrapText="1"/>
      <protection locked="0"/>
    </xf>
    <xf numFmtId="0" fontId="32" fillId="2" borderId="39" xfId="0" applyFont="1" applyFill="1" applyBorder="1" applyAlignment="1">
      <alignment vertical="center" wrapText="1"/>
    </xf>
    <xf numFmtId="0" fontId="32" fillId="4" borderId="3" xfId="0" applyFont="1" applyFill="1" applyBorder="1" applyAlignment="1" applyProtection="1">
      <alignment vertical="center" wrapText="1"/>
      <protection locked="0"/>
    </xf>
    <xf numFmtId="166" fontId="32" fillId="4" borderId="3" xfId="1" applyFont="1" applyFill="1" applyBorder="1" applyAlignment="1" applyProtection="1">
      <alignment vertical="center" wrapText="1"/>
    </xf>
    <xf numFmtId="0" fontId="32" fillId="3" borderId="0" xfId="0" applyFont="1" applyFill="1" applyAlignment="1" applyProtection="1">
      <alignment vertical="center" wrapText="1"/>
      <protection locked="0"/>
    </xf>
    <xf numFmtId="0" fontId="32" fillId="4" borderId="42" xfId="0" applyFont="1" applyFill="1" applyBorder="1" applyAlignment="1">
      <alignment vertical="center" wrapText="1"/>
    </xf>
    <xf numFmtId="166" fontId="32" fillId="3" borderId="0" xfId="1" applyFont="1" applyFill="1" applyBorder="1" applyAlignment="1" applyProtection="1">
      <alignment vertical="center" wrapText="1"/>
      <protection locked="0"/>
    </xf>
    <xf numFmtId="0" fontId="31" fillId="2" borderId="34" xfId="0" applyFont="1" applyFill="1" applyBorder="1" applyAlignment="1">
      <alignment horizontal="center" vertical="center" wrapText="1"/>
    </xf>
    <xf numFmtId="166" fontId="32" fillId="2" borderId="9" xfId="1" applyFont="1" applyFill="1" applyBorder="1" applyAlignment="1" applyProtection="1">
      <alignment horizontal="center" vertical="center" wrapText="1"/>
      <protection locked="0"/>
    </xf>
    <xf numFmtId="166" fontId="32" fillId="2" borderId="2" xfId="1" applyFont="1" applyFill="1" applyBorder="1" applyAlignment="1" applyProtection="1">
      <alignment horizontal="center" vertical="center" wrapText="1"/>
    </xf>
    <xf numFmtId="0" fontId="31" fillId="3" borderId="0" xfId="0" applyFont="1" applyFill="1" applyAlignment="1">
      <alignment vertical="center" wrapText="1"/>
    </xf>
    <xf numFmtId="0" fontId="31" fillId="2" borderId="8" xfId="0" applyFont="1" applyFill="1" applyBorder="1" applyAlignment="1">
      <alignment vertical="center" wrapText="1"/>
    </xf>
    <xf numFmtId="166" fontId="31" fillId="2" borderId="9" xfId="0" applyNumberFormat="1" applyFont="1" applyFill="1" applyBorder="1" applyAlignment="1">
      <alignment vertical="center" wrapText="1"/>
    </xf>
    <xf numFmtId="166" fontId="31" fillId="2" borderId="2" xfId="0" applyNumberFormat="1" applyFont="1" applyFill="1" applyBorder="1" applyAlignment="1">
      <alignment vertical="center" wrapText="1"/>
    </xf>
    <xf numFmtId="166" fontId="31" fillId="2" borderId="3" xfId="0" applyNumberFormat="1" applyFont="1" applyFill="1" applyBorder="1" applyAlignment="1">
      <alignment vertical="center" wrapText="1"/>
    </xf>
    <xf numFmtId="166" fontId="31" fillId="2" borderId="4" xfId="0" applyNumberFormat="1" applyFont="1" applyFill="1" applyBorder="1" applyAlignment="1">
      <alignment vertical="center" wrapText="1"/>
    </xf>
    <xf numFmtId="0" fontId="31" fillId="0" borderId="0" xfId="0" applyFont="1" applyAlignment="1" applyProtection="1">
      <alignment vertical="center" wrapText="1"/>
      <protection locked="0"/>
    </xf>
    <xf numFmtId="166" fontId="31" fillId="0" borderId="0" xfId="1" applyFont="1" applyFill="1" applyBorder="1" applyAlignment="1" applyProtection="1">
      <alignment vertical="center" wrapText="1"/>
      <protection locked="0"/>
    </xf>
    <xf numFmtId="0" fontId="31" fillId="0" borderId="0" xfId="0" applyFont="1" applyAlignment="1">
      <alignment vertical="center" wrapText="1"/>
    </xf>
    <xf numFmtId="0" fontId="32" fillId="2" borderId="13" xfId="0" applyFont="1" applyFill="1" applyBorder="1" applyAlignment="1">
      <alignment vertical="center" wrapText="1"/>
    </xf>
    <xf numFmtId="166" fontId="32" fillId="2" borderId="15" xfId="1" applyFont="1" applyFill="1" applyBorder="1" applyAlignment="1" applyProtection="1">
      <alignment vertical="center" wrapText="1"/>
    </xf>
    <xf numFmtId="166" fontId="32" fillId="2" borderId="49" xfId="1" applyFont="1" applyFill="1" applyBorder="1" applyAlignment="1" applyProtection="1">
      <alignment vertical="center" wrapText="1"/>
    </xf>
    <xf numFmtId="166" fontId="32" fillId="2" borderId="14" xfId="1" applyFont="1" applyFill="1" applyBorder="1" applyAlignment="1" applyProtection="1">
      <alignment vertical="center" wrapText="1"/>
    </xf>
    <xf numFmtId="165" fontId="31" fillId="0" borderId="0" xfId="0" applyNumberFormat="1" applyFont="1" applyAlignment="1">
      <alignment wrapText="1"/>
    </xf>
    <xf numFmtId="166" fontId="31" fillId="3" borderId="0" xfId="1" applyFont="1" applyFill="1" applyBorder="1" applyAlignment="1">
      <alignment wrapText="1"/>
    </xf>
    <xf numFmtId="166" fontId="32" fillId="3" borderId="0" xfId="0" applyNumberFormat="1" applyFont="1" applyFill="1" applyAlignment="1">
      <alignment vertical="center" wrapText="1"/>
    </xf>
    <xf numFmtId="166" fontId="32" fillId="3" borderId="0" xfId="1" applyFont="1" applyFill="1" applyBorder="1" applyAlignment="1">
      <alignment vertical="center" wrapText="1"/>
    </xf>
    <xf numFmtId="166" fontId="32" fillId="3" borderId="0" xfId="1" applyFont="1" applyFill="1" applyBorder="1" applyAlignment="1" applyProtection="1">
      <alignment horizontal="center" vertical="center" wrapText="1"/>
    </xf>
    <xf numFmtId="0" fontId="32" fillId="2" borderId="8" xfId="0" applyFont="1" applyFill="1" applyBorder="1" applyAlignment="1">
      <alignment horizontal="center" vertical="center" wrapText="1"/>
    </xf>
    <xf numFmtId="0" fontId="32" fillId="2" borderId="3" xfId="0" applyFont="1" applyFill="1" applyBorder="1" applyAlignment="1" applyProtection="1">
      <alignment horizontal="center" vertical="center" wrapText="1"/>
      <protection locked="0"/>
    </xf>
    <xf numFmtId="0" fontId="32" fillId="2" borderId="3"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31" xfId="0" applyFont="1" applyFill="1" applyBorder="1" applyAlignment="1">
      <alignment horizontal="center" vertical="center" wrapText="1"/>
    </xf>
    <xf numFmtId="0" fontId="32" fillId="2" borderId="8" xfId="0" applyFont="1" applyFill="1" applyBorder="1" applyAlignment="1">
      <alignment vertical="center" wrapText="1"/>
    </xf>
    <xf numFmtId="166" fontId="32" fillId="2" borderId="3" xfId="1" applyFont="1" applyFill="1" applyBorder="1" applyAlignment="1" applyProtection="1">
      <alignment vertical="center" wrapText="1"/>
    </xf>
    <xf numFmtId="166" fontId="32" fillId="2" borderId="4" xfId="1" applyFont="1" applyFill="1" applyBorder="1" applyAlignment="1" applyProtection="1">
      <alignment vertical="center" wrapText="1"/>
    </xf>
    <xf numFmtId="9" fontId="32" fillId="3" borderId="9" xfId="2" applyFont="1" applyFill="1" applyBorder="1" applyAlignment="1" applyProtection="1">
      <alignment vertical="center" wrapText="1"/>
      <protection locked="0"/>
    </xf>
    <xf numFmtId="0" fontId="32" fillId="2" borderId="34" xfId="0" applyFont="1" applyFill="1" applyBorder="1" applyAlignment="1">
      <alignment vertical="center" wrapText="1"/>
    </xf>
    <xf numFmtId="166" fontId="32" fillId="2" borderId="5" xfId="1" applyFont="1" applyFill="1" applyBorder="1" applyAlignment="1" applyProtection="1">
      <alignment vertical="center" wrapText="1"/>
    </xf>
    <xf numFmtId="166" fontId="32" fillId="2" borderId="40" xfId="1" applyFont="1" applyFill="1" applyBorder="1" applyAlignment="1" applyProtection="1">
      <alignment vertical="center" wrapText="1"/>
    </xf>
    <xf numFmtId="9" fontId="32" fillId="3" borderId="31" xfId="2" applyFont="1" applyFill="1" applyBorder="1" applyAlignment="1" applyProtection="1">
      <alignment vertical="center" wrapText="1"/>
      <protection locked="0"/>
    </xf>
    <xf numFmtId="166" fontId="32" fillId="2" borderId="37" xfId="1" applyFont="1" applyFill="1" applyBorder="1" applyAlignment="1" applyProtection="1">
      <alignment vertical="center" wrapText="1"/>
    </xf>
    <xf numFmtId="9" fontId="32" fillId="2" borderId="15" xfId="2" applyFont="1" applyFill="1" applyBorder="1" applyAlignment="1" applyProtection="1">
      <alignment vertical="center" wrapText="1"/>
    </xf>
    <xf numFmtId="166" fontId="32" fillId="3" borderId="0" xfId="1" applyFont="1" applyFill="1" applyBorder="1" applyAlignment="1" applyProtection="1">
      <alignment vertical="center" wrapText="1"/>
    </xf>
    <xf numFmtId="0" fontId="32" fillId="0" borderId="0" xfId="0" applyFont="1" applyAlignment="1">
      <alignment vertical="center" wrapText="1"/>
    </xf>
    <xf numFmtId="166" fontId="32" fillId="0" borderId="0" xfId="0" applyNumberFormat="1" applyFont="1" applyAlignment="1">
      <alignment vertical="center" wrapText="1"/>
    </xf>
    <xf numFmtId="166" fontId="32" fillId="0" borderId="0" xfId="1" applyFont="1" applyFill="1" applyBorder="1" applyAlignment="1">
      <alignment vertical="center" wrapText="1"/>
    </xf>
    <xf numFmtId="0" fontId="32" fillId="2" borderId="28" xfId="0" applyFont="1" applyFill="1" applyBorder="1" applyAlignment="1">
      <alignment horizontal="left" vertical="center" wrapText="1"/>
    </xf>
    <xf numFmtId="166" fontId="32" fillId="2" borderId="17" xfId="0" applyNumberFormat="1" applyFont="1" applyFill="1" applyBorder="1" applyAlignment="1">
      <alignment vertical="center" wrapText="1"/>
    </xf>
    <xf numFmtId="166" fontId="32" fillId="2" borderId="28" xfId="0" applyNumberFormat="1" applyFont="1" applyFill="1" applyBorder="1" applyAlignment="1">
      <alignment vertical="center" wrapText="1"/>
    </xf>
    <xf numFmtId="164" fontId="31" fillId="2" borderId="17" xfId="3" applyFont="1" applyFill="1" applyBorder="1" applyAlignment="1">
      <alignment vertical="center" wrapText="1"/>
    </xf>
    <xf numFmtId="166" fontId="31" fillId="3" borderId="0" xfId="1" applyFont="1" applyFill="1" applyBorder="1" applyAlignment="1">
      <alignment vertical="center" wrapText="1"/>
    </xf>
    <xf numFmtId="0" fontId="32" fillId="2" borderId="8" xfId="0" applyFont="1" applyFill="1" applyBorder="1" applyAlignment="1">
      <alignment horizontal="left" vertical="center" wrapText="1"/>
    </xf>
    <xf numFmtId="10" fontId="32" fillId="2" borderId="9" xfId="2" applyNumberFormat="1" applyFont="1" applyFill="1" applyBorder="1" applyAlignment="1" applyProtection="1">
      <alignment wrapText="1"/>
    </xf>
    <xf numFmtId="9" fontId="32" fillId="3" borderId="0" xfId="2" applyFont="1" applyFill="1" applyBorder="1" applyAlignment="1">
      <alignment wrapText="1"/>
    </xf>
    <xf numFmtId="0" fontId="32" fillId="2" borderId="13" xfId="0" applyFont="1" applyFill="1" applyBorder="1" applyAlignment="1">
      <alignment wrapText="1"/>
    </xf>
    <xf numFmtId="9" fontId="31" fillId="2" borderId="15" xfId="2" applyFont="1" applyFill="1" applyBorder="1" applyAlignment="1">
      <alignment wrapText="1"/>
    </xf>
    <xf numFmtId="9" fontId="31" fillId="3" borderId="0" xfId="2" applyFont="1" applyFill="1" applyBorder="1" applyAlignment="1">
      <alignment wrapText="1"/>
    </xf>
    <xf numFmtId="0" fontId="32" fillId="3" borderId="0" xfId="0" applyFont="1" applyFill="1" applyAlignment="1">
      <alignment horizontal="center" vertical="center" wrapText="1"/>
    </xf>
    <xf numFmtId="166" fontId="32" fillId="2" borderId="9" xfId="2" applyNumberFormat="1" applyFont="1" applyFill="1" applyBorder="1" applyAlignment="1" applyProtection="1">
      <alignment wrapText="1"/>
    </xf>
    <xf numFmtId="166" fontId="32" fillId="3" borderId="0" xfId="2" applyNumberFormat="1" applyFont="1" applyFill="1" applyBorder="1" applyAlignment="1">
      <alignment wrapText="1"/>
    </xf>
    <xf numFmtId="0" fontId="31" fillId="3" borderId="0" xfId="0" applyFont="1" applyFill="1" applyAlignment="1">
      <alignment horizontal="center" vertical="center" wrapText="1"/>
    </xf>
    <xf numFmtId="166" fontId="31" fillId="0" borderId="0" xfId="1" applyFont="1" applyFill="1" applyBorder="1" applyAlignment="1">
      <alignment wrapText="1"/>
    </xf>
    <xf numFmtId="164" fontId="22" fillId="0" borderId="3" xfId="7" applyFont="1" applyBorder="1" applyAlignment="1" applyProtection="1">
      <alignment wrapText="1"/>
      <protection locked="0"/>
    </xf>
    <xf numFmtId="0" fontId="1" fillId="0" borderId="0" xfId="0" applyFont="1"/>
    <xf numFmtId="170" fontId="1" fillId="0" borderId="0" xfId="3" applyNumberFormat="1" applyFont="1"/>
    <xf numFmtId="170" fontId="2" fillId="0" borderId="64" xfId="0" applyNumberFormat="1" applyFont="1" applyBorder="1"/>
    <xf numFmtId="0" fontId="33" fillId="2" borderId="0" xfId="4" applyFont="1" applyFill="1" applyAlignment="1">
      <alignment horizontal="left" vertical="center" wrapText="1"/>
    </xf>
    <xf numFmtId="0" fontId="34" fillId="0" borderId="0" xfId="4" applyFont="1" applyProtection="1">
      <protection locked="0"/>
    </xf>
    <xf numFmtId="0" fontId="33" fillId="0" borderId="64" xfId="4" applyFont="1" applyBorder="1" applyProtection="1">
      <protection locked="0"/>
    </xf>
    <xf numFmtId="0" fontId="34" fillId="0" borderId="0" xfId="4" applyFont="1"/>
    <xf numFmtId="49" fontId="27" fillId="2" borderId="3" xfId="0" applyNumberFormat="1" applyFont="1" applyFill="1" applyBorder="1" applyAlignment="1">
      <alignment horizontal="center" vertical="center"/>
    </xf>
    <xf numFmtId="0" fontId="27" fillId="2" borderId="3" xfId="0" applyFont="1" applyFill="1" applyBorder="1" applyAlignment="1">
      <alignment horizontal="center" vertical="center" wrapText="1"/>
    </xf>
    <xf numFmtId="0" fontId="27" fillId="0" borderId="3" xfId="0" applyFont="1" applyBorder="1" applyAlignment="1" applyProtection="1">
      <alignment vertical="center"/>
      <protection locked="0"/>
    </xf>
    <xf numFmtId="0" fontId="27" fillId="0" borderId="3" xfId="0" applyFont="1" applyBorder="1" applyAlignment="1">
      <alignment vertical="center"/>
    </xf>
    <xf numFmtId="49" fontId="26" fillId="10" borderId="3" xfId="0" applyNumberFormat="1" applyFont="1" applyFill="1" applyBorder="1" applyAlignment="1" applyProtection="1">
      <alignment vertical="center" wrapText="1"/>
      <protection locked="0"/>
    </xf>
    <xf numFmtId="0" fontId="26" fillId="10" borderId="3" xfId="0" applyFont="1" applyFill="1" applyBorder="1" applyAlignment="1" applyProtection="1">
      <alignment vertical="center" wrapText="1"/>
      <protection locked="0"/>
    </xf>
    <xf numFmtId="0" fontId="26" fillId="10" borderId="3" xfId="0" applyFont="1" applyFill="1" applyBorder="1" applyAlignment="1" applyProtection="1">
      <alignment horizontal="left" vertical="center" wrapText="1" indent="5"/>
      <protection locked="0"/>
    </xf>
    <xf numFmtId="0" fontId="26" fillId="10" borderId="3" xfId="0" applyFont="1" applyFill="1" applyBorder="1" applyAlignment="1" applyProtection="1">
      <alignment horizontal="center" vertical="center" wrapText="1"/>
      <protection locked="0"/>
    </xf>
    <xf numFmtId="0" fontId="26" fillId="10" borderId="3" xfId="0" applyFont="1" applyFill="1" applyBorder="1" applyAlignment="1">
      <alignment horizontal="center" vertical="center"/>
    </xf>
    <xf numFmtId="167" fontId="26" fillId="10" borderId="3" xfId="5" applyNumberFormat="1" applyFont="1" applyFill="1" applyBorder="1" applyProtection="1">
      <protection locked="0"/>
    </xf>
    <xf numFmtId="169" fontId="26" fillId="10" borderId="3" xfId="7" applyNumberFormat="1" applyFont="1" applyFill="1" applyBorder="1" applyAlignment="1">
      <alignment vertical="center"/>
    </xf>
    <xf numFmtId="165" fontId="26" fillId="10" borderId="3" xfId="5" applyFont="1" applyFill="1" applyBorder="1" applyAlignment="1" applyProtection="1">
      <alignment horizontal="center" vertical="center"/>
      <protection locked="0"/>
    </xf>
    <xf numFmtId="0" fontId="26" fillId="10" borderId="3" xfId="0" applyFont="1" applyFill="1" applyBorder="1" applyAlignment="1" applyProtection="1">
      <alignment wrapText="1"/>
      <protection locked="0"/>
    </xf>
    <xf numFmtId="0" fontId="26" fillId="10" borderId="3" xfId="0" applyFont="1" applyFill="1" applyBorder="1" applyProtection="1">
      <protection locked="0"/>
    </xf>
    <xf numFmtId="0" fontId="26" fillId="0" borderId="3" xfId="0" applyFont="1" applyBorder="1" applyProtection="1">
      <protection locked="0"/>
    </xf>
    <xf numFmtId="167" fontId="26" fillId="0" borderId="3" xfId="0" applyNumberFormat="1" applyFont="1" applyBorder="1" applyProtection="1">
      <protection locked="0"/>
    </xf>
    <xf numFmtId="164" fontId="26" fillId="0" borderId="3" xfId="7" applyFont="1" applyBorder="1" applyAlignment="1" applyProtection="1">
      <alignment wrapText="1"/>
      <protection locked="0"/>
    </xf>
    <xf numFmtId="0" fontId="35" fillId="0" borderId="3" xfId="0" applyFont="1" applyBorder="1" applyAlignment="1">
      <alignment vertical="center" wrapText="1"/>
    </xf>
    <xf numFmtId="167" fontId="26" fillId="10" borderId="3" xfId="5" applyNumberFormat="1" applyFont="1" applyFill="1" applyBorder="1" applyAlignment="1" applyProtection="1">
      <alignment vertical="center"/>
      <protection locked="0"/>
    </xf>
    <xf numFmtId="0" fontId="26" fillId="10" borderId="3" xfId="0" applyFont="1" applyFill="1" applyBorder="1" applyAlignment="1" applyProtection="1">
      <alignment horizontal="left" vertical="center" wrapText="1" indent="3"/>
      <protection locked="0"/>
    </xf>
    <xf numFmtId="0" fontId="26" fillId="10" borderId="3" xfId="0" applyFont="1" applyFill="1" applyBorder="1" applyAlignment="1" applyProtection="1">
      <alignment horizontal="center" vertical="center"/>
      <protection locked="0"/>
    </xf>
    <xf numFmtId="0" fontId="26" fillId="10" borderId="3" xfId="0" applyFont="1" applyFill="1" applyBorder="1" applyAlignment="1">
      <alignment vertical="center" wrapText="1"/>
    </xf>
    <xf numFmtId="0" fontId="26" fillId="10" borderId="3" xfId="0" applyFont="1" applyFill="1" applyBorder="1" applyAlignment="1">
      <alignment horizontal="center" vertical="center" wrapText="1"/>
    </xf>
    <xf numFmtId="0" fontId="26" fillId="10" borderId="3" xfId="0" applyFont="1" applyFill="1" applyBorder="1" applyAlignment="1">
      <alignment wrapText="1"/>
    </xf>
    <xf numFmtId="0" fontId="26" fillId="10" borderId="3" xfId="0" applyFont="1" applyFill="1" applyBorder="1" applyAlignment="1" applyProtection="1">
      <alignment vertical="center"/>
      <protection locked="0"/>
    </xf>
    <xf numFmtId="0" fontId="26" fillId="0" borderId="3" xfId="0" applyFont="1" applyBorder="1" applyAlignment="1" applyProtection="1">
      <alignment vertical="center"/>
      <protection locked="0"/>
    </xf>
    <xf numFmtId="0" fontId="29" fillId="10" borderId="3" xfId="0" applyFont="1" applyFill="1" applyBorder="1" applyAlignment="1" applyProtection="1">
      <alignment horizontal="center" vertical="center"/>
      <protection locked="0"/>
    </xf>
    <xf numFmtId="167" fontId="29" fillId="10" borderId="3" xfId="5" applyNumberFormat="1" applyFont="1" applyFill="1" applyBorder="1" applyProtection="1">
      <protection locked="0"/>
    </xf>
    <xf numFmtId="9" fontId="26" fillId="0" borderId="3" xfId="6" applyFont="1" applyBorder="1" applyProtection="1">
      <protection locked="0"/>
    </xf>
    <xf numFmtId="0" fontId="35" fillId="0" borderId="3" xfId="0" applyFont="1" applyBorder="1" applyAlignment="1" applyProtection="1">
      <alignment horizontal="left" vertical="top" wrapText="1"/>
      <protection locked="0"/>
    </xf>
    <xf numFmtId="10" fontId="26" fillId="10" borderId="3" xfId="6" applyNumberFormat="1" applyFont="1" applyFill="1" applyBorder="1" applyAlignment="1" applyProtection="1">
      <alignment vertical="center" wrapText="1"/>
      <protection locked="0"/>
    </xf>
    <xf numFmtId="49" fontId="22" fillId="10" borderId="3" xfId="0" applyNumberFormat="1" applyFont="1" applyFill="1" applyBorder="1" applyAlignment="1" applyProtection="1">
      <alignment vertical="center" wrapText="1"/>
      <protection locked="0"/>
    </xf>
    <xf numFmtId="0" fontId="22" fillId="10" borderId="3" xfId="0" applyFont="1" applyFill="1" applyBorder="1" applyAlignment="1" applyProtection="1">
      <alignment vertical="center" wrapText="1"/>
      <protection locked="0"/>
    </xf>
    <xf numFmtId="0" fontId="22" fillId="10" borderId="3" xfId="0" applyFont="1" applyFill="1" applyBorder="1" applyAlignment="1" applyProtection="1">
      <alignment horizontal="center" vertical="center" wrapText="1"/>
      <protection locked="0"/>
    </xf>
    <xf numFmtId="0" fontId="22" fillId="10" borderId="3" xfId="0" applyFont="1" applyFill="1" applyBorder="1" applyAlignment="1">
      <alignment horizontal="center" vertical="center"/>
    </xf>
    <xf numFmtId="0" fontId="22" fillId="10" borderId="3" xfId="0" applyFont="1" applyFill="1" applyBorder="1" applyAlignment="1" applyProtection="1">
      <alignment wrapText="1"/>
      <protection locked="0"/>
    </xf>
    <xf numFmtId="0" fontId="22" fillId="10" borderId="3" xfId="0" applyFont="1" applyFill="1" applyBorder="1" applyProtection="1">
      <protection locked="0"/>
    </xf>
    <xf numFmtId="0" fontId="22" fillId="0" borderId="3" xfId="0" applyFont="1" applyBorder="1" applyProtection="1">
      <protection locked="0"/>
    </xf>
    <xf numFmtId="167" fontId="22" fillId="0" borderId="3" xfId="0" applyNumberFormat="1" applyFont="1" applyBorder="1" applyProtection="1">
      <protection locked="0"/>
    </xf>
    <xf numFmtId="0" fontId="22" fillId="10" borderId="3" xfId="0" applyFont="1" applyFill="1" applyBorder="1" applyAlignment="1" applyProtection="1">
      <alignment horizontal="left" vertical="center" wrapText="1" indent="5"/>
      <protection locked="0"/>
    </xf>
    <xf numFmtId="0" fontId="22" fillId="10" borderId="3" xfId="0" applyFont="1" applyFill="1" applyBorder="1" applyAlignment="1">
      <alignment vertical="center" wrapText="1"/>
    </xf>
    <xf numFmtId="0" fontId="22" fillId="10" borderId="3" xfId="0" applyFont="1" applyFill="1" applyBorder="1" applyAlignment="1" applyProtection="1">
      <alignment horizontal="center" vertical="center"/>
      <protection locked="0"/>
    </xf>
    <xf numFmtId="9" fontId="26" fillId="10" borderId="3" xfId="6" applyFont="1" applyFill="1" applyBorder="1" applyAlignment="1" applyProtection="1">
      <alignment vertical="center" wrapText="1"/>
      <protection locked="0"/>
    </xf>
    <xf numFmtId="49" fontId="22" fillId="11" borderId="3" xfId="0" applyNumberFormat="1" applyFont="1" applyFill="1" applyBorder="1" applyAlignment="1" applyProtection="1">
      <alignment vertical="top" wrapText="1"/>
      <protection locked="0"/>
    </xf>
    <xf numFmtId="0" fontId="22" fillId="11" borderId="3" xfId="0" applyFont="1" applyFill="1" applyBorder="1" applyAlignment="1" applyProtection="1">
      <alignment vertical="top" wrapText="1"/>
      <protection locked="0"/>
    </xf>
    <xf numFmtId="0" fontId="22" fillId="11" borderId="3" xfId="0" applyFont="1" applyFill="1" applyBorder="1" applyAlignment="1" applyProtection="1">
      <alignment vertical="center" wrapText="1"/>
      <protection locked="0"/>
    </xf>
    <xf numFmtId="0" fontId="22" fillId="11" borderId="3" xfId="0" applyFont="1" applyFill="1" applyBorder="1" applyAlignment="1" applyProtection="1">
      <alignment horizontal="center" vertical="center" wrapText="1"/>
      <protection locked="0"/>
    </xf>
    <xf numFmtId="0" fontId="24" fillId="11" borderId="3" xfId="0" applyFont="1" applyFill="1" applyBorder="1" applyAlignment="1" applyProtection="1">
      <alignment horizontal="center" vertical="center"/>
      <protection locked="0"/>
    </xf>
    <xf numFmtId="0" fontId="22" fillId="11" borderId="3" xfId="0" applyFont="1" applyFill="1" applyBorder="1"/>
    <xf numFmtId="0" fontId="22" fillId="11" borderId="3" xfId="0" applyFont="1" applyFill="1" applyBorder="1" applyAlignment="1" applyProtection="1">
      <alignment vertical="top"/>
      <protection locked="0"/>
    </xf>
    <xf numFmtId="0" fontId="22" fillId="11" borderId="3" xfId="0" applyFont="1" applyFill="1" applyBorder="1" applyProtection="1">
      <protection locked="0"/>
    </xf>
    <xf numFmtId="49" fontId="26" fillId="11" borderId="3" xfId="0" applyNumberFormat="1" applyFont="1" applyFill="1" applyBorder="1" applyAlignment="1" applyProtection="1">
      <alignment vertical="top" wrapText="1"/>
      <protection locked="0"/>
    </xf>
    <xf numFmtId="0" fontId="26" fillId="11" borderId="3" xfId="0" applyFont="1" applyFill="1" applyBorder="1" applyAlignment="1" applyProtection="1">
      <alignment vertical="top" wrapText="1"/>
      <protection locked="0"/>
    </xf>
    <xf numFmtId="0" fontId="26" fillId="11" borderId="3" xfId="0" applyFont="1" applyFill="1" applyBorder="1" applyAlignment="1" applyProtection="1">
      <alignment vertical="center" wrapText="1"/>
      <protection locked="0"/>
    </xf>
    <xf numFmtId="0" fontId="26" fillId="11" borderId="3" xfId="0" applyFont="1" applyFill="1" applyBorder="1" applyAlignment="1" applyProtection="1">
      <alignment horizontal="center" vertical="center" wrapText="1"/>
      <protection locked="0"/>
    </xf>
    <xf numFmtId="0" fontId="29" fillId="11" borderId="3" xfId="0" applyFont="1" applyFill="1" applyBorder="1" applyAlignment="1" applyProtection="1">
      <alignment horizontal="center" vertical="center"/>
      <protection locked="0"/>
    </xf>
    <xf numFmtId="167" fontId="29" fillId="11" borderId="3" xfId="5" applyNumberFormat="1" applyFont="1" applyFill="1" applyBorder="1" applyProtection="1">
      <protection locked="0"/>
    </xf>
    <xf numFmtId="169" fontId="26" fillId="11" borderId="3" xfId="7" applyNumberFormat="1" applyFont="1" applyFill="1" applyBorder="1" applyAlignment="1">
      <alignment vertical="center"/>
    </xf>
    <xf numFmtId="167" fontId="26" fillId="11" borderId="3" xfId="5" applyNumberFormat="1" applyFont="1" applyFill="1" applyBorder="1" applyProtection="1">
      <protection locked="0"/>
    </xf>
    <xf numFmtId="165" fontId="26" fillId="11" borderId="3" xfId="5" applyFont="1" applyFill="1" applyBorder="1" applyAlignment="1" applyProtection="1">
      <alignment horizontal="center" vertical="center"/>
      <protection locked="0"/>
    </xf>
    <xf numFmtId="0" fontId="26" fillId="11" borderId="3" xfId="0" applyFont="1" applyFill="1" applyBorder="1"/>
    <xf numFmtId="0" fontId="26" fillId="11" borderId="3" xfId="0" applyFont="1" applyFill="1" applyBorder="1" applyAlignment="1" applyProtection="1">
      <alignment vertical="top"/>
      <protection locked="0"/>
    </xf>
    <xf numFmtId="0" fontId="26" fillId="11" borderId="3" xfId="0" applyFont="1" applyFill="1" applyBorder="1" applyProtection="1">
      <protection locked="0"/>
    </xf>
    <xf numFmtId="49" fontId="22" fillId="12" borderId="3" xfId="0" applyNumberFormat="1" applyFont="1" applyFill="1" applyBorder="1" applyAlignment="1" applyProtection="1">
      <alignment vertical="top" wrapText="1"/>
      <protection locked="0"/>
    </xf>
    <xf numFmtId="0" fontId="22" fillId="12" borderId="3" xfId="0" applyFont="1" applyFill="1" applyBorder="1" applyAlignment="1" applyProtection="1">
      <alignment vertical="top" wrapText="1"/>
      <protection locked="0"/>
    </xf>
    <xf numFmtId="0" fontId="23" fillId="12" borderId="3" xfId="0" applyFont="1" applyFill="1" applyBorder="1" applyAlignment="1" applyProtection="1">
      <alignment vertical="center" wrapText="1"/>
      <protection locked="0"/>
    </xf>
    <xf numFmtId="0" fontId="22" fillId="12" borderId="3" xfId="0" applyFont="1" applyFill="1" applyBorder="1" applyAlignment="1" applyProtection="1">
      <alignment horizontal="center" vertical="center" wrapText="1"/>
      <protection locked="0"/>
    </xf>
    <xf numFmtId="0" fontId="24" fillId="12" borderId="3" xfId="0" applyFont="1" applyFill="1" applyBorder="1" applyAlignment="1" applyProtection="1">
      <alignment horizontal="center" vertical="center"/>
      <protection locked="0"/>
    </xf>
    <xf numFmtId="167" fontId="22" fillId="12" borderId="3" xfId="0" applyNumberFormat="1" applyFont="1" applyFill="1" applyBorder="1"/>
    <xf numFmtId="0" fontId="22" fillId="12" borderId="3" xfId="0" applyFont="1" applyFill="1" applyBorder="1" applyAlignment="1" applyProtection="1">
      <alignment vertical="top"/>
      <protection locked="0"/>
    </xf>
    <xf numFmtId="0" fontId="22" fillId="12" borderId="3" xfId="0" applyFont="1" applyFill="1" applyBorder="1" applyProtection="1">
      <protection locked="0"/>
    </xf>
    <xf numFmtId="49" fontId="26" fillId="12" borderId="3" xfId="0" applyNumberFormat="1" applyFont="1" applyFill="1" applyBorder="1" applyAlignment="1" applyProtection="1">
      <alignment vertical="top" wrapText="1"/>
      <protection locked="0"/>
    </xf>
    <xf numFmtId="0" fontId="26" fillId="12" borderId="3" xfId="0" applyFont="1" applyFill="1" applyBorder="1" applyAlignment="1" applyProtection="1">
      <alignment vertical="top" wrapText="1"/>
      <protection locked="0"/>
    </xf>
    <xf numFmtId="0" fontId="27" fillId="12" borderId="3" xfId="0" applyFont="1" applyFill="1" applyBorder="1" applyAlignment="1" applyProtection="1">
      <alignment vertical="center" wrapText="1"/>
      <protection locked="0"/>
    </xf>
    <xf numFmtId="0" fontId="26" fillId="12" borderId="3" xfId="0" applyFont="1" applyFill="1" applyBorder="1" applyAlignment="1" applyProtection="1">
      <alignment horizontal="center" vertical="center" wrapText="1"/>
      <protection locked="0"/>
    </xf>
    <xf numFmtId="0" fontId="29" fillId="12" borderId="3" xfId="0" applyFont="1" applyFill="1" applyBorder="1" applyAlignment="1" applyProtection="1">
      <alignment horizontal="center" vertical="center"/>
      <protection locked="0"/>
    </xf>
    <xf numFmtId="167" fontId="30" fillId="12" borderId="3" xfId="5" applyNumberFormat="1" applyFont="1" applyFill="1" applyBorder="1" applyProtection="1">
      <protection locked="0"/>
    </xf>
    <xf numFmtId="169" fontId="26" fillId="12" borderId="3" xfId="7" applyNumberFormat="1" applyFont="1" applyFill="1" applyBorder="1" applyAlignment="1">
      <alignment vertical="center"/>
    </xf>
    <xf numFmtId="167" fontId="26" fillId="12" borderId="3" xfId="5" applyNumberFormat="1" applyFont="1" applyFill="1" applyBorder="1" applyProtection="1">
      <protection locked="0"/>
    </xf>
    <xf numFmtId="165" fontId="26" fillId="12" borderId="3" xfId="5" applyFont="1" applyFill="1" applyBorder="1" applyAlignment="1" applyProtection="1">
      <alignment horizontal="center" vertical="center"/>
      <protection locked="0"/>
    </xf>
    <xf numFmtId="167" fontId="26" fillId="12" borderId="3" xfId="0" applyNumberFormat="1" applyFont="1" applyFill="1" applyBorder="1"/>
    <xf numFmtId="0" fontId="26" fillId="12" borderId="3" xfId="0" applyFont="1" applyFill="1" applyBorder="1" applyAlignment="1" applyProtection="1">
      <alignment vertical="top"/>
      <protection locked="0"/>
    </xf>
    <xf numFmtId="0" fontId="26" fillId="12" borderId="3" xfId="0" applyFont="1" applyFill="1" applyBorder="1" applyProtection="1">
      <protection locked="0"/>
    </xf>
    <xf numFmtId="165" fontId="1" fillId="0" borderId="0" xfId="8" applyFont="1"/>
    <xf numFmtId="170" fontId="1" fillId="0" borderId="0" xfId="0" applyNumberFormat="1" applyFont="1"/>
    <xf numFmtId="9" fontId="1" fillId="0" borderId="0" xfId="2" applyFont="1"/>
    <xf numFmtId="171" fontId="1" fillId="0" borderId="0" xfId="2" applyNumberFormat="1" applyFont="1"/>
    <xf numFmtId="49" fontId="26" fillId="0" borderId="0" xfId="0" applyNumberFormat="1" applyFont="1" applyAlignment="1">
      <alignment vertical="top"/>
    </xf>
    <xf numFmtId="0" fontId="26" fillId="0" borderId="0" xfId="0" applyFont="1" applyAlignment="1">
      <alignment horizontal="left" vertical="center" wrapText="1"/>
    </xf>
    <xf numFmtId="0" fontId="26" fillId="9" borderId="0" xfId="0" applyFont="1" applyFill="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vertical="center"/>
    </xf>
    <xf numFmtId="167" fontId="26" fillId="0" borderId="0" xfId="5" applyNumberFormat="1" applyFont="1"/>
    <xf numFmtId="167" fontId="26" fillId="0" borderId="0" xfId="5" applyNumberFormat="1" applyFont="1" applyFill="1"/>
    <xf numFmtId="167" fontId="26" fillId="2" borderId="28" xfId="5" applyNumberFormat="1" applyFont="1" applyFill="1" applyBorder="1"/>
    <xf numFmtId="0" fontId="26" fillId="2" borderId="30" xfId="0" applyFont="1" applyFill="1" applyBorder="1" applyAlignment="1">
      <alignment horizontal="center" vertical="center"/>
    </xf>
    <xf numFmtId="0" fontId="26" fillId="2" borderId="17" xfId="0" applyFont="1" applyFill="1" applyBorder="1" applyAlignment="1">
      <alignment horizontal="center" vertical="center"/>
    </xf>
    <xf numFmtId="0" fontId="26" fillId="0" borderId="0" xfId="0" applyFont="1" applyAlignment="1">
      <alignment horizontal="center" vertical="center"/>
    </xf>
    <xf numFmtId="0" fontId="26" fillId="0" borderId="0" xfId="0" applyFont="1" applyAlignment="1">
      <alignment wrapText="1"/>
    </xf>
    <xf numFmtId="0" fontId="26" fillId="0" borderId="0" xfId="0" applyFont="1"/>
    <xf numFmtId="9" fontId="26" fillId="0" borderId="0" xfId="6" applyFont="1" applyFill="1" applyBorder="1"/>
    <xf numFmtId="164" fontId="26" fillId="0" borderId="0" xfId="7" applyFont="1" applyFill="1" applyBorder="1" applyAlignment="1">
      <alignment wrapText="1"/>
    </xf>
    <xf numFmtId="164" fontId="26" fillId="0" borderId="0" xfId="7" applyFont="1" applyFill="1" applyBorder="1"/>
    <xf numFmtId="0" fontId="36" fillId="9" borderId="0" xfId="0" applyFont="1" applyFill="1" applyAlignment="1">
      <alignment horizontal="left" vertical="center" wrapText="1"/>
    </xf>
    <xf numFmtId="167" fontId="26" fillId="2" borderId="60" xfId="5" applyNumberFormat="1" applyFont="1" applyFill="1" applyBorder="1"/>
    <xf numFmtId="167" fontId="26" fillId="2" borderId="8" xfId="5" applyNumberFormat="1" applyFont="1" applyFill="1" applyBorder="1"/>
    <xf numFmtId="0" fontId="26" fillId="2" borderId="3" xfId="0" applyFont="1" applyFill="1" applyBorder="1" applyAlignment="1">
      <alignment horizontal="center" vertical="center"/>
    </xf>
    <xf numFmtId="0" fontId="26" fillId="2" borderId="9" xfId="0" applyFont="1" applyFill="1" applyBorder="1" applyAlignment="1">
      <alignment horizontal="center" vertical="center"/>
    </xf>
    <xf numFmtId="0" fontId="26" fillId="0" borderId="0" xfId="0" applyFont="1" applyAlignment="1" applyProtection="1">
      <alignment vertical="center" wrapText="1"/>
      <protection locked="0"/>
    </xf>
    <xf numFmtId="0" fontId="27" fillId="0" borderId="0" xfId="0" applyFont="1" applyAlignment="1" applyProtection="1">
      <alignment horizontal="left" vertical="center" wrapText="1"/>
      <protection locked="0"/>
    </xf>
    <xf numFmtId="0" fontId="27" fillId="0" borderId="0" xfId="0" applyFont="1" applyAlignment="1" applyProtection="1">
      <alignment horizontal="center" vertical="center" wrapText="1"/>
      <protection locked="0"/>
    </xf>
    <xf numFmtId="0" fontId="27" fillId="0" borderId="0" xfId="0" applyFont="1" applyAlignment="1">
      <alignment vertical="center"/>
    </xf>
    <xf numFmtId="0" fontId="27" fillId="2" borderId="54" xfId="0" applyFont="1" applyFill="1" applyBorder="1" applyAlignment="1">
      <alignment vertical="center"/>
    </xf>
    <xf numFmtId="168" fontId="27" fillId="2" borderId="8" xfId="0" applyNumberFormat="1" applyFont="1" applyFill="1" applyBorder="1" applyAlignment="1">
      <alignment vertical="center"/>
    </xf>
    <xf numFmtId="0" fontId="27" fillId="2" borderId="3" xfId="0" applyFont="1" applyFill="1" applyBorder="1" applyAlignment="1" applyProtection="1">
      <alignment vertical="center"/>
      <protection locked="0"/>
    </xf>
    <xf numFmtId="0" fontId="26" fillId="2" borderId="9" xfId="0" applyFont="1" applyFill="1" applyBorder="1" applyAlignment="1" applyProtection="1">
      <alignment vertical="center"/>
      <protection locked="0"/>
    </xf>
    <xf numFmtId="0" fontId="26" fillId="0" borderId="0" xfId="0" applyFont="1" applyAlignment="1" applyProtection="1">
      <alignment vertical="center"/>
      <protection locked="0"/>
    </xf>
    <xf numFmtId="0" fontId="26" fillId="0" borderId="0" xfId="0" applyFont="1" applyProtection="1">
      <protection locked="0"/>
    </xf>
    <xf numFmtId="9" fontId="26" fillId="0" borderId="0" xfId="6" applyFont="1" applyProtection="1">
      <protection locked="0"/>
    </xf>
    <xf numFmtId="164" fontId="26" fillId="0" borderId="0" xfId="7" applyFont="1" applyAlignment="1" applyProtection="1">
      <alignment wrapText="1"/>
      <protection locked="0"/>
    </xf>
    <xf numFmtId="164" fontId="26" fillId="0" borderId="0" xfId="7" applyFont="1" applyProtection="1">
      <protection locked="0"/>
    </xf>
    <xf numFmtId="0" fontId="27" fillId="2" borderId="55" xfId="0" applyFont="1" applyFill="1" applyBorder="1" applyAlignment="1">
      <alignment vertical="center"/>
    </xf>
    <xf numFmtId="168" fontId="27" fillId="2" borderId="13" xfId="0" applyNumberFormat="1" applyFont="1" applyFill="1" applyBorder="1" applyAlignment="1">
      <alignment vertical="center"/>
    </xf>
    <xf numFmtId="0" fontId="27" fillId="2" borderId="14" xfId="0" applyFont="1" applyFill="1" applyBorder="1" applyAlignment="1" applyProtection="1">
      <alignment horizontal="center" vertical="center"/>
      <protection locked="0"/>
    </xf>
    <xf numFmtId="0" fontId="26" fillId="2" borderId="15" xfId="0" applyFont="1" applyFill="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0" xfId="0" applyFont="1" applyAlignment="1" applyProtection="1">
      <alignment vertical="center"/>
      <protection locked="0"/>
    </xf>
    <xf numFmtId="0" fontId="22" fillId="0" borderId="0" xfId="0" applyFont="1" applyProtection="1">
      <protection locked="0"/>
    </xf>
    <xf numFmtId="0" fontId="22" fillId="0" borderId="0" xfId="0" applyFont="1"/>
    <xf numFmtId="0" fontId="26" fillId="0" borderId="61" xfId="0" applyFont="1" applyBorder="1" applyAlignment="1" applyProtection="1">
      <alignment vertical="top" wrapText="1"/>
      <protection locked="0"/>
    </xf>
    <xf numFmtId="0" fontId="27" fillId="0" borderId="61" xfId="0" applyFont="1" applyBorder="1" applyAlignment="1" applyProtection="1">
      <alignment vertical="center" wrapText="1"/>
      <protection locked="0"/>
    </xf>
    <xf numFmtId="0" fontId="26" fillId="0" borderId="61" xfId="0" applyFont="1" applyBorder="1" applyAlignment="1" applyProtection="1">
      <alignment horizontal="center" vertical="center" wrapText="1"/>
      <protection locked="0"/>
    </xf>
    <xf numFmtId="0" fontId="29" fillId="0" borderId="61" xfId="0" applyFont="1" applyBorder="1" applyAlignment="1" applyProtection="1">
      <alignment horizontal="center" vertical="center"/>
      <protection locked="0"/>
    </xf>
    <xf numFmtId="9" fontId="30" fillId="0" borderId="61" xfId="6" applyFont="1" applyFill="1" applyBorder="1" applyProtection="1">
      <protection locked="0"/>
    </xf>
    <xf numFmtId="169" fontId="26" fillId="0" borderId="61" xfId="7" applyNumberFormat="1" applyFont="1" applyFill="1" applyBorder="1" applyAlignment="1">
      <alignment vertical="center"/>
    </xf>
    <xf numFmtId="167" fontId="26" fillId="0" borderId="61" xfId="5" applyNumberFormat="1" applyFont="1" applyFill="1" applyBorder="1" applyProtection="1">
      <protection locked="0"/>
    </xf>
    <xf numFmtId="165" fontId="26" fillId="0" borderId="61" xfId="5" applyFont="1" applyFill="1" applyBorder="1" applyAlignment="1" applyProtection="1">
      <alignment horizontal="center" vertical="center"/>
      <protection locked="0"/>
    </xf>
    <xf numFmtId="167" fontId="26" fillId="0" borderId="61" xfId="0" applyNumberFormat="1" applyFont="1" applyBorder="1"/>
    <xf numFmtId="0" fontId="26" fillId="0" borderId="62" xfId="0" applyFont="1" applyBorder="1" applyAlignment="1" applyProtection="1">
      <alignment vertical="top"/>
      <protection locked="0"/>
    </xf>
    <xf numFmtId="0" fontId="26" fillId="0" borderId="63" xfId="0" applyFont="1" applyBorder="1" applyProtection="1">
      <protection locked="0"/>
    </xf>
    <xf numFmtId="167" fontId="26" fillId="0" borderId="0" xfId="5" applyNumberFormat="1" applyFont="1" applyFill="1" applyBorder="1" applyProtection="1">
      <protection locked="0"/>
    </xf>
    <xf numFmtId="164" fontId="26" fillId="0" borderId="0" xfId="7" applyFont="1" applyFill="1" applyBorder="1" applyProtection="1">
      <protection locked="0"/>
    </xf>
    <xf numFmtId="167" fontId="27" fillId="13" borderId="52" xfId="5" applyNumberFormat="1" applyFont="1" applyFill="1" applyBorder="1" applyAlignment="1" applyProtection="1">
      <protection locked="0"/>
    </xf>
    <xf numFmtId="167" fontId="27" fillId="13" borderId="29" xfId="5" applyNumberFormat="1" applyFont="1" applyFill="1" applyBorder="1" applyAlignment="1" applyProtection="1">
      <alignment horizontal="right" vertical="center"/>
      <protection locked="0"/>
    </xf>
    <xf numFmtId="167" fontId="27" fillId="0" borderId="65" xfId="5" applyNumberFormat="1" applyFont="1" applyFill="1" applyBorder="1" applyProtection="1">
      <protection locked="0"/>
    </xf>
    <xf numFmtId="0" fontId="27" fillId="0" borderId="0" xfId="0" applyFont="1" applyProtection="1">
      <protection locked="0"/>
    </xf>
    <xf numFmtId="167" fontId="27" fillId="0" borderId="0" xfId="0" applyNumberFormat="1" applyFont="1" applyProtection="1">
      <protection locked="0"/>
    </xf>
    <xf numFmtId="164" fontId="27" fillId="0" borderId="0" xfId="7" applyFont="1" applyFill="1" applyBorder="1" applyAlignment="1" applyProtection="1">
      <alignment wrapText="1"/>
      <protection locked="0"/>
    </xf>
    <xf numFmtId="164" fontId="27" fillId="0" borderId="0" xfId="7" applyFont="1" applyFill="1" applyProtection="1">
      <protection locked="0"/>
    </xf>
    <xf numFmtId="0" fontId="27" fillId="0" borderId="0" xfId="0" applyFont="1"/>
    <xf numFmtId="0" fontId="27" fillId="0" borderId="0" xfId="0" applyFont="1" applyAlignment="1" applyProtection="1">
      <alignment vertical="center" wrapText="1"/>
      <protection locked="0"/>
    </xf>
    <xf numFmtId="0" fontId="26" fillId="0" borderId="0" xfId="0" applyFont="1" applyAlignment="1" applyProtection="1">
      <alignment horizontal="center" vertical="center" wrapText="1"/>
      <protection locked="0"/>
    </xf>
    <xf numFmtId="0" fontId="29" fillId="0" borderId="0" xfId="0" applyFont="1" applyAlignment="1" applyProtection="1">
      <alignment horizontal="center" vertical="center"/>
      <protection locked="0"/>
    </xf>
    <xf numFmtId="167" fontId="30" fillId="0" borderId="0" xfId="5" applyNumberFormat="1" applyFont="1" applyFill="1" applyBorder="1" applyProtection="1">
      <protection locked="0"/>
    </xf>
    <xf numFmtId="167" fontId="30" fillId="0" borderId="66" xfId="5" applyNumberFormat="1" applyFont="1" applyFill="1" applyBorder="1" applyProtection="1">
      <protection locked="0"/>
    </xf>
    <xf numFmtId="164" fontId="27" fillId="0" borderId="67" xfId="7" applyFont="1" applyFill="1" applyBorder="1" applyAlignment="1">
      <alignment horizontal="right" vertical="center"/>
    </xf>
    <xf numFmtId="164" fontId="27" fillId="0" borderId="68" xfId="7" applyFont="1" applyFill="1" applyBorder="1" applyAlignment="1">
      <alignment horizontal="right" vertical="center"/>
    </xf>
    <xf numFmtId="0" fontId="26" fillId="0" borderId="0" xfId="0" applyFont="1" applyAlignment="1" applyProtection="1">
      <alignment wrapText="1"/>
      <protection locked="0"/>
    </xf>
    <xf numFmtId="167" fontId="26" fillId="0" borderId="0" xfId="0" applyNumberFormat="1" applyFont="1" applyProtection="1">
      <protection locked="0"/>
    </xf>
    <xf numFmtId="9" fontId="26" fillId="0" borderId="0" xfId="6" applyFont="1" applyFill="1" applyBorder="1" applyProtection="1">
      <protection locked="0"/>
    </xf>
    <xf numFmtId="164" fontId="26" fillId="0" borderId="0" xfId="7" applyFont="1" applyFill="1" applyBorder="1" applyAlignment="1" applyProtection="1">
      <alignment wrapText="1"/>
      <protection locked="0"/>
    </xf>
    <xf numFmtId="167" fontId="30" fillId="0" borderId="69" xfId="5" applyNumberFormat="1" applyFont="1" applyFill="1" applyBorder="1" applyProtection="1">
      <protection locked="0"/>
    </xf>
    <xf numFmtId="164" fontId="27" fillId="0" borderId="70" xfId="7" applyFont="1" applyFill="1" applyBorder="1" applyAlignment="1">
      <alignment horizontal="right" vertical="center"/>
    </xf>
    <xf numFmtId="164" fontId="27" fillId="0" borderId="71" xfId="7" applyFont="1" applyFill="1" applyBorder="1" applyAlignment="1">
      <alignment horizontal="right" vertical="center"/>
    </xf>
    <xf numFmtId="165" fontId="26" fillId="0" borderId="0" xfId="5" applyFont="1" applyFill="1" applyBorder="1" applyAlignment="1" applyProtection="1">
      <alignment horizontal="center" vertical="center"/>
      <protection locked="0"/>
    </xf>
    <xf numFmtId="167" fontId="26" fillId="0" borderId="0" xfId="5" applyNumberFormat="1" applyFont="1" applyProtection="1">
      <protection locked="0"/>
    </xf>
    <xf numFmtId="167" fontId="26" fillId="0" borderId="0" xfId="5" applyNumberFormat="1" applyFont="1" applyAlignment="1" applyProtection="1">
      <protection locked="0"/>
    </xf>
    <xf numFmtId="165" fontId="26" fillId="0" borderId="0" xfId="0" applyNumberFormat="1" applyFont="1" applyAlignment="1" applyProtection="1">
      <alignment horizontal="center" vertical="center"/>
      <protection locked="0"/>
    </xf>
    <xf numFmtId="165" fontId="26" fillId="0" borderId="0" xfId="0" applyNumberFormat="1" applyFont="1" applyAlignment="1" applyProtection="1">
      <alignment vertical="center" wrapText="1"/>
      <protection locked="0"/>
    </xf>
    <xf numFmtId="9" fontId="26" fillId="0" borderId="0" xfId="6" applyFont="1" applyBorder="1" applyProtection="1">
      <protection locked="0"/>
    </xf>
    <xf numFmtId="164" fontId="26" fillId="0" borderId="0" xfId="7" applyFont="1" applyBorder="1" applyAlignment="1" applyProtection="1">
      <alignment wrapText="1"/>
      <protection locked="0"/>
    </xf>
    <xf numFmtId="164" fontId="26" fillId="0" borderId="0" xfId="7" applyFont="1" applyBorder="1" applyProtection="1">
      <protection locked="0"/>
    </xf>
    <xf numFmtId="167" fontId="26" fillId="0" borderId="0" xfId="5" applyNumberFormat="1" applyFont="1" applyBorder="1" applyAlignment="1" applyProtection="1">
      <protection locked="0"/>
    </xf>
    <xf numFmtId="9" fontId="26" fillId="0" borderId="0" xfId="6" applyFont="1" applyBorder="1" applyAlignment="1" applyProtection="1">
      <protection locked="0"/>
    </xf>
    <xf numFmtId="0" fontId="26" fillId="0" borderId="0" xfId="0" applyFont="1" applyAlignment="1">
      <alignment horizontal="left" vertical="center"/>
    </xf>
    <xf numFmtId="167" fontId="26" fillId="0" borderId="0" xfId="0" applyNumberFormat="1" applyFont="1" applyAlignment="1" applyProtection="1">
      <alignment horizontal="center" vertical="center"/>
      <protection locked="0"/>
    </xf>
    <xf numFmtId="167" fontId="26" fillId="0" borderId="0" xfId="0" applyNumberFormat="1" applyFont="1" applyAlignment="1" applyProtection="1">
      <alignment vertical="center" wrapText="1"/>
      <protection locked="0"/>
    </xf>
    <xf numFmtId="167" fontId="26" fillId="0" borderId="0" xfId="5" applyNumberFormat="1" applyFont="1" applyBorder="1" applyAlignment="1" applyProtection="1">
      <alignment wrapText="1"/>
      <protection locked="0"/>
    </xf>
    <xf numFmtId="0" fontId="26" fillId="0" borderId="0" xfId="0" applyFont="1" applyAlignment="1">
      <alignment vertical="center" wrapText="1"/>
    </xf>
    <xf numFmtId="167" fontId="26" fillId="0" borderId="0" xfId="5" applyNumberFormat="1" applyFont="1" applyAlignment="1">
      <alignment wrapText="1"/>
    </xf>
    <xf numFmtId="164" fontId="26" fillId="0" borderId="0" xfId="7" applyFont="1" applyAlignment="1">
      <alignment wrapText="1"/>
    </xf>
    <xf numFmtId="164" fontId="26" fillId="0" borderId="0" xfId="7" applyFont="1"/>
    <xf numFmtId="167" fontId="26" fillId="0" borderId="0" xfId="5" applyNumberFormat="1" applyFont="1" applyFill="1" applyBorder="1"/>
    <xf numFmtId="164" fontId="22" fillId="0" borderId="3" xfId="7" applyFont="1" applyFill="1" applyBorder="1" applyProtection="1">
      <protection locked="0"/>
    </xf>
    <xf numFmtId="164" fontId="22" fillId="0" borderId="3" xfId="7" applyFont="1" applyBorder="1" applyProtection="1">
      <protection locked="0"/>
    </xf>
    <xf numFmtId="0" fontId="26" fillId="10" borderId="3" xfId="0" applyFont="1" applyFill="1" applyBorder="1" applyAlignment="1" applyProtection="1">
      <alignment horizontal="left" vertical="center" wrapText="1"/>
      <protection locked="0"/>
    </xf>
    <xf numFmtId="0" fontId="26" fillId="10" borderId="3" xfId="0" applyFont="1" applyFill="1" applyBorder="1" applyAlignment="1" applyProtection="1">
      <alignment horizontal="left" vertical="center" wrapText="1"/>
      <protection locked="0"/>
    </xf>
    <xf numFmtId="167" fontId="27" fillId="13" borderId="64" xfId="5" applyNumberFormat="1" applyFont="1" applyFill="1" applyBorder="1" applyAlignment="1" applyProtection="1">
      <alignment horizontal="center"/>
      <protection locked="0"/>
    </xf>
    <xf numFmtId="0" fontId="15" fillId="0" borderId="0" xfId="0" applyFont="1" applyAlignment="1">
      <alignment horizontal="left" vertical="top" wrapText="1"/>
    </xf>
    <xf numFmtId="0" fontId="31" fillId="3" borderId="3" xfId="0" applyFont="1" applyFill="1" applyBorder="1" applyAlignment="1" applyProtection="1">
      <alignment horizontal="left" vertical="top" wrapText="1"/>
      <protection locked="0"/>
    </xf>
    <xf numFmtId="166" fontId="31" fillId="3" borderId="3" xfId="1" applyFont="1" applyFill="1" applyBorder="1" applyAlignment="1" applyProtection="1">
      <alignment horizontal="left" vertical="top" wrapText="1"/>
      <protection locked="0"/>
    </xf>
    <xf numFmtId="0" fontId="32" fillId="2" borderId="7"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32" fillId="0" borderId="0" xfId="0" applyFont="1" applyAlignment="1">
      <alignment horizontal="center" vertical="center" wrapText="1"/>
    </xf>
    <xf numFmtId="0" fontId="32" fillId="2" borderId="28"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31" fillId="5" borderId="15" xfId="0" applyFont="1" applyFill="1" applyBorder="1" applyAlignment="1">
      <alignment horizontal="center" vertical="center" wrapText="1"/>
    </xf>
    <xf numFmtId="0" fontId="32" fillId="3" borderId="3" xfId="0" applyFont="1" applyFill="1" applyBorder="1" applyAlignment="1" applyProtection="1">
      <alignment horizontal="left" vertical="top" wrapText="1"/>
      <protection locked="0"/>
    </xf>
    <xf numFmtId="166" fontId="32" fillId="3" borderId="3" xfId="1" applyFont="1" applyFill="1" applyBorder="1" applyAlignment="1" applyProtection="1">
      <alignment horizontal="left" vertical="top" wrapText="1"/>
      <protection locked="0"/>
    </xf>
    <xf numFmtId="49" fontId="32" fillId="3" borderId="3" xfId="0" applyNumberFormat="1" applyFont="1" applyFill="1" applyBorder="1" applyAlignment="1" applyProtection="1">
      <alignment horizontal="left" vertical="top" wrapText="1"/>
      <protection locked="0"/>
    </xf>
    <xf numFmtId="0" fontId="32" fillId="0" borderId="0" xfId="0" applyFont="1" applyAlignment="1">
      <alignment horizontal="left" vertical="top" wrapText="1"/>
    </xf>
    <xf numFmtId="0" fontId="32" fillId="3" borderId="59" xfId="0" applyFont="1" applyFill="1" applyBorder="1" applyAlignment="1">
      <alignment horizontal="left" wrapText="1"/>
    </xf>
    <xf numFmtId="49" fontId="31" fillId="3" borderId="3" xfId="0" applyNumberFormat="1" applyFont="1" applyFill="1" applyBorder="1" applyAlignment="1" applyProtection="1">
      <alignment horizontal="left" vertical="top" wrapText="1"/>
      <protection locked="0"/>
    </xf>
    <xf numFmtId="0" fontId="32" fillId="4" borderId="41" xfId="0" applyFont="1" applyFill="1" applyBorder="1" applyAlignment="1">
      <alignment horizontal="center" vertical="center" wrapText="1"/>
    </xf>
    <xf numFmtId="0" fontId="32" fillId="4" borderId="43"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19" fillId="3" borderId="59" xfId="0" applyFont="1" applyFill="1" applyBorder="1" applyAlignment="1">
      <alignment horizontal="left"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166" fontId="3" fillId="2" borderId="44" xfId="0" applyNumberFormat="1" applyFont="1" applyFill="1" applyBorder="1" applyAlignment="1">
      <alignment horizontal="center"/>
    </xf>
    <xf numFmtId="166" fontId="3" fillId="2" borderId="45" xfId="0" applyNumberFormat="1" applyFont="1" applyFill="1" applyBorder="1" applyAlignment="1">
      <alignment horizontal="center"/>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0" fontId="3" fillId="2" borderId="41" xfId="0" applyFont="1" applyFill="1" applyBorder="1" applyAlignment="1">
      <alignment horizontal="left"/>
    </xf>
    <xf numFmtId="0" fontId="3" fillId="2" borderId="42" xfId="0" applyFont="1" applyFill="1" applyBorder="1" applyAlignment="1">
      <alignment horizontal="left"/>
    </xf>
    <xf numFmtId="0" fontId="3" fillId="2" borderId="43" xfId="0" applyFont="1" applyFill="1" applyBorder="1" applyAlignment="1">
      <alignment horizontal="left"/>
    </xf>
    <xf numFmtId="166" fontId="3" fillId="2" borderId="4" xfId="0" applyNumberFormat="1" applyFont="1" applyFill="1" applyBorder="1" applyAlignment="1">
      <alignment horizontal="center"/>
    </xf>
    <xf numFmtId="166" fontId="3" fillId="2" borderId="35" xfId="0" applyNumberFormat="1" applyFont="1" applyFill="1" applyBorder="1" applyAlignment="1">
      <alignment horizontal="center"/>
    </xf>
    <xf numFmtId="0" fontId="0" fillId="2" borderId="46" xfId="0"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cellXfs>
  <cellStyles count="9">
    <cellStyle name="Milliers" xfId="8" builtinId="3"/>
    <cellStyle name="Milliers [0]" xfId="3" builtinId="6"/>
    <cellStyle name="Milliers [0] 2" xfId="7" xr:uid="{00000000-0005-0000-0000-000002000000}"/>
    <cellStyle name="Milliers 2" xfId="5" xr:uid="{00000000-0005-0000-0000-000003000000}"/>
    <cellStyle name="Monétaire" xfId="1" builtinId="4"/>
    <cellStyle name="Normal" xfId="0" builtinId="0"/>
    <cellStyle name="Normal 2" xfId="4" xr:uid="{00000000-0005-0000-0000-000006000000}"/>
    <cellStyle name="Pourcentage" xfId="2" builtinId="5"/>
    <cellStyle name="Pourcentage 2" xfId="6" xr:uid="{00000000-0005-0000-0000-000008000000}"/>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F372"/>
  <sheetViews>
    <sheetView zoomScale="80" zoomScaleNormal="80" workbookViewId="0">
      <selection activeCell="D3" sqref="D3"/>
    </sheetView>
  </sheetViews>
  <sheetFormatPr baseColWidth="10" defaultColWidth="11.44140625" defaultRowHeight="15.6" x14ac:dyDescent="0.3"/>
  <cols>
    <col min="1" max="2" width="5.33203125" style="253" customWidth="1"/>
    <col min="3" max="3" width="61.6640625" style="259" bestFit="1" customWidth="1"/>
    <col min="4" max="4" width="14.109375" style="253" bestFit="1" customWidth="1"/>
    <col min="5" max="16384" width="11.44140625" style="253"/>
  </cols>
  <sheetData>
    <row r="2" spans="3:6" ht="20.25" customHeight="1" x14ac:dyDescent="0.3">
      <c r="C2" s="256" t="s">
        <v>678</v>
      </c>
      <c r="D2" s="256" t="s">
        <v>938</v>
      </c>
    </row>
    <row r="3" spans="3:6" x14ac:dyDescent="0.3">
      <c r="C3" s="257" t="s">
        <v>566</v>
      </c>
      <c r="D3" s="254">
        <f>SUMIF('LISTE MAPPING'!O:O,C3,'LISTE MAPPING'!X:X)</f>
        <v>98621.193635778051</v>
      </c>
    </row>
    <row r="4" spans="3:6" x14ac:dyDescent="0.3">
      <c r="C4" s="257" t="s">
        <v>567</v>
      </c>
      <c r="D4" s="254">
        <f>SUMIF('LISTE MAPPING'!O:O,C4,'LISTE MAPPING'!X:X)</f>
        <v>14229.92044377654</v>
      </c>
    </row>
    <row r="5" spans="3:6" x14ac:dyDescent="0.3">
      <c r="C5" s="257" t="s">
        <v>568</v>
      </c>
      <c r="D5" s="254">
        <f>SUMIF('LISTE MAPPING'!O:O,C5,'LISTE MAPPING'!X:X)</f>
        <v>18318.405159179769</v>
      </c>
    </row>
    <row r="6" spans="3:6" x14ac:dyDescent="0.3">
      <c r="C6" s="257" t="s">
        <v>569</v>
      </c>
      <c r="D6" s="254">
        <f>SUMIF('LISTE MAPPING'!O:O,C6,'LISTE MAPPING'!X:X)</f>
        <v>146380.6608390508</v>
      </c>
    </row>
    <row r="7" spans="3:6" x14ac:dyDescent="0.3">
      <c r="C7" s="257" t="s">
        <v>570</v>
      </c>
      <c r="D7" s="254">
        <f>SUMIF('LISTE MAPPING'!O:O,C7,'LISTE MAPPING'!X:X)</f>
        <v>50238.627878370055</v>
      </c>
    </row>
    <row r="8" spans="3:6" x14ac:dyDescent="0.3">
      <c r="C8" s="257" t="s">
        <v>571</v>
      </c>
      <c r="D8" s="254">
        <f>SUMIF('LISTE MAPPING'!O:O,C8,'LISTE MAPPING'!X:X)</f>
        <v>276319.31054180354</v>
      </c>
    </row>
    <row r="9" spans="3:6" x14ac:dyDescent="0.3">
      <c r="C9" s="257" t="s">
        <v>572</v>
      </c>
      <c r="D9" s="254">
        <f>SUMIF('LISTE MAPPING'!O:O,C9,'LISTE MAPPING'!X:X)</f>
        <v>97559.149565021711</v>
      </c>
    </row>
    <row r="10" spans="3:6" ht="16.2" thickBot="1" x14ac:dyDescent="0.35">
      <c r="C10" s="258" t="s">
        <v>11</v>
      </c>
      <c r="D10" s="255">
        <f>SUM(D3:D9)</f>
        <v>701667.2680629805</v>
      </c>
    </row>
    <row r="11" spans="3:6" ht="16.2" thickTop="1" x14ac:dyDescent="0.3">
      <c r="C11" s="253"/>
    </row>
    <row r="12" spans="3:6" x14ac:dyDescent="0.3">
      <c r="C12" s="253"/>
    </row>
    <row r="13" spans="3:6" x14ac:dyDescent="0.3">
      <c r="C13" s="343"/>
      <c r="D13" s="343"/>
      <c r="E13" s="344"/>
      <c r="F13" s="344"/>
    </row>
    <row r="14" spans="3:6" x14ac:dyDescent="0.3">
      <c r="C14" s="343"/>
      <c r="D14" s="343"/>
      <c r="E14" s="344"/>
      <c r="F14" s="344"/>
    </row>
    <row r="15" spans="3:6" x14ac:dyDescent="0.3">
      <c r="C15" s="343"/>
      <c r="D15" s="343"/>
      <c r="E15" s="344"/>
      <c r="F15" s="344"/>
    </row>
    <row r="16" spans="3:6" x14ac:dyDescent="0.3">
      <c r="C16" s="343"/>
      <c r="D16" s="343"/>
      <c r="E16" s="344"/>
      <c r="F16" s="344"/>
    </row>
    <row r="17" spans="3:6" x14ac:dyDescent="0.3">
      <c r="C17" s="343"/>
      <c r="D17" s="343"/>
      <c r="E17" s="344"/>
      <c r="F17" s="344"/>
    </row>
    <row r="18" spans="3:6" x14ac:dyDescent="0.3">
      <c r="C18" s="343"/>
      <c r="D18" s="343"/>
      <c r="E18" s="344"/>
      <c r="F18" s="344"/>
    </row>
    <row r="19" spans="3:6" x14ac:dyDescent="0.3">
      <c r="C19" s="343"/>
      <c r="D19" s="343"/>
      <c r="E19" s="344"/>
      <c r="F19" s="344"/>
    </row>
    <row r="20" spans="3:6" x14ac:dyDescent="0.3">
      <c r="C20" s="343"/>
      <c r="D20" s="343"/>
      <c r="E20" s="344"/>
      <c r="F20" s="344"/>
    </row>
    <row r="21" spans="3:6" x14ac:dyDescent="0.3">
      <c r="C21" s="253"/>
    </row>
    <row r="22" spans="3:6" x14ac:dyDescent="0.3">
      <c r="C22" s="253"/>
      <c r="D22" s="345"/>
    </row>
    <row r="23" spans="3:6" x14ac:dyDescent="0.3">
      <c r="C23" s="253"/>
      <c r="D23" s="346"/>
    </row>
    <row r="24" spans="3:6" x14ac:dyDescent="0.3">
      <c r="C24" s="253"/>
    </row>
    <row r="25" spans="3:6" x14ac:dyDescent="0.3">
      <c r="C25" s="253"/>
    </row>
    <row r="26" spans="3:6" x14ac:dyDescent="0.3">
      <c r="C26" s="253"/>
    </row>
    <row r="27" spans="3:6" x14ac:dyDescent="0.3">
      <c r="C27" s="253"/>
    </row>
    <row r="28" spans="3:6" x14ac:dyDescent="0.3">
      <c r="C28" s="253"/>
    </row>
    <row r="29" spans="3:6" x14ac:dyDescent="0.3">
      <c r="C29" s="253"/>
    </row>
    <row r="30" spans="3:6" x14ac:dyDescent="0.3">
      <c r="C30" s="253"/>
    </row>
    <row r="31" spans="3:6" x14ac:dyDescent="0.3">
      <c r="C31" s="253"/>
    </row>
    <row r="32" spans="3:6" x14ac:dyDescent="0.3">
      <c r="C32" s="253"/>
    </row>
    <row r="33" spans="3:3" x14ac:dyDescent="0.3">
      <c r="C33" s="253"/>
    </row>
    <row r="34" spans="3:3" x14ac:dyDescent="0.3">
      <c r="C34" s="253"/>
    </row>
    <row r="35" spans="3:3" x14ac:dyDescent="0.3">
      <c r="C35" s="253"/>
    </row>
    <row r="36" spans="3:3" x14ac:dyDescent="0.3">
      <c r="C36" s="253"/>
    </row>
    <row r="37" spans="3:3" x14ac:dyDescent="0.3">
      <c r="C37" s="253"/>
    </row>
    <row r="38" spans="3:3" x14ac:dyDescent="0.3">
      <c r="C38" s="253"/>
    </row>
    <row r="39" spans="3:3" x14ac:dyDescent="0.3">
      <c r="C39" s="253"/>
    </row>
    <row r="40" spans="3:3" x14ac:dyDescent="0.3">
      <c r="C40" s="253"/>
    </row>
    <row r="41" spans="3:3" x14ac:dyDescent="0.3">
      <c r="C41" s="253"/>
    </row>
    <row r="42" spans="3:3" x14ac:dyDescent="0.3">
      <c r="C42" s="253"/>
    </row>
    <row r="43" spans="3:3" x14ac:dyDescent="0.3">
      <c r="C43" s="253"/>
    </row>
    <row r="44" spans="3:3" x14ac:dyDescent="0.3">
      <c r="C44" s="253"/>
    </row>
    <row r="45" spans="3:3" x14ac:dyDescent="0.3">
      <c r="C45" s="253"/>
    </row>
    <row r="46" spans="3:3" x14ac:dyDescent="0.3">
      <c r="C46" s="253"/>
    </row>
    <row r="47" spans="3:3" x14ac:dyDescent="0.3">
      <c r="C47" s="253"/>
    </row>
    <row r="48" spans="3:3" x14ac:dyDescent="0.3">
      <c r="C48" s="253"/>
    </row>
    <row r="49" spans="3:3" x14ac:dyDescent="0.3">
      <c r="C49" s="253"/>
    </row>
    <row r="50" spans="3:3" x14ac:dyDescent="0.3">
      <c r="C50" s="253"/>
    </row>
    <row r="51" spans="3:3" x14ac:dyDescent="0.3">
      <c r="C51" s="253"/>
    </row>
    <row r="52" spans="3:3" x14ac:dyDescent="0.3">
      <c r="C52" s="253"/>
    </row>
    <row r="53" spans="3:3" x14ac:dyDescent="0.3">
      <c r="C53" s="253"/>
    </row>
    <row r="54" spans="3:3" x14ac:dyDescent="0.3">
      <c r="C54" s="253"/>
    </row>
    <row r="55" spans="3:3" x14ac:dyDescent="0.3">
      <c r="C55" s="253"/>
    </row>
    <row r="56" spans="3:3" x14ac:dyDescent="0.3">
      <c r="C56" s="253"/>
    </row>
    <row r="57" spans="3:3" x14ac:dyDescent="0.3">
      <c r="C57" s="253"/>
    </row>
    <row r="58" spans="3:3" x14ac:dyDescent="0.3">
      <c r="C58" s="253"/>
    </row>
    <row r="59" spans="3:3" x14ac:dyDescent="0.3">
      <c r="C59" s="253"/>
    </row>
    <row r="60" spans="3:3" x14ac:dyDescent="0.3">
      <c r="C60" s="253"/>
    </row>
    <row r="61" spans="3:3" x14ac:dyDescent="0.3">
      <c r="C61" s="253"/>
    </row>
    <row r="62" spans="3:3" x14ac:dyDescent="0.3">
      <c r="C62" s="253"/>
    </row>
    <row r="63" spans="3:3" x14ac:dyDescent="0.3">
      <c r="C63" s="253"/>
    </row>
    <row r="64" spans="3:3" x14ac:dyDescent="0.3">
      <c r="C64" s="253"/>
    </row>
    <row r="65" spans="3:3" x14ac:dyDescent="0.3">
      <c r="C65" s="253"/>
    </row>
    <row r="66" spans="3:3" x14ac:dyDescent="0.3">
      <c r="C66" s="253"/>
    </row>
    <row r="67" spans="3:3" x14ac:dyDescent="0.3">
      <c r="C67" s="253"/>
    </row>
    <row r="68" spans="3:3" x14ac:dyDescent="0.3">
      <c r="C68" s="253"/>
    </row>
    <row r="69" spans="3:3" x14ac:dyDescent="0.3">
      <c r="C69" s="253"/>
    </row>
    <row r="70" spans="3:3" x14ac:dyDescent="0.3">
      <c r="C70" s="253"/>
    </row>
    <row r="71" spans="3:3" x14ac:dyDescent="0.3">
      <c r="C71" s="253"/>
    </row>
    <row r="72" spans="3:3" x14ac:dyDescent="0.3">
      <c r="C72" s="253"/>
    </row>
    <row r="73" spans="3:3" x14ac:dyDescent="0.3">
      <c r="C73" s="253"/>
    </row>
    <row r="74" spans="3:3" x14ac:dyDescent="0.3">
      <c r="C74" s="253"/>
    </row>
    <row r="75" spans="3:3" x14ac:dyDescent="0.3">
      <c r="C75" s="253"/>
    </row>
    <row r="76" spans="3:3" x14ac:dyDescent="0.3">
      <c r="C76" s="253"/>
    </row>
    <row r="77" spans="3:3" x14ac:dyDescent="0.3">
      <c r="C77" s="253"/>
    </row>
    <row r="78" spans="3:3" x14ac:dyDescent="0.3">
      <c r="C78" s="253"/>
    </row>
    <row r="79" spans="3:3" x14ac:dyDescent="0.3">
      <c r="C79" s="253"/>
    </row>
    <row r="80" spans="3:3" x14ac:dyDescent="0.3">
      <c r="C80" s="253"/>
    </row>
    <row r="81" spans="3:3" x14ac:dyDescent="0.3">
      <c r="C81" s="253"/>
    </row>
    <row r="82" spans="3:3" x14ac:dyDescent="0.3">
      <c r="C82" s="253"/>
    </row>
    <row r="83" spans="3:3" x14ac:dyDescent="0.3">
      <c r="C83" s="253"/>
    </row>
    <row r="84" spans="3:3" x14ac:dyDescent="0.3">
      <c r="C84" s="253"/>
    </row>
    <row r="85" spans="3:3" x14ac:dyDescent="0.3">
      <c r="C85" s="253"/>
    </row>
    <row r="86" spans="3:3" x14ac:dyDescent="0.3">
      <c r="C86" s="253"/>
    </row>
    <row r="87" spans="3:3" x14ac:dyDescent="0.3">
      <c r="C87" s="253"/>
    </row>
    <row r="88" spans="3:3" x14ac:dyDescent="0.3">
      <c r="C88" s="253"/>
    </row>
    <row r="89" spans="3:3" x14ac:dyDescent="0.3">
      <c r="C89" s="253"/>
    </row>
    <row r="90" spans="3:3" x14ac:dyDescent="0.3">
      <c r="C90" s="253"/>
    </row>
    <row r="91" spans="3:3" x14ac:dyDescent="0.3">
      <c r="C91" s="253"/>
    </row>
    <row r="92" spans="3:3" x14ac:dyDescent="0.3">
      <c r="C92" s="253"/>
    </row>
    <row r="93" spans="3:3" x14ac:dyDescent="0.3">
      <c r="C93" s="253"/>
    </row>
    <row r="94" spans="3:3" x14ac:dyDescent="0.3">
      <c r="C94" s="253"/>
    </row>
    <row r="95" spans="3:3" x14ac:dyDescent="0.3">
      <c r="C95" s="253"/>
    </row>
    <row r="96" spans="3:3" x14ac:dyDescent="0.3">
      <c r="C96" s="253"/>
    </row>
    <row r="97" spans="3:3" x14ac:dyDescent="0.3">
      <c r="C97" s="253"/>
    </row>
    <row r="98" spans="3:3" x14ac:dyDescent="0.3">
      <c r="C98" s="253"/>
    </row>
    <row r="99" spans="3:3" x14ac:dyDescent="0.3">
      <c r="C99" s="253"/>
    </row>
    <row r="100" spans="3:3" x14ac:dyDescent="0.3">
      <c r="C100" s="253"/>
    </row>
    <row r="101" spans="3:3" x14ac:dyDescent="0.3">
      <c r="C101" s="253"/>
    </row>
    <row r="102" spans="3:3" x14ac:dyDescent="0.3">
      <c r="C102" s="253"/>
    </row>
    <row r="103" spans="3:3" x14ac:dyDescent="0.3">
      <c r="C103" s="253"/>
    </row>
    <row r="104" spans="3:3" x14ac:dyDescent="0.3">
      <c r="C104" s="253"/>
    </row>
    <row r="105" spans="3:3" x14ac:dyDescent="0.3">
      <c r="C105" s="253"/>
    </row>
    <row r="106" spans="3:3" x14ac:dyDescent="0.3">
      <c r="C106" s="253"/>
    </row>
    <row r="107" spans="3:3" x14ac:dyDescent="0.3">
      <c r="C107" s="253"/>
    </row>
    <row r="108" spans="3:3" x14ac:dyDescent="0.3">
      <c r="C108" s="253"/>
    </row>
    <row r="109" spans="3:3" x14ac:dyDescent="0.3">
      <c r="C109" s="253"/>
    </row>
    <row r="110" spans="3:3" x14ac:dyDescent="0.3">
      <c r="C110" s="253"/>
    </row>
    <row r="111" spans="3:3" x14ac:dyDescent="0.3">
      <c r="C111" s="253"/>
    </row>
    <row r="112" spans="3:3" x14ac:dyDescent="0.3">
      <c r="C112" s="253"/>
    </row>
    <row r="113" spans="3:3" x14ac:dyDescent="0.3">
      <c r="C113" s="253"/>
    </row>
    <row r="114" spans="3:3" x14ac:dyDescent="0.3">
      <c r="C114" s="253"/>
    </row>
    <row r="115" spans="3:3" x14ac:dyDescent="0.3">
      <c r="C115" s="253"/>
    </row>
    <row r="116" spans="3:3" x14ac:dyDescent="0.3">
      <c r="C116" s="253"/>
    </row>
    <row r="117" spans="3:3" x14ac:dyDescent="0.3">
      <c r="C117" s="253"/>
    </row>
    <row r="118" spans="3:3" x14ac:dyDescent="0.3">
      <c r="C118" s="253"/>
    </row>
    <row r="119" spans="3:3" x14ac:dyDescent="0.3">
      <c r="C119" s="253"/>
    </row>
    <row r="120" spans="3:3" x14ac:dyDescent="0.3">
      <c r="C120" s="253"/>
    </row>
    <row r="121" spans="3:3" x14ac:dyDescent="0.3">
      <c r="C121" s="253"/>
    </row>
    <row r="122" spans="3:3" x14ac:dyDescent="0.3">
      <c r="C122" s="253"/>
    </row>
    <row r="123" spans="3:3" x14ac:dyDescent="0.3">
      <c r="C123" s="253"/>
    </row>
    <row r="124" spans="3:3" x14ac:dyDescent="0.3">
      <c r="C124" s="253"/>
    </row>
    <row r="125" spans="3:3" x14ac:dyDescent="0.3">
      <c r="C125" s="253"/>
    </row>
    <row r="126" spans="3:3" x14ac:dyDescent="0.3">
      <c r="C126" s="253"/>
    </row>
    <row r="127" spans="3:3" x14ac:dyDescent="0.3">
      <c r="C127" s="253"/>
    </row>
    <row r="128" spans="3:3" x14ac:dyDescent="0.3">
      <c r="C128" s="253"/>
    </row>
    <row r="129" spans="3:3" x14ac:dyDescent="0.3">
      <c r="C129" s="253"/>
    </row>
    <row r="130" spans="3:3" x14ac:dyDescent="0.3">
      <c r="C130" s="253"/>
    </row>
    <row r="131" spans="3:3" x14ac:dyDescent="0.3">
      <c r="C131" s="253"/>
    </row>
    <row r="132" spans="3:3" x14ac:dyDescent="0.3">
      <c r="C132" s="253"/>
    </row>
    <row r="133" spans="3:3" x14ac:dyDescent="0.3">
      <c r="C133" s="253"/>
    </row>
    <row r="134" spans="3:3" x14ac:dyDescent="0.3">
      <c r="C134" s="253"/>
    </row>
    <row r="135" spans="3:3" x14ac:dyDescent="0.3">
      <c r="C135" s="253"/>
    </row>
    <row r="136" spans="3:3" x14ac:dyDescent="0.3">
      <c r="C136" s="253"/>
    </row>
    <row r="137" spans="3:3" x14ac:dyDescent="0.3">
      <c r="C137" s="253"/>
    </row>
    <row r="138" spans="3:3" x14ac:dyDescent="0.3">
      <c r="C138" s="253"/>
    </row>
    <row r="139" spans="3:3" x14ac:dyDescent="0.3">
      <c r="C139" s="253"/>
    </row>
    <row r="140" spans="3:3" x14ac:dyDescent="0.3">
      <c r="C140" s="253"/>
    </row>
    <row r="141" spans="3:3" x14ac:dyDescent="0.3">
      <c r="C141" s="253"/>
    </row>
    <row r="142" spans="3:3" x14ac:dyDescent="0.3">
      <c r="C142" s="253"/>
    </row>
    <row r="143" spans="3:3" x14ac:dyDescent="0.3">
      <c r="C143" s="253"/>
    </row>
    <row r="144" spans="3:3" x14ac:dyDescent="0.3">
      <c r="C144" s="253"/>
    </row>
    <row r="145" spans="3:3" x14ac:dyDescent="0.3">
      <c r="C145" s="253"/>
    </row>
    <row r="146" spans="3:3" x14ac:dyDescent="0.3">
      <c r="C146" s="253"/>
    </row>
    <row r="147" spans="3:3" x14ac:dyDescent="0.3">
      <c r="C147" s="253"/>
    </row>
    <row r="148" spans="3:3" x14ac:dyDescent="0.3">
      <c r="C148" s="253"/>
    </row>
    <row r="149" spans="3:3" x14ac:dyDescent="0.3">
      <c r="C149" s="253"/>
    </row>
    <row r="150" spans="3:3" x14ac:dyDescent="0.3">
      <c r="C150" s="253"/>
    </row>
    <row r="151" spans="3:3" x14ac:dyDescent="0.3">
      <c r="C151" s="253"/>
    </row>
    <row r="152" spans="3:3" x14ac:dyDescent="0.3">
      <c r="C152" s="253"/>
    </row>
    <row r="153" spans="3:3" x14ac:dyDescent="0.3">
      <c r="C153" s="253"/>
    </row>
    <row r="154" spans="3:3" x14ac:dyDescent="0.3">
      <c r="C154" s="253"/>
    </row>
    <row r="155" spans="3:3" x14ac:dyDescent="0.3">
      <c r="C155" s="253"/>
    </row>
    <row r="156" spans="3:3" x14ac:dyDescent="0.3">
      <c r="C156" s="253"/>
    </row>
    <row r="157" spans="3:3" x14ac:dyDescent="0.3">
      <c r="C157" s="253"/>
    </row>
    <row r="158" spans="3:3" x14ac:dyDescent="0.3">
      <c r="C158" s="253"/>
    </row>
    <row r="159" spans="3:3" x14ac:dyDescent="0.3">
      <c r="C159" s="253"/>
    </row>
    <row r="160" spans="3:3" x14ac:dyDescent="0.3">
      <c r="C160" s="253"/>
    </row>
    <row r="161" spans="3:3" x14ac:dyDescent="0.3">
      <c r="C161" s="253"/>
    </row>
    <row r="162" spans="3:3" x14ac:dyDescent="0.3">
      <c r="C162" s="253"/>
    </row>
    <row r="163" spans="3:3" x14ac:dyDescent="0.3">
      <c r="C163" s="253"/>
    </row>
    <row r="164" spans="3:3" x14ac:dyDescent="0.3">
      <c r="C164" s="253"/>
    </row>
    <row r="165" spans="3:3" x14ac:dyDescent="0.3">
      <c r="C165" s="253"/>
    </row>
    <row r="166" spans="3:3" x14ac:dyDescent="0.3">
      <c r="C166" s="253"/>
    </row>
    <row r="167" spans="3:3" x14ac:dyDescent="0.3">
      <c r="C167" s="253"/>
    </row>
    <row r="168" spans="3:3" x14ac:dyDescent="0.3">
      <c r="C168" s="253"/>
    </row>
    <row r="169" spans="3:3" x14ac:dyDescent="0.3">
      <c r="C169" s="253"/>
    </row>
    <row r="170" spans="3:3" x14ac:dyDescent="0.3">
      <c r="C170" s="253"/>
    </row>
    <row r="171" spans="3:3" x14ac:dyDescent="0.3">
      <c r="C171" s="253"/>
    </row>
    <row r="172" spans="3:3" x14ac:dyDescent="0.3">
      <c r="C172" s="253"/>
    </row>
    <row r="173" spans="3:3" x14ac:dyDescent="0.3">
      <c r="C173" s="253"/>
    </row>
    <row r="174" spans="3:3" x14ac:dyDescent="0.3">
      <c r="C174" s="253"/>
    </row>
    <row r="175" spans="3:3" x14ac:dyDescent="0.3">
      <c r="C175" s="253"/>
    </row>
    <row r="176" spans="3:3" x14ac:dyDescent="0.3">
      <c r="C176" s="253"/>
    </row>
    <row r="177" spans="3:3" x14ac:dyDescent="0.3">
      <c r="C177" s="253"/>
    </row>
    <row r="178" spans="3:3" x14ac:dyDescent="0.3">
      <c r="C178" s="253"/>
    </row>
    <row r="179" spans="3:3" x14ac:dyDescent="0.3">
      <c r="C179" s="253"/>
    </row>
    <row r="180" spans="3:3" x14ac:dyDescent="0.3">
      <c r="C180" s="253"/>
    </row>
    <row r="181" spans="3:3" x14ac:dyDescent="0.3">
      <c r="C181" s="253"/>
    </row>
    <row r="182" spans="3:3" x14ac:dyDescent="0.3">
      <c r="C182" s="253"/>
    </row>
    <row r="183" spans="3:3" x14ac:dyDescent="0.3">
      <c r="C183" s="253"/>
    </row>
    <row r="184" spans="3:3" x14ac:dyDescent="0.3">
      <c r="C184" s="253"/>
    </row>
    <row r="185" spans="3:3" x14ac:dyDescent="0.3">
      <c r="C185" s="253"/>
    </row>
    <row r="186" spans="3:3" x14ac:dyDescent="0.3">
      <c r="C186" s="253"/>
    </row>
    <row r="187" spans="3:3" x14ac:dyDescent="0.3">
      <c r="C187" s="253"/>
    </row>
    <row r="188" spans="3:3" x14ac:dyDescent="0.3">
      <c r="C188" s="253"/>
    </row>
    <row r="189" spans="3:3" x14ac:dyDescent="0.3">
      <c r="C189" s="253"/>
    </row>
    <row r="190" spans="3:3" x14ac:dyDescent="0.3">
      <c r="C190" s="253"/>
    </row>
    <row r="191" spans="3:3" x14ac:dyDescent="0.3">
      <c r="C191" s="253"/>
    </row>
    <row r="192" spans="3:3" x14ac:dyDescent="0.3">
      <c r="C192" s="253"/>
    </row>
    <row r="193" spans="3:3" x14ac:dyDescent="0.3">
      <c r="C193" s="253"/>
    </row>
    <row r="194" spans="3:3" x14ac:dyDescent="0.3">
      <c r="C194" s="253"/>
    </row>
    <row r="195" spans="3:3" x14ac:dyDescent="0.3">
      <c r="C195" s="253"/>
    </row>
    <row r="196" spans="3:3" x14ac:dyDescent="0.3">
      <c r="C196" s="253"/>
    </row>
    <row r="197" spans="3:3" x14ac:dyDescent="0.3">
      <c r="C197" s="253"/>
    </row>
    <row r="198" spans="3:3" x14ac:dyDescent="0.3">
      <c r="C198" s="253"/>
    </row>
    <row r="199" spans="3:3" x14ac:dyDescent="0.3">
      <c r="C199" s="253"/>
    </row>
    <row r="200" spans="3:3" x14ac:dyDescent="0.3">
      <c r="C200" s="253"/>
    </row>
    <row r="201" spans="3:3" x14ac:dyDescent="0.3">
      <c r="C201" s="253"/>
    </row>
    <row r="202" spans="3:3" x14ac:dyDescent="0.3">
      <c r="C202" s="253"/>
    </row>
    <row r="203" spans="3:3" x14ac:dyDescent="0.3">
      <c r="C203" s="253"/>
    </row>
    <row r="204" spans="3:3" x14ac:dyDescent="0.3">
      <c r="C204" s="253"/>
    </row>
    <row r="205" spans="3:3" x14ac:dyDescent="0.3">
      <c r="C205" s="253"/>
    </row>
    <row r="206" spans="3:3" x14ac:dyDescent="0.3">
      <c r="C206" s="253"/>
    </row>
    <row r="207" spans="3:3" x14ac:dyDescent="0.3">
      <c r="C207" s="253"/>
    </row>
    <row r="208" spans="3:3" x14ac:dyDescent="0.3">
      <c r="C208" s="253"/>
    </row>
    <row r="209" spans="3:3" x14ac:dyDescent="0.3">
      <c r="C209" s="253"/>
    </row>
    <row r="210" spans="3:3" x14ac:dyDescent="0.3">
      <c r="C210" s="253"/>
    </row>
    <row r="211" spans="3:3" x14ac:dyDescent="0.3">
      <c r="C211" s="253"/>
    </row>
    <row r="212" spans="3:3" x14ac:dyDescent="0.3">
      <c r="C212" s="253"/>
    </row>
    <row r="213" spans="3:3" x14ac:dyDescent="0.3">
      <c r="C213" s="253"/>
    </row>
    <row r="214" spans="3:3" x14ac:dyDescent="0.3">
      <c r="C214" s="253"/>
    </row>
    <row r="215" spans="3:3" x14ac:dyDescent="0.3">
      <c r="C215" s="253"/>
    </row>
    <row r="216" spans="3:3" x14ac:dyDescent="0.3">
      <c r="C216" s="253"/>
    </row>
    <row r="217" spans="3:3" x14ac:dyDescent="0.3">
      <c r="C217" s="253"/>
    </row>
    <row r="218" spans="3:3" x14ac:dyDescent="0.3">
      <c r="C218" s="253"/>
    </row>
    <row r="219" spans="3:3" x14ac:dyDescent="0.3">
      <c r="C219" s="253"/>
    </row>
    <row r="220" spans="3:3" x14ac:dyDescent="0.3">
      <c r="C220" s="253"/>
    </row>
    <row r="221" spans="3:3" x14ac:dyDescent="0.3">
      <c r="C221" s="253"/>
    </row>
    <row r="222" spans="3:3" x14ac:dyDescent="0.3">
      <c r="C222" s="253"/>
    </row>
    <row r="223" spans="3:3" x14ac:dyDescent="0.3">
      <c r="C223" s="253"/>
    </row>
    <row r="224" spans="3:3" x14ac:dyDescent="0.3">
      <c r="C224" s="253"/>
    </row>
    <row r="225" spans="3:3" x14ac:dyDescent="0.3">
      <c r="C225" s="253"/>
    </row>
    <row r="226" spans="3:3" x14ac:dyDescent="0.3">
      <c r="C226" s="253"/>
    </row>
    <row r="227" spans="3:3" x14ac:dyDescent="0.3">
      <c r="C227" s="253"/>
    </row>
    <row r="228" spans="3:3" x14ac:dyDescent="0.3">
      <c r="C228" s="253"/>
    </row>
    <row r="229" spans="3:3" x14ac:dyDescent="0.3">
      <c r="C229" s="253"/>
    </row>
    <row r="230" spans="3:3" x14ac:dyDescent="0.3">
      <c r="C230" s="253"/>
    </row>
    <row r="231" spans="3:3" x14ac:dyDescent="0.3">
      <c r="C231" s="253"/>
    </row>
    <row r="232" spans="3:3" x14ac:dyDescent="0.3">
      <c r="C232" s="253"/>
    </row>
    <row r="233" spans="3:3" x14ac:dyDescent="0.3">
      <c r="C233" s="253"/>
    </row>
    <row r="234" spans="3:3" x14ac:dyDescent="0.3">
      <c r="C234" s="253"/>
    </row>
    <row r="235" spans="3:3" x14ac:dyDescent="0.3">
      <c r="C235" s="253"/>
    </row>
    <row r="236" spans="3:3" x14ac:dyDescent="0.3">
      <c r="C236" s="253"/>
    </row>
    <row r="237" spans="3:3" x14ac:dyDescent="0.3">
      <c r="C237" s="253"/>
    </row>
    <row r="238" spans="3:3" x14ac:dyDescent="0.3">
      <c r="C238" s="253"/>
    </row>
    <row r="239" spans="3:3" x14ac:dyDescent="0.3">
      <c r="C239" s="253"/>
    </row>
    <row r="240" spans="3:3" x14ac:dyDescent="0.3">
      <c r="C240" s="253"/>
    </row>
    <row r="241" spans="3:3" x14ac:dyDescent="0.3">
      <c r="C241" s="253"/>
    </row>
    <row r="242" spans="3:3" x14ac:dyDescent="0.3">
      <c r="C242" s="253"/>
    </row>
    <row r="243" spans="3:3" x14ac:dyDescent="0.3">
      <c r="C243" s="253"/>
    </row>
    <row r="244" spans="3:3" x14ac:dyDescent="0.3">
      <c r="C244" s="253"/>
    </row>
    <row r="245" spans="3:3" x14ac:dyDescent="0.3">
      <c r="C245" s="253"/>
    </row>
    <row r="246" spans="3:3" x14ac:dyDescent="0.3">
      <c r="C246" s="253"/>
    </row>
    <row r="247" spans="3:3" x14ac:dyDescent="0.3">
      <c r="C247" s="253"/>
    </row>
    <row r="248" spans="3:3" x14ac:dyDescent="0.3">
      <c r="C248" s="253"/>
    </row>
    <row r="249" spans="3:3" x14ac:dyDescent="0.3">
      <c r="C249" s="253"/>
    </row>
    <row r="250" spans="3:3" x14ac:dyDescent="0.3">
      <c r="C250" s="253"/>
    </row>
    <row r="251" spans="3:3" x14ac:dyDescent="0.3">
      <c r="C251" s="253"/>
    </row>
    <row r="252" spans="3:3" x14ac:dyDescent="0.3">
      <c r="C252" s="253"/>
    </row>
    <row r="253" spans="3:3" x14ac:dyDescent="0.3">
      <c r="C253" s="253"/>
    </row>
    <row r="254" spans="3:3" x14ac:dyDescent="0.3">
      <c r="C254" s="253"/>
    </row>
    <row r="255" spans="3:3" x14ac:dyDescent="0.3">
      <c r="C255" s="253"/>
    </row>
    <row r="256" spans="3:3" x14ac:dyDescent="0.3">
      <c r="C256" s="253"/>
    </row>
    <row r="257" spans="3:3" x14ac:dyDescent="0.3">
      <c r="C257" s="253"/>
    </row>
    <row r="258" spans="3:3" x14ac:dyDescent="0.3">
      <c r="C258" s="253"/>
    </row>
    <row r="259" spans="3:3" x14ac:dyDescent="0.3">
      <c r="C259" s="253"/>
    </row>
    <row r="260" spans="3:3" x14ac:dyDescent="0.3">
      <c r="C260" s="253"/>
    </row>
    <row r="261" spans="3:3" x14ac:dyDescent="0.3">
      <c r="C261" s="253"/>
    </row>
    <row r="262" spans="3:3" x14ac:dyDescent="0.3">
      <c r="C262" s="253"/>
    </row>
    <row r="263" spans="3:3" x14ac:dyDescent="0.3">
      <c r="C263" s="253"/>
    </row>
    <row r="264" spans="3:3" x14ac:dyDescent="0.3">
      <c r="C264" s="253"/>
    </row>
    <row r="265" spans="3:3" x14ac:dyDescent="0.3">
      <c r="C265" s="253"/>
    </row>
    <row r="266" spans="3:3" x14ac:dyDescent="0.3">
      <c r="C266" s="253"/>
    </row>
    <row r="267" spans="3:3" x14ac:dyDescent="0.3">
      <c r="C267" s="253"/>
    </row>
    <row r="268" spans="3:3" x14ac:dyDescent="0.3">
      <c r="C268" s="253"/>
    </row>
    <row r="269" spans="3:3" x14ac:dyDescent="0.3">
      <c r="C269" s="253"/>
    </row>
    <row r="270" spans="3:3" x14ac:dyDescent="0.3">
      <c r="C270" s="253"/>
    </row>
    <row r="271" spans="3:3" x14ac:dyDescent="0.3">
      <c r="C271" s="253"/>
    </row>
    <row r="272" spans="3:3" x14ac:dyDescent="0.3">
      <c r="C272" s="253"/>
    </row>
    <row r="273" spans="3:3" x14ac:dyDescent="0.3">
      <c r="C273" s="253"/>
    </row>
    <row r="274" spans="3:3" x14ac:dyDescent="0.3">
      <c r="C274" s="253"/>
    </row>
    <row r="275" spans="3:3" x14ac:dyDescent="0.3">
      <c r="C275" s="253"/>
    </row>
    <row r="276" spans="3:3" x14ac:dyDescent="0.3">
      <c r="C276" s="253"/>
    </row>
    <row r="277" spans="3:3" x14ac:dyDescent="0.3">
      <c r="C277" s="253"/>
    </row>
    <row r="278" spans="3:3" x14ac:dyDescent="0.3">
      <c r="C278" s="253"/>
    </row>
    <row r="279" spans="3:3" x14ac:dyDescent="0.3">
      <c r="C279" s="253"/>
    </row>
    <row r="280" spans="3:3" x14ac:dyDescent="0.3">
      <c r="C280" s="253"/>
    </row>
    <row r="281" spans="3:3" x14ac:dyDescent="0.3">
      <c r="C281" s="253"/>
    </row>
    <row r="282" spans="3:3" x14ac:dyDescent="0.3">
      <c r="C282" s="253"/>
    </row>
    <row r="283" spans="3:3" x14ac:dyDescent="0.3">
      <c r="C283" s="253"/>
    </row>
    <row r="284" spans="3:3" x14ac:dyDescent="0.3">
      <c r="C284" s="253"/>
    </row>
    <row r="285" spans="3:3" x14ac:dyDescent="0.3">
      <c r="C285" s="253"/>
    </row>
    <row r="286" spans="3:3" x14ac:dyDescent="0.3">
      <c r="C286" s="253"/>
    </row>
    <row r="287" spans="3:3" x14ac:dyDescent="0.3">
      <c r="C287" s="253"/>
    </row>
    <row r="288" spans="3:3" x14ac:dyDescent="0.3">
      <c r="C288" s="253"/>
    </row>
    <row r="289" spans="3:3" x14ac:dyDescent="0.3">
      <c r="C289" s="253"/>
    </row>
    <row r="290" spans="3:3" x14ac:dyDescent="0.3">
      <c r="C290" s="253"/>
    </row>
    <row r="291" spans="3:3" x14ac:dyDescent="0.3">
      <c r="C291" s="253"/>
    </row>
    <row r="292" spans="3:3" x14ac:dyDescent="0.3">
      <c r="C292" s="253"/>
    </row>
    <row r="293" spans="3:3" x14ac:dyDescent="0.3">
      <c r="C293" s="253"/>
    </row>
    <row r="294" spans="3:3" x14ac:dyDescent="0.3">
      <c r="C294" s="253"/>
    </row>
    <row r="295" spans="3:3" x14ac:dyDescent="0.3">
      <c r="C295" s="253"/>
    </row>
    <row r="296" spans="3:3" x14ac:dyDescent="0.3">
      <c r="C296" s="253"/>
    </row>
    <row r="297" spans="3:3" x14ac:dyDescent="0.3">
      <c r="C297" s="253"/>
    </row>
    <row r="298" spans="3:3" x14ac:dyDescent="0.3">
      <c r="C298" s="253"/>
    </row>
    <row r="299" spans="3:3" x14ac:dyDescent="0.3">
      <c r="C299" s="253"/>
    </row>
    <row r="300" spans="3:3" x14ac:dyDescent="0.3">
      <c r="C300" s="253"/>
    </row>
    <row r="301" spans="3:3" x14ac:dyDescent="0.3">
      <c r="C301" s="253"/>
    </row>
    <row r="302" spans="3:3" x14ac:dyDescent="0.3">
      <c r="C302" s="253"/>
    </row>
    <row r="303" spans="3:3" x14ac:dyDescent="0.3">
      <c r="C303" s="253"/>
    </row>
    <row r="304" spans="3:3" x14ac:dyDescent="0.3">
      <c r="C304" s="253"/>
    </row>
    <row r="305" spans="3:3" x14ac:dyDescent="0.3">
      <c r="C305" s="253"/>
    </row>
    <row r="306" spans="3:3" x14ac:dyDescent="0.3">
      <c r="C306" s="253"/>
    </row>
    <row r="307" spans="3:3" x14ac:dyDescent="0.3">
      <c r="C307" s="253"/>
    </row>
    <row r="308" spans="3:3" x14ac:dyDescent="0.3">
      <c r="C308" s="253"/>
    </row>
    <row r="309" spans="3:3" x14ac:dyDescent="0.3">
      <c r="C309" s="253"/>
    </row>
    <row r="310" spans="3:3" x14ac:dyDescent="0.3">
      <c r="C310" s="253"/>
    </row>
    <row r="311" spans="3:3" x14ac:dyDescent="0.3">
      <c r="C311" s="253"/>
    </row>
    <row r="312" spans="3:3" x14ac:dyDescent="0.3">
      <c r="C312" s="253"/>
    </row>
    <row r="313" spans="3:3" x14ac:dyDescent="0.3">
      <c r="C313" s="253"/>
    </row>
    <row r="314" spans="3:3" x14ac:dyDescent="0.3">
      <c r="C314" s="253"/>
    </row>
    <row r="315" spans="3:3" x14ac:dyDescent="0.3">
      <c r="C315" s="253"/>
    </row>
    <row r="316" spans="3:3" x14ac:dyDescent="0.3">
      <c r="C316" s="253"/>
    </row>
    <row r="317" spans="3:3" x14ac:dyDescent="0.3">
      <c r="C317" s="253"/>
    </row>
    <row r="318" spans="3:3" x14ac:dyDescent="0.3">
      <c r="C318" s="253"/>
    </row>
    <row r="319" spans="3:3" x14ac:dyDescent="0.3">
      <c r="C319" s="253"/>
    </row>
    <row r="320" spans="3:3" x14ac:dyDescent="0.3">
      <c r="C320" s="253"/>
    </row>
    <row r="321" spans="3:3" x14ac:dyDescent="0.3">
      <c r="C321" s="253"/>
    </row>
    <row r="322" spans="3:3" x14ac:dyDescent="0.3">
      <c r="C322" s="253"/>
    </row>
    <row r="323" spans="3:3" x14ac:dyDescent="0.3">
      <c r="C323" s="253"/>
    </row>
    <row r="324" spans="3:3" x14ac:dyDescent="0.3">
      <c r="C324" s="253"/>
    </row>
    <row r="325" spans="3:3" x14ac:dyDescent="0.3">
      <c r="C325" s="253"/>
    </row>
    <row r="326" spans="3:3" x14ac:dyDescent="0.3">
      <c r="C326" s="253"/>
    </row>
    <row r="327" spans="3:3" x14ac:dyDescent="0.3">
      <c r="C327" s="253"/>
    </row>
    <row r="328" spans="3:3" x14ac:dyDescent="0.3">
      <c r="C328" s="253"/>
    </row>
    <row r="329" spans="3:3" x14ac:dyDescent="0.3">
      <c r="C329" s="253"/>
    </row>
    <row r="330" spans="3:3" x14ac:dyDescent="0.3">
      <c r="C330" s="253"/>
    </row>
    <row r="331" spans="3:3" x14ac:dyDescent="0.3">
      <c r="C331" s="253"/>
    </row>
    <row r="332" spans="3:3" x14ac:dyDescent="0.3">
      <c r="C332" s="253"/>
    </row>
    <row r="333" spans="3:3" x14ac:dyDescent="0.3">
      <c r="C333" s="253"/>
    </row>
    <row r="334" spans="3:3" x14ac:dyDescent="0.3">
      <c r="C334" s="253"/>
    </row>
    <row r="335" spans="3:3" x14ac:dyDescent="0.3">
      <c r="C335" s="253"/>
    </row>
    <row r="336" spans="3:3" x14ac:dyDescent="0.3">
      <c r="C336" s="253"/>
    </row>
    <row r="337" spans="3:3" x14ac:dyDescent="0.3">
      <c r="C337" s="253"/>
    </row>
    <row r="338" spans="3:3" x14ac:dyDescent="0.3">
      <c r="C338" s="253"/>
    </row>
    <row r="339" spans="3:3" x14ac:dyDescent="0.3">
      <c r="C339" s="253"/>
    </row>
    <row r="340" spans="3:3" x14ac:dyDescent="0.3">
      <c r="C340" s="253"/>
    </row>
    <row r="341" spans="3:3" x14ac:dyDescent="0.3">
      <c r="C341" s="253"/>
    </row>
    <row r="342" spans="3:3" x14ac:dyDescent="0.3">
      <c r="C342" s="253"/>
    </row>
    <row r="343" spans="3:3" x14ac:dyDescent="0.3">
      <c r="C343" s="253"/>
    </row>
    <row r="344" spans="3:3" x14ac:dyDescent="0.3">
      <c r="C344" s="253"/>
    </row>
    <row r="345" spans="3:3" x14ac:dyDescent="0.3">
      <c r="C345" s="253"/>
    </row>
    <row r="346" spans="3:3" x14ac:dyDescent="0.3">
      <c r="C346" s="253"/>
    </row>
    <row r="347" spans="3:3" x14ac:dyDescent="0.3">
      <c r="C347" s="253"/>
    </row>
    <row r="348" spans="3:3" x14ac:dyDescent="0.3">
      <c r="C348" s="253"/>
    </row>
    <row r="349" spans="3:3" x14ac:dyDescent="0.3">
      <c r="C349" s="253"/>
    </row>
    <row r="350" spans="3:3" x14ac:dyDescent="0.3">
      <c r="C350" s="253"/>
    </row>
    <row r="351" spans="3:3" x14ac:dyDescent="0.3">
      <c r="C351" s="253"/>
    </row>
    <row r="352" spans="3:3" x14ac:dyDescent="0.3">
      <c r="C352" s="253"/>
    </row>
    <row r="353" spans="3:3" x14ac:dyDescent="0.3">
      <c r="C353" s="253"/>
    </row>
    <row r="354" spans="3:3" x14ac:dyDescent="0.3">
      <c r="C354" s="253"/>
    </row>
    <row r="355" spans="3:3" x14ac:dyDescent="0.3">
      <c r="C355" s="253"/>
    </row>
    <row r="356" spans="3:3" x14ac:dyDescent="0.3">
      <c r="C356" s="253"/>
    </row>
    <row r="357" spans="3:3" x14ac:dyDescent="0.3">
      <c r="C357" s="253"/>
    </row>
    <row r="358" spans="3:3" x14ac:dyDescent="0.3">
      <c r="C358" s="253"/>
    </row>
    <row r="359" spans="3:3" x14ac:dyDescent="0.3">
      <c r="C359" s="253"/>
    </row>
    <row r="360" spans="3:3" x14ac:dyDescent="0.3">
      <c r="C360" s="253"/>
    </row>
    <row r="361" spans="3:3" x14ac:dyDescent="0.3">
      <c r="C361" s="253"/>
    </row>
    <row r="362" spans="3:3" x14ac:dyDescent="0.3">
      <c r="C362" s="253"/>
    </row>
    <row r="363" spans="3:3" x14ac:dyDescent="0.3">
      <c r="C363" s="253"/>
    </row>
    <row r="364" spans="3:3" x14ac:dyDescent="0.3">
      <c r="C364" s="253"/>
    </row>
    <row r="365" spans="3:3" x14ac:dyDescent="0.3">
      <c r="C365" s="253"/>
    </row>
    <row r="366" spans="3:3" x14ac:dyDescent="0.3">
      <c r="C366" s="253"/>
    </row>
    <row r="367" spans="3:3" x14ac:dyDescent="0.3">
      <c r="C367" s="253"/>
    </row>
    <row r="368" spans="3:3" x14ac:dyDescent="0.3">
      <c r="C368" s="253"/>
    </row>
    <row r="369" spans="3:3" x14ac:dyDescent="0.3">
      <c r="C369" s="253"/>
    </row>
    <row r="370" spans="3:3" x14ac:dyDescent="0.3">
      <c r="C370" s="253"/>
    </row>
    <row r="371" spans="3:3" x14ac:dyDescent="0.3">
      <c r="C371" s="253"/>
    </row>
    <row r="372" spans="3:3" x14ac:dyDescent="0.3">
      <c r="C372" s="253"/>
    </row>
  </sheetData>
  <pageMargins left="0.7" right="0.7" top="0.75" bottom="0.75" header="0.3" footer="0.3"/>
  <pageSetup paperSize="9" orientation="portrait" horizontalDpi="4294967292"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373"/>
  <sheetViews>
    <sheetView topLeftCell="R130" zoomScaleNormal="100" zoomScaleSheetLayoutView="100" workbookViewId="0">
      <selection activeCell="W137" sqref="W137"/>
    </sheetView>
  </sheetViews>
  <sheetFormatPr baseColWidth="10" defaultColWidth="8.6640625" defaultRowHeight="10.199999999999999" x14ac:dyDescent="0.2"/>
  <cols>
    <col min="1" max="1" width="7.5546875" style="347" bestFit="1" customWidth="1"/>
    <col min="2" max="2" width="9.33203125" style="347" bestFit="1" customWidth="1"/>
    <col min="3" max="3" width="59.5546875" style="439" customWidth="1"/>
    <col min="4" max="4" width="38.6640625" style="439" bestFit="1" customWidth="1"/>
    <col min="5" max="5" width="23" style="439" customWidth="1"/>
    <col min="6" max="6" width="18.6640625" style="350" bestFit="1" customWidth="1"/>
    <col min="7" max="7" width="14.33203125" style="351" bestFit="1" customWidth="1"/>
    <col min="8" max="8" width="12.6640625" style="352" bestFit="1" customWidth="1"/>
    <col min="9" max="9" width="13.44140625" style="352" bestFit="1" customWidth="1"/>
    <col min="10" max="10" width="13.33203125" style="443" bestFit="1" customWidth="1"/>
    <col min="11" max="11" width="13.33203125" style="357" bestFit="1" customWidth="1"/>
    <col min="12" max="12" width="14.5546875" style="357" bestFit="1" customWidth="1"/>
    <col min="13" max="13" width="13.33203125" style="357" bestFit="1" customWidth="1"/>
    <col min="14" max="14" width="44.44140625" style="358" bestFit="1" customWidth="1"/>
    <col min="15" max="15" width="30.5546875" style="359" customWidth="1"/>
    <col min="16" max="16" width="11.44140625" style="359" bestFit="1" customWidth="1"/>
    <col min="17" max="17" width="12.5546875" style="359" bestFit="1" customWidth="1"/>
    <col min="18" max="19" width="10.33203125" style="359" bestFit="1" customWidth="1"/>
    <col min="20" max="20" width="4" style="360" bestFit="1" customWidth="1"/>
    <col min="21" max="21" width="10.6640625" style="360" bestFit="1" customWidth="1"/>
    <col min="22" max="22" width="46.33203125" style="361" customWidth="1"/>
    <col min="23" max="23" width="15.6640625" style="362" bestFit="1" customWidth="1"/>
    <col min="24" max="24" width="17" style="362" customWidth="1"/>
    <col min="25" max="25" width="50.6640625" style="362" customWidth="1"/>
    <col min="26" max="52" width="8.6640625" style="359"/>
    <col min="53" max="53" width="17" style="359" bestFit="1" customWidth="1"/>
    <col min="54" max="57" width="8.6640625" style="359"/>
    <col min="58" max="58" width="4" style="359" bestFit="1" customWidth="1"/>
    <col min="59" max="60" width="8.6640625" style="359"/>
    <col min="61" max="61" width="38.6640625" style="359" bestFit="1" customWidth="1"/>
    <col min="62" max="62" width="39" style="359" bestFit="1" customWidth="1"/>
    <col min="63" max="16384" width="8.6640625" style="359"/>
  </cols>
  <sheetData>
    <row r="1" spans="1:29" ht="10.8" thickBot="1" x14ac:dyDescent="0.25">
      <c r="C1" s="348" t="s">
        <v>659</v>
      </c>
      <c r="D1" s="349" t="s">
        <v>660</v>
      </c>
      <c r="E1" s="349" t="s">
        <v>661</v>
      </c>
      <c r="I1" s="353"/>
      <c r="J1" s="354" t="s">
        <v>662</v>
      </c>
      <c r="K1" s="355" t="s">
        <v>663</v>
      </c>
      <c r="L1" s="356" t="s">
        <v>664</v>
      </c>
    </row>
    <row r="2" spans="1:29" x14ac:dyDescent="0.2">
      <c r="C2" s="363" t="s">
        <v>665</v>
      </c>
      <c r="D2" s="348">
        <v>702</v>
      </c>
      <c r="E2" s="348">
        <v>704</v>
      </c>
      <c r="I2" s="364" t="s">
        <v>662</v>
      </c>
      <c r="J2" s="365">
        <v>1</v>
      </c>
      <c r="K2" s="366"/>
      <c r="L2" s="367"/>
    </row>
    <row r="3" spans="1:29" x14ac:dyDescent="0.2">
      <c r="C3" s="368"/>
      <c r="D3" s="368"/>
      <c r="E3" s="369"/>
      <c r="F3" s="370"/>
      <c r="G3" s="371"/>
      <c r="H3" s="371"/>
      <c r="I3" s="372" t="s">
        <v>663</v>
      </c>
      <c r="J3" s="373">
        <f>+J4/L3</f>
        <v>1.0122</v>
      </c>
      <c r="K3" s="374">
        <v>1</v>
      </c>
      <c r="L3" s="375">
        <v>648.05078047816642</v>
      </c>
      <c r="M3" s="376"/>
      <c r="N3" s="359"/>
      <c r="P3" s="377"/>
      <c r="Q3" s="377"/>
      <c r="R3" s="377"/>
      <c r="S3" s="377"/>
      <c r="T3" s="378"/>
      <c r="U3" s="378"/>
      <c r="V3" s="379"/>
      <c r="W3" s="380"/>
      <c r="X3" s="380"/>
      <c r="Y3" s="380"/>
      <c r="Z3" s="377"/>
      <c r="AA3" s="377"/>
      <c r="AB3" s="377"/>
      <c r="AC3" s="377"/>
    </row>
    <row r="4" spans="1:29" ht="10.8" thickBot="1" x14ac:dyDescent="0.25">
      <c r="C4" s="368"/>
      <c r="D4" s="368"/>
      <c r="E4" s="369"/>
      <c r="F4" s="370"/>
      <c r="G4" s="371"/>
      <c r="H4" s="371"/>
      <c r="I4" s="381" t="s">
        <v>664</v>
      </c>
      <c r="J4" s="382">
        <v>655.95699999999999</v>
      </c>
      <c r="K4" s="383"/>
      <c r="L4" s="384">
        <v>1</v>
      </c>
      <c r="M4" s="385"/>
      <c r="N4" s="359"/>
      <c r="P4" s="377"/>
      <c r="Q4" s="377"/>
      <c r="R4" s="377"/>
      <c r="S4" s="377"/>
      <c r="T4" s="378"/>
      <c r="U4" s="378"/>
      <c r="V4" s="379"/>
      <c r="W4" s="380"/>
      <c r="X4" s="380"/>
      <c r="Y4" s="380"/>
      <c r="Z4" s="377"/>
      <c r="AA4" s="377"/>
      <c r="AB4" s="377"/>
      <c r="AC4" s="377"/>
    </row>
    <row r="5" spans="1:29" x14ac:dyDescent="0.2">
      <c r="C5" s="368"/>
      <c r="D5" s="368"/>
      <c r="E5" s="369"/>
      <c r="F5" s="370"/>
      <c r="G5" s="371"/>
      <c r="H5" s="371"/>
      <c r="I5" s="371"/>
      <c r="J5" s="371"/>
      <c r="K5" s="386"/>
      <c r="L5" s="385"/>
      <c r="M5" s="385"/>
      <c r="N5" s="359"/>
      <c r="P5" s="377"/>
      <c r="Q5" s="377"/>
      <c r="R5" s="377"/>
      <c r="S5" s="377"/>
      <c r="T5" s="378"/>
      <c r="U5" s="378"/>
      <c r="V5" s="379"/>
      <c r="W5" s="380"/>
      <c r="X5" s="380"/>
      <c r="Y5" s="380"/>
      <c r="Z5" s="377"/>
      <c r="AA5" s="377"/>
      <c r="AB5" s="377"/>
      <c r="AC5" s="377"/>
    </row>
    <row r="6" spans="1:29" x14ac:dyDescent="0.2">
      <c r="C6" s="368"/>
      <c r="D6" s="368"/>
      <c r="E6" s="369"/>
      <c r="F6" s="370"/>
      <c r="G6" s="371"/>
      <c r="H6" s="371"/>
      <c r="I6" s="371"/>
      <c r="J6" s="371"/>
      <c r="K6" s="386"/>
      <c r="L6" s="385"/>
      <c r="M6" s="385"/>
      <c r="N6" s="359"/>
      <c r="P6" s="377"/>
      <c r="Q6" s="377"/>
      <c r="R6" s="377"/>
      <c r="S6" s="377"/>
      <c r="T6" s="378"/>
      <c r="U6" s="378"/>
      <c r="V6" s="379"/>
      <c r="W6" s="380"/>
      <c r="X6" s="380"/>
      <c r="Y6" s="380"/>
      <c r="Z6" s="377"/>
      <c r="AA6" s="377"/>
      <c r="AB6" s="377"/>
      <c r="AC6" s="377"/>
    </row>
    <row r="7" spans="1:29" s="371" customFormat="1" ht="48" customHeight="1" x14ac:dyDescent="0.3">
      <c r="A7" s="260" t="s">
        <v>666</v>
      </c>
      <c r="B7" s="260" t="s">
        <v>667</v>
      </c>
      <c r="C7" s="261" t="s">
        <v>668</v>
      </c>
      <c r="D7" s="261" t="s">
        <v>669</v>
      </c>
      <c r="E7" s="261" t="s">
        <v>670</v>
      </c>
      <c r="F7" s="261" t="s">
        <v>671</v>
      </c>
      <c r="G7" s="261" t="s">
        <v>928</v>
      </c>
      <c r="H7" s="261" t="s">
        <v>672</v>
      </c>
      <c r="I7" s="261" t="s">
        <v>673</v>
      </c>
      <c r="J7" s="261" t="s">
        <v>929</v>
      </c>
      <c r="K7" s="261" t="s">
        <v>674</v>
      </c>
      <c r="L7" s="261" t="s">
        <v>675</v>
      </c>
      <c r="M7" s="261" t="s">
        <v>676</v>
      </c>
      <c r="N7" s="261" t="s">
        <v>677</v>
      </c>
      <c r="O7" s="261" t="s">
        <v>678</v>
      </c>
      <c r="P7" s="261" t="s">
        <v>679</v>
      </c>
      <c r="Q7" s="262" t="s">
        <v>680</v>
      </c>
      <c r="R7" s="261" t="s">
        <v>681</v>
      </c>
      <c r="S7" s="261" t="s">
        <v>682</v>
      </c>
      <c r="T7" s="263" t="s">
        <v>683</v>
      </c>
      <c r="U7" s="263" t="s">
        <v>684</v>
      </c>
      <c r="V7" s="137" t="s">
        <v>685</v>
      </c>
      <c r="W7" s="137" t="s">
        <v>686</v>
      </c>
      <c r="X7" s="137" t="s">
        <v>939</v>
      </c>
      <c r="Y7" s="138" t="s">
        <v>930</v>
      </c>
      <c r="Z7" s="387"/>
      <c r="AA7" s="387"/>
      <c r="AB7" s="387"/>
      <c r="AC7" s="387"/>
    </row>
    <row r="8" spans="1:29" ht="12" customHeight="1" x14ac:dyDescent="0.2">
      <c r="A8" s="264">
        <v>7001</v>
      </c>
      <c r="B8" s="264">
        <v>700101</v>
      </c>
      <c r="C8" s="265" t="s">
        <v>687</v>
      </c>
      <c r="D8" s="265" t="str">
        <f>N8</f>
        <v>Cout de personnel du projet si pas inclus dans les activites si-dessus</v>
      </c>
      <c r="E8" s="266"/>
      <c r="F8" s="267" t="s">
        <v>688</v>
      </c>
      <c r="G8" s="268" t="s">
        <v>689</v>
      </c>
      <c r="H8" s="269">
        <v>24</v>
      </c>
      <c r="I8" s="270">
        <v>293.41237306713703</v>
      </c>
      <c r="J8" s="269">
        <f>H8*I8</f>
        <v>7041.8969536112891</v>
      </c>
      <c r="K8" s="271">
        <f t="shared" ref="K8:K71" si="0">J8</f>
        <v>7041.8969536112891</v>
      </c>
      <c r="L8" s="271"/>
      <c r="M8" s="271"/>
      <c r="N8" s="272" t="s">
        <v>542</v>
      </c>
      <c r="O8" s="273" t="s">
        <v>566</v>
      </c>
      <c r="P8" s="273" t="s">
        <v>690</v>
      </c>
      <c r="Q8" s="274" t="s">
        <v>674</v>
      </c>
      <c r="R8" s="139">
        <f>J8/2</f>
        <v>3520.9484768056445</v>
      </c>
      <c r="S8" s="139">
        <f>J8-R8</f>
        <v>3520.9484768056445</v>
      </c>
      <c r="T8" s="275"/>
      <c r="U8" s="275" t="s">
        <v>691</v>
      </c>
      <c r="V8" s="276" t="str">
        <f>D8</f>
        <v>Cout de personnel du projet si pas inclus dans les activites si-dessus</v>
      </c>
      <c r="W8" s="140">
        <v>9568.7142371019199</v>
      </c>
      <c r="X8" s="140">
        <f t="shared" ref="X8:X55" si="1">+IF(U8="CRD COOPI",W8,0)</f>
        <v>9568.7142371019199</v>
      </c>
      <c r="Y8" s="277" t="s">
        <v>542</v>
      </c>
      <c r="Z8" s="377"/>
      <c r="AA8" s="377"/>
      <c r="AB8" s="377"/>
      <c r="AC8" s="377"/>
    </row>
    <row r="9" spans="1:29" ht="12" customHeight="1" x14ac:dyDescent="0.2">
      <c r="A9" s="264">
        <v>7001</v>
      </c>
      <c r="B9" s="264">
        <v>700102</v>
      </c>
      <c r="C9" s="265" t="s">
        <v>692</v>
      </c>
      <c r="D9" s="265" t="str">
        <f t="shared" ref="D9:D55" si="2">N9</f>
        <v>Cout de personnel du projet si pas inclus dans les activites si-dessus</v>
      </c>
      <c r="E9" s="266"/>
      <c r="F9" s="267" t="s">
        <v>688</v>
      </c>
      <c r="G9" s="268" t="s">
        <v>689</v>
      </c>
      <c r="H9" s="269">
        <v>24</v>
      </c>
      <c r="I9" s="270">
        <v>324.51098166495672</v>
      </c>
      <c r="J9" s="269">
        <f t="shared" ref="J9:J72" si="3">H9*I9</f>
        <v>7788.2635599589612</v>
      </c>
      <c r="K9" s="271">
        <f t="shared" si="0"/>
        <v>7788.2635599589612</v>
      </c>
      <c r="L9" s="271"/>
      <c r="M9" s="271"/>
      <c r="N9" s="272" t="s">
        <v>542</v>
      </c>
      <c r="O9" s="273" t="s">
        <v>566</v>
      </c>
      <c r="P9" s="273" t="s">
        <v>690</v>
      </c>
      <c r="Q9" s="274" t="s">
        <v>674</v>
      </c>
      <c r="R9" s="139">
        <f t="shared" ref="R9:R15" si="4">J9/2</f>
        <v>3894.1317799794806</v>
      </c>
      <c r="S9" s="139">
        <f t="shared" ref="S9:S72" si="5">J9-R9</f>
        <v>3894.1317799794806</v>
      </c>
      <c r="T9" s="275"/>
      <c r="U9" s="275" t="s">
        <v>691</v>
      </c>
      <c r="V9" s="276" t="str">
        <f t="shared" ref="V9:V72" si="6">D9</f>
        <v>Cout de personnel du projet si pas inclus dans les activites si-dessus</v>
      </c>
      <c r="W9" s="140">
        <v>3183.2902639959148</v>
      </c>
      <c r="X9" s="140">
        <f t="shared" si="1"/>
        <v>3183.2902639959148</v>
      </c>
      <c r="Y9" s="277" t="s">
        <v>542</v>
      </c>
      <c r="Z9" s="377"/>
      <c r="AA9" s="377"/>
      <c r="AB9" s="377"/>
      <c r="AC9" s="377"/>
    </row>
    <row r="10" spans="1:29" ht="12" customHeight="1" x14ac:dyDescent="0.2">
      <c r="A10" s="264">
        <v>7001</v>
      </c>
      <c r="B10" s="264">
        <v>700103</v>
      </c>
      <c r="C10" s="265" t="s">
        <v>693</v>
      </c>
      <c r="D10" s="265" t="str">
        <f t="shared" si="2"/>
        <v>Cout de personnel du projet si pas inclus dans les activites si-dessus</v>
      </c>
      <c r="E10" s="266"/>
      <c r="F10" s="267" t="s">
        <v>688</v>
      </c>
      <c r="G10" s="268" t="s">
        <v>689</v>
      </c>
      <c r="H10" s="269">
        <v>72</v>
      </c>
      <c r="I10" s="270">
        <v>104.04416752927402</v>
      </c>
      <c r="J10" s="269">
        <f t="shared" si="3"/>
        <v>7491.1800621077291</v>
      </c>
      <c r="K10" s="271">
        <f t="shared" si="0"/>
        <v>7491.1800621077291</v>
      </c>
      <c r="L10" s="271"/>
      <c r="M10" s="271"/>
      <c r="N10" s="272" t="s">
        <v>542</v>
      </c>
      <c r="O10" s="273" t="s">
        <v>566</v>
      </c>
      <c r="P10" s="273" t="s">
        <v>690</v>
      </c>
      <c r="Q10" s="274" t="s">
        <v>674</v>
      </c>
      <c r="R10" s="139">
        <f t="shared" si="4"/>
        <v>3745.5900310538645</v>
      </c>
      <c r="S10" s="139">
        <f t="shared" si="5"/>
        <v>3745.5900310538645</v>
      </c>
      <c r="T10" s="275"/>
      <c r="U10" s="275" t="s">
        <v>691</v>
      </c>
      <c r="V10" s="276" t="str">
        <f t="shared" si="6"/>
        <v>Cout de personnel du projet si pas inclus dans les activites si-dessus</v>
      </c>
      <c r="W10" s="140">
        <v>5501.6473570675962</v>
      </c>
      <c r="X10" s="140">
        <f t="shared" si="1"/>
        <v>5501.6473570675962</v>
      </c>
      <c r="Y10" s="277" t="s">
        <v>542</v>
      </c>
      <c r="Z10" s="377"/>
      <c r="AA10" s="377"/>
      <c r="AB10" s="377"/>
      <c r="AC10" s="377"/>
    </row>
    <row r="11" spans="1:29" ht="12" customHeight="1" x14ac:dyDescent="0.2">
      <c r="A11" s="264">
        <v>7001</v>
      </c>
      <c r="B11" s="264">
        <v>700104</v>
      </c>
      <c r="C11" s="265" t="s">
        <v>694</v>
      </c>
      <c r="D11" s="265" t="str">
        <f t="shared" si="2"/>
        <v>Cout de personnel du projet si pas inclus dans les activites si-dessus</v>
      </c>
      <c r="E11" s="265"/>
      <c r="F11" s="267" t="s">
        <v>688</v>
      </c>
      <c r="G11" s="268" t="s">
        <v>689</v>
      </c>
      <c r="H11" s="269">
        <v>48</v>
      </c>
      <c r="I11" s="270">
        <v>103.20000000000002</v>
      </c>
      <c r="J11" s="269">
        <f t="shared" si="3"/>
        <v>4953.6000000000004</v>
      </c>
      <c r="K11" s="271">
        <f t="shared" si="0"/>
        <v>4953.6000000000004</v>
      </c>
      <c r="L11" s="271"/>
      <c r="M11" s="271"/>
      <c r="N11" s="272" t="s">
        <v>542</v>
      </c>
      <c r="O11" s="273" t="s">
        <v>566</v>
      </c>
      <c r="P11" s="273" t="s">
        <v>690</v>
      </c>
      <c r="Q11" s="274" t="s">
        <v>674</v>
      </c>
      <c r="R11" s="139">
        <f t="shared" si="4"/>
        <v>2476.8000000000002</v>
      </c>
      <c r="S11" s="139">
        <f t="shared" si="5"/>
        <v>2476.8000000000002</v>
      </c>
      <c r="T11" s="275"/>
      <c r="U11" s="275" t="s">
        <v>691</v>
      </c>
      <c r="V11" s="276" t="str">
        <f t="shared" si="6"/>
        <v>Cout de personnel du projet si pas inclus dans les activites si-dessus</v>
      </c>
      <c r="W11" s="140">
        <v>4610.415285148275</v>
      </c>
      <c r="X11" s="140">
        <f t="shared" si="1"/>
        <v>4610.415285148275</v>
      </c>
      <c r="Y11" s="277" t="s">
        <v>542</v>
      </c>
      <c r="Z11" s="377"/>
      <c r="AA11" s="377"/>
      <c r="AB11" s="377"/>
      <c r="AC11" s="377"/>
    </row>
    <row r="12" spans="1:29" ht="12" customHeight="1" x14ac:dyDescent="0.2">
      <c r="A12" s="264">
        <v>7001</v>
      </c>
      <c r="B12" s="264" t="s">
        <v>695</v>
      </c>
      <c r="C12" s="265" t="s">
        <v>696</v>
      </c>
      <c r="D12" s="265" t="str">
        <f t="shared" si="2"/>
        <v>Cout de personnel du projet si pas inclus dans les activites si-dessus</v>
      </c>
      <c r="E12" s="266"/>
      <c r="F12" s="267" t="s">
        <v>688</v>
      </c>
      <c r="G12" s="268" t="s">
        <v>689</v>
      </c>
      <c r="H12" s="269">
        <v>24</v>
      </c>
      <c r="I12" s="270">
        <v>101.4</v>
      </c>
      <c r="J12" s="269">
        <f t="shared" si="3"/>
        <v>2433.6000000000004</v>
      </c>
      <c r="K12" s="271">
        <f t="shared" si="0"/>
        <v>2433.6000000000004</v>
      </c>
      <c r="L12" s="271"/>
      <c r="M12" s="271"/>
      <c r="N12" s="272" t="s">
        <v>542</v>
      </c>
      <c r="O12" s="273" t="s">
        <v>566</v>
      </c>
      <c r="P12" s="273" t="s">
        <v>690</v>
      </c>
      <c r="Q12" s="274" t="s">
        <v>674</v>
      </c>
      <c r="R12" s="139">
        <f t="shared" si="4"/>
        <v>1216.8000000000002</v>
      </c>
      <c r="S12" s="139">
        <f t="shared" si="5"/>
        <v>1216.8000000000002</v>
      </c>
      <c r="T12" s="275"/>
      <c r="U12" s="275" t="s">
        <v>691</v>
      </c>
      <c r="V12" s="276" t="str">
        <f t="shared" si="6"/>
        <v>Cout de personnel du projet si pas inclus dans les activites si-dessus</v>
      </c>
      <c r="W12" s="140">
        <v>1410.8955512327921</v>
      </c>
      <c r="X12" s="140">
        <f t="shared" si="1"/>
        <v>1410.8955512327921</v>
      </c>
      <c r="Y12" s="277" t="s">
        <v>542</v>
      </c>
      <c r="Z12" s="377"/>
      <c r="AA12" s="377"/>
      <c r="AB12" s="377"/>
      <c r="AC12" s="377"/>
    </row>
    <row r="13" spans="1:29" ht="12" customHeight="1" x14ac:dyDescent="0.2">
      <c r="A13" s="264">
        <v>7001</v>
      </c>
      <c r="B13" s="264">
        <v>700105</v>
      </c>
      <c r="C13" s="265" t="s">
        <v>697</v>
      </c>
      <c r="D13" s="265" t="str">
        <f t="shared" si="2"/>
        <v>Cout de personnel du projet si pas inclus dans les activites si-dessus</v>
      </c>
      <c r="E13" s="446"/>
      <c r="F13" s="267" t="s">
        <v>688</v>
      </c>
      <c r="G13" s="268" t="s">
        <v>689</v>
      </c>
      <c r="H13" s="278">
        <v>7.1999999999999993</v>
      </c>
      <c r="I13" s="270">
        <v>1665.9</v>
      </c>
      <c r="J13" s="269">
        <f t="shared" si="3"/>
        <v>11994.48</v>
      </c>
      <c r="K13" s="271">
        <f t="shared" si="0"/>
        <v>11994.48</v>
      </c>
      <c r="L13" s="271"/>
      <c r="M13" s="271"/>
      <c r="N13" s="272" t="s">
        <v>542</v>
      </c>
      <c r="O13" s="273" t="s">
        <v>566</v>
      </c>
      <c r="P13" s="273" t="s">
        <v>690</v>
      </c>
      <c r="Q13" s="274" t="s">
        <v>674</v>
      </c>
      <c r="R13" s="139">
        <f>J13</f>
        <v>11994.48</v>
      </c>
      <c r="S13" s="139">
        <f t="shared" si="5"/>
        <v>0</v>
      </c>
      <c r="T13" s="275"/>
      <c r="U13" s="275" t="s">
        <v>691</v>
      </c>
      <c r="V13" s="276" t="str">
        <f t="shared" si="6"/>
        <v>Cout de personnel du projet si pas inclus dans les activites si-dessus</v>
      </c>
      <c r="W13" s="140">
        <v>37515.282083355596</v>
      </c>
      <c r="X13" s="140">
        <f t="shared" si="1"/>
        <v>37515.282083355596</v>
      </c>
      <c r="Y13" s="277" t="s">
        <v>542</v>
      </c>
      <c r="Z13" s="377"/>
      <c r="AA13" s="377"/>
      <c r="AB13" s="377"/>
      <c r="AC13" s="377"/>
    </row>
    <row r="14" spans="1:29" ht="12" customHeight="1" x14ac:dyDescent="0.2">
      <c r="A14" s="264">
        <v>7001</v>
      </c>
      <c r="B14" s="264">
        <v>700106</v>
      </c>
      <c r="C14" s="265" t="s">
        <v>698</v>
      </c>
      <c r="D14" s="265" t="str">
        <f t="shared" si="2"/>
        <v>Cout de personnel du projet si pas inclus dans les activites si-dessus</v>
      </c>
      <c r="E14" s="446"/>
      <c r="F14" s="267" t="s">
        <v>688</v>
      </c>
      <c r="G14" s="268" t="s">
        <v>689</v>
      </c>
      <c r="H14" s="278">
        <v>7.1999999999999993</v>
      </c>
      <c r="I14" s="270">
        <v>1290</v>
      </c>
      <c r="J14" s="269">
        <f t="shared" si="3"/>
        <v>9287.9999999999982</v>
      </c>
      <c r="K14" s="271">
        <f t="shared" si="0"/>
        <v>9287.9999999999982</v>
      </c>
      <c r="L14" s="271"/>
      <c r="M14" s="271"/>
      <c r="N14" s="272" t="s">
        <v>542</v>
      </c>
      <c r="O14" s="273" t="s">
        <v>566</v>
      </c>
      <c r="P14" s="273" t="s">
        <v>690</v>
      </c>
      <c r="Q14" s="274" t="s">
        <v>674</v>
      </c>
      <c r="R14" s="139">
        <f t="shared" ref="R14:R24" si="7">J14</f>
        <v>9287.9999999999982</v>
      </c>
      <c r="S14" s="139">
        <f t="shared" si="5"/>
        <v>0</v>
      </c>
      <c r="T14" s="275"/>
      <c r="U14" s="275" t="s">
        <v>691</v>
      </c>
      <c r="V14" s="276" t="str">
        <f t="shared" si="6"/>
        <v>Cout de personnel du projet si pas inclus dans les activites si-dessus</v>
      </c>
      <c r="W14" s="140">
        <v>17168.457491712183</v>
      </c>
      <c r="X14" s="140">
        <f t="shared" si="1"/>
        <v>17168.457491712183</v>
      </c>
      <c r="Y14" s="277" t="s">
        <v>542</v>
      </c>
      <c r="Z14" s="377"/>
      <c r="AA14" s="377"/>
      <c r="AB14" s="377"/>
      <c r="AC14" s="377"/>
    </row>
    <row r="15" spans="1:29" ht="12" customHeight="1" x14ac:dyDescent="0.2">
      <c r="A15" s="264">
        <v>7001</v>
      </c>
      <c r="B15" s="264">
        <v>700107</v>
      </c>
      <c r="C15" s="265" t="s">
        <v>699</v>
      </c>
      <c r="D15" s="265" t="str">
        <f t="shared" si="2"/>
        <v>Cout de personnel du projet si pas inclus dans les activites si-dessus</v>
      </c>
      <c r="E15" s="446"/>
      <c r="F15" s="267" t="s">
        <v>700</v>
      </c>
      <c r="G15" s="268" t="s">
        <v>689</v>
      </c>
      <c r="H15" s="278">
        <v>4.8000000000000007</v>
      </c>
      <c r="I15" s="270">
        <v>824.99988566323702</v>
      </c>
      <c r="J15" s="269">
        <f t="shared" si="3"/>
        <v>3959.9994511835384</v>
      </c>
      <c r="K15" s="271">
        <f t="shared" si="0"/>
        <v>3959.9994511835384</v>
      </c>
      <c r="L15" s="271"/>
      <c r="M15" s="271"/>
      <c r="N15" s="272" t="s">
        <v>542</v>
      </c>
      <c r="O15" s="273" t="s">
        <v>566</v>
      </c>
      <c r="P15" s="273" t="s">
        <v>690</v>
      </c>
      <c r="Q15" s="274" t="s">
        <v>674</v>
      </c>
      <c r="R15" s="139">
        <f t="shared" si="4"/>
        <v>1979.9997255917692</v>
      </c>
      <c r="S15" s="139">
        <f t="shared" si="5"/>
        <v>1979.9997255917692</v>
      </c>
      <c r="T15" s="275"/>
      <c r="U15" s="275" t="s">
        <v>691</v>
      </c>
      <c r="V15" s="276" t="str">
        <f t="shared" si="6"/>
        <v>Cout de personnel du projet si pas inclus dans les activites si-dessus</v>
      </c>
      <c r="W15" s="140">
        <v>0</v>
      </c>
      <c r="X15" s="140">
        <f t="shared" si="1"/>
        <v>0</v>
      </c>
      <c r="Y15" s="277" t="s">
        <v>542</v>
      </c>
      <c r="Z15" s="377"/>
      <c r="AA15" s="377"/>
      <c r="AB15" s="377"/>
      <c r="AC15" s="377"/>
    </row>
    <row r="16" spans="1:29" ht="12" customHeight="1" x14ac:dyDescent="0.2">
      <c r="A16" s="264">
        <v>7001</v>
      </c>
      <c r="B16" s="264">
        <v>700108</v>
      </c>
      <c r="C16" s="265" t="s">
        <v>701</v>
      </c>
      <c r="D16" s="265" t="str">
        <f t="shared" si="2"/>
        <v>Cout de personnel du projet si pas inclus dans les activites si-dessus</v>
      </c>
      <c r="E16" s="446"/>
      <c r="F16" s="267" t="s">
        <v>702</v>
      </c>
      <c r="G16" s="268" t="s">
        <v>689</v>
      </c>
      <c r="H16" s="278">
        <v>15.399999999999999</v>
      </c>
      <c r="I16" s="270">
        <v>4300</v>
      </c>
      <c r="J16" s="269">
        <f t="shared" si="3"/>
        <v>66220</v>
      </c>
      <c r="K16" s="271">
        <f t="shared" si="0"/>
        <v>66220</v>
      </c>
      <c r="L16" s="271"/>
      <c r="M16" s="271"/>
      <c r="N16" s="272" t="s">
        <v>542</v>
      </c>
      <c r="O16" s="273" t="s">
        <v>566</v>
      </c>
      <c r="P16" s="273" t="s">
        <v>690</v>
      </c>
      <c r="Q16" s="274" t="s">
        <v>674</v>
      </c>
      <c r="R16" s="139">
        <f t="shared" si="7"/>
        <v>66220</v>
      </c>
      <c r="S16" s="139">
        <f t="shared" si="5"/>
        <v>0</v>
      </c>
      <c r="T16" s="275"/>
      <c r="U16" s="275" t="s">
        <v>691</v>
      </c>
      <c r="V16" s="276" t="str">
        <f t="shared" si="6"/>
        <v>Cout de personnel du projet si pas inclus dans les activites si-dessus</v>
      </c>
      <c r="W16" s="140">
        <v>19662.491366163773</v>
      </c>
      <c r="X16" s="140">
        <f t="shared" si="1"/>
        <v>19662.491366163773</v>
      </c>
      <c r="Y16" s="277" t="s">
        <v>542</v>
      </c>
      <c r="Z16" s="377"/>
      <c r="AA16" s="377"/>
      <c r="AB16" s="377"/>
      <c r="AC16" s="377"/>
    </row>
    <row r="17" spans="1:29" ht="12" customHeight="1" x14ac:dyDescent="0.2">
      <c r="A17" s="264">
        <v>7002</v>
      </c>
      <c r="B17" s="264">
        <v>700201</v>
      </c>
      <c r="C17" s="265" t="s">
        <v>703</v>
      </c>
      <c r="D17" s="265" t="str">
        <f t="shared" si="2"/>
        <v>Couts operationnels si pas inclus dans les activites si-dessus</v>
      </c>
      <c r="E17" s="279"/>
      <c r="F17" s="267" t="s">
        <v>704</v>
      </c>
      <c r="G17" s="280"/>
      <c r="H17" s="269">
        <v>3</v>
      </c>
      <c r="I17" s="270">
        <v>137.20411551366934</v>
      </c>
      <c r="J17" s="269">
        <f t="shared" si="3"/>
        <v>411.61234654100804</v>
      </c>
      <c r="K17" s="271">
        <f t="shared" si="0"/>
        <v>411.61234654100804</v>
      </c>
      <c r="L17" s="271"/>
      <c r="M17" s="271"/>
      <c r="N17" s="272" t="s">
        <v>543</v>
      </c>
      <c r="O17" s="273" t="s">
        <v>567</v>
      </c>
      <c r="P17" s="273" t="s">
        <v>690</v>
      </c>
      <c r="Q17" s="274" t="s">
        <v>674</v>
      </c>
      <c r="R17" s="139">
        <f t="shared" si="7"/>
        <v>411.61234654100804</v>
      </c>
      <c r="S17" s="139">
        <f t="shared" si="5"/>
        <v>0</v>
      </c>
      <c r="T17" s="275"/>
      <c r="U17" s="275" t="s">
        <v>691</v>
      </c>
      <c r="V17" s="276" t="str">
        <f t="shared" si="6"/>
        <v>Couts operationnels si pas inclus dans les activites si-dessus</v>
      </c>
      <c r="W17" s="140">
        <v>0</v>
      </c>
      <c r="X17" s="140">
        <f t="shared" si="1"/>
        <v>0</v>
      </c>
      <c r="Y17" s="277" t="s">
        <v>543</v>
      </c>
      <c r="Z17" s="377"/>
      <c r="AA17" s="377"/>
      <c r="AB17" s="377"/>
      <c r="AC17" s="377"/>
    </row>
    <row r="18" spans="1:29" ht="12" customHeight="1" x14ac:dyDescent="0.2">
      <c r="A18" s="264">
        <v>7002</v>
      </c>
      <c r="B18" s="264">
        <v>700202</v>
      </c>
      <c r="C18" s="265" t="s">
        <v>705</v>
      </c>
      <c r="D18" s="265" t="str">
        <f t="shared" si="2"/>
        <v>Couts operationnels si pas inclus dans les activites si-dessus</v>
      </c>
      <c r="E18" s="279"/>
      <c r="F18" s="267" t="s">
        <v>704</v>
      </c>
      <c r="G18" s="280"/>
      <c r="H18" s="269">
        <v>6</v>
      </c>
      <c r="I18" s="270">
        <v>228.67352585611556</v>
      </c>
      <c r="J18" s="269">
        <f t="shared" si="3"/>
        <v>1372.0411551366933</v>
      </c>
      <c r="K18" s="271">
        <f t="shared" si="0"/>
        <v>1372.0411551366933</v>
      </c>
      <c r="L18" s="271"/>
      <c r="M18" s="271"/>
      <c r="N18" s="272" t="s">
        <v>543</v>
      </c>
      <c r="O18" s="273" t="s">
        <v>567</v>
      </c>
      <c r="P18" s="273" t="s">
        <v>690</v>
      </c>
      <c r="Q18" s="274" t="s">
        <v>674</v>
      </c>
      <c r="R18" s="139">
        <f t="shared" si="7"/>
        <v>1372.0411551366933</v>
      </c>
      <c r="S18" s="139">
        <f t="shared" si="5"/>
        <v>0</v>
      </c>
      <c r="T18" s="275"/>
      <c r="U18" s="275" t="s">
        <v>691</v>
      </c>
      <c r="V18" s="276" t="str">
        <f t="shared" si="6"/>
        <v>Couts operationnels si pas inclus dans les activites si-dessus</v>
      </c>
      <c r="W18" s="140">
        <v>0</v>
      </c>
      <c r="X18" s="140">
        <f t="shared" si="1"/>
        <v>0</v>
      </c>
      <c r="Y18" s="277" t="s">
        <v>543</v>
      </c>
      <c r="Z18" s="377"/>
      <c r="AA18" s="377"/>
      <c r="AB18" s="377"/>
      <c r="AC18" s="377"/>
    </row>
    <row r="19" spans="1:29" ht="12" customHeight="1" x14ac:dyDescent="0.2">
      <c r="A19" s="264">
        <v>7002</v>
      </c>
      <c r="B19" s="264">
        <v>700203</v>
      </c>
      <c r="C19" s="265" t="s">
        <v>706</v>
      </c>
      <c r="D19" s="265" t="str">
        <f t="shared" si="2"/>
        <v>Couts operationnels si pas inclus dans les activites si-dessus</v>
      </c>
      <c r="E19" s="279"/>
      <c r="F19" s="267" t="s">
        <v>704</v>
      </c>
      <c r="G19" s="280"/>
      <c r="H19" s="269">
        <v>3</v>
      </c>
      <c r="I19" s="270">
        <v>182.93882068489245</v>
      </c>
      <c r="J19" s="269">
        <f t="shared" si="3"/>
        <v>548.81646205467734</v>
      </c>
      <c r="K19" s="271">
        <f t="shared" si="0"/>
        <v>548.81646205467734</v>
      </c>
      <c r="L19" s="271"/>
      <c r="M19" s="271"/>
      <c r="N19" s="272" t="s">
        <v>543</v>
      </c>
      <c r="O19" s="273" t="s">
        <v>567</v>
      </c>
      <c r="P19" s="273" t="s">
        <v>690</v>
      </c>
      <c r="Q19" s="274" t="s">
        <v>674</v>
      </c>
      <c r="R19" s="139">
        <f t="shared" si="7"/>
        <v>548.81646205467734</v>
      </c>
      <c r="S19" s="139">
        <f t="shared" si="5"/>
        <v>0</v>
      </c>
      <c r="T19" s="275"/>
      <c r="U19" s="275" t="s">
        <v>691</v>
      </c>
      <c r="V19" s="276" t="str">
        <f t="shared" si="6"/>
        <v>Couts operationnels si pas inclus dans les activites si-dessus</v>
      </c>
      <c r="W19" s="140">
        <v>0</v>
      </c>
      <c r="X19" s="140">
        <f t="shared" si="1"/>
        <v>0</v>
      </c>
      <c r="Y19" s="277" t="s">
        <v>543</v>
      </c>
      <c r="Z19" s="377"/>
      <c r="AA19" s="377"/>
      <c r="AB19" s="377"/>
      <c r="AC19" s="377"/>
    </row>
    <row r="20" spans="1:29" ht="12" customHeight="1" x14ac:dyDescent="0.2">
      <c r="A20" s="264">
        <v>7002</v>
      </c>
      <c r="B20" s="264">
        <v>700204</v>
      </c>
      <c r="C20" s="265" t="s">
        <v>707</v>
      </c>
      <c r="D20" s="265" t="str">
        <f t="shared" si="2"/>
        <v>Couts operationnels si pas inclus dans les activites si-dessus</v>
      </c>
      <c r="E20" s="279"/>
      <c r="F20" s="267" t="s">
        <v>704</v>
      </c>
      <c r="G20" s="280"/>
      <c r="H20" s="269">
        <v>4</v>
      </c>
      <c r="I20" s="270">
        <v>800.3573404964045</v>
      </c>
      <c r="J20" s="269">
        <f t="shared" si="3"/>
        <v>3201.429361985618</v>
      </c>
      <c r="K20" s="271">
        <f t="shared" si="0"/>
        <v>3201.429361985618</v>
      </c>
      <c r="L20" s="271"/>
      <c r="M20" s="271"/>
      <c r="N20" s="272" t="s">
        <v>543</v>
      </c>
      <c r="O20" s="273" t="s">
        <v>567</v>
      </c>
      <c r="P20" s="273" t="s">
        <v>690</v>
      </c>
      <c r="Q20" s="274" t="s">
        <v>674</v>
      </c>
      <c r="R20" s="139">
        <f t="shared" si="7"/>
        <v>3201.429361985618</v>
      </c>
      <c r="S20" s="139">
        <f t="shared" si="5"/>
        <v>0</v>
      </c>
      <c r="T20" s="275"/>
      <c r="U20" s="275" t="s">
        <v>691</v>
      </c>
      <c r="V20" s="276" t="str">
        <f t="shared" si="6"/>
        <v>Couts operationnels si pas inclus dans les activites si-dessus</v>
      </c>
      <c r="W20" s="140">
        <v>6383.096666397385</v>
      </c>
      <c r="X20" s="140">
        <f t="shared" si="1"/>
        <v>6383.096666397385</v>
      </c>
      <c r="Y20" s="277" t="s">
        <v>543</v>
      </c>
      <c r="Z20" s="377"/>
      <c r="AA20" s="377"/>
      <c r="AB20" s="377"/>
      <c r="AC20" s="377"/>
    </row>
    <row r="21" spans="1:29" ht="12" customHeight="1" x14ac:dyDescent="0.2">
      <c r="A21" s="264">
        <v>7002</v>
      </c>
      <c r="B21" s="264">
        <v>700205</v>
      </c>
      <c r="C21" s="265" t="s">
        <v>708</v>
      </c>
      <c r="D21" s="265" t="str">
        <f t="shared" si="2"/>
        <v>Couts operationnels si pas inclus dans les activites si-dessus</v>
      </c>
      <c r="E21" s="279"/>
      <c r="F21" s="267" t="s">
        <v>704</v>
      </c>
      <c r="G21" s="280"/>
      <c r="H21" s="269">
        <v>3</v>
      </c>
      <c r="I21" s="270">
        <v>609.79606894964149</v>
      </c>
      <c r="J21" s="269">
        <f t="shared" si="3"/>
        <v>1829.3882068489245</v>
      </c>
      <c r="K21" s="271">
        <f t="shared" si="0"/>
        <v>1829.3882068489245</v>
      </c>
      <c r="L21" s="271"/>
      <c r="M21" s="271"/>
      <c r="N21" s="272" t="s">
        <v>543</v>
      </c>
      <c r="O21" s="273" t="s">
        <v>567</v>
      </c>
      <c r="P21" s="273" t="s">
        <v>690</v>
      </c>
      <c r="Q21" s="274" t="s">
        <v>674</v>
      </c>
      <c r="R21" s="139">
        <f t="shared" si="7"/>
        <v>1829.3882068489245</v>
      </c>
      <c r="S21" s="139">
        <f t="shared" si="5"/>
        <v>0</v>
      </c>
      <c r="T21" s="275"/>
      <c r="U21" s="275" t="s">
        <v>691</v>
      </c>
      <c r="V21" s="276" t="str">
        <f t="shared" si="6"/>
        <v>Couts operationnels si pas inclus dans les activites si-dessus</v>
      </c>
      <c r="W21" s="140">
        <v>0</v>
      </c>
      <c r="X21" s="140">
        <f t="shared" si="1"/>
        <v>0</v>
      </c>
      <c r="Y21" s="277" t="s">
        <v>543</v>
      </c>
      <c r="Z21" s="377"/>
      <c r="AA21" s="377"/>
      <c r="AB21" s="377"/>
      <c r="AC21" s="377"/>
    </row>
    <row r="22" spans="1:29" ht="12" customHeight="1" x14ac:dyDescent="0.2">
      <c r="A22" s="264">
        <v>7002</v>
      </c>
      <c r="B22" s="264">
        <v>700206</v>
      </c>
      <c r="C22" s="265" t="s">
        <v>709</v>
      </c>
      <c r="D22" s="265" t="str">
        <f>N22</f>
        <v>Couts operationnels si pas inclus dans les activites si-dessus</v>
      </c>
      <c r="E22" s="265"/>
      <c r="F22" s="267" t="s">
        <v>704</v>
      </c>
      <c r="G22" s="280"/>
      <c r="H22" s="269">
        <v>4</v>
      </c>
      <c r="I22" s="270">
        <v>15.244901723741037</v>
      </c>
      <c r="J22" s="269">
        <f t="shared" si="3"/>
        <v>60.979606894964149</v>
      </c>
      <c r="K22" s="271">
        <f t="shared" si="0"/>
        <v>60.979606894964149</v>
      </c>
      <c r="L22" s="271"/>
      <c r="M22" s="271"/>
      <c r="N22" s="272" t="s">
        <v>543</v>
      </c>
      <c r="O22" s="273" t="s">
        <v>567</v>
      </c>
      <c r="P22" s="273" t="s">
        <v>690</v>
      </c>
      <c r="Q22" s="274" t="s">
        <v>674</v>
      </c>
      <c r="R22" s="139">
        <f t="shared" si="7"/>
        <v>60.979606894964149</v>
      </c>
      <c r="S22" s="139">
        <f t="shared" si="5"/>
        <v>0</v>
      </c>
      <c r="T22" s="275"/>
      <c r="U22" s="275" t="s">
        <v>691</v>
      </c>
      <c r="V22" s="276" t="str">
        <f t="shared" si="6"/>
        <v>Couts operationnels si pas inclus dans les activites si-dessus</v>
      </c>
      <c r="W22" s="140">
        <v>81.352893558570102</v>
      </c>
      <c r="X22" s="140">
        <f t="shared" si="1"/>
        <v>81.352893558570102</v>
      </c>
      <c r="Y22" s="277" t="s">
        <v>543</v>
      </c>
      <c r="Z22" s="377"/>
      <c r="AA22" s="377"/>
      <c r="AB22" s="377"/>
      <c r="AC22" s="377"/>
    </row>
    <row r="23" spans="1:29" ht="12" customHeight="1" x14ac:dyDescent="0.2">
      <c r="A23" s="264">
        <v>7002</v>
      </c>
      <c r="B23" s="264">
        <v>700207</v>
      </c>
      <c r="C23" s="265" t="s">
        <v>710</v>
      </c>
      <c r="D23" s="265" t="str">
        <f t="shared" si="2"/>
        <v>Couts operationnels si pas inclus dans les activites si-dessus</v>
      </c>
      <c r="E23" s="265"/>
      <c r="F23" s="267" t="s">
        <v>704</v>
      </c>
      <c r="G23" s="280"/>
      <c r="H23" s="278">
        <v>1</v>
      </c>
      <c r="I23" s="270">
        <v>12958.166465179882</v>
      </c>
      <c r="J23" s="269">
        <f t="shared" si="3"/>
        <v>12958.166465179882</v>
      </c>
      <c r="K23" s="271">
        <f t="shared" si="0"/>
        <v>12958.166465179882</v>
      </c>
      <c r="L23" s="271"/>
      <c r="M23" s="271"/>
      <c r="N23" s="272" t="s">
        <v>543</v>
      </c>
      <c r="O23" s="273" t="s">
        <v>568</v>
      </c>
      <c r="P23" s="273" t="s">
        <v>690</v>
      </c>
      <c r="Q23" s="274" t="s">
        <v>674</v>
      </c>
      <c r="R23" s="139">
        <f t="shared" si="7"/>
        <v>12958.166465179882</v>
      </c>
      <c r="S23" s="139">
        <f t="shared" si="5"/>
        <v>0</v>
      </c>
      <c r="T23" s="275"/>
      <c r="U23" s="275" t="s">
        <v>691</v>
      </c>
      <c r="V23" s="276" t="str">
        <f t="shared" si="6"/>
        <v>Couts operationnels si pas inclus dans les activites si-dessus</v>
      </c>
      <c r="W23" s="140">
        <v>18318.405159179769</v>
      </c>
      <c r="X23" s="140">
        <f t="shared" si="1"/>
        <v>18318.405159179769</v>
      </c>
      <c r="Y23" s="277" t="s">
        <v>543</v>
      </c>
      <c r="Z23" s="377"/>
      <c r="AA23" s="377"/>
      <c r="AB23" s="377"/>
      <c r="AC23" s="377"/>
    </row>
    <row r="24" spans="1:29" ht="12" customHeight="1" x14ac:dyDescent="0.2">
      <c r="A24" s="264">
        <v>7007</v>
      </c>
      <c r="B24" s="264" t="s">
        <v>712</v>
      </c>
      <c r="C24" s="265" t="s">
        <v>713</v>
      </c>
      <c r="D24" s="265" t="str">
        <f t="shared" si="2"/>
        <v>Couts operationnels si pas inclus dans les activites si-dessus</v>
      </c>
      <c r="E24" s="265"/>
      <c r="F24" s="267" t="s">
        <v>704</v>
      </c>
      <c r="G24" s="280"/>
      <c r="H24" s="269">
        <v>4</v>
      </c>
      <c r="I24" s="270">
        <v>1143.3676292805778</v>
      </c>
      <c r="J24" s="269">
        <f t="shared" si="3"/>
        <v>4573.4705171223113</v>
      </c>
      <c r="K24" s="271">
        <f t="shared" si="0"/>
        <v>4573.4705171223113</v>
      </c>
      <c r="L24" s="271"/>
      <c r="M24" s="271"/>
      <c r="N24" s="272" t="s">
        <v>543</v>
      </c>
      <c r="O24" s="273" t="s">
        <v>572</v>
      </c>
      <c r="P24" s="273" t="s">
        <v>690</v>
      </c>
      <c r="Q24" s="274" t="s">
        <v>674</v>
      </c>
      <c r="R24" s="139">
        <f t="shared" si="7"/>
        <v>4573.4705171223113</v>
      </c>
      <c r="S24" s="139">
        <f t="shared" si="5"/>
        <v>0</v>
      </c>
      <c r="T24" s="275"/>
      <c r="U24" s="275" t="s">
        <v>691</v>
      </c>
      <c r="V24" s="276" t="str">
        <f t="shared" si="6"/>
        <v>Couts operationnels si pas inclus dans les activites si-dessus</v>
      </c>
      <c r="W24" s="140">
        <v>0</v>
      </c>
      <c r="X24" s="140">
        <f t="shared" si="1"/>
        <v>0</v>
      </c>
      <c r="Y24" s="277" t="s">
        <v>543</v>
      </c>
      <c r="Z24" s="377"/>
      <c r="AA24" s="377"/>
      <c r="AB24" s="377"/>
      <c r="AC24" s="377"/>
    </row>
    <row r="25" spans="1:29" ht="12" customHeight="1" x14ac:dyDescent="0.2">
      <c r="A25" s="264">
        <v>7007</v>
      </c>
      <c r="B25" s="264" t="s">
        <v>714</v>
      </c>
      <c r="C25" s="281" t="s">
        <v>715</v>
      </c>
      <c r="D25" s="265" t="str">
        <f t="shared" si="2"/>
        <v>Couts operationnels si pas inclus dans les activites si-dessus</v>
      </c>
      <c r="E25" s="281"/>
      <c r="F25" s="267" t="s">
        <v>716</v>
      </c>
      <c r="G25" s="282"/>
      <c r="H25" s="269">
        <v>24</v>
      </c>
      <c r="I25" s="270">
        <v>394.46183210179936</v>
      </c>
      <c r="J25" s="269">
        <f t="shared" si="3"/>
        <v>9467.0839704431855</v>
      </c>
      <c r="K25" s="271">
        <f t="shared" si="0"/>
        <v>9467.0839704431855</v>
      </c>
      <c r="L25" s="271"/>
      <c r="M25" s="271"/>
      <c r="N25" s="272" t="s">
        <v>543</v>
      </c>
      <c r="O25" s="273" t="s">
        <v>572</v>
      </c>
      <c r="P25" s="273" t="s">
        <v>690</v>
      </c>
      <c r="Q25" s="274" t="s">
        <v>674</v>
      </c>
      <c r="R25" s="139">
        <f t="shared" ref="R25:R44" si="8">J25/2</f>
        <v>4733.5419852215928</v>
      </c>
      <c r="S25" s="139">
        <f t="shared" si="5"/>
        <v>4733.5419852215928</v>
      </c>
      <c r="T25" s="275"/>
      <c r="U25" s="275" t="s">
        <v>691</v>
      </c>
      <c r="V25" s="276" t="str">
        <f t="shared" si="6"/>
        <v>Couts operationnels si pas inclus dans les activites si-dessus</v>
      </c>
      <c r="W25" s="140">
        <v>7594.1162155415886</v>
      </c>
      <c r="X25" s="140">
        <f t="shared" si="1"/>
        <v>7594.1162155415886</v>
      </c>
      <c r="Y25" s="277" t="s">
        <v>543</v>
      </c>
      <c r="Z25" s="377"/>
      <c r="AA25" s="377"/>
      <c r="AB25" s="377"/>
      <c r="AC25" s="377"/>
    </row>
    <row r="26" spans="1:29" ht="12" customHeight="1" x14ac:dyDescent="0.2">
      <c r="A26" s="264">
        <v>7007</v>
      </c>
      <c r="B26" s="264" t="s">
        <v>717</v>
      </c>
      <c r="C26" s="281" t="s">
        <v>718</v>
      </c>
      <c r="D26" s="265" t="str">
        <f t="shared" si="2"/>
        <v>Couts operationnels si pas inclus dans les activites si-dessus</v>
      </c>
      <c r="E26" s="281"/>
      <c r="F26" s="267" t="s">
        <v>704</v>
      </c>
      <c r="G26" s="282"/>
      <c r="H26" s="269">
        <v>24</v>
      </c>
      <c r="I26" s="270">
        <v>617.41851981151206</v>
      </c>
      <c r="J26" s="269">
        <f t="shared" si="3"/>
        <v>14818.04447547629</v>
      </c>
      <c r="K26" s="271">
        <f t="shared" si="0"/>
        <v>14818.04447547629</v>
      </c>
      <c r="L26" s="271"/>
      <c r="M26" s="271"/>
      <c r="N26" s="272" t="s">
        <v>543</v>
      </c>
      <c r="O26" s="273" t="s">
        <v>572</v>
      </c>
      <c r="P26" s="273" t="s">
        <v>690</v>
      </c>
      <c r="Q26" s="274" t="s">
        <v>674</v>
      </c>
      <c r="R26" s="139">
        <f t="shared" si="8"/>
        <v>7409.0222377381451</v>
      </c>
      <c r="S26" s="139">
        <f t="shared" si="5"/>
        <v>7409.0222377381451</v>
      </c>
      <c r="T26" s="275"/>
      <c r="U26" s="275" t="s">
        <v>691</v>
      </c>
      <c r="V26" s="276" t="str">
        <f t="shared" si="6"/>
        <v>Couts operationnels si pas inclus dans les activites si-dessus</v>
      </c>
      <c r="W26" s="140">
        <v>18390.089413928108</v>
      </c>
      <c r="X26" s="140">
        <f t="shared" si="1"/>
        <v>18390.089413928108</v>
      </c>
      <c r="Y26" s="277" t="s">
        <v>543</v>
      </c>
      <c r="Z26" s="377"/>
      <c r="AA26" s="377"/>
      <c r="AB26" s="377"/>
      <c r="AC26" s="377"/>
    </row>
    <row r="27" spans="1:29" ht="12" customHeight="1" x14ac:dyDescent="0.2">
      <c r="A27" s="264">
        <v>7007</v>
      </c>
      <c r="B27" s="264" t="s">
        <v>719</v>
      </c>
      <c r="C27" s="281" t="s">
        <v>720</v>
      </c>
      <c r="D27" s="265" t="str">
        <f t="shared" si="2"/>
        <v>Couts operationnels si pas inclus dans les activites si-dessus</v>
      </c>
      <c r="E27" s="281"/>
      <c r="F27" s="267" t="s">
        <v>716</v>
      </c>
      <c r="G27" s="282"/>
      <c r="H27" s="269">
        <v>24</v>
      </c>
      <c r="I27" s="270">
        <v>394.46183210179936</v>
      </c>
      <c r="J27" s="269">
        <f t="shared" si="3"/>
        <v>9467.0839704431855</v>
      </c>
      <c r="K27" s="271">
        <f t="shared" si="0"/>
        <v>9467.0839704431855</v>
      </c>
      <c r="L27" s="271"/>
      <c r="M27" s="271"/>
      <c r="N27" s="272" t="s">
        <v>543</v>
      </c>
      <c r="O27" s="273" t="s">
        <v>572</v>
      </c>
      <c r="P27" s="273" t="s">
        <v>690</v>
      </c>
      <c r="Q27" s="274" t="s">
        <v>674</v>
      </c>
      <c r="R27" s="139">
        <f t="shared" si="8"/>
        <v>4733.5419852215928</v>
      </c>
      <c r="S27" s="139">
        <f t="shared" si="5"/>
        <v>4733.5419852215928</v>
      </c>
      <c r="T27" s="275"/>
      <c r="U27" s="275" t="s">
        <v>691</v>
      </c>
      <c r="V27" s="276" t="str">
        <f t="shared" si="6"/>
        <v>Couts operationnels si pas inclus dans les activites si-dessus</v>
      </c>
      <c r="W27" s="140">
        <v>8326.6461742157335</v>
      </c>
      <c r="X27" s="140">
        <f t="shared" si="1"/>
        <v>8326.6461742157335</v>
      </c>
      <c r="Y27" s="277" t="s">
        <v>543</v>
      </c>
      <c r="Z27" s="377"/>
      <c r="AA27" s="377"/>
      <c r="AB27" s="377"/>
      <c r="AC27" s="377"/>
    </row>
    <row r="28" spans="1:29" ht="12" customHeight="1" x14ac:dyDescent="0.2">
      <c r="A28" s="264">
        <v>7007</v>
      </c>
      <c r="B28" s="264" t="s">
        <v>721</v>
      </c>
      <c r="C28" s="265" t="s">
        <v>722</v>
      </c>
      <c r="D28" s="265" t="str">
        <f>N28</f>
        <v>Couts operationnels si pas inclus dans les activites si-dessus</v>
      </c>
      <c r="E28" s="279"/>
      <c r="F28" s="267" t="s">
        <v>704</v>
      </c>
      <c r="G28" s="282" t="s">
        <v>723</v>
      </c>
      <c r="H28" s="269">
        <v>24</v>
      </c>
      <c r="I28" s="270">
        <v>381.12254309352596</v>
      </c>
      <c r="J28" s="269">
        <f t="shared" si="3"/>
        <v>9146.9410342446226</v>
      </c>
      <c r="K28" s="271">
        <f t="shared" si="0"/>
        <v>9146.9410342446226</v>
      </c>
      <c r="L28" s="271"/>
      <c r="M28" s="271"/>
      <c r="N28" s="272" t="s">
        <v>543</v>
      </c>
      <c r="O28" s="273" t="s">
        <v>572</v>
      </c>
      <c r="P28" s="273" t="s">
        <v>690</v>
      </c>
      <c r="Q28" s="274" t="s">
        <v>674</v>
      </c>
      <c r="R28" s="139">
        <f t="shared" si="8"/>
        <v>4573.4705171223113</v>
      </c>
      <c r="S28" s="139">
        <f t="shared" si="5"/>
        <v>4573.4705171223113</v>
      </c>
      <c r="T28" s="275"/>
      <c r="U28" s="275" t="s">
        <v>691</v>
      </c>
      <c r="V28" s="276" t="str">
        <f t="shared" si="6"/>
        <v>Couts operationnels si pas inclus dans les activites si-dessus</v>
      </c>
      <c r="W28" s="140">
        <v>11506.146165068621</v>
      </c>
      <c r="X28" s="140">
        <f t="shared" si="1"/>
        <v>11506.146165068621</v>
      </c>
      <c r="Y28" s="277" t="s">
        <v>543</v>
      </c>
      <c r="Z28" s="377"/>
      <c r="AA28" s="377"/>
      <c r="AB28" s="377"/>
      <c r="AC28" s="377"/>
    </row>
    <row r="29" spans="1:29" ht="12" customHeight="1" x14ac:dyDescent="0.2">
      <c r="A29" s="264">
        <v>7007</v>
      </c>
      <c r="B29" s="264" t="s">
        <v>724</v>
      </c>
      <c r="C29" s="265" t="s">
        <v>725</v>
      </c>
      <c r="D29" s="265" t="str">
        <f t="shared" si="2"/>
        <v>Couts operationnels si pas inclus dans les activites si-dessus</v>
      </c>
      <c r="E29" s="279"/>
      <c r="F29" s="267" t="s">
        <v>716</v>
      </c>
      <c r="G29" s="282" t="s">
        <v>723</v>
      </c>
      <c r="H29" s="269">
        <v>2</v>
      </c>
      <c r="I29" s="270">
        <v>914.69410342446224</v>
      </c>
      <c r="J29" s="269">
        <f t="shared" si="3"/>
        <v>1829.3882068489245</v>
      </c>
      <c r="K29" s="271">
        <f t="shared" si="0"/>
        <v>1829.3882068489245</v>
      </c>
      <c r="L29" s="271"/>
      <c r="M29" s="271"/>
      <c r="N29" s="272" t="s">
        <v>543</v>
      </c>
      <c r="O29" s="273" t="s">
        <v>572</v>
      </c>
      <c r="P29" s="273" t="s">
        <v>690</v>
      </c>
      <c r="Q29" s="274" t="s">
        <v>674</v>
      </c>
      <c r="R29" s="139">
        <f t="shared" si="8"/>
        <v>914.69410342446224</v>
      </c>
      <c r="S29" s="139">
        <f t="shared" si="5"/>
        <v>914.69410342446224</v>
      </c>
      <c r="T29" s="275"/>
      <c r="U29" s="275" t="s">
        <v>691</v>
      </c>
      <c r="V29" s="276" t="str">
        <f t="shared" si="6"/>
        <v>Couts operationnels si pas inclus dans les activites si-dessus</v>
      </c>
      <c r="W29" s="140">
        <v>0</v>
      </c>
      <c r="X29" s="140">
        <f t="shared" si="1"/>
        <v>0</v>
      </c>
      <c r="Y29" s="277" t="s">
        <v>543</v>
      </c>
      <c r="Z29" s="377"/>
      <c r="AA29" s="377"/>
      <c r="AB29" s="377"/>
      <c r="AC29" s="377"/>
    </row>
    <row r="30" spans="1:29" s="351" customFormat="1" ht="12" customHeight="1" x14ac:dyDescent="0.2">
      <c r="A30" s="264">
        <v>7007</v>
      </c>
      <c r="B30" s="264" t="s">
        <v>726</v>
      </c>
      <c r="C30" s="283" t="s">
        <v>727</v>
      </c>
      <c r="D30" s="265" t="str">
        <f t="shared" si="2"/>
        <v>Couts operationnels si pas inclus dans les activites si-dessus</v>
      </c>
      <c r="E30" s="265"/>
      <c r="F30" s="267" t="s">
        <v>716</v>
      </c>
      <c r="G30" s="282" t="s">
        <v>723</v>
      </c>
      <c r="H30" s="278">
        <v>24</v>
      </c>
      <c r="I30" s="270">
        <v>229.99999999999997</v>
      </c>
      <c r="J30" s="269">
        <f t="shared" si="3"/>
        <v>5519.9999999999991</v>
      </c>
      <c r="K30" s="271">
        <f t="shared" si="0"/>
        <v>5519.9999999999991</v>
      </c>
      <c r="L30" s="271"/>
      <c r="M30" s="271"/>
      <c r="N30" s="265" t="s">
        <v>543</v>
      </c>
      <c r="O30" s="284" t="s">
        <v>572</v>
      </c>
      <c r="P30" s="284" t="s">
        <v>690</v>
      </c>
      <c r="Q30" s="285" t="s">
        <v>674</v>
      </c>
      <c r="R30" s="139">
        <f t="shared" si="8"/>
        <v>2759.9999999999995</v>
      </c>
      <c r="S30" s="139">
        <f t="shared" si="5"/>
        <v>2759.9999999999995</v>
      </c>
      <c r="T30" s="275"/>
      <c r="U30" s="275" t="s">
        <v>691</v>
      </c>
      <c r="V30" s="276" t="str">
        <f t="shared" si="6"/>
        <v>Couts operationnels si pas inclus dans les activites si-dessus</v>
      </c>
      <c r="W30" s="140">
        <v>5996.9872962710242</v>
      </c>
      <c r="X30" s="140">
        <f t="shared" si="1"/>
        <v>5996.9872962710242</v>
      </c>
      <c r="Y30" s="277" t="s">
        <v>543</v>
      </c>
      <c r="Z30" s="376"/>
      <c r="AA30" s="376"/>
      <c r="AB30" s="376"/>
      <c r="AC30" s="376"/>
    </row>
    <row r="31" spans="1:29" ht="12" customHeight="1" x14ac:dyDescent="0.2">
      <c r="A31" s="264">
        <v>7007</v>
      </c>
      <c r="B31" s="264" t="s">
        <v>728</v>
      </c>
      <c r="C31" s="283" t="s">
        <v>729</v>
      </c>
      <c r="D31" s="265" t="str">
        <f t="shared" si="2"/>
        <v>Couts operationnels si pas inclus dans les activites si-dessus</v>
      </c>
      <c r="E31" s="279"/>
      <c r="F31" s="267" t="s">
        <v>716</v>
      </c>
      <c r="G31" s="282" t="s">
        <v>723</v>
      </c>
      <c r="H31" s="278">
        <v>1</v>
      </c>
      <c r="I31" s="270">
        <v>237.82046689036019</v>
      </c>
      <c r="J31" s="269">
        <f t="shared" si="3"/>
        <v>237.82046689036019</v>
      </c>
      <c r="K31" s="271">
        <f t="shared" si="0"/>
        <v>237.82046689036019</v>
      </c>
      <c r="L31" s="271"/>
      <c r="M31" s="271"/>
      <c r="N31" s="265" t="s">
        <v>543</v>
      </c>
      <c r="O31" s="284" t="s">
        <v>572</v>
      </c>
      <c r="P31" s="273" t="s">
        <v>690</v>
      </c>
      <c r="Q31" s="274" t="s">
        <v>674</v>
      </c>
      <c r="R31" s="139">
        <f t="shared" si="8"/>
        <v>118.9102334451801</v>
      </c>
      <c r="S31" s="139">
        <f t="shared" si="5"/>
        <v>118.9102334451801</v>
      </c>
      <c r="T31" s="275"/>
      <c r="U31" s="275" t="s">
        <v>691</v>
      </c>
      <c r="V31" s="276" t="str">
        <f t="shared" si="6"/>
        <v>Couts operationnels si pas inclus dans les activites si-dessus</v>
      </c>
      <c r="W31" s="140">
        <v>1654.3538677078</v>
      </c>
      <c r="X31" s="140">
        <f t="shared" si="1"/>
        <v>1654.3538677078</v>
      </c>
      <c r="Y31" s="277" t="s">
        <v>543</v>
      </c>
      <c r="Z31" s="377"/>
      <c r="AA31" s="377"/>
      <c r="AB31" s="377"/>
      <c r="AC31" s="377"/>
    </row>
    <row r="32" spans="1:29" ht="12" customHeight="1" x14ac:dyDescent="0.2">
      <c r="A32" s="264">
        <v>7007</v>
      </c>
      <c r="B32" s="264" t="s">
        <v>730</v>
      </c>
      <c r="C32" s="283" t="s">
        <v>731</v>
      </c>
      <c r="D32" s="265" t="str">
        <f t="shared" si="2"/>
        <v>Couts operationnels si pas inclus dans les activites si-dessus</v>
      </c>
      <c r="E32" s="265"/>
      <c r="F32" s="267" t="s">
        <v>716</v>
      </c>
      <c r="G32" s="282" t="s">
        <v>723</v>
      </c>
      <c r="H32" s="278">
        <v>24</v>
      </c>
      <c r="I32" s="270">
        <v>259.31577832083508</v>
      </c>
      <c r="J32" s="269">
        <f t="shared" si="3"/>
        <v>6223.5786797000419</v>
      </c>
      <c r="K32" s="271">
        <f t="shared" si="0"/>
        <v>6223.5786797000419</v>
      </c>
      <c r="L32" s="271"/>
      <c r="M32" s="271"/>
      <c r="N32" s="265" t="s">
        <v>543</v>
      </c>
      <c r="O32" s="284" t="s">
        <v>572</v>
      </c>
      <c r="P32" s="273" t="s">
        <v>690</v>
      </c>
      <c r="Q32" s="274" t="s">
        <v>674</v>
      </c>
      <c r="R32" s="139">
        <f t="shared" si="8"/>
        <v>3111.789339850021</v>
      </c>
      <c r="S32" s="139">
        <f t="shared" si="5"/>
        <v>3111.789339850021</v>
      </c>
      <c r="T32" s="275"/>
      <c r="U32" s="275" t="s">
        <v>691</v>
      </c>
      <c r="V32" s="276" t="str">
        <f t="shared" si="6"/>
        <v>Couts operationnels si pas inclus dans les activites si-dessus</v>
      </c>
      <c r="W32" s="140">
        <v>2336.9586725959007</v>
      </c>
      <c r="X32" s="140">
        <f t="shared" si="1"/>
        <v>2336.9586725959007</v>
      </c>
      <c r="Y32" s="277" t="s">
        <v>543</v>
      </c>
      <c r="Z32" s="377"/>
      <c r="AA32" s="377"/>
      <c r="AB32" s="377"/>
      <c r="AC32" s="377"/>
    </row>
    <row r="33" spans="1:29" ht="12" customHeight="1" x14ac:dyDescent="0.2">
      <c r="A33" s="264">
        <v>7007</v>
      </c>
      <c r="B33" s="264" t="s">
        <v>732</v>
      </c>
      <c r="C33" s="283" t="s">
        <v>733</v>
      </c>
      <c r="D33" s="265" t="str">
        <f t="shared" si="2"/>
        <v>Couts operationnels si pas inclus dans les activites si-dessus</v>
      </c>
      <c r="E33" s="279"/>
      <c r="F33" s="267" t="s">
        <v>716</v>
      </c>
      <c r="G33" s="282" t="s">
        <v>723</v>
      </c>
      <c r="H33" s="278">
        <v>48</v>
      </c>
      <c r="I33" s="270">
        <v>48.021440429784271</v>
      </c>
      <c r="J33" s="269">
        <f t="shared" si="3"/>
        <v>2305.0291406296451</v>
      </c>
      <c r="K33" s="271">
        <f t="shared" si="0"/>
        <v>2305.0291406296451</v>
      </c>
      <c r="L33" s="271"/>
      <c r="M33" s="271"/>
      <c r="N33" s="265" t="s">
        <v>543</v>
      </c>
      <c r="O33" s="284" t="s">
        <v>572</v>
      </c>
      <c r="P33" s="273" t="s">
        <v>690</v>
      </c>
      <c r="Q33" s="274" t="s">
        <v>674</v>
      </c>
      <c r="R33" s="139">
        <f t="shared" si="8"/>
        <v>1152.5145703148225</v>
      </c>
      <c r="S33" s="139">
        <f t="shared" si="5"/>
        <v>1152.5145703148225</v>
      </c>
      <c r="T33" s="275"/>
      <c r="U33" s="275" t="s">
        <v>691</v>
      </c>
      <c r="V33" s="276" t="str">
        <f t="shared" si="6"/>
        <v>Couts operationnels si pas inclus dans les activites si-dessus</v>
      </c>
      <c r="W33" s="140">
        <v>4419.9129716322577</v>
      </c>
      <c r="X33" s="140">
        <f t="shared" si="1"/>
        <v>4419.9129716322577</v>
      </c>
      <c r="Y33" s="277" t="s">
        <v>543</v>
      </c>
      <c r="Z33" s="377"/>
      <c r="AA33" s="377"/>
      <c r="AB33" s="377"/>
      <c r="AC33" s="377"/>
    </row>
    <row r="34" spans="1:29" ht="12" customHeight="1" x14ac:dyDescent="0.2">
      <c r="A34" s="264">
        <v>7007</v>
      </c>
      <c r="B34" s="264" t="s">
        <v>734</v>
      </c>
      <c r="C34" s="283" t="s">
        <v>735</v>
      </c>
      <c r="D34" s="265" t="str">
        <f t="shared" si="2"/>
        <v>Couts operationnels si pas inclus dans les activites si-dessus</v>
      </c>
      <c r="E34" s="279"/>
      <c r="F34" s="267" t="s">
        <v>716</v>
      </c>
      <c r="G34" s="282" t="s">
        <v>723</v>
      </c>
      <c r="H34" s="278">
        <v>48</v>
      </c>
      <c r="I34" s="270">
        <v>192.08576171913708</v>
      </c>
      <c r="J34" s="269">
        <f t="shared" si="3"/>
        <v>9220.1165625185804</v>
      </c>
      <c r="K34" s="271">
        <f t="shared" si="0"/>
        <v>9220.1165625185804</v>
      </c>
      <c r="L34" s="271"/>
      <c r="M34" s="271"/>
      <c r="N34" s="265" t="s">
        <v>543</v>
      </c>
      <c r="O34" s="284" t="s">
        <v>572</v>
      </c>
      <c r="P34" s="273" t="s">
        <v>690</v>
      </c>
      <c r="Q34" s="274" t="s">
        <v>674</v>
      </c>
      <c r="R34" s="139">
        <f t="shared" si="8"/>
        <v>4610.0582812592902</v>
      </c>
      <c r="S34" s="139">
        <f t="shared" si="5"/>
        <v>4610.0582812592902</v>
      </c>
      <c r="T34" s="275"/>
      <c r="U34" s="275" t="s">
        <v>691</v>
      </c>
      <c r="V34" s="276" t="str">
        <f t="shared" si="6"/>
        <v>Couts operationnels si pas inclus dans les activites si-dessus</v>
      </c>
      <c r="W34" s="140">
        <v>9999.4927411400731</v>
      </c>
      <c r="X34" s="140">
        <f t="shared" si="1"/>
        <v>9999.4927411400731</v>
      </c>
      <c r="Y34" s="277" t="s">
        <v>543</v>
      </c>
      <c r="Z34" s="377"/>
      <c r="AA34" s="377"/>
      <c r="AB34" s="377"/>
      <c r="AC34" s="377"/>
    </row>
    <row r="35" spans="1:29" ht="12" customHeight="1" x14ac:dyDescent="0.2">
      <c r="A35" s="264">
        <v>7007</v>
      </c>
      <c r="B35" s="264" t="s">
        <v>736</v>
      </c>
      <c r="C35" s="283" t="s">
        <v>737</v>
      </c>
      <c r="D35" s="265" t="str">
        <f t="shared" si="2"/>
        <v>Couts operationnels si pas inclus dans les activites si-dessus</v>
      </c>
      <c r="E35" s="279"/>
      <c r="F35" s="267" t="s">
        <v>716</v>
      </c>
      <c r="G35" s="282" t="s">
        <v>723</v>
      </c>
      <c r="H35" s="278">
        <v>48</v>
      </c>
      <c r="I35" s="270">
        <v>114.33676292805778</v>
      </c>
      <c r="J35" s="269">
        <f t="shared" si="3"/>
        <v>5488.1646205467732</v>
      </c>
      <c r="K35" s="271">
        <f t="shared" si="0"/>
        <v>5488.1646205467732</v>
      </c>
      <c r="L35" s="271"/>
      <c r="M35" s="271"/>
      <c r="N35" s="265" t="s">
        <v>543</v>
      </c>
      <c r="O35" s="284" t="s">
        <v>572</v>
      </c>
      <c r="P35" s="273" t="s">
        <v>690</v>
      </c>
      <c r="Q35" s="274" t="s">
        <v>674</v>
      </c>
      <c r="R35" s="139">
        <f t="shared" si="8"/>
        <v>2744.0823102733866</v>
      </c>
      <c r="S35" s="139">
        <f t="shared" si="5"/>
        <v>2744.0823102733866</v>
      </c>
      <c r="T35" s="275"/>
      <c r="U35" s="275" t="s">
        <v>691</v>
      </c>
      <c r="V35" s="276" t="str">
        <f t="shared" si="6"/>
        <v>Couts operationnels si pas inclus dans les activites si-dessus</v>
      </c>
      <c r="W35" s="140">
        <v>8811.9141955951291</v>
      </c>
      <c r="X35" s="140">
        <f t="shared" si="1"/>
        <v>8811.9141955951291</v>
      </c>
      <c r="Y35" s="277" t="s">
        <v>543</v>
      </c>
      <c r="Z35" s="377"/>
      <c r="AA35" s="377"/>
      <c r="AB35" s="377"/>
      <c r="AC35" s="377"/>
    </row>
    <row r="36" spans="1:29" ht="12" customHeight="1" x14ac:dyDescent="0.2">
      <c r="A36" s="264">
        <v>7007</v>
      </c>
      <c r="B36" s="264" t="s">
        <v>738</v>
      </c>
      <c r="C36" s="283" t="s">
        <v>739</v>
      </c>
      <c r="D36" s="265" t="str">
        <f t="shared" si="2"/>
        <v>Couts operationnels si pas inclus dans les activites si-dessus</v>
      </c>
      <c r="E36" s="279"/>
      <c r="F36" s="267" t="s">
        <v>716</v>
      </c>
      <c r="G36" s="282" t="s">
        <v>723</v>
      </c>
      <c r="H36" s="278">
        <v>24</v>
      </c>
      <c r="I36" s="270">
        <v>109.76329241093548</v>
      </c>
      <c r="J36" s="269">
        <f t="shared" si="3"/>
        <v>2634.3190178624513</v>
      </c>
      <c r="K36" s="271">
        <f t="shared" si="0"/>
        <v>2634.3190178624513</v>
      </c>
      <c r="L36" s="271"/>
      <c r="M36" s="271"/>
      <c r="N36" s="265" t="s">
        <v>543</v>
      </c>
      <c r="O36" s="284" t="s">
        <v>572</v>
      </c>
      <c r="P36" s="273" t="s">
        <v>690</v>
      </c>
      <c r="Q36" s="274" t="s">
        <v>674</v>
      </c>
      <c r="R36" s="139">
        <f t="shared" si="8"/>
        <v>1317.1595089312257</v>
      </c>
      <c r="S36" s="139">
        <f t="shared" si="5"/>
        <v>1317.1595089312257</v>
      </c>
      <c r="T36" s="275"/>
      <c r="U36" s="275" t="s">
        <v>691</v>
      </c>
      <c r="V36" s="276" t="str">
        <f t="shared" si="6"/>
        <v>Couts operationnels si pas inclus dans les activites si-dessus</v>
      </c>
      <c r="W36" s="140">
        <v>4298.4963191184215</v>
      </c>
      <c r="X36" s="140">
        <f t="shared" si="1"/>
        <v>4298.4963191184215</v>
      </c>
      <c r="Y36" s="277" t="s">
        <v>543</v>
      </c>
      <c r="Z36" s="377"/>
      <c r="AA36" s="377"/>
      <c r="AB36" s="377"/>
      <c r="AC36" s="377"/>
    </row>
    <row r="37" spans="1:29" ht="12" customHeight="1" x14ac:dyDescent="0.2">
      <c r="A37" s="264">
        <v>7007</v>
      </c>
      <c r="B37" s="264" t="s">
        <v>740</v>
      </c>
      <c r="C37" s="283" t="s">
        <v>741</v>
      </c>
      <c r="D37" s="265" t="str">
        <f>N37</f>
        <v>Couts operationnels si pas inclus dans les activites si-dessus</v>
      </c>
      <c r="E37" s="279"/>
      <c r="F37" s="267" t="s">
        <v>704</v>
      </c>
      <c r="G37" s="282" t="s">
        <v>723</v>
      </c>
      <c r="H37" s="278">
        <v>24</v>
      </c>
      <c r="I37" s="270">
        <v>109.76329241093548</v>
      </c>
      <c r="J37" s="269">
        <f t="shared" si="3"/>
        <v>2634.3190178624513</v>
      </c>
      <c r="K37" s="271">
        <f t="shared" si="0"/>
        <v>2634.3190178624513</v>
      </c>
      <c r="L37" s="271"/>
      <c r="M37" s="271"/>
      <c r="N37" s="265" t="s">
        <v>543</v>
      </c>
      <c r="O37" s="284" t="s">
        <v>572</v>
      </c>
      <c r="P37" s="273" t="s">
        <v>690</v>
      </c>
      <c r="Q37" s="274" t="s">
        <v>674</v>
      </c>
      <c r="R37" s="139">
        <f t="shared" si="8"/>
        <v>1317.1595089312257</v>
      </c>
      <c r="S37" s="139">
        <f t="shared" si="5"/>
        <v>1317.1595089312257</v>
      </c>
      <c r="T37" s="275"/>
      <c r="U37" s="275" t="s">
        <v>691</v>
      </c>
      <c r="V37" s="276" t="str">
        <f t="shared" si="6"/>
        <v>Couts operationnels si pas inclus dans les activites si-dessus</v>
      </c>
      <c r="W37" s="140">
        <v>6502.9815216545403</v>
      </c>
      <c r="X37" s="140">
        <f t="shared" si="1"/>
        <v>6502.9815216545403</v>
      </c>
      <c r="Y37" s="277" t="s">
        <v>543</v>
      </c>
      <c r="Z37" s="377"/>
      <c r="AA37" s="377"/>
      <c r="AB37" s="377"/>
      <c r="AC37" s="377"/>
    </row>
    <row r="38" spans="1:29" ht="12" customHeight="1" x14ac:dyDescent="0.2">
      <c r="A38" s="264">
        <v>7007</v>
      </c>
      <c r="B38" s="264" t="s">
        <v>742</v>
      </c>
      <c r="C38" s="283" t="s">
        <v>743</v>
      </c>
      <c r="D38" s="265" t="str">
        <f t="shared" si="2"/>
        <v>Couts operationnels si pas inclus dans les activites si-dessus</v>
      </c>
      <c r="E38" s="279"/>
      <c r="F38" s="267" t="s">
        <v>704</v>
      </c>
      <c r="G38" s="282" t="s">
        <v>723</v>
      </c>
      <c r="H38" s="278">
        <v>24</v>
      </c>
      <c r="I38" s="270">
        <v>68.602057756834668</v>
      </c>
      <c r="J38" s="269">
        <f t="shared" si="3"/>
        <v>1646.4493861640321</v>
      </c>
      <c r="K38" s="271">
        <f t="shared" si="0"/>
        <v>1646.4493861640321</v>
      </c>
      <c r="L38" s="271"/>
      <c r="M38" s="271"/>
      <c r="N38" s="265" t="s">
        <v>543</v>
      </c>
      <c r="O38" s="284" t="s">
        <v>572</v>
      </c>
      <c r="P38" s="273" t="s">
        <v>690</v>
      </c>
      <c r="Q38" s="274" t="s">
        <v>674</v>
      </c>
      <c r="R38" s="139">
        <f t="shared" si="8"/>
        <v>823.22469308201607</v>
      </c>
      <c r="S38" s="139">
        <f t="shared" si="5"/>
        <v>823.22469308201607</v>
      </c>
      <c r="T38" s="275"/>
      <c r="U38" s="275" t="s">
        <v>691</v>
      </c>
      <c r="V38" s="276" t="str">
        <f t="shared" si="6"/>
        <v>Couts operationnels si pas inclus dans les activites si-dessus</v>
      </c>
      <c r="W38" s="140">
        <v>645.76755793444158</v>
      </c>
      <c r="X38" s="140">
        <f t="shared" si="1"/>
        <v>645.76755793444158</v>
      </c>
      <c r="Y38" s="277" t="s">
        <v>543</v>
      </c>
      <c r="Z38" s="377"/>
      <c r="AA38" s="377"/>
      <c r="AB38" s="377"/>
      <c r="AC38" s="377"/>
    </row>
    <row r="39" spans="1:29" ht="12" customHeight="1" x14ac:dyDescent="0.2">
      <c r="A39" s="264">
        <v>7007</v>
      </c>
      <c r="B39" s="264" t="s">
        <v>744</v>
      </c>
      <c r="C39" s="283" t="s">
        <v>745</v>
      </c>
      <c r="D39" s="265" t="str">
        <f t="shared" si="2"/>
        <v>Couts operationnels si pas inclus dans les activites si-dessus</v>
      </c>
      <c r="E39" s="279"/>
      <c r="F39" s="267" t="s">
        <v>704</v>
      </c>
      <c r="G39" s="282" t="s">
        <v>723</v>
      </c>
      <c r="H39" s="278">
        <v>24</v>
      </c>
      <c r="I39" s="270">
        <v>91.469410342446224</v>
      </c>
      <c r="J39" s="269">
        <f t="shared" si="3"/>
        <v>2195.2658482187094</v>
      </c>
      <c r="K39" s="271">
        <f t="shared" si="0"/>
        <v>2195.2658482187094</v>
      </c>
      <c r="L39" s="271"/>
      <c r="M39" s="271"/>
      <c r="N39" s="265" t="s">
        <v>543</v>
      </c>
      <c r="O39" s="284" t="s">
        <v>572</v>
      </c>
      <c r="P39" s="273" t="s">
        <v>690</v>
      </c>
      <c r="Q39" s="274" t="s">
        <v>674</v>
      </c>
      <c r="R39" s="139">
        <f t="shared" si="8"/>
        <v>1097.6329241093547</v>
      </c>
      <c r="S39" s="139">
        <f t="shared" si="5"/>
        <v>1097.6329241093547</v>
      </c>
      <c r="T39" s="275"/>
      <c r="U39" s="275" t="s">
        <v>691</v>
      </c>
      <c r="V39" s="276" t="str">
        <f t="shared" si="6"/>
        <v>Couts operationnels si pas inclus dans les activites si-dessus</v>
      </c>
      <c r="W39" s="140">
        <v>1682.0675745513809</v>
      </c>
      <c r="X39" s="140">
        <f t="shared" si="1"/>
        <v>1682.0675745513809</v>
      </c>
      <c r="Y39" s="277" t="s">
        <v>543</v>
      </c>
      <c r="Z39" s="377"/>
      <c r="AA39" s="377"/>
      <c r="AB39" s="377"/>
      <c r="AC39" s="377"/>
    </row>
    <row r="40" spans="1:29" ht="12" customHeight="1" x14ac:dyDescent="0.2">
      <c r="A40" s="264">
        <v>7007</v>
      </c>
      <c r="B40" s="264" t="s">
        <v>746</v>
      </c>
      <c r="C40" s="283" t="s">
        <v>747</v>
      </c>
      <c r="D40" s="265" t="str">
        <f t="shared" si="2"/>
        <v>Couts operationnels si pas inclus dans les activites si-dessus</v>
      </c>
      <c r="E40" s="265"/>
      <c r="F40" s="267" t="s">
        <v>704</v>
      </c>
      <c r="G40" s="282" t="s">
        <v>723</v>
      </c>
      <c r="H40" s="278">
        <v>72</v>
      </c>
      <c r="I40" s="270">
        <v>10.976329241093547</v>
      </c>
      <c r="J40" s="269">
        <f t="shared" si="3"/>
        <v>790.2957053587354</v>
      </c>
      <c r="K40" s="271">
        <f t="shared" si="0"/>
        <v>790.2957053587354</v>
      </c>
      <c r="L40" s="271"/>
      <c r="M40" s="271"/>
      <c r="N40" s="265" t="s">
        <v>543</v>
      </c>
      <c r="O40" s="284" t="s">
        <v>572</v>
      </c>
      <c r="P40" s="273" t="s">
        <v>690</v>
      </c>
      <c r="Q40" s="274" t="s">
        <v>674</v>
      </c>
      <c r="R40" s="139">
        <f t="shared" si="8"/>
        <v>395.1478526793677</v>
      </c>
      <c r="S40" s="139">
        <f t="shared" si="5"/>
        <v>395.1478526793677</v>
      </c>
      <c r="T40" s="275"/>
      <c r="U40" s="275" t="s">
        <v>691</v>
      </c>
      <c r="V40" s="276" t="str">
        <f t="shared" si="6"/>
        <v>Couts operationnels si pas inclus dans les activites si-dessus</v>
      </c>
      <c r="W40" s="140">
        <v>1964.8238375381227</v>
      </c>
      <c r="X40" s="140">
        <f t="shared" si="1"/>
        <v>1964.8238375381227</v>
      </c>
      <c r="Y40" s="277" t="s">
        <v>543</v>
      </c>
      <c r="Z40" s="377"/>
      <c r="AA40" s="377"/>
      <c r="AB40" s="377"/>
      <c r="AC40" s="377"/>
    </row>
    <row r="41" spans="1:29" ht="12" customHeight="1" x14ac:dyDescent="0.2">
      <c r="A41" s="264">
        <v>7007</v>
      </c>
      <c r="B41" s="264" t="s">
        <v>748</v>
      </c>
      <c r="C41" s="283" t="s">
        <v>749</v>
      </c>
      <c r="D41" s="265" t="str">
        <f t="shared" si="2"/>
        <v>Couts operationnels si pas inclus dans les activites si-dessus</v>
      </c>
      <c r="E41" s="279"/>
      <c r="F41" s="267" t="s">
        <v>704</v>
      </c>
      <c r="G41" s="282"/>
      <c r="H41" s="278">
        <v>24</v>
      </c>
      <c r="I41" s="270">
        <v>192.08576171913708</v>
      </c>
      <c r="J41" s="269">
        <f t="shared" si="3"/>
        <v>4610.0582812592902</v>
      </c>
      <c r="K41" s="271">
        <f t="shared" si="0"/>
        <v>4610.0582812592902</v>
      </c>
      <c r="L41" s="271"/>
      <c r="M41" s="271"/>
      <c r="N41" s="265" t="s">
        <v>543</v>
      </c>
      <c r="O41" s="284" t="s">
        <v>572</v>
      </c>
      <c r="P41" s="273" t="s">
        <v>690</v>
      </c>
      <c r="Q41" s="274" t="s">
        <v>674</v>
      </c>
      <c r="R41" s="139">
        <f t="shared" si="8"/>
        <v>2305.0291406296451</v>
      </c>
      <c r="S41" s="139">
        <f t="shared" si="5"/>
        <v>2305.0291406296451</v>
      </c>
      <c r="T41" s="275"/>
      <c r="U41" s="275" t="s">
        <v>691</v>
      </c>
      <c r="V41" s="276" t="str">
        <f t="shared" si="6"/>
        <v>Couts operationnels si pas inclus dans les activites si-dessus</v>
      </c>
      <c r="W41" s="140">
        <v>602.27118545880603</v>
      </c>
      <c r="X41" s="140">
        <f t="shared" si="1"/>
        <v>602.27118545880603</v>
      </c>
      <c r="Y41" s="277" t="s">
        <v>543</v>
      </c>
      <c r="Z41" s="377"/>
      <c r="AA41" s="377"/>
      <c r="AB41" s="377"/>
      <c r="AC41" s="377"/>
    </row>
    <row r="42" spans="1:29" ht="12" customHeight="1" x14ac:dyDescent="0.2">
      <c r="A42" s="264">
        <v>7007</v>
      </c>
      <c r="B42" s="264" t="s">
        <v>750</v>
      </c>
      <c r="C42" s="283" t="s">
        <v>751</v>
      </c>
      <c r="D42" s="265" t="str">
        <f t="shared" si="2"/>
        <v>Couts operationnels si pas inclus dans les activites si-dessus</v>
      </c>
      <c r="E42" s="265"/>
      <c r="F42" s="267" t="s">
        <v>704</v>
      </c>
      <c r="G42" s="282"/>
      <c r="H42" s="278">
        <v>24</v>
      </c>
      <c r="I42" s="270">
        <v>54.881646205467739</v>
      </c>
      <c r="J42" s="269">
        <f t="shared" si="3"/>
        <v>1317.1595089312257</v>
      </c>
      <c r="K42" s="271">
        <f t="shared" si="0"/>
        <v>1317.1595089312257</v>
      </c>
      <c r="L42" s="271"/>
      <c r="M42" s="271"/>
      <c r="N42" s="265" t="s">
        <v>543</v>
      </c>
      <c r="O42" s="284" t="s">
        <v>572</v>
      </c>
      <c r="P42" s="273" t="s">
        <v>690</v>
      </c>
      <c r="Q42" s="274" t="s">
        <v>674</v>
      </c>
      <c r="R42" s="139">
        <f t="shared" si="8"/>
        <v>658.57975446561284</v>
      </c>
      <c r="S42" s="139">
        <f t="shared" si="5"/>
        <v>658.57975446561284</v>
      </c>
      <c r="T42" s="275"/>
      <c r="U42" s="275" t="s">
        <v>691</v>
      </c>
      <c r="V42" s="276" t="str">
        <f t="shared" si="6"/>
        <v>Couts operationnels si pas inclus dans les activites si-dessus</v>
      </c>
      <c r="W42" s="140">
        <v>1367.9558946699133</v>
      </c>
      <c r="X42" s="140">
        <f t="shared" si="1"/>
        <v>1367.9558946699133</v>
      </c>
      <c r="Y42" s="277" t="s">
        <v>543</v>
      </c>
      <c r="Z42" s="377"/>
      <c r="AA42" s="377"/>
      <c r="AB42" s="377"/>
      <c r="AC42" s="377"/>
    </row>
    <row r="43" spans="1:29" ht="12" customHeight="1" x14ac:dyDescent="0.2">
      <c r="A43" s="264">
        <v>7007</v>
      </c>
      <c r="B43" s="264" t="s">
        <v>752</v>
      </c>
      <c r="C43" s="283" t="s">
        <v>753</v>
      </c>
      <c r="D43" s="265" t="str">
        <f>N43</f>
        <v>Couts operationnels si pas inclus dans les activites si-dessus</v>
      </c>
      <c r="E43" s="265"/>
      <c r="F43" s="267" t="s">
        <v>704</v>
      </c>
      <c r="G43" s="282"/>
      <c r="H43" s="278">
        <v>24</v>
      </c>
      <c r="I43" s="270">
        <v>109.76329241093548</v>
      </c>
      <c r="J43" s="269">
        <f t="shared" si="3"/>
        <v>2634.3190178624513</v>
      </c>
      <c r="K43" s="271">
        <f t="shared" si="0"/>
        <v>2634.3190178624513</v>
      </c>
      <c r="L43" s="271"/>
      <c r="M43" s="271"/>
      <c r="N43" s="265" t="s">
        <v>543</v>
      </c>
      <c r="O43" s="284" t="s">
        <v>572</v>
      </c>
      <c r="P43" s="273" t="s">
        <v>690</v>
      </c>
      <c r="Q43" s="274" t="s">
        <v>674</v>
      </c>
      <c r="R43" s="139">
        <f t="shared" si="8"/>
        <v>1317.1595089312257</v>
      </c>
      <c r="S43" s="139">
        <f t="shared" si="5"/>
        <v>1317.1595089312257</v>
      </c>
      <c r="T43" s="275"/>
      <c r="U43" s="275" t="s">
        <v>691</v>
      </c>
      <c r="V43" s="276" t="str">
        <f t="shared" si="6"/>
        <v>Couts operationnels si pas inclus dans les activites si-dessus</v>
      </c>
      <c r="W43" s="140">
        <v>0</v>
      </c>
      <c r="X43" s="140">
        <f t="shared" si="1"/>
        <v>0</v>
      </c>
      <c r="Y43" s="277" t="s">
        <v>543</v>
      </c>
      <c r="Z43" s="377"/>
      <c r="AA43" s="377"/>
      <c r="AB43" s="377"/>
      <c r="AC43" s="377"/>
    </row>
    <row r="44" spans="1:29" ht="12" customHeight="1" x14ac:dyDescent="0.2">
      <c r="A44" s="264">
        <v>7007</v>
      </c>
      <c r="B44" s="264" t="s">
        <v>754</v>
      </c>
      <c r="C44" s="283" t="s">
        <v>755</v>
      </c>
      <c r="D44" s="265" t="str">
        <f t="shared" si="2"/>
        <v>Couts operationnels si pas inclus dans les activites si-dessus</v>
      </c>
      <c r="E44" s="279"/>
      <c r="F44" s="267"/>
      <c r="G44" s="282"/>
      <c r="H44" s="278">
        <v>48</v>
      </c>
      <c r="I44" s="270">
        <v>200.00000000000011</v>
      </c>
      <c r="J44" s="269">
        <f t="shared" si="3"/>
        <v>9600.0000000000055</v>
      </c>
      <c r="K44" s="271">
        <f t="shared" si="0"/>
        <v>9600.0000000000055</v>
      </c>
      <c r="L44" s="271"/>
      <c r="M44" s="271"/>
      <c r="N44" s="265" t="s">
        <v>543</v>
      </c>
      <c r="O44" s="284" t="s">
        <v>572</v>
      </c>
      <c r="P44" s="273" t="s">
        <v>690</v>
      </c>
      <c r="Q44" s="274" t="s">
        <v>674</v>
      </c>
      <c r="R44" s="139">
        <f t="shared" si="8"/>
        <v>4800.0000000000027</v>
      </c>
      <c r="S44" s="139">
        <f t="shared" si="5"/>
        <v>4800.0000000000027</v>
      </c>
      <c r="T44" s="275"/>
      <c r="U44" s="275" t="s">
        <v>691</v>
      </c>
      <c r="V44" s="276" t="str">
        <f t="shared" si="6"/>
        <v>Couts operationnels si pas inclus dans les activites si-dessus</v>
      </c>
      <c r="W44" s="140">
        <v>0</v>
      </c>
      <c r="X44" s="140">
        <f t="shared" si="1"/>
        <v>0</v>
      </c>
      <c r="Y44" s="277" t="s">
        <v>543</v>
      </c>
      <c r="Z44" s="377"/>
      <c r="AA44" s="377"/>
      <c r="AB44" s="377"/>
      <c r="AC44" s="377"/>
    </row>
    <row r="45" spans="1:29" ht="12" customHeight="1" x14ac:dyDescent="0.2">
      <c r="A45" s="264">
        <v>7004</v>
      </c>
      <c r="B45" s="264" t="s">
        <v>756</v>
      </c>
      <c r="C45" s="281" t="s">
        <v>757</v>
      </c>
      <c r="D45" s="265" t="str">
        <f t="shared" si="2"/>
        <v>Budget pour l'audit indépendant</v>
      </c>
      <c r="E45" s="281"/>
      <c r="F45" s="267" t="s">
        <v>758</v>
      </c>
      <c r="G45" s="280"/>
      <c r="H45" s="269">
        <v>1</v>
      </c>
      <c r="I45" s="270">
        <v>6000</v>
      </c>
      <c r="J45" s="269">
        <f t="shared" si="3"/>
        <v>6000</v>
      </c>
      <c r="K45" s="271">
        <f t="shared" si="0"/>
        <v>6000</v>
      </c>
      <c r="L45" s="271"/>
      <c r="M45" s="271"/>
      <c r="N45" s="272" t="s">
        <v>609</v>
      </c>
      <c r="O45" s="273" t="s">
        <v>569</v>
      </c>
      <c r="P45" s="273" t="s">
        <v>690</v>
      </c>
      <c r="Q45" s="274" t="s">
        <v>674</v>
      </c>
      <c r="R45" s="139">
        <v>0</v>
      </c>
      <c r="S45" s="139">
        <f t="shared" si="5"/>
        <v>6000</v>
      </c>
      <c r="T45" s="275"/>
      <c r="U45" s="275" t="s">
        <v>691</v>
      </c>
      <c r="V45" s="276" t="str">
        <f t="shared" si="6"/>
        <v>Budget pour l'audit indépendant</v>
      </c>
      <c r="W45" s="140">
        <v>0</v>
      </c>
      <c r="X45" s="140">
        <f t="shared" si="1"/>
        <v>0</v>
      </c>
      <c r="Y45" s="141" t="s">
        <v>609</v>
      </c>
      <c r="Z45" s="377"/>
      <c r="AA45" s="377"/>
      <c r="AB45" s="377"/>
      <c r="AC45" s="377"/>
    </row>
    <row r="46" spans="1:29" ht="12" customHeight="1" x14ac:dyDescent="0.2">
      <c r="A46" s="264">
        <v>7002</v>
      </c>
      <c r="B46" s="264">
        <v>700208</v>
      </c>
      <c r="C46" s="265" t="s">
        <v>759</v>
      </c>
      <c r="D46" s="265" t="str">
        <f t="shared" si="2"/>
        <v>Budget de suivi</v>
      </c>
      <c r="E46" s="265"/>
      <c r="F46" s="267" t="s">
        <v>758</v>
      </c>
      <c r="G46" s="280"/>
      <c r="H46" s="269">
        <v>15</v>
      </c>
      <c r="I46" s="270">
        <v>182.93882068489245</v>
      </c>
      <c r="J46" s="269">
        <f t="shared" si="3"/>
        <v>2744.0823102733866</v>
      </c>
      <c r="K46" s="271">
        <f t="shared" si="0"/>
        <v>2744.0823102733866</v>
      </c>
      <c r="L46" s="271"/>
      <c r="M46" s="271"/>
      <c r="N46" s="272" t="s">
        <v>544</v>
      </c>
      <c r="O46" s="273" t="s">
        <v>567</v>
      </c>
      <c r="P46" s="273" t="s">
        <v>690</v>
      </c>
      <c r="Q46" s="274" t="s">
        <v>674</v>
      </c>
      <c r="R46" s="139">
        <f>J46</f>
        <v>2744.0823102733866</v>
      </c>
      <c r="S46" s="139">
        <f t="shared" si="5"/>
        <v>0</v>
      </c>
      <c r="T46" s="275"/>
      <c r="U46" s="275" t="s">
        <v>691</v>
      </c>
      <c r="V46" s="276" t="str">
        <f>C46</f>
        <v>Tablettes</v>
      </c>
      <c r="W46" s="140">
        <v>0</v>
      </c>
      <c r="X46" s="140">
        <f t="shared" si="1"/>
        <v>0</v>
      </c>
      <c r="Y46" s="277" t="s">
        <v>544</v>
      </c>
      <c r="Z46" s="377"/>
      <c r="AA46" s="377"/>
      <c r="AB46" s="377"/>
      <c r="AC46" s="377"/>
    </row>
    <row r="47" spans="1:29" ht="12" customHeight="1" x14ac:dyDescent="0.2">
      <c r="A47" s="264">
        <v>7004</v>
      </c>
      <c r="B47" s="264">
        <v>700402</v>
      </c>
      <c r="C47" s="265" t="s">
        <v>760</v>
      </c>
      <c r="D47" s="265" t="str">
        <f>N47</f>
        <v>Cout de personnel du projet si pas inclus dans les activites si-dessus</v>
      </c>
      <c r="E47" s="447"/>
      <c r="F47" s="267" t="s">
        <v>761</v>
      </c>
      <c r="G47" s="286"/>
      <c r="H47" s="269">
        <v>22</v>
      </c>
      <c r="I47" s="270">
        <v>978.04124355712338</v>
      </c>
      <c r="J47" s="269">
        <f t="shared" si="3"/>
        <v>21516.907358256714</v>
      </c>
      <c r="K47" s="271">
        <f t="shared" si="0"/>
        <v>21516.907358256714</v>
      </c>
      <c r="L47" s="271"/>
      <c r="M47" s="271"/>
      <c r="N47" s="272" t="s">
        <v>542</v>
      </c>
      <c r="O47" s="273" t="s">
        <v>569</v>
      </c>
      <c r="P47" s="273" t="s">
        <v>690</v>
      </c>
      <c r="Q47" s="274" t="s">
        <v>674</v>
      </c>
      <c r="R47" s="139">
        <f>J47/2</f>
        <v>10758.453679128357</v>
      </c>
      <c r="S47" s="139">
        <f t="shared" si="5"/>
        <v>10758.453679128357</v>
      </c>
      <c r="T47" s="275"/>
      <c r="U47" s="275" t="s">
        <v>691</v>
      </c>
      <c r="V47" s="276" t="str">
        <f t="shared" si="6"/>
        <v>Cout de personnel du projet si pas inclus dans les activites si-dessus</v>
      </c>
      <c r="W47" s="140">
        <v>0</v>
      </c>
      <c r="X47" s="140">
        <f t="shared" si="1"/>
        <v>0</v>
      </c>
      <c r="Y47" s="277" t="s">
        <v>542</v>
      </c>
      <c r="Z47" s="377"/>
      <c r="AA47" s="377"/>
      <c r="AB47" s="377"/>
      <c r="AC47" s="377"/>
    </row>
    <row r="48" spans="1:29" ht="12" customHeight="1" x14ac:dyDescent="0.2">
      <c r="A48" s="264">
        <v>7004</v>
      </c>
      <c r="B48" s="264">
        <v>700403</v>
      </c>
      <c r="C48" s="265" t="s">
        <v>762</v>
      </c>
      <c r="D48" s="265" t="str">
        <f t="shared" si="2"/>
        <v>Cout de personnel du projet si pas inclus dans les activites si-dessus</v>
      </c>
      <c r="E48" s="447"/>
      <c r="F48" s="267" t="s">
        <v>761</v>
      </c>
      <c r="G48" s="280"/>
      <c r="H48" s="269">
        <v>24</v>
      </c>
      <c r="I48" s="270">
        <v>978.04124355712338</v>
      </c>
      <c r="J48" s="269">
        <f t="shared" si="3"/>
        <v>23472.989845370961</v>
      </c>
      <c r="K48" s="271">
        <f t="shared" si="0"/>
        <v>23472.989845370961</v>
      </c>
      <c r="L48" s="271"/>
      <c r="M48" s="271"/>
      <c r="N48" s="272" t="s">
        <v>542</v>
      </c>
      <c r="O48" s="273" t="s">
        <v>569</v>
      </c>
      <c r="P48" s="273" t="s">
        <v>690</v>
      </c>
      <c r="Q48" s="274" t="s">
        <v>674</v>
      </c>
      <c r="R48" s="139">
        <f>J48/2</f>
        <v>11736.494922685481</v>
      </c>
      <c r="S48" s="139">
        <f t="shared" si="5"/>
        <v>11736.494922685481</v>
      </c>
      <c r="T48" s="275"/>
      <c r="U48" s="275" t="s">
        <v>691</v>
      </c>
      <c r="V48" s="276" t="str">
        <f t="shared" si="6"/>
        <v>Cout de personnel du projet si pas inclus dans les activites si-dessus</v>
      </c>
      <c r="W48" s="140">
        <v>11215.268835609635</v>
      </c>
      <c r="X48" s="140">
        <f t="shared" si="1"/>
        <v>11215.268835609635</v>
      </c>
      <c r="Y48" s="277" t="s">
        <v>542</v>
      </c>
      <c r="Z48" s="377"/>
      <c r="AA48" s="377"/>
      <c r="AB48" s="377"/>
      <c r="AC48" s="377"/>
    </row>
    <row r="49" spans="1:29" ht="12" customHeight="1" x14ac:dyDescent="0.2">
      <c r="A49" s="264">
        <v>7005</v>
      </c>
      <c r="B49" s="264">
        <v>700501</v>
      </c>
      <c r="C49" s="265" t="s">
        <v>763</v>
      </c>
      <c r="D49" s="265" t="str">
        <f>N49</f>
        <v>Budget de suivi</v>
      </c>
      <c r="E49" s="446"/>
      <c r="F49" s="267" t="s">
        <v>758</v>
      </c>
      <c r="G49" s="280"/>
      <c r="H49" s="269">
        <v>4</v>
      </c>
      <c r="I49" s="270">
        <v>228.67352585611556</v>
      </c>
      <c r="J49" s="269">
        <f t="shared" si="3"/>
        <v>914.69410342446224</v>
      </c>
      <c r="K49" s="271">
        <f t="shared" si="0"/>
        <v>914.69410342446224</v>
      </c>
      <c r="L49" s="271"/>
      <c r="M49" s="271"/>
      <c r="N49" s="272" t="s">
        <v>544</v>
      </c>
      <c r="O49" s="273" t="s">
        <v>570</v>
      </c>
      <c r="P49" s="273" t="s">
        <v>690</v>
      </c>
      <c r="Q49" s="274" t="s">
        <v>674</v>
      </c>
      <c r="R49" s="139">
        <f>J49/2</f>
        <v>457.34705171223112</v>
      </c>
      <c r="S49" s="139">
        <f t="shared" si="5"/>
        <v>457.34705171223112</v>
      </c>
      <c r="T49" s="275"/>
      <c r="U49" s="275" t="s">
        <v>691</v>
      </c>
      <c r="V49" s="276" t="str">
        <f t="shared" si="6"/>
        <v>Budget de suivi</v>
      </c>
      <c r="W49" s="140">
        <v>3570.7496230698221</v>
      </c>
      <c r="X49" s="140">
        <f t="shared" si="1"/>
        <v>3570.7496230698221</v>
      </c>
      <c r="Y49" s="277" t="s">
        <v>544</v>
      </c>
      <c r="Z49" s="377"/>
      <c r="AA49" s="377"/>
      <c r="AB49" s="377"/>
      <c r="AC49" s="377"/>
    </row>
    <row r="50" spans="1:29" ht="12" customHeight="1" x14ac:dyDescent="0.2">
      <c r="A50" s="264">
        <v>7004</v>
      </c>
      <c r="B50" s="264">
        <v>700404</v>
      </c>
      <c r="C50" s="265" t="s">
        <v>764</v>
      </c>
      <c r="D50" s="265" t="str">
        <f t="shared" si="2"/>
        <v>Budget de suivi</v>
      </c>
      <c r="E50" s="446"/>
      <c r="F50" s="267" t="s">
        <v>758</v>
      </c>
      <c r="G50" s="280"/>
      <c r="H50" s="269">
        <v>1</v>
      </c>
      <c r="I50" s="270">
        <f>(1311914*2.5)/655.957</f>
        <v>5000</v>
      </c>
      <c r="J50" s="269">
        <f t="shared" si="3"/>
        <v>5000</v>
      </c>
      <c r="K50" s="271">
        <f t="shared" si="0"/>
        <v>5000</v>
      </c>
      <c r="L50" s="271"/>
      <c r="M50" s="271"/>
      <c r="N50" s="272" t="s">
        <v>544</v>
      </c>
      <c r="O50" s="273" t="s">
        <v>569</v>
      </c>
      <c r="P50" s="273" t="s">
        <v>690</v>
      </c>
      <c r="Q50" s="274" t="s">
        <v>674</v>
      </c>
      <c r="R50" s="139">
        <f>J50</f>
        <v>5000</v>
      </c>
      <c r="S50" s="139">
        <f t="shared" si="5"/>
        <v>0</v>
      </c>
      <c r="T50" s="275"/>
      <c r="U50" s="275" t="s">
        <v>691</v>
      </c>
      <c r="V50" s="276" t="str">
        <f t="shared" si="6"/>
        <v>Budget de suivi</v>
      </c>
      <c r="W50" s="140">
        <v>6421.8805500971275</v>
      </c>
      <c r="X50" s="140">
        <f t="shared" si="1"/>
        <v>6421.8805500971275</v>
      </c>
      <c r="Y50" s="277" t="s">
        <v>544</v>
      </c>
      <c r="Z50" s="377"/>
      <c r="AA50" s="377"/>
      <c r="AB50" s="377"/>
      <c r="AC50" s="377"/>
    </row>
    <row r="51" spans="1:29" ht="12" customHeight="1" x14ac:dyDescent="0.2">
      <c r="A51" s="264">
        <v>7004</v>
      </c>
      <c r="B51" s="264">
        <v>700405</v>
      </c>
      <c r="C51" s="265" t="s">
        <v>765</v>
      </c>
      <c r="D51" s="265" t="str">
        <f t="shared" si="2"/>
        <v>Budget de suivi</v>
      </c>
      <c r="E51" s="446"/>
      <c r="F51" s="267" t="s">
        <v>758</v>
      </c>
      <c r="G51" s="280"/>
      <c r="H51" s="269">
        <v>1</v>
      </c>
      <c r="I51" s="270">
        <f>(1311914*2.5)/655.957</f>
        <v>5000</v>
      </c>
      <c r="J51" s="269">
        <f t="shared" si="3"/>
        <v>5000</v>
      </c>
      <c r="K51" s="271">
        <f t="shared" si="0"/>
        <v>5000</v>
      </c>
      <c r="L51" s="271"/>
      <c r="M51" s="271"/>
      <c r="N51" s="272" t="s">
        <v>544</v>
      </c>
      <c r="O51" s="273" t="s">
        <v>569</v>
      </c>
      <c r="P51" s="273" t="s">
        <v>690</v>
      </c>
      <c r="Q51" s="274" t="s">
        <v>674</v>
      </c>
      <c r="R51" s="139">
        <v>0</v>
      </c>
      <c r="S51" s="139">
        <f t="shared" si="5"/>
        <v>5000</v>
      </c>
      <c r="T51" s="275"/>
      <c r="U51" s="275" t="s">
        <v>691</v>
      </c>
      <c r="V51" s="276" t="str">
        <f t="shared" si="6"/>
        <v>Budget de suivi</v>
      </c>
      <c r="W51" s="140">
        <v>0</v>
      </c>
      <c r="X51" s="140">
        <f t="shared" si="1"/>
        <v>0</v>
      </c>
      <c r="Y51" s="277" t="s">
        <v>544</v>
      </c>
      <c r="Z51" s="377"/>
      <c r="AA51" s="377"/>
      <c r="AB51" s="377"/>
      <c r="AC51" s="377"/>
    </row>
    <row r="52" spans="1:29" ht="12" customHeight="1" x14ac:dyDescent="0.2">
      <c r="A52" s="264">
        <v>7005</v>
      </c>
      <c r="B52" s="264">
        <v>700502</v>
      </c>
      <c r="C52" s="265" t="s">
        <v>766</v>
      </c>
      <c r="D52" s="265" t="str">
        <f t="shared" si="2"/>
        <v>Budget de suivi</v>
      </c>
      <c r="E52" s="446"/>
      <c r="F52" s="267" t="s">
        <v>758</v>
      </c>
      <c r="G52" s="280"/>
      <c r="H52" s="269">
        <v>3</v>
      </c>
      <c r="I52" s="270">
        <v>18362.941473297793</v>
      </c>
      <c r="J52" s="269">
        <f t="shared" si="3"/>
        <v>55088.824419893383</v>
      </c>
      <c r="K52" s="271">
        <f t="shared" si="0"/>
        <v>55088.824419893383</v>
      </c>
      <c r="L52" s="271"/>
      <c r="M52" s="271"/>
      <c r="N52" s="272" t="s">
        <v>544</v>
      </c>
      <c r="O52" s="273" t="s">
        <v>570</v>
      </c>
      <c r="P52" s="273" t="s">
        <v>690</v>
      </c>
      <c r="Q52" s="274" t="s">
        <v>674</v>
      </c>
      <c r="R52" s="139">
        <f>J52/2</f>
        <v>27544.412209946691</v>
      </c>
      <c r="S52" s="139">
        <f t="shared" si="5"/>
        <v>27544.412209946691</v>
      </c>
      <c r="T52" s="275"/>
      <c r="U52" s="275" t="s">
        <v>691</v>
      </c>
      <c r="V52" s="276" t="str">
        <f t="shared" si="6"/>
        <v>Budget de suivi</v>
      </c>
      <c r="W52" s="140">
        <v>15260.151961180296</v>
      </c>
      <c r="X52" s="140">
        <f t="shared" si="1"/>
        <v>15260.151961180296</v>
      </c>
      <c r="Y52" s="277" t="s">
        <v>544</v>
      </c>
      <c r="Z52" s="377"/>
      <c r="AA52" s="377"/>
      <c r="AB52" s="377"/>
      <c r="AC52" s="377"/>
    </row>
    <row r="53" spans="1:29" ht="12" customHeight="1" x14ac:dyDescent="0.2">
      <c r="A53" s="264">
        <v>7005</v>
      </c>
      <c r="B53" s="264">
        <v>700503</v>
      </c>
      <c r="C53" s="265" t="s">
        <v>767</v>
      </c>
      <c r="D53" s="265" t="str">
        <f>N53</f>
        <v>Budget de suivi</v>
      </c>
      <c r="E53" s="279"/>
      <c r="F53" s="267" t="s">
        <v>758</v>
      </c>
      <c r="G53" s="280"/>
      <c r="H53" s="269">
        <v>1</v>
      </c>
      <c r="I53" s="270">
        <v>2286.7352585611557</v>
      </c>
      <c r="J53" s="269">
        <f t="shared" si="3"/>
        <v>2286.7352585611557</v>
      </c>
      <c r="K53" s="271">
        <f t="shared" si="0"/>
        <v>2286.7352585611557</v>
      </c>
      <c r="L53" s="271"/>
      <c r="M53" s="271"/>
      <c r="N53" s="272" t="s">
        <v>544</v>
      </c>
      <c r="O53" s="273" t="s">
        <v>570</v>
      </c>
      <c r="P53" s="273" t="s">
        <v>690</v>
      </c>
      <c r="Q53" s="274" t="s">
        <v>674</v>
      </c>
      <c r="R53" s="139">
        <v>0</v>
      </c>
      <c r="S53" s="139">
        <f t="shared" si="5"/>
        <v>2286.7352585611557</v>
      </c>
      <c r="T53" s="275"/>
      <c r="U53" s="275" t="s">
        <v>691</v>
      </c>
      <c r="V53" s="276" t="str">
        <f t="shared" si="6"/>
        <v>Budget de suivi</v>
      </c>
      <c r="W53" s="140">
        <v>0</v>
      </c>
      <c r="X53" s="140">
        <f t="shared" si="1"/>
        <v>0</v>
      </c>
      <c r="Y53" s="277" t="s">
        <v>544</v>
      </c>
      <c r="Z53" s="377"/>
      <c r="AA53" s="377"/>
      <c r="AB53" s="377"/>
      <c r="AC53" s="377"/>
    </row>
    <row r="54" spans="1:29" ht="12" customHeight="1" x14ac:dyDescent="0.2">
      <c r="A54" s="264">
        <v>7007</v>
      </c>
      <c r="B54" s="264" t="s">
        <v>768</v>
      </c>
      <c r="C54" s="265" t="s">
        <v>769</v>
      </c>
      <c r="D54" s="265" t="str">
        <f t="shared" si="2"/>
        <v>Couts operationnels si pas inclus dans les activites si-dessus</v>
      </c>
      <c r="E54" s="279"/>
      <c r="F54" s="267" t="s">
        <v>716</v>
      </c>
      <c r="G54" s="286"/>
      <c r="H54" s="287">
        <v>24</v>
      </c>
      <c r="I54" s="270">
        <v>228.67352585611556</v>
      </c>
      <c r="J54" s="269">
        <f t="shared" si="3"/>
        <v>5488.1646205467732</v>
      </c>
      <c r="K54" s="271">
        <f t="shared" si="0"/>
        <v>5488.1646205467732</v>
      </c>
      <c r="L54" s="271"/>
      <c r="M54" s="271"/>
      <c r="N54" s="272" t="s">
        <v>543</v>
      </c>
      <c r="O54" s="273" t="s">
        <v>572</v>
      </c>
      <c r="P54" s="273" t="s">
        <v>690</v>
      </c>
      <c r="Q54" s="274" t="s">
        <v>674</v>
      </c>
      <c r="R54" s="139">
        <f>J54/2</f>
        <v>2744.0823102733866</v>
      </c>
      <c r="S54" s="139">
        <f t="shared" si="5"/>
        <v>2744.0823102733866</v>
      </c>
      <c r="T54" s="275"/>
      <c r="U54" s="275" t="s">
        <v>691</v>
      </c>
      <c r="V54" s="276" t="str">
        <f t="shared" si="6"/>
        <v>Couts operationnels si pas inclus dans les activites si-dessus</v>
      </c>
      <c r="W54" s="140">
        <v>1458.1679603998475</v>
      </c>
      <c r="X54" s="140">
        <f t="shared" si="1"/>
        <v>1458.1679603998475</v>
      </c>
      <c r="Y54" s="277" t="s">
        <v>543</v>
      </c>
      <c r="Z54" s="377"/>
      <c r="AA54" s="377"/>
      <c r="AB54" s="377"/>
      <c r="AC54" s="377"/>
    </row>
    <row r="55" spans="1:29" ht="12" customHeight="1" x14ac:dyDescent="0.2">
      <c r="A55" s="264">
        <v>7004</v>
      </c>
      <c r="B55" s="264">
        <v>700406</v>
      </c>
      <c r="C55" s="265" t="s">
        <v>770</v>
      </c>
      <c r="D55" s="265" t="str">
        <f t="shared" si="2"/>
        <v>Couts operationnels si pas inclus dans les activites si-dessus</v>
      </c>
      <c r="E55" s="265"/>
      <c r="F55" s="267" t="s">
        <v>716</v>
      </c>
      <c r="G55" s="286"/>
      <c r="H55" s="287">
        <v>24</v>
      </c>
      <c r="I55" s="270">
        <v>190.56127154676298</v>
      </c>
      <c r="J55" s="269">
        <f t="shared" si="3"/>
        <v>4573.4705171223113</v>
      </c>
      <c r="K55" s="271">
        <f t="shared" si="0"/>
        <v>4573.4705171223113</v>
      </c>
      <c r="L55" s="271"/>
      <c r="M55" s="271"/>
      <c r="N55" s="272" t="s">
        <v>543</v>
      </c>
      <c r="O55" s="273" t="s">
        <v>569</v>
      </c>
      <c r="P55" s="273" t="s">
        <v>690</v>
      </c>
      <c r="Q55" s="274" t="s">
        <v>674</v>
      </c>
      <c r="R55" s="139">
        <f t="shared" ref="R55:R74" si="9">J55/2</f>
        <v>2286.7352585611557</v>
      </c>
      <c r="S55" s="139">
        <f t="shared" si="5"/>
        <v>2286.7352585611557</v>
      </c>
      <c r="T55" s="275"/>
      <c r="U55" s="275" t="s">
        <v>691</v>
      </c>
      <c r="V55" s="276" t="str">
        <f t="shared" si="6"/>
        <v>Couts operationnels si pas inclus dans les activites si-dessus</v>
      </c>
      <c r="W55" s="140">
        <v>1660.0935732067751</v>
      </c>
      <c r="X55" s="140">
        <f t="shared" si="1"/>
        <v>1660.0935732067751</v>
      </c>
      <c r="Y55" s="277" t="s">
        <v>543</v>
      </c>
      <c r="Z55" s="377"/>
      <c r="AA55" s="377"/>
      <c r="AB55" s="377"/>
      <c r="AC55" s="377"/>
    </row>
    <row r="56" spans="1:29" ht="12" customHeight="1" x14ac:dyDescent="0.2">
      <c r="A56" s="264">
        <v>7002</v>
      </c>
      <c r="B56" s="264">
        <v>700209</v>
      </c>
      <c r="C56" s="281" t="s">
        <v>771</v>
      </c>
      <c r="D56" s="281" t="s">
        <v>772</v>
      </c>
      <c r="E56" s="281"/>
      <c r="F56" s="267" t="s">
        <v>758</v>
      </c>
      <c r="G56" s="280"/>
      <c r="H56" s="269">
        <v>1</v>
      </c>
      <c r="I56" s="270">
        <v>3811.2254309352597</v>
      </c>
      <c r="J56" s="269">
        <f t="shared" si="3"/>
        <v>3811.2254309352597</v>
      </c>
      <c r="K56" s="271">
        <f t="shared" si="0"/>
        <v>3811.2254309352597</v>
      </c>
      <c r="L56" s="271"/>
      <c r="M56" s="271"/>
      <c r="N56" s="272" t="s">
        <v>773</v>
      </c>
      <c r="O56" s="273" t="s">
        <v>567</v>
      </c>
      <c r="P56" s="273" t="s">
        <v>690</v>
      </c>
      <c r="Q56" s="274" t="s">
        <v>674</v>
      </c>
      <c r="R56" s="139">
        <f t="shared" si="9"/>
        <v>1905.6127154676299</v>
      </c>
      <c r="S56" s="139">
        <f t="shared" si="5"/>
        <v>1905.6127154676299</v>
      </c>
      <c r="T56" s="288">
        <f>K56/($K$56+$K$57+$K$73+$K$74+$K$75+$K$76+$K$77)</f>
        <v>2.9140758648945195E-2</v>
      </c>
      <c r="U56" s="275" t="s">
        <v>774</v>
      </c>
      <c r="V56" s="276" t="str">
        <f>C56</f>
        <v>Seminaires et ateliers Atelier de lancement au niveau provinciel</v>
      </c>
      <c r="W56" s="140">
        <v>3466.9652809559202</v>
      </c>
      <c r="X56" s="141">
        <f>T56*SUMIF(V:V,"Coûts à inclure dans les activités COOPI",W:W)+W56</f>
        <v>7765.4708838205852</v>
      </c>
      <c r="Y56" s="289" t="s">
        <v>652</v>
      </c>
      <c r="Z56" s="377"/>
      <c r="AA56" s="377"/>
      <c r="AB56" s="377"/>
      <c r="AC56" s="377"/>
    </row>
    <row r="57" spans="1:29" ht="12" customHeight="1" x14ac:dyDescent="0.2">
      <c r="A57" s="264">
        <v>7005</v>
      </c>
      <c r="B57" s="264">
        <v>700504</v>
      </c>
      <c r="C57" s="265" t="s">
        <v>642</v>
      </c>
      <c r="D57" s="265" t="s">
        <v>775</v>
      </c>
      <c r="E57" s="290"/>
      <c r="F57" s="267" t="s">
        <v>758</v>
      </c>
      <c r="G57" s="286"/>
      <c r="H57" s="287">
        <v>4</v>
      </c>
      <c r="I57" s="270">
        <v>1451.3146441001468</v>
      </c>
      <c r="J57" s="269">
        <f t="shared" si="3"/>
        <v>5805.2585764005871</v>
      </c>
      <c r="K57" s="271">
        <f t="shared" si="0"/>
        <v>5805.2585764005871</v>
      </c>
      <c r="L57" s="271"/>
      <c r="M57" s="271"/>
      <c r="N57" s="272" t="s">
        <v>776</v>
      </c>
      <c r="O57" s="273" t="s">
        <v>570</v>
      </c>
      <c r="P57" s="273" t="s">
        <v>777</v>
      </c>
      <c r="Q57" s="274" t="s">
        <v>674</v>
      </c>
      <c r="R57" s="139">
        <f>J57</f>
        <v>5805.2585764005871</v>
      </c>
      <c r="S57" s="139">
        <f t="shared" si="5"/>
        <v>0</v>
      </c>
      <c r="T57" s="288">
        <f>K57/($K$56+$K$57+$K$73+$K$74+$K$75+$K$76+$K$77)</f>
        <v>4.4387203574073317E-2</v>
      </c>
      <c r="U57" s="275" t="s">
        <v>774</v>
      </c>
      <c r="V57" s="276" t="str">
        <f>C57</f>
        <v xml:space="preserve">Mapping des organisations féminines </v>
      </c>
      <c r="W57" s="140">
        <v>0</v>
      </c>
      <c r="X57" s="141">
        <f>T57*SUMIF(V:V,"Coûts à inclure dans les activités COOPI",W:W)+W57</f>
        <v>6547.4837342834571</v>
      </c>
      <c r="Y57" s="141" t="s">
        <v>642</v>
      </c>
      <c r="Z57" s="377"/>
      <c r="AA57" s="377"/>
      <c r="AB57" s="377"/>
      <c r="AC57" s="377"/>
    </row>
    <row r="58" spans="1:29" s="389" customFormat="1" ht="12" customHeight="1" x14ac:dyDescent="0.2">
      <c r="A58" s="291">
        <v>7003</v>
      </c>
      <c r="B58" s="291">
        <v>700301</v>
      </c>
      <c r="C58" s="292" t="s">
        <v>779</v>
      </c>
      <c r="D58" s="292" t="s">
        <v>778</v>
      </c>
      <c r="E58" s="127"/>
      <c r="F58" s="293" t="s">
        <v>761</v>
      </c>
      <c r="G58" s="294" t="s">
        <v>689</v>
      </c>
      <c r="H58" s="123">
        <v>44</v>
      </c>
      <c r="I58" s="124">
        <v>978.04124355712338</v>
      </c>
      <c r="J58" s="123">
        <f t="shared" si="3"/>
        <v>43033.814716513429</v>
      </c>
      <c r="K58" s="125">
        <f t="shared" si="0"/>
        <v>43033.814716513429</v>
      </c>
      <c r="L58" s="125"/>
      <c r="M58" s="125"/>
      <c r="N58" s="295" t="s">
        <v>776</v>
      </c>
      <c r="O58" s="296" t="s">
        <v>566</v>
      </c>
      <c r="P58" s="296" t="s">
        <v>690</v>
      </c>
      <c r="Q58" s="297" t="s">
        <v>674</v>
      </c>
      <c r="R58" s="126">
        <f t="shared" si="9"/>
        <v>21516.907358256714</v>
      </c>
      <c r="S58" s="126">
        <f t="shared" si="5"/>
        <v>21516.907358256714</v>
      </c>
      <c r="T58" s="298"/>
      <c r="U58" s="298" t="s">
        <v>780</v>
      </c>
      <c r="V58" s="252" t="str">
        <f>D58</f>
        <v>Coûts à inclure dans les activités COOPI</v>
      </c>
      <c r="W58" s="140">
        <v>26627.314072924459</v>
      </c>
      <c r="X58" s="444"/>
      <c r="Y58" s="444"/>
      <c r="Z58" s="388"/>
      <c r="AA58" s="388"/>
      <c r="AB58" s="388"/>
      <c r="AC58" s="388"/>
    </row>
    <row r="59" spans="1:29" s="389" customFormat="1" ht="12" customHeight="1" x14ac:dyDescent="0.2">
      <c r="A59" s="291">
        <v>7003</v>
      </c>
      <c r="B59" s="291">
        <v>700302</v>
      </c>
      <c r="C59" s="292" t="s">
        <v>781</v>
      </c>
      <c r="D59" s="292" t="s">
        <v>778</v>
      </c>
      <c r="E59" s="299"/>
      <c r="F59" s="293" t="s">
        <v>761</v>
      </c>
      <c r="G59" s="294" t="s">
        <v>689</v>
      </c>
      <c r="H59" s="123">
        <v>24</v>
      </c>
      <c r="I59" s="124">
        <v>4200</v>
      </c>
      <c r="J59" s="123">
        <f t="shared" si="3"/>
        <v>100800</v>
      </c>
      <c r="K59" s="125">
        <f t="shared" si="0"/>
        <v>100800</v>
      </c>
      <c r="L59" s="125"/>
      <c r="M59" s="125"/>
      <c r="N59" s="295" t="s">
        <v>776</v>
      </c>
      <c r="O59" s="296" t="s">
        <v>566</v>
      </c>
      <c r="P59" s="296" t="s">
        <v>690</v>
      </c>
      <c r="Q59" s="297" t="s">
        <v>674</v>
      </c>
      <c r="R59" s="126">
        <f t="shared" si="9"/>
        <v>50400</v>
      </c>
      <c r="S59" s="126">
        <f t="shared" si="5"/>
        <v>50400</v>
      </c>
      <c r="T59" s="298"/>
      <c r="U59" s="298" t="s">
        <v>780</v>
      </c>
      <c r="V59" s="252" t="str">
        <f t="shared" si="6"/>
        <v>Coûts à inclure dans les activités COOPI</v>
      </c>
      <c r="W59" s="140">
        <v>72499.45514250487</v>
      </c>
      <c r="X59" s="445"/>
      <c r="Y59" s="444"/>
      <c r="Z59" s="388"/>
      <c r="AA59" s="388"/>
      <c r="AB59" s="388"/>
      <c r="AC59" s="388"/>
    </row>
    <row r="60" spans="1:29" s="389" customFormat="1" ht="12" customHeight="1" x14ac:dyDescent="0.2">
      <c r="A60" s="291">
        <v>7003</v>
      </c>
      <c r="B60" s="291">
        <v>700304</v>
      </c>
      <c r="C60" s="292" t="s">
        <v>782</v>
      </c>
      <c r="D60" s="292" t="s">
        <v>778</v>
      </c>
      <c r="E60" s="299"/>
      <c r="F60" s="293" t="s">
        <v>688</v>
      </c>
      <c r="G60" s="294" t="s">
        <v>689</v>
      </c>
      <c r="H60" s="123">
        <v>6</v>
      </c>
      <c r="I60" s="124">
        <v>228.67352585611556</v>
      </c>
      <c r="J60" s="123">
        <f t="shared" si="3"/>
        <v>1372.0411551366933</v>
      </c>
      <c r="K60" s="125">
        <f t="shared" si="0"/>
        <v>1372.0411551366933</v>
      </c>
      <c r="L60" s="125"/>
      <c r="M60" s="125"/>
      <c r="N60" s="295" t="s">
        <v>776</v>
      </c>
      <c r="O60" s="296" t="s">
        <v>566</v>
      </c>
      <c r="P60" s="296" t="s">
        <v>690</v>
      </c>
      <c r="Q60" s="297" t="s">
        <v>674</v>
      </c>
      <c r="R60" s="126">
        <f t="shared" si="9"/>
        <v>686.02057756834665</v>
      </c>
      <c r="S60" s="126">
        <f t="shared" si="5"/>
        <v>686.02057756834665</v>
      </c>
      <c r="T60" s="298"/>
      <c r="U60" s="298" t="s">
        <v>780</v>
      </c>
      <c r="V60" s="252" t="str">
        <f t="shared" si="6"/>
        <v>Coûts à inclure dans les activités COOPI</v>
      </c>
      <c r="W60" s="140">
        <v>1177.8477810374745</v>
      </c>
      <c r="X60" s="445"/>
      <c r="Y60" s="444"/>
      <c r="Z60" s="388"/>
      <c r="AA60" s="388"/>
      <c r="AB60" s="388"/>
      <c r="AC60" s="388"/>
    </row>
    <row r="61" spans="1:29" s="389" customFormat="1" ht="12" customHeight="1" x14ac:dyDescent="0.2">
      <c r="A61" s="291">
        <v>7003</v>
      </c>
      <c r="B61" s="291">
        <v>700305</v>
      </c>
      <c r="C61" s="292" t="s">
        <v>783</v>
      </c>
      <c r="D61" s="292" t="s">
        <v>778</v>
      </c>
      <c r="E61" s="299"/>
      <c r="F61" s="293" t="s">
        <v>688</v>
      </c>
      <c r="G61" s="294"/>
      <c r="H61" s="123">
        <v>6</v>
      </c>
      <c r="I61" s="124">
        <v>1829.3882068489245</v>
      </c>
      <c r="J61" s="123">
        <f t="shared" si="3"/>
        <v>10976.329241093546</v>
      </c>
      <c r="K61" s="125">
        <f t="shared" si="0"/>
        <v>10976.329241093546</v>
      </c>
      <c r="L61" s="125"/>
      <c r="M61" s="125"/>
      <c r="N61" s="295" t="s">
        <v>776</v>
      </c>
      <c r="O61" s="296" t="s">
        <v>570</v>
      </c>
      <c r="P61" s="296" t="s">
        <v>690</v>
      </c>
      <c r="Q61" s="297" t="s">
        <v>674</v>
      </c>
      <c r="R61" s="126">
        <f t="shared" si="9"/>
        <v>5488.1646205467732</v>
      </c>
      <c r="S61" s="126">
        <f t="shared" si="5"/>
        <v>5488.1646205467732</v>
      </c>
      <c r="T61" s="298"/>
      <c r="U61" s="298" t="s">
        <v>780</v>
      </c>
      <c r="V61" s="252" t="str">
        <f t="shared" si="6"/>
        <v>Coûts à inclure dans les activités COOPI</v>
      </c>
      <c r="W61" s="140">
        <v>2345.4017549999999</v>
      </c>
      <c r="X61" s="445"/>
      <c r="Y61" s="444"/>
      <c r="Z61" s="388"/>
      <c r="AA61" s="388"/>
      <c r="AB61" s="388"/>
      <c r="AC61" s="388"/>
    </row>
    <row r="62" spans="1:29" s="389" customFormat="1" ht="12" customHeight="1" x14ac:dyDescent="0.2">
      <c r="A62" s="291">
        <v>7003</v>
      </c>
      <c r="B62" s="291">
        <v>700306</v>
      </c>
      <c r="C62" s="292" t="s">
        <v>784</v>
      </c>
      <c r="D62" s="292" t="s">
        <v>778</v>
      </c>
      <c r="E62" s="299"/>
      <c r="F62" s="293" t="s">
        <v>785</v>
      </c>
      <c r="G62" s="294"/>
      <c r="H62" s="123">
        <v>2</v>
      </c>
      <c r="I62" s="124">
        <v>1199.9993902039312</v>
      </c>
      <c r="J62" s="123">
        <f t="shared" si="3"/>
        <v>2399.9987804078623</v>
      </c>
      <c r="K62" s="125">
        <f t="shared" si="0"/>
        <v>2399.9987804078623</v>
      </c>
      <c r="L62" s="125"/>
      <c r="M62" s="125"/>
      <c r="N62" s="295" t="s">
        <v>776</v>
      </c>
      <c r="O62" s="296" t="s">
        <v>570</v>
      </c>
      <c r="P62" s="296" t="s">
        <v>690</v>
      </c>
      <c r="Q62" s="297" t="s">
        <v>674</v>
      </c>
      <c r="R62" s="126">
        <f t="shared" si="9"/>
        <v>1199.9993902039312</v>
      </c>
      <c r="S62" s="126">
        <f t="shared" si="5"/>
        <v>1199.9993902039312</v>
      </c>
      <c r="T62" s="298"/>
      <c r="U62" s="298" t="s">
        <v>780</v>
      </c>
      <c r="V62" s="252" t="str">
        <f t="shared" si="6"/>
        <v>Coûts à inclure dans les activités COOPI</v>
      </c>
      <c r="W62" s="140">
        <v>0</v>
      </c>
      <c r="X62" s="445"/>
      <c r="Y62" s="444"/>
      <c r="Z62" s="388"/>
      <c r="AA62" s="388"/>
      <c r="AB62" s="388"/>
      <c r="AC62" s="388"/>
    </row>
    <row r="63" spans="1:29" s="389" customFormat="1" ht="12" customHeight="1" x14ac:dyDescent="0.2">
      <c r="A63" s="291">
        <v>7003</v>
      </c>
      <c r="B63" s="291">
        <v>700307</v>
      </c>
      <c r="C63" s="292" t="s">
        <v>786</v>
      </c>
      <c r="D63" s="292" t="s">
        <v>778</v>
      </c>
      <c r="E63" s="299"/>
      <c r="F63" s="293" t="s">
        <v>704</v>
      </c>
      <c r="G63" s="294"/>
      <c r="H63" s="123">
        <v>24</v>
      </c>
      <c r="I63" s="124">
        <v>1737.9187965064784</v>
      </c>
      <c r="J63" s="123">
        <f t="shared" si="3"/>
        <v>41710.051116155482</v>
      </c>
      <c r="K63" s="125">
        <f t="shared" si="0"/>
        <v>41710.051116155482</v>
      </c>
      <c r="L63" s="125"/>
      <c r="M63" s="125"/>
      <c r="N63" s="295" t="s">
        <v>776</v>
      </c>
      <c r="O63" s="296" t="s">
        <v>568</v>
      </c>
      <c r="P63" s="296" t="s">
        <v>690</v>
      </c>
      <c r="Q63" s="297" t="s">
        <v>674</v>
      </c>
      <c r="R63" s="126">
        <f t="shared" si="9"/>
        <v>20855.025558077741</v>
      </c>
      <c r="S63" s="126">
        <f t="shared" si="5"/>
        <v>20855.025558077741</v>
      </c>
      <c r="T63" s="298"/>
      <c r="U63" s="298" t="s">
        <v>780</v>
      </c>
      <c r="V63" s="252" t="str">
        <f t="shared" si="6"/>
        <v>Coûts à inclure dans les activités COOPI</v>
      </c>
      <c r="W63" s="140">
        <v>17199.282879822844</v>
      </c>
      <c r="X63" s="445"/>
      <c r="Y63" s="444"/>
      <c r="Z63" s="388"/>
      <c r="AA63" s="388"/>
      <c r="AB63" s="388"/>
      <c r="AC63" s="388"/>
    </row>
    <row r="64" spans="1:29" s="389" customFormat="1" ht="12" customHeight="1" x14ac:dyDescent="0.2">
      <c r="A64" s="291">
        <v>7003</v>
      </c>
      <c r="B64" s="291">
        <v>700308</v>
      </c>
      <c r="C64" s="292" t="s">
        <v>787</v>
      </c>
      <c r="D64" s="292" t="s">
        <v>778</v>
      </c>
      <c r="E64" s="299"/>
      <c r="F64" s="293" t="s">
        <v>704</v>
      </c>
      <c r="G64" s="294"/>
      <c r="H64" s="123">
        <v>8</v>
      </c>
      <c r="I64" s="124">
        <v>4421.0214998849015</v>
      </c>
      <c r="J64" s="123">
        <f t="shared" si="3"/>
        <v>35368.171999079212</v>
      </c>
      <c r="K64" s="125">
        <f t="shared" si="0"/>
        <v>35368.171999079212</v>
      </c>
      <c r="L64" s="125"/>
      <c r="M64" s="125"/>
      <c r="N64" s="295" t="s">
        <v>776</v>
      </c>
      <c r="O64" s="296" t="s">
        <v>568</v>
      </c>
      <c r="P64" s="296" t="s">
        <v>690</v>
      </c>
      <c r="Q64" s="297" t="s">
        <v>674</v>
      </c>
      <c r="R64" s="126">
        <f t="shared" si="9"/>
        <v>17684.085999539606</v>
      </c>
      <c r="S64" s="126">
        <f t="shared" si="5"/>
        <v>17684.085999539606</v>
      </c>
      <c r="T64" s="298"/>
      <c r="U64" s="298" t="s">
        <v>780</v>
      </c>
      <c r="V64" s="252" t="str">
        <f t="shared" si="6"/>
        <v>Coûts à inclure dans les activités COOPI</v>
      </c>
      <c r="W64" s="140">
        <v>15178.107035979599</v>
      </c>
      <c r="X64" s="445"/>
      <c r="Y64" s="444"/>
      <c r="Z64" s="388"/>
      <c r="AA64" s="388"/>
      <c r="AB64" s="388"/>
      <c r="AC64" s="388"/>
    </row>
    <row r="65" spans="1:29" s="389" customFormat="1" ht="12" customHeight="1" x14ac:dyDescent="0.2">
      <c r="A65" s="291">
        <v>7003</v>
      </c>
      <c r="B65" s="291">
        <v>700309</v>
      </c>
      <c r="C65" s="292" t="s">
        <v>788</v>
      </c>
      <c r="D65" s="292" t="s">
        <v>778</v>
      </c>
      <c r="E65" s="299"/>
      <c r="F65" s="293" t="s">
        <v>704</v>
      </c>
      <c r="G65" s="294" t="s">
        <v>689</v>
      </c>
      <c r="H65" s="123">
        <v>2</v>
      </c>
      <c r="I65" s="124">
        <v>38.112254309352593</v>
      </c>
      <c r="J65" s="123">
        <f t="shared" si="3"/>
        <v>76.224508618705187</v>
      </c>
      <c r="K65" s="125">
        <f t="shared" si="0"/>
        <v>76.224508618705187</v>
      </c>
      <c r="L65" s="125"/>
      <c r="M65" s="125"/>
      <c r="N65" s="295" t="s">
        <v>776</v>
      </c>
      <c r="O65" s="296" t="s">
        <v>570</v>
      </c>
      <c r="P65" s="296" t="s">
        <v>690</v>
      </c>
      <c r="Q65" s="297" t="s">
        <v>674</v>
      </c>
      <c r="R65" s="126">
        <f t="shared" si="9"/>
        <v>38.112254309352593</v>
      </c>
      <c r="S65" s="126">
        <f t="shared" si="5"/>
        <v>38.112254309352593</v>
      </c>
      <c r="T65" s="298"/>
      <c r="U65" s="298" t="s">
        <v>780</v>
      </c>
      <c r="V65" s="252" t="str">
        <f t="shared" si="6"/>
        <v>Coûts à inclure dans les activités COOPI</v>
      </c>
      <c r="W65" s="140">
        <v>100.707820787034</v>
      </c>
      <c r="X65" s="445"/>
      <c r="Y65" s="444"/>
      <c r="Z65" s="388"/>
      <c r="AA65" s="388"/>
      <c r="AB65" s="388"/>
      <c r="AC65" s="388"/>
    </row>
    <row r="66" spans="1:29" s="389" customFormat="1" ht="12" customHeight="1" x14ac:dyDescent="0.2">
      <c r="A66" s="291">
        <v>7003</v>
      </c>
      <c r="B66" s="291">
        <v>700310</v>
      </c>
      <c r="C66" s="292" t="s">
        <v>789</v>
      </c>
      <c r="D66" s="292" t="s">
        <v>778</v>
      </c>
      <c r="E66" s="299"/>
      <c r="F66" s="293" t="s">
        <v>704</v>
      </c>
      <c r="G66" s="294" t="s">
        <v>689</v>
      </c>
      <c r="H66" s="123">
        <v>8</v>
      </c>
      <c r="I66" s="124">
        <v>49.545930602158371</v>
      </c>
      <c r="J66" s="123">
        <f t="shared" si="3"/>
        <v>396.36744481726697</v>
      </c>
      <c r="K66" s="125">
        <f t="shared" si="0"/>
        <v>396.36744481726697</v>
      </c>
      <c r="L66" s="125"/>
      <c r="M66" s="125"/>
      <c r="N66" s="295" t="s">
        <v>776</v>
      </c>
      <c r="O66" s="296" t="s">
        <v>570</v>
      </c>
      <c r="P66" s="296" t="s">
        <v>690</v>
      </c>
      <c r="Q66" s="297" t="s">
        <v>674</v>
      </c>
      <c r="R66" s="126">
        <f t="shared" si="9"/>
        <v>198.18372240863349</v>
      </c>
      <c r="S66" s="126">
        <f t="shared" si="5"/>
        <v>198.18372240863349</v>
      </c>
      <c r="T66" s="298"/>
      <c r="U66" s="298" t="s">
        <v>780</v>
      </c>
      <c r="V66" s="252" t="str">
        <f t="shared" si="6"/>
        <v>Coûts à inclure dans les activités COOPI</v>
      </c>
      <c r="W66" s="140">
        <v>0</v>
      </c>
      <c r="X66" s="445"/>
      <c r="Y66" s="444"/>
      <c r="Z66" s="388"/>
      <c r="AA66" s="388"/>
      <c r="AB66" s="388"/>
      <c r="AC66" s="388"/>
    </row>
    <row r="67" spans="1:29" s="389" customFormat="1" ht="12" customHeight="1" x14ac:dyDescent="0.2">
      <c r="A67" s="291">
        <v>7003</v>
      </c>
      <c r="B67" s="291">
        <v>700311</v>
      </c>
      <c r="C67" s="292" t="s">
        <v>790</v>
      </c>
      <c r="D67" s="292" t="s">
        <v>778</v>
      </c>
      <c r="E67" s="299"/>
      <c r="F67" s="293" t="s">
        <v>704</v>
      </c>
      <c r="G67" s="294" t="s">
        <v>689</v>
      </c>
      <c r="H67" s="123">
        <v>24</v>
      </c>
      <c r="I67" s="124">
        <v>26.678578016546815</v>
      </c>
      <c r="J67" s="123">
        <f t="shared" si="3"/>
        <v>640.28587239712351</v>
      </c>
      <c r="K67" s="125">
        <f t="shared" si="0"/>
        <v>640.28587239712351</v>
      </c>
      <c r="L67" s="125"/>
      <c r="M67" s="125"/>
      <c r="N67" s="295" t="s">
        <v>776</v>
      </c>
      <c r="O67" s="296" t="s">
        <v>570</v>
      </c>
      <c r="P67" s="296" t="s">
        <v>690</v>
      </c>
      <c r="Q67" s="297" t="s">
        <v>674</v>
      </c>
      <c r="R67" s="126">
        <f t="shared" si="9"/>
        <v>320.14293619856176</v>
      </c>
      <c r="S67" s="126">
        <f t="shared" si="5"/>
        <v>320.14293619856176</v>
      </c>
      <c r="T67" s="298"/>
      <c r="U67" s="298" t="s">
        <v>780</v>
      </c>
      <c r="V67" s="252" t="str">
        <f t="shared" si="6"/>
        <v>Coûts à inclure dans les activités COOPI</v>
      </c>
      <c r="W67" s="140">
        <v>2212.3899889779004</v>
      </c>
      <c r="X67" s="445"/>
      <c r="Y67" s="444"/>
      <c r="Z67" s="388"/>
      <c r="AA67" s="388"/>
      <c r="AB67" s="388"/>
      <c r="AC67" s="388"/>
    </row>
    <row r="68" spans="1:29" s="389" customFormat="1" ht="12" customHeight="1" x14ac:dyDescent="0.2">
      <c r="A68" s="291">
        <v>7003</v>
      </c>
      <c r="B68" s="291">
        <v>700312</v>
      </c>
      <c r="C68" s="292" t="s">
        <v>791</v>
      </c>
      <c r="D68" s="292" t="s">
        <v>778</v>
      </c>
      <c r="E68" s="299"/>
      <c r="F68" s="293" t="s">
        <v>704</v>
      </c>
      <c r="G68" s="294" t="s">
        <v>689</v>
      </c>
      <c r="H68" s="123">
        <v>192</v>
      </c>
      <c r="I68" s="124">
        <v>18.293882068489246</v>
      </c>
      <c r="J68" s="123">
        <f t="shared" si="3"/>
        <v>3512.4253571499353</v>
      </c>
      <c r="K68" s="125">
        <f t="shared" si="0"/>
        <v>3512.4253571499353</v>
      </c>
      <c r="L68" s="125"/>
      <c r="M68" s="125"/>
      <c r="N68" s="295" t="s">
        <v>776</v>
      </c>
      <c r="O68" s="296" t="s">
        <v>570</v>
      </c>
      <c r="P68" s="296" t="s">
        <v>690</v>
      </c>
      <c r="Q68" s="297" t="s">
        <v>674</v>
      </c>
      <c r="R68" s="126">
        <f t="shared" si="9"/>
        <v>1756.2126785749676</v>
      </c>
      <c r="S68" s="126">
        <f t="shared" si="5"/>
        <v>1756.2126785749676</v>
      </c>
      <c r="T68" s="298"/>
      <c r="U68" s="298" t="s">
        <v>780</v>
      </c>
      <c r="V68" s="252" t="str">
        <f t="shared" si="6"/>
        <v>Coûts à inclure dans les activités COOPI</v>
      </c>
      <c r="W68" s="140">
        <v>0</v>
      </c>
      <c r="X68" s="445"/>
      <c r="Y68" s="444"/>
      <c r="Z68" s="388"/>
      <c r="AA68" s="388"/>
      <c r="AB68" s="388"/>
      <c r="AC68" s="388"/>
    </row>
    <row r="69" spans="1:29" s="389" customFormat="1" ht="12" customHeight="1" x14ac:dyDescent="0.2">
      <c r="A69" s="291">
        <v>7003</v>
      </c>
      <c r="B69" s="291">
        <v>700313</v>
      </c>
      <c r="C69" s="292" t="s">
        <v>792</v>
      </c>
      <c r="D69" s="292" t="s">
        <v>778</v>
      </c>
      <c r="E69" s="299"/>
      <c r="F69" s="293" t="s">
        <v>704</v>
      </c>
      <c r="G69" s="294"/>
      <c r="H69" s="123">
        <v>24</v>
      </c>
      <c r="I69" s="124">
        <v>99.091861204316743</v>
      </c>
      <c r="J69" s="123">
        <f t="shared" si="3"/>
        <v>2378.2046689036019</v>
      </c>
      <c r="K69" s="125">
        <f t="shared" si="0"/>
        <v>2378.2046689036019</v>
      </c>
      <c r="L69" s="125"/>
      <c r="M69" s="125"/>
      <c r="N69" s="295" t="s">
        <v>776</v>
      </c>
      <c r="O69" s="296" t="s">
        <v>570</v>
      </c>
      <c r="P69" s="296" t="s">
        <v>690</v>
      </c>
      <c r="Q69" s="297" t="s">
        <v>674</v>
      </c>
      <c r="R69" s="126">
        <f t="shared" si="9"/>
        <v>1189.102334451801</v>
      </c>
      <c r="S69" s="126">
        <f t="shared" si="5"/>
        <v>1189.102334451801</v>
      </c>
      <c r="T69" s="298"/>
      <c r="U69" s="298" t="s">
        <v>780</v>
      </c>
      <c r="V69" s="252" t="str">
        <f t="shared" si="6"/>
        <v>Coûts à inclure dans les activités COOPI</v>
      </c>
      <c r="W69" s="140">
        <v>9136.9695361128997</v>
      </c>
      <c r="X69" s="445"/>
      <c r="Y69" s="444"/>
      <c r="Z69" s="388"/>
      <c r="AA69" s="388"/>
      <c r="AB69" s="388"/>
      <c r="AC69" s="388"/>
    </row>
    <row r="70" spans="1:29" s="389" customFormat="1" ht="12" customHeight="1" x14ac:dyDescent="0.2">
      <c r="A70" s="291">
        <v>7003</v>
      </c>
      <c r="B70" s="291">
        <v>700314</v>
      </c>
      <c r="C70" s="292" t="s">
        <v>793</v>
      </c>
      <c r="D70" s="292" t="s">
        <v>778</v>
      </c>
      <c r="E70" s="299"/>
      <c r="F70" s="293" t="s">
        <v>704</v>
      </c>
      <c r="G70" s="294"/>
      <c r="H70" s="123">
        <v>24</v>
      </c>
      <c r="I70" s="124">
        <v>38.112254309352593</v>
      </c>
      <c r="J70" s="123">
        <f t="shared" si="3"/>
        <v>914.69410342446224</v>
      </c>
      <c r="K70" s="125">
        <f t="shared" si="0"/>
        <v>914.69410342446224</v>
      </c>
      <c r="L70" s="125"/>
      <c r="M70" s="125"/>
      <c r="N70" s="295" t="s">
        <v>776</v>
      </c>
      <c r="O70" s="296" t="s">
        <v>570</v>
      </c>
      <c r="P70" s="296" t="s">
        <v>690</v>
      </c>
      <c r="Q70" s="297" t="s">
        <v>674</v>
      </c>
      <c r="R70" s="126">
        <f t="shared" si="9"/>
        <v>457.34705171223112</v>
      </c>
      <c r="S70" s="126">
        <f t="shared" si="5"/>
        <v>457.34705171223112</v>
      </c>
      <c r="T70" s="298"/>
      <c r="U70" s="298" t="s">
        <v>780</v>
      </c>
      <c r="V70" s="252" t="str">
        <f t="shared" si="6"/>
        <v>Coûts à inclure dans les activités COOPI</v>
      </c>
      <c r="W70" s="140">
        <v>0</v>
      </c>
      <c r="X70" s="445"/>
      <c r="Y70" s="444"/>
      <c r="Z70" s="388"/>
      <c r="AA70" s="388"/>
      <c r="AB70" s="388"/>
      <c r="AC70" s="388"/>
    </row>
    <row r="71" spans="1:29" s="389" customFormat="1" ht="12" customHeight="1" x14ac:dyDescent="0.2">
      <c r="A71" s="291">
        <v>7003</v>
      </c>
      <c r="B71" s="291">
        <v>700315</v>
      </c>
      <c r="C71" s="300" t="s">
        <v>794</v>
      </c>
      <c r="D71" s="292" t="s">
        <v>778</v>
      </c>
      <c r="E71" s="300"/>
      <c r="F71" s="293" t="s">
        <v>702</v>
      </c>
      <c r="G71" s="301" t="s">
        <v>794</v>
      </c>
      <c r="H71" s="123">
        <v>120</v>
      </c>
      <c r="I71" s="124">
        <v>12.19592137899283</v>
      </c>
      <c r="J71" s="123">
        <f t="shared" si="3"/>
        <v>1463.5105654791396</v>
      </c>
      <c r="K71" s="125">
        <f t="shared" si="0"/>
        <v>1463.5105654791396</v>
      </c>
      <c r="L71" s="125"/>
      <c r="M71" s="125"/>
      <c r="N71" s="295" t="s">
        <v>776</v>
      </c>
      <c r="O71" s="296" t="s">
        <v>570</v>
      </c>
      <c r="P71" s="296" t="s">
        <v>690</v>
      </c>
      <c r="Q71" s="297" t="s">
        <v>674</v>
      </c>
      <c r="R71" s="126">
        <f t="shared" si="9"/>
        <v>731.75528273956979</v>
      </c>
      <c r="S71" s="126">
        <f t="shared" si="5"/>
        <v>731.75528273956979</v>
      </c>
      <c r="T71" s="298"/>
      <c r="U71" s="298" t="s">
        <v>780</v>
      </c>
      <c r="V71" s="252" t="str">
        <f t="shared" si="6"/>
        <v>Coûts à inclure dans les activités COOPI</v>
      </c>
      <c r="W71" s="140">
        <v>0</v>
      </c>
      <c r="X71" s="445"/>
      <c r="Y71" s="444"/>
      <c r="Z71" s="388"/>
      <c r="AA71" s="388"/>
      <c r="AB71" s="388"/>
      <c r="AC71" s="388"/>
    </row>
    <row r="72" spans="1:29" s="389" customFormat="1" ht="12" customHeight="1" x14ac:dyDescent="0.2">
      <c r="A72" s="291">
        <v>7003</v>
      </c>
      <c r="B72" s="291">
        <v>700316</v>
      </c>
      <c r="C72" s="300" t="s">
        <v>795</v>
      </c>
      <c r="D72" s="292" t="s">
        <v>778</v>
      </c>
      <c r="E72" s="300"/>
      <c r="F72" s="293" t="s">
        <v>716</v>
      </c>
      <c r="G72" s="301" t="s">
        <v>794</v>
      </c>
      <c r="H72" s="123">
        <v>16</v>
      </c>
      <c r="I72" s="124">
        <v>304.89803447482075</v>
      </c>
      <c r="J72" s="123">
        <f t="shared" si="3"/>
        <v>4878.368551597132</v>
      </c>
      <c r="K72" s="125">
        <f t="shared" ref="K72:K77" si="10">J72</f>
        <v>4878.368551597132</v>
      </c>
      <c r="L72" s="125"/>
      <c r="M72" s="125"/>
      <c r="N72" s="295" t="s">
        <v>776</v>
      </c>
      <c r="O72" s="296" t="s">
        <v>570</v>
      </c>
      <c r="P72" s="296" t="s">
        <v>690</v>
      </c>
      <c r="Q72" s="297" t="s">
        <v>674</v>
      </c>
      <c r="R72" s="126">
        <f t="shared" si="9"/>
        <v>2439.184275798566</v>
      </c>
      <c r="S72" s="126">
        <f t="shared" si="5"/>
        <v>2439.184275798566</v>
      </c>
      <c r="T72" s="298"/>
      <c r="U72" s="298" t="s">
        <v>780</v>
      </c>
      <c r="V72" s="252" t="str">
        <f t="shared" si="6"/>
        <v>Coûts à inclure dans les activités COOPI</v>
      </c>
      <c r="W72" s="140">
        <v>1030.8869175571065</v>
      </c>
      <c r="X72" s="445"/>
      <c r="Y72" s="444"/>
      <c r="Z72" s="388"/>
      <c r="AA72" s="388"/>
      <c r="AB72" s="388"/>
      <c r="AC72" s="388"/>
    </row>
    <row r="73" spans="1:29" ht="12" customHeight="1" x14ac:dyDescent="0.2">
      <c r="A73" s="264">
        <v>7005</v>
      </c>
      <c r="B73" s="264">
        <v>700505</v>
      </c>
      <c r="C73" s="265" t="s">
        <v>796</v>
      </c>
      <c r="D73" s="265" t="s">
        <v>797</v>
      </c>
      <c r="E73" s="302"/>
      <c r="F73" s="267" t="s">
        <v>758</v>
      </c>
      <c r="G73" s="286"/>
      <c r="H73" s="287">
        <v>8</v>
      </c>
      <c r="I73" s="270">
        <v>525.94910946906577</v>
      </c>
      <c r="J73" s="269">
        <f t="shared" ref="J73:J136" si="11">H73*I73</f>
        <v>4207.5928757525262</v>
      </c>
      <c r="K73" s="271">
        <f t="shared" si="10"/>
        <v>4207.5928757525262</v>
      </c>
      <c r="L73" s="271"/>
      <c r="M73" s="271"/>
      <c r="N73" s="272" t="s">
        <v>776</v>
      </c>
      <c r="O73" s="273" t="s">
        <v>570</v>
      </c>
      <c r="P73" s="273" t="s">
        <v>777</v>
      </c>
      <c r="Q73" s="274" t="s">
        <v>674</v>
      </c>
      <c r="R73" s="139">
        <f>J73</f>
        <v>4207.5928757525262</v>
      </c>
      <c r="S73" s="139">
        <f t="shared" ref="S73:S136" si="12">J73-R73</f>
        <v>0</v>
      </c>
      <c r="T73" s="288">
        <f>K73/($K$56+$K$57+$K$73+$K$74+$K$75+$K$76+$K$77)</f>
        <v>3.2171397548435489E-2</v>
      </c>
      <c r="U73" s="275" t="s">
        <v>774</v>
      </c>
      <c r="V73" s="276" t="str">
        <f>C73</f>
        <v>Activité 1.1.3. Formation sur le cycle du projet, gestion financière et élaboration des plans COOPI</v>
      </c>
      <c r="W73" s="140">
        <v>10374.621006407644</v>
      </c>
      <c r="X73" s="141">
        <f>T73*SUMIF(V:V,"Coûts à inclure dans les activités COOPI",W:W)+W73</f>
        <v>15120.171191970234</v>
      </c>
      <c r="Y73" s="289" t="s">
        <v>644</v>
      </c>
      <c r="Z73" s="377"/>
      <c r="AA73" s="377"/>
      <c r="AB73" s="377"/>
      <c r="AC73" s="377"/>
    </row>
    <row r="74" spans="1:29" ht="12" customHeight="1" x14ac:dyDescent="0.2">
      <c r="A74" s="264">
        <v>7006</v>
      </c>
      <c r="B74" s="264">
        <v>700601</v>
      </c>
      <c r="C74" s="265" t="s">
        <v>798</v>
      </c>
      <c r="D74" s="265" t="s">
        <v>799</v>
      </c>
      <c r="E74" s="302"/>
      <c r="F74" s="267" t="s">
        <v>758</v>
      </c>
      <c r="G74" s="286"/>
      <c r="H74" s="287">
        <v>8</v>
      </c>
      <c r="I74" s="270">
        <v>5998.8688282920984</v>
      </c>
      <c r="J74" s="269">
        <f t="shared" si="11"/>
        <v>47990.950626336788</v>
      </c>
      <c r="K74" s="271">
        <f t="shared" si="10"/>
        <v>47990.950626336788</v>
      </c>
      <c r="L74" s="271"/>
      <c r="M74" s="271"/>
      <c r="N74" s="272" t="s">
        <v>776</v>
      </c>
      <c r="O74" s="273" t="s">
        <v>571</v>
      </c>
      <c r="P74" s="273" t="s">
        <v>777</v>
      </c>
      <c r="Q74" s="274" t="s">
        <v>674</v>
      </c>
      <c r="R74" s="139">
        <f t="shared" si="9"/>
        <v>23995.475313168394</v>
      </c>
      <c r="S74" s="139">
        <f t="shared" si="12"/>
        <v>23995.475313168394</v>
      </c>
      <c r="T74" s="288">
        <f>K74/($K$56+$K$57+$K$73+$K$74+$K$75+$K$76+$K$77)</f>
        <v>0.36694043290751788</v>
      </c>
      <c r="U74" s="275" t="s">
        <v>774</v>
      </c>
      <c r="V74" s="276" t="str">
        <f>C74</f>
        <v xml:space="preserve">Activité 1.1.4 Sub-conventions a cascade en faveur des organisations féminines </v>
      </c>
      <c r="W74" s="140">
        <v>10202.410752533939</v>
      </c>
      <c r="X74" s="141">
        <f>T74*SUMIF(V:V,"Coûts à inclure dans les activités COOPI",W:W)+W74</f>
        <v>64329.193303805805</v>
      </c>
      <c r="Y74" s="141" t="s">
        <v>643</v>
      </c>
      <c r="Z74" s="377"/>
      <c r="AA74" s="377"/>
      <c r="AB74" s="377"/>
      <c r="AC74" s="377"/>
    </row>
    <row r="75" spans="1:29" ht="12" customHeight="1" x14ac:dyDescent="0.2">
      <c r="A75" s="264">
        <v>7005</v>
      </c>
      <c r="B75" s="264">
        <v>700506</v>
      </c>
      <c r="C75" s="265" t="s">
        <v>800</v>
      </c>
      <c r="D75" s="265" t="s">
        <v>801</v>
      </c>
      <c r="E75" s="302"/>
      <c r="F75" s="267"/>
      <c r="G75" s="286"/>
      <c r="H75" s="287">
        <v>4</v>
      </c>
      <c r="I75" s="270">
        <v>890.30226066647663</v>
      </c>
      <c r="J75" s="269">
        <f t="shared" si="11"/>
        <v>3561.2090426659065</v>
      </c>
      <c r="K75" s="271">
        <f t="shared" si="10"/>
        <v>3561.2090426659065</v>
      </c>
      <c r="L75" s="271"/>
      <c r="M75" s="271"/>
      <c r="N75" s="272" t="s">
        <v>776</v>
      </c>
      <c r="O75" s="273" t="s">
        <v>570</v>
      </c>
      <c r="P75" s="273" t="s">
        <v>690</v>
      </c>
      <c r="Q75" s="274" t="s">
        <v>674</v>
      </c>
      <c r="R75" s="139">
        <f t="shared" ref="R75:R81" si="13">J75</f>
        <v>3561.2090426659065</v>
      </c>
      <c r="S75" s="139">
        <f t="shared" si="12"/>
        <v>0</v>
      </c>
      <c r="T75" s="288">
        <f>K75/($K$56+$K$57+$K$73+$K$74+$K$75+$K$76+$K$77)</f>
        <v>2.722912488157439E-2</v>
      </c>
      <c r="U75" s="275" t="s">
        <v>774</v>
      </c>
      <c r="V75" s="276" t="str">
        <f>C75</f>
        <v xml:space="preserve">Activitè 1.1.4.1 Atelier de lancement de l' appell a offre </v>
      </c>
      <c r="W75" s="140">
        <v>5723.5477325495021</v>
      </c>
      <c r="X75" s="141">
        <f>T75*SUMIF(V:V,"Coûts à inclure dans les activités COOPI",W:W)+W75</f>
        <v>9740.0713678662451</v>
      </c>
      <c r="Y75" s="289" t="s">
        <v>645</v>
      </c>
      <c r="Z75" s="377"/>
      <c r="AA75" s="377"/>
      <c r="AB75" s="377"/>
      <c r="AC75" s="377"/>
    </row>
    <row r="76" spans="1:29" ht="12" customHeight="1" x14ac:dyDescent="0.2">
      <c r="A76" s="264">
        <v>7004</v>
      </c>
      <c r="B76" s="264">
        <v>700407</v>
      </c>
      <c r="C76" s="265" t="s">
        <v>802</v>
      </c>
      <c r="D76" s="281" t="s">
        <v>803</v>
      </c>
      <c r="E76" s="281"/>
      <c r="F76" s="267" t="s">
        <v>758</v>
      </c>
      <c r="G76" s="280"/>
      <c r="H76" s="287">
        <v>1</v>
      </c>
      <c r="I76" s="270">
        <v>4000.6177600491337</v>
      </c>
      <c r="J76" s="269">
        <f t="shared" si="11"/>
        <v>4000.6177600491337</v>
      </c>
      <c r="K76" s="271">
        <f t="shared" si="10"/>
        <v>4000.6177600491337</v>
      </c>
      <c r="L76" s="271"/>
      <c r="M76" s="271"/>
      <c r="N76" s="272" t="s">
        <v>776</v>
      </c>
      <c r="O76" s="273" t="s">
        <v>569</v>
      </c>
      <c r="P76" s="273" t="s">
        <v>777</v>
      </c>
      <c r="Q76" s="274" t="s">
        <v>674</v>
      </c>
      <c r="R76" s="139">
        <f t="shared" si="13"/>
        <v>4000.6177600491337</v>
      </c>
      <c r="S76" s="139">
        <f t="shared" si="12"/>
        <v>0</v>
      </c>
      <c r="T76" s="288">
        <f>K76/($K$56+$K$57+$K$73+$K$74+$K$75+$K$76+$K$77)</f>
        <v>3.0588858807983715E-2</v>
      </c>
      <c r="U76" s="275" t="s">
        <v>774</v>
      </c>
      <c r="V76" s="276" t="str">
        <f>C76</f>
        <v>A.1.1.6 Organisation de Cycle de formation, production de manuels et d'outils pour améliorer les capacités institutionnelles des organisations de femmes</v>
      </c>
      <c r="W76" s="140">
        <v>-209.41616599873123</v>
      </c>
      <c r="X76" s="141">
        <f>T76*SUMIF(V:V,"Coûts à inclure dans les activités COOPI",W:W)+W76</f>
        <v>4302.696320685398</v>
      </c>
      <c r="Y76" s="289" t="s">
        <v>658</v>
      </c>
      <c r="Z76" s="377"/>
      <c r="AA76" s="377"/>
      <c r="AB76" s="377"/>
      <c r="AC76" s="377"/>
    </row>
    <row r="77" spans="1:29" ht="12" customHeight="1" x14ac:dyDescent="0.2">
      <c r="A77" s="264">
        <v>7004</v>
      </c>
      <c r="B77" s="264">
        <v>700408</v>
      </c>
      <c r="C77" s="265" t="s">
        <v>804</v>
      </c>
      <c r="D77" s="265" t="s">
        <v>805</v>
      </c>
      <c r="E77" s="302"/>
      <c r="F77" s="267" t="s">
        <v>758</v>
      </c>
      <c r="G77" s="286"/>
      <c r="H77" s="287">
        <v>1</v>
      </c>
      <c r="I77" s="270">
        <v>61409.906487349632</v>
      </c>
      <c r="J77" s="269">
        <f t="shared" si="11"/>
        <v>61409.906487349632</v>
      </c>
      <c r="K77" s="271">
        <f t="shared" si="10"/>
        <v>61409.906487349632</v>
      </c>
      <c r="L77" s="271"/>
      <c r="M77" s="271"/>
      <c r="N77" s="272" t="s">
        <v>806</v>
      </c>
      <c r="O77" s="273" t="s">
        <v>569</v>
      </c>
      <c r="P77" s="273" t="s">
        <v>777</v>
      </c>
      <c r="Q77" s="274" t="s">
        <v>674</v>
      </c>
      <c r="R77" s="139">
        <f t="shared" si="13"/>
        <v>61409.906487349632</v>
      </c>
      <c r="S77" s="139">
        <f t="shared" si="12"/>
        <v>0</v>
      </c>
      <c r="T77" s="288">
        <f>K77/($K$56+$K$57+$K$73+$K$74+$K$75+$K$76+$K$77)</f>
        <v>0.46954222363147002</v>
      </c>
      <c r="U77" s="275" t="s">
        <v>774</v>
      </c>
      <c r="V77" s="276" t="str">
        <f>C77</f>
        <v>Activité 2.1.5. Soutien économique aux jeunes filles (15-25 ans) inoccupées COOPI</v>
      </c>
      <c r="W77" s="140">
        <v>53519.316824731126</v>
      </c>
      <c r="X77" s="141">
        <f>T77*SUMIF(V:V,"Coûts à inclure dans les activités COOPI",W:W)+W77</f>
        <v>122780.72155945188</v>
      </c>
      <c r="Y77" s="289" t="s">
        <v>649</v>
      </c>
      <c r="Z77" s="377"/>
      <c r="AA77" s="377"/>
      <c r="AB77" s="377"/>
      <c r="AC77" s="377"/>
    </row>
    <row r="78" spans="1:29" s="389" customFormat="1" ht="12" customHeight="1" x14ac:dyDescent="0.2">
      <c r="A78" s="303">
        <v>7010</v>
      </c>
      <c r="B78" s="303" t="s">
        <v>807</v>
      </c>
      <c r="C78" s="304" t="s">
        <v>808</v>
      </c>
      <c r="D78" s="304" t="s">
        <v>809</v>
      </c>
      <c r="E78" s="305"/>
      <c r="F78" s="306" t="s">
        <v>758</v>
      </c>
      <c r="G78" s="307"/>
      <c r="H78" s="128">
        <v>24</v>
      </c>
      <c r="I78" s="129">
        <v>790.35763683066591</v>
      </c>
      <c r="J78" s="130">
        <f t="shared" si="11"/>
        <v>18968.583283935983</v>
      </c>
      <c r="K78" s="131"/>
      <c r="L78" s="131">
        <f>J78</f>
        <v>18968.583283935983</v>
      </c>
      <c r="M78" s="308"/>
      <c r="N78" s="304" t="s">
        <v>806</v>
      </c>
      <c r="O78" s="309" t="s">
        <v>571</v>
      </c>
      <c r="P78" s="310" t="s">
        <v>690</v>
      </c>
      <c r="Q78" s="297" t="s">
        <v>675</v>
      </c>
      <c r="R78" s="126">
        <f t="shared" si="13"/>
        <v>18968.583283935983</v>
      </c>
      <c r="S78" s="126">
        <f t="shared" si="12"/>
        <v>0</v>
      </c>
      <c r="T78" s="298"/>
      <c r="U78" s="298" t="s">
        <v>810</v>
      </c>
      <c r="V78" s="252" t="str">
        <f t="shared" ref="V78:V136" si="14">D78</f>
        <v>Coûts à inclure dans les activités ACORD</v>
      </c>
      <c r="W78" s="140">
        <v>9832.8387270158237</v>
      </c>
      <c r="X78" s="444"/>
      <c r="Y78" s="444"/>
      <c r="Z78" s="388"/>
      <c r="AA78" s="388"/>
      <c r="AB78" s="388"/>
    </row>
    <row r="79" spans="1:29" s="389" customFormat="1" ht="12" customHeight="1" x14ac:dyDescent="0.2">
      <c r="A79" s="303">
        <v>7010</v>
      </c>
      <c r="B79" s="303" t="s">
        <v>811</v>
      </c>
      <c r="C79" s="304" t="s">
        <v>812</v>
      </c>
      <c r="D79" s="304" t="s">
        <v>809</v>
      </c>
      <c r="E79" s="305"/>
      <c r="F79" s="306" t="s">
        <v>758</v>
      </c>
      <c r="G79" s="307"/>
      <c r="H79" s="128">
        <v>48</v>
      </c>
      <c r="I79" s="129">
        <v>543.37087532108285</v>
      </c>
      <c r="J79" s="130">
        <f t="shared" si="11"/>
        <v>26081.802015411977</v>
      </c>
      <c r="K79" s="131"/>
      <c r="L79" s="131">
        <f t="shared" ref="L79:L117" si="15">J79</f>
        <v>26081.802015411977</v>
      </c>
      <c r="M79" s="308"/>
      <c r="N79" s="304" t="s">
        <v>806</v>
      </c>
      <c r="O79" s="309" t="s">
        <v>571</v>
      </c>
      <c r="P79" s="310" t="s">
        <v>690</v>
      </c>
      <c r="Q79" s="297" t="s">
        <v>675</v>
      </c>
      <c r="R79" s="126">
        <f t="shared" si="13"/>
        <v>26081.802015411977</v>
      </c>
      <c r="S79" s="126">
        <f t="shared" si="12"/>
        <v>0</v>
      </c>
      <c r="T79" s="298"/>
      <c r="U79" s="298" t="s">
        <v>810</v>
      </c>
      <c r="V79" s="252" t="str">
        <f t="shared" si="14"/>
        <v>Coûts à inclure dans les activités ACORD</v>
      </c>
      <c r="W79" s="140">
        <v>13385.76799132516</v>
      </c>
      <c r="X79" s="444"/>
      <c r="Y79" s="444"/>
      <c r="Z79" s="388"/>
      <c r="AA79" s="388"/>
      <c r="AB79" s="388"/>
    </row>
    <row r="80" spans="1:29" s="389" customFormat="1" ht="12" customHeight="1" x14ac:dyDescent="0.2">
      <c r="A80" s="303">
        <v>7010</v>
      </c>
      <c r="B80" s="303" t="s">
        <v>813</v>
      </c>
      <c r="C80" s="304" t="s">
        <v>814</v>
      </c>
      <c r="D80" s="304" t="s">
        <v>809</v>
      </c>
      <c r="E80" s="305"/>
      <c r="F80" s="306" t="s">
        <v>758</v>
      </c>
      <c r="G80" s="307"/>
      <c r="H80" s="128">
        <v>3.5999999999999996</v>
      </c>
      <c r="I80" s="129">
        <v>2124.0861489824147</v>
      </c>
      <c r="J80" s="130">
        <f t="shared" si="11"/>
        <v>7646.7101363366919</v>
      </c>
      <c r="K80" s="131"/>
      <c r="L80" s="131">
        <f t="shared" si="15"/>
        <v>7646.7101363366919</v>
      </c>
      <c r="M80" s="308"/>
      <c r="N80" s="304" t="s">
        <v>542</v>
      </c>
      <c r="O80" s="309" t="s">
        <v>571</v>
      </c>
      <c r="P80" s="310" t="s">
        <v>690</v>
      </c>
      <c r="Q80" s="297" t="s">
        <v>675</v>
      </c>
      <c r="R80" s="126">
        <f t="shared" si="13"/>
        <v>7646.7101363366919</v>
      </c>
      <c r="S80" s="126">
        <f t="shared" si="12"/>
        <v>0</v>
      </c>
      <c r="T80" s="298"/>
      <c r="U80" s="298" t="s">
        <v>810</v>
      </c>
      <c r="V80" s="252" t="str">
        <f t="shared" si="14"/>
        <v>Coûts à inclure dans les activités ACORD</v>
      </c>
      <c r="W80" s="140">
        <v>3576.5324519311885</v>
      </c>
      <c r="X80" s="444"/>
      <c r="Y80" s="444"/>
      <c r="Z80" s="388"/>
      <c r="AA80" s="388"/>
      <c r="AB80" s="388"/>
    </row>
    <row r="81" spans="1:28" s="389" customFormat="1" ht="12" customHeight="1" x14ac:dyDescent="0.2">
      <c r="A81" s="303">
        <v>7010</v>
      </c>
      <c r="B81" s="303" t="s">
        <v>815</v>
      </c>
      <c r="C81" s="304" t="s">
        <v>816</v>
      </c>
      <c r="D81" s="304" t="s">
        <v>809</v>
      </c>
      <c r="E81" s="305"/>
      <c r="F81" s="306" t="s">
        <v>758</v>
      </c>
      <c r="G81" s="307"/>
      <c r="H81" s="128">
        <v>24</v>
      </c>
      <c r="I81" s="129">
        <v>296.38411381149973</v>
      </c>
      <c r="J81" s="130">
        <f t="shared" si="11"/>
        <v>7113.218731475994</v>
      </c>
      <c r="K81" s="131"/>
      <c r="L81" s="131">
        <f t="shared" si="15"/>
        <v>7113.218731475994</v>
      </c>
      <c r="M81" s="308"/>
      <c r="N81" s="304" t="s">
        <v>542</v>
      </c>
      <c r="O81" s="309" t="s">
        <v>571</v>
      </c>
      <c r="P81" s="310" t="s">
        <v>690</v>
      </c>
      <c r="Q81" s="297" t="s">
        <v>675</v>
      </c>
      <c r="R81" s="126">
        <f t="shared" si="13"/>
        <v>7113.218731475994</v>
      </c>
      <c r="S81" s="126">
        <f t="shared" si="12"/>
        <v>0</v>
      </c>
      <c r="T81" s="298"/>
      <c r="U81" s="298" t="s">
        <v>810</v>
      </c>
      <c r="V81" s="252" t="str">
        <f t="shared" si="14"/>
        <v>Coûts à inclure dans les activités ACORD</v>
      </c>
      <c r="W81" s="140">
        <v>9546.1731965662311</v>
      </c>
      <c r="X81" s="444"/>
      <c r="Y81" s="444"/>
      <c r="Z81" s="388"/>
      <c r="AA81" s="388"/>
      <c r="AB81" s="388"/>
    </row>
    <row r="82" spans="1:28" s="389" customFormat="1" ht="12" customHeight="1" x14ac:dyDescent="0.2">
      <c r="A82" s="303">
        <v>7010</v>
      </c>
      <c r="B82" s="303" t="s">
        <v>817</v>
      </c>
      <c r="C82" s="304" t="s">
        <v>818</v>
      </c>
      <c r="D82" s="304" t="s">
        <v>809</v>
      </c>
      <c r="E82" s="305"/>
      <c r="F82" s="306" t="s">
        <v>758</v>
      </c>
      <c r="G82" s="307"/>
      <c r="H82" s="128">
        <v>2</v>
      </c>
      <c r="I82" s="129">
        <v>1317.4273858921163</v>
      </c>
      <c r="J82" s="130">
        <f t="shared" si="11"/>
        <v>2634.8547717842325</v>
      </c>
      <c r="K82" s="131"/>
      <c r="L82" s="131">
        <f t="shared" si="15"/>
        <v>2634.8547717842325</v>
      </c>
      <c r="M82" s="308"/>
      <c r="N82" s="304" t="s">
        <v>542</v>
      </c>
      <c r="O82" s="309" t="s">
        <v>571</v>
      </c>
      <c r="P82" s="310" t="s">
        <v>690</v>
      </c>
      <c r="Q82" s="297" t="s">
        <v>675</v>
      </c>
      <c r="R82" s="126">
        <v>0</v>
      </c>
      <c r="S82" s="126">
        <f t="shared" si="12"/>
        <v>2634.8547717842325</v>
      </c>
      <c r="T82" s="298"/>
      <c r="U82" s="298" t="s">
        <v>810</v>
      </c>
      <c r="V82" s="252" t="str">
        <f t="shared" si="14"/>
        <v>Coûts à inclure dans les activités ACORD</v>
      </c>
      <c r="W82" s="140">
        <v>0</v>
      </c>
      <c r="X82" s="444"/>
      <c r="Y82" s="444"/>
      <c r="Z82" s="388"/>
      <c r="AA82" s="388"/>
      <c r="AB82" s="388"/>
    </row>
    <row r="83" spans="1:28" s="389" customFormat="1" ht="12" customHeight="1" x14ac:dyDescent="0.2">
      <c r="A83" s="303">
        <v>7010</v>
      </c>
      <c r="B83" s="303" t="s">
        <v>819</v>
      </c>
      <c r="C83" s="304" t="s">
        <v>820</v>
      </c>
      <c r="D83" s="304" t="s">
        <v>809</v>
      </c>
      <c r="E83" s="305"/>
      <c r="F83" s="306" t="s">
        <v>758</v>
      </c>
      <c r="G83" s="307"/>
      <c r="H83" s="128">
        <v>24</v>
      </c>
      <c r="I83" s="129">
        <v>849.68080581873721</v>
      </c>
      <c r="J83" s="130">
        <f t="shared" si="11"/>
        <v>20392.339339649694</v>
      </c>
      <c r="K83" s="131"/>
      <c r="L83" s="131">
        <f t="shared" si="15"/>
        <v>20392.339339649694</v>
      </c>
      <c r="M83" s="308"/>
      <c r="N83" s="304" t="s">
        <v>542</v>
      </c>
      <c r="O83" s="309" t="s">
        <v>571</v>
      </c>
      <c r="P83" s="310" t="s">
        <v>690</v>
      </c>
      <c r="Q83" s="297" t="s">
        <v>675</v>
      </c>
      <c r="R83" s="126">
        <f t="shared" ref="R83:R141" si="16">J83</f>
        <v>20392.339339649694</v>
      </c>
      <c r="S83" s="126">
        <f t="shared" si="12"/>
        <v>0</v>
      </c>
      <c r="T83" s="298"/>
      <c r="U83" s="298" t="s">
        <v>810</v>
      </c>
      <c r="V83" s="252" t="str">
        <f t="shared" si="14"/>
        <v>Coûts à inclure dans les activités ACORD</v>
      </c>
      <c r="W83" s="140">
        <v>10427.824396372635</v>
      </c>
      <c r="X83" s="444"/>
      <c r="Y83" s="444"/>
      <c r="Z83" s="388"/>
      <c r="AA83" s="388"/>
      <c r="AB83" s="388"/>
    </row>
    <row r="84" spans="1:28" s="389" customFormat="1" ht="12" customHeight="1" x14ac:dyDescent="0.2">
      <c r="A84" s="303">
        <v>7010</v>
      </c>
      <c r="B84" s="303" t="s">
        <v>821</v>
      </c>
      <c r="C84" s="304" t="s">
        <v>822</v>
      </c>
      <c r="D84" s="304" t="s">
        <v>809</v>
      </c>
      <c r="E84" s="305"/>
      <c r="F84" s="306" t="s">
        <v>758</v>
      </c>
      <c r="G84" s="307"/>
      <c r="H84" s="128">
        <v>3</v>
      </c>
      <c r="I84" s="129">
        <v>1947.2436277415532</v>
      </c>
      <c r="J84" s="130">
        <f t="shared" si="11"/>
        <v>5841.7308832246599</v>
      </c>
      <c r="K84" s="131"/>
      <c r="L84" s="131">
        <f t="shared" si="15"/>
        <v>5841.7308832246599</v>
      </c>
      <c r="M84" s="308"/>
      <c r="N84" s="304" t="s">
        <v>542</v>
      </c>
      <c r="O84" s="309" t="s">
        <v>571</v>
      </c>
      <c r="P84" s="310" t="s">
        <v>690</v>
      </c>
      <c r="Q84" s="297" t="s">
        <v>675</v>
      </c>
      <c r="R84" s="126">
        <f t="shared" si="16"/>
        <v>5841.7308832246599</v>
      </c>
      <c r="S84" s="126">
        <f t="shared" si="12"/>
        <v>0</v>
      </c>
      <c r="T84" s="298"/>
      <c r="U84" s="298" t="s">
        <v>810</v>
      </c>
      <c r="V84" s="252" t="str">
        <f t="shared" si="14"/>
        <v>Coûts à inclure dans les activités ACORD</v>
      </c>
      <c r="W84" s="140">
        <v>1979.1782619897294</v>
      </c>
      <c r="X84" s="444"/>
      <c r="Y84" s="444"/>
      <c r="Z84" s="388"/>
      <c r="AA84" s="388"/>
      <c r="AB84" s="388"/>
    </row>
    <row r="85" spans="1:28" s="389" customFormat="1" ht="12" customHeight="1" x14ac:dyDescent="0.2">
      <c r="A85" s="303">
        <v>7010</v>
      </c>
      <c r="B85" s="303" t="s">
        <v>823</v>
      </c>
      <c r="C85" s="304" t="s">
        <v>824</v>
      </c>
      <c r="D85" s="304" t="s">
        <v>809</v>
      </c>
      <c r="E85" s="305"/>
      <c r="F85" s="306" t="s">
        <v>758</v>
      </c>
      <c r="G85" s="307"/>
      <c r="H85" s="128">
        <v>1.6800000000000002</v>
      </c>
      <c r="I85" s="129">
        <v>2124.0861489824147</v>
      </c>
      <c r="J85" s="130">
        <f t="shared" si="11"/>
        <v>3568.4647302904568</v>
      </c>
      <c r="K85" s="131"/>
      <c r="L85" s="131">
        <f t="shared" si="15"/>
        <v>3568.4647302904568</v>
      </c>
      <c r="M85" s="308"/>
      <c r="N85" s="304" t="s">
        <v>542</v>
      </c>
      <c r="O85" s="309" t="s">
        <v>571</v>
      </c>
      <c r="P85" s="310" t="s">
        <v>690</v>
      </c>
      <c r="Q85" s="297" t="s">
        <v>675</v>
      </c>
      <c r="R85" s="126">
        <f t="shared" si="16"/>
        <v>3568.4647302904568</v>
      </c>
      <c r="S85" s="126">
        <f t="shared" si="12"/>
        <v>0</v>
      </c>
      <c r="T85" s="298"/>
      <c r="U85" s="298" t="s">
        <v>810</v>
      </c>
      <c r="V85" s="252" t="str">
        <f t="shared" si="14"/>
        <v>Coûts à inclure dans les activités ACORD</v>
      </c>
      <c r="W85" s="140">
        <v>1685.1368824480892</v>
      </c>
      <c r="X85" s="444"/>
      <c r="Y85" s="444"/>
      <c r="Z85" s="388"/>
      <c r="AA85" s="388"/>
      <c r="AB85" s="388"/>
    </row>
    <row r="86" spans="1:28" s="389" customFormat="1" ht="12" customHeight="1" x14ac:dyDescent="0.2">
      <c r="A86" s="303">
        <v>7010</v>
      </c>
      <c r="B86" s="303" t="s">
        <v>825</v>
      </c>
      <c r="C86" s="304" t="s">
        <v>826</v>
      </c>
      <c r="D86" s="304" t="s">
        <v>809</v>
      </c>
      <c r="E86" s="305"/>
      <c r="F86" s="306" t="s">
        <v>758</v>
      </c>
      <c r="G86" s="307"/>
      <c r="H86" s="128">
        <v>24</v>
      </c>
      <c r="I86" s="129">
        <v>193.10927404971301</v>
      </c>
      <c r="J86" s="130">
        <f t="shared" si="11"/>
        <v>4634.6225771931122</v>
      </c>
      <c r="K86" s="131"/>
      <c r="L86" s="131">
        <f t="shared" si="15"/>
        <v>4634.6225771931122</v>
      </c>
      <c r="M86" s="308"/>
      <c r="N86" s="304" t="s">
        <v>542</v>
      </c>
      <c r="O86" s="309" t="s">
        <v>571</v>
      </c>
      <c r="P86" s="310" t="s">
        <v>690</v>
      </c>
      <c r="Q86" s="297" t="s">
        <v>675</v>
      </c>
      <c r="R86" s="126">
        <f t="shared" si="16"/>
        <v>4634.6225771931122</v>
      </c>
      <c r="S86" s="126">
        <f t="shared" si="12"/>
        <v>0</v>
      </c>
      <c r="T86" s="298"/>
      <c r="U86" s="298" t="s">
        <v>810</v>
      </c>
      <c r="V86" s="252" t="str">
        <f t="shared" si="14"/>
        <v>Coûts à inclure dans les activités ACORD</v>
      </c>
      <c r="W86" s="140">
        <v>1421.9909536753114</v>
      </c>
      <c r="X86" s="444"/>
      <c r="Y86" s="444"/>
      <c r="Z86" s="388"/>
      <c r="AA86" s="388"/>
      <c r="AB86" s="388"/>
    </row>
    <row r="87" spans="1:28" s="389" customFormat="1" ht="12" customHeight="1" x14ac:dyDescent="0.2">
      <c r="A87" s="303">
        <v>7010</v>
      </c>
      <c r="B87" s="303" t="s">
        <v>827</v>
      </c>
      <c r="C87" s="304" t="s">
        <v>828</v>
      </c>
      <c r="D87" s="304" t="s">
        <v>809</v>
      </c>
      <c r="E87" s="305"/>
      <c r="F87" s="306" t="s">
        <v>758</v>
      </c>
      <c r="G87" s="307"/>
      <c r="H87" s="128">
        <v>1.6800000000000002</v>
      </c>
      <c r="I87" s="129">
        <v>3463.0804188895477</v>
      </c>
      <c r="J87" s="130">
        <f t="shared" si="11"/>
        <v>5817.9751037344404</v>
      </c>
      <c r="K87" s="131"/>
      <c r="L87" s="131">
        <f t="shared" si="15"/>
        <v>5817.9751037344404</v>
      </c>
      <c r="M87" s="308"/>
      <c r="N87" s="304" t="s">
        <v>542</v>
      </c>
      <c r="O87" s="309" t="s">
        <v>571</v>
      </c>
      <c r="P87" s="310" t="s">
        <v>690</v>
      </c>
      <c r="Q87" s="297" t="s">
        <v>675</v>
      </c>
      <c r="R87" s="126">
        <f t="shared" si="16"/>
        <v>5817.9751037344404</v>
      </c>
      <c r="S87" s="126">
        <f t="shared" si="12"/>
        <v>0</v>
      </c>
      <c r="T87" s="298"/>
      <c r="U87" s="298" t="s">
        <v>810</v>
      </c>
      <c r="V87" s="252" t="str">
        <f t="shared" si="14"/>
        <v>Coûts à inclure dans les activités ACORD</v>
      </c>
      <c r="W87" s="140">
        <v>2757.5035208100494</v>
      </c>
      <c r="X87" s="444"/>
      <c r="Y87" s="444"/>
      <c r="Z87" s="388"/>
      <c r="AA87" s="388"/>
      <c r="AB87" s="388"/>
    </row>
    <row r="88" spans="1:28" s="389" customFormat="1" ht="12" customHeight="1" x14ac:dyDescent="0.2">
      <c r="A88" s="303">
        <v>7010</v>
      </c>
      <c r="B88" s="303" t="s">
        <v>829</v>
      </c>
      <c r="C88" s="304" t="s">
        <v>830</v>
      </c>
      <c r="D88" s="304" t="s">
        <v>809</v>
      </c>
      <c r="E88" s="305"/>
      <c r="F88" s="306" t="s">
        <v>758</v>
      </c>
      <c r="G88" s="307"/>
      <c r="H88" s="128">
        <v>24</v>
      </c>
      <c r="I88" s="129">
        <v>370.48014226437465</v>
      </c>
      <c r="J88" s="130">
        <f t="shared" si="11"/>
        <v>8891.5234143449925</v>
      </c>
      <c r="K88" s="131"/>
      <c r="L88" s="131">
        <f t="shared" si="15"/>
        <v>8891.5234143449925</v>
      </c>
      <c r="M88" s="308"/>
      <c r="N88" s="304" t="s">
        <v>542</v>
      </c>
      <c r="O88" s="309" t="s">
        <v>571</v>
      </c>
      <c r="P88" s="310" t="s">
        <v>690</v>
      </c>
      <c r="Q88" s="297" t="s">
        <v>675</v>
      </c>
      <c r="R88" s="126">
        <f t="shared" si="16"/>
        <v>8891.5234143449925</v>
      </c>
      <c r="S88" s="126">
        <f t="shared" si="12"/>
        <v>0</v>
      </c>
      <c r="T88" s="298"/>
      <c r="U88" s="298" t="s">
        <v>810</v>
      </c>
      <c r="V88" s="252" t="str">
        <f t="shared" si="14"/>
        <v>Coûts à inclure dans les activités ACORD</v>
      </c>
      <c r="W88" s="140">
        <v>7040.2453003779183</v>
      </c>
      <c r="X88" s="444"/>
      <c r="Y88" s="444"/>
      <c r="Z88" s="388"/>
      <c r="AA88" s="388"/>
      <c r="AB88" s="388"/>
    </row>
    <row r="89" spans="1:28" s="389" customFormat="1" ht="12" customHeight="1" x14ac:dyDescent="0.2">
      <c r="A89" s="303">
        <v>7010</v>
      </c>
      <c r="B89" s="303" t="s">
        <v>831</v>
      </c>
      <c r="C89" s="304" t="s">
        <v>832</v>
      </c>
      <c r="D89" s="304" t="s">
        <v>809</v>
      </c>
      <c r="E89" s="305"/>
      <c r="F89" s="306" t="s">
        <v>758</v>
      </c>
      <c r="G89" s="307"/>
      <c r="H89" s="128">
        <v>2</v>
      </c>
      <c r="I89" s="129">
        <v>1006.378315852309</v>
      </c>
      <c r="J89" s="130">
        <f t="shared" si="11"/>
        <v>2012.756631704618</v>
      </c>
      <c r="K89" s="131"/>
      <c r="L89" s="131">
        <f t="shared" si="15"/>
        <v>2012.756631704618</v>
      </c>
      <c r="M89" s="308"/>
      <c r="N89" s="304" t="s">
        <v>542</v>
      </c>
      <c r="O89" s="309" t="s">
        <v>571</v>
      </c>
      <c r="P89" s="310" t="s">
        <v>690</v>
      </c>
      <c r="Q89" s="297" t="s">
        <v>675</v>
      </c>
      <c r="R89" s="126">
        <v>0</v>
      </c>
      <c r="S89" s="126">
        <f t="shared" si="12"/>
        <v>2012.756631704618</v>
      </c>
      <c r="T89" s="298"/>
      <c r="U89" s="298" t="s">
        <v>810</v>
      </c>
      <c r="V89" s="252" t="str">
        <f t="shared" si="14"/>
        <v>Coûts à inclure dans les activités ACORD</v>
      </c>
      <c r="W89" s="140">
        <v>83.732622717650003</v>
      </c>
      <c r="X89" s="444"/>
      <c r="Y89" s="444"/>
      <c r="Z89" s="388"/>
      <c r="AA89" s="388"/>
      <c r="AB89" s="388"/>
    </row>
    <row r="90" spans="1:28" s="389" customFormat="1" ht="12" customHeight="1" x14ac:dyDescent="0.2">
      <c r="A90" s="303">
        <v>7010</v>
      </c>
      <c r="B90" s="303" t="s">
        <v>833</v>
      </c>
      <c r="C90" s="304" t="s">
        <v>834</v>
      </c>
      <c r="D90" s="304" t="s">
        <v>809</v>
      </c>
      <c r="E90" s="305"/>
      <c r="F90" s="306" t="s">
        <v>758</v>
      </c>
      <c r="G90" s="307"/>
      <c r="H90" s="128">
        <v>80</v>
      </c>
      <c r="I90" s="129">
        <v>54.040703418296793</v>
      </c>
      <c r="J90" s="130">
        <f t="shared" si="11"/>
        <v>4323.2562734637431</v>
      </c>
      <c r="K90" s="131"/>
      <c r="L90" s="131">
        <f t="shared" si="15"/>
        <v>4323.2562734637431</v>
      </c>
      <c r="M90" s="308"/>
      <c r="N90" s="304" t="s">
        <v>542</v>
      </c>
      <c r="O90" s="309" t="s">
        <v>571</v>
      </c>
      <c r="P90" s="310" t="s">
        <v>690</v>
      </c>
      <c r="Q90" s="297" t="s">
        <v>675</v>
      </c>
      <c r="R90" s="126">
        <f t="shared" si="16"/>
        <v>4323.2562734637431</v>
      </c>
      <c r="S90" s="126">
        <f t="shared" si="12"/>
        <v>0</v>
      </c>
      <c r="T90" s="298"/>
      <c r="U90" s="298" t="s">
        <v>810</v>
      </c>
      <c r="V90" s="252" t="str">
        <f t="shared" si="14"/>
        <v>Coûts à inclure dans les activités ACORD</v>
      </c>
      <c r="W90" s="140">
        <v>519.3945639729385</v>
      </c>
      <c r="X90" s="444"/>
      <c r="Y90" s="444"/>
      <c r="Z90" s="388"/>
      <c r="AA90" s="388"/>
      <c r="AB90" s="388"/>
    </row>
    <row r="91" spans="1:28" s="389" customFormat="1" ht="12" customHeight="1" x14ac:dyDescent="0.2">
      <c r="A91" s="303">
        <v>7010</v>
      </c>
      <c r="B91" s="303" t="s">
        <v>835</v>
      </c>
      <c r="C91" s="304" t="s">
        <v>836</v>
      </c>
      <c r="D91" s="304" t="s">
        <v>809</v>
      </c>
      <c r="E91" s="305"/>
      <c r="F91" s="306" t="s">
        <v>758</v>
      </c>
      <c r="G91" s="307"/>
      <c r="H91" s="128">
        <v>1</v>
      </c>
      <c r="I91" s="129">
        <v>3040.1131218678624</v>
      </c>
      <c r="J91" s="130">
        <f t="shared" si="11"/>
        <v>3040.1131218678624</v>
      </c>
      <c r="K91" s="131"/>
      <c r="L91" s="131">
        <f t="shared" si="15"/>
        <v>3040.1131218678624</v>
      </c>
      <c r="M91" s="308"/>
      <c r="N91" s="304" t="s">
        <v>543</v>
      </c>
      <c r="O91" s="309" t="s">
        <v>571</v>
      </c>
      <c r="P91" s="310" t="s">
        <v>690</v>
      </c>
      <c r="Q91" s="297" t="s">
        <v>675</v>
      </c>
      <c r="R91" s="126">
        <f t="shared" si="16"/>
        <v>3040.1131218678624</v>
      </c>
      <c r="S91" s="126">
        <f t="shared" si="12"/>
        <v>0</v>
      </c>
      <c r="T91" s="298"/>
      <c r="U91" s="298" t="s">
        <v>810</v>
      </c>
      <c r="V91" s="252" t="str">
        <f t="shared" si="14"/>
        <v>Coûts à inclure dans les activités ACORD</v>
      </c>
      <c r="W91" s="140">
        <v>3259.4453599854128</v>
      </c>
      <c r="X91" s="444"/>
      <c r="Y91" s="444"/>
      <c r="Z91" s="388"/>
      <c r="AA91" s="388"/>
      <c r="AB91" s="388"/>
    </row>
    <row r="92" spans="1:28" s="389" customFormat="1" ht="12" customHeight="1" x14ac:dyDescent="0.2">
      <c r="A92" s="303">
        <v>7010</v>
      </c>
      <c r="B92" s="303" t="s">
        <v>837</v>
      </c>
      <c r="C92" s="304" t="s">
        <v>838</v>
      </c>
      <c r="D92" s="304" t="s">
        <v>809</v>
      </c>
      <c r="E92" s="305"/>
      <c r="F92" s="306" t="s">
        <v>758</v>
      </c>
      <c r="G92" s="307"/>
      <c r="H92" s="128">
        <v>5</v>
      </c>
      <c r="I92" s="129">
        <v>800.3573404964045</v>
      </c>
      <c r="J92" s="130">
        <f t="shared" si="11"/>
        <v>4001.7867024820225</v>
      </c>
      <c r="K92" s="131"/>
      <c r="L92" s="131">
        <f t="shared" si="15"/>
        <v>4001.7867024820225</v>
      </c>
      <c r="M92" s="308"/>
      <c r="N92" s="304" t="s">
        <v>543</v>
      </c>
      <c r="O92" s="309" t="s">
        <v>571</v>
      </c>
      <c r="P92" s="310" t="s">
        <v>690</v>
      </c>
      <c r="Q92" s="297" t="s">
        <v>675</v>
      </c>
      <c r="R92" s="126">
        <f t="shared" si="16"/>
        <v>4001.7867024820225</v>
      </c>
      <c r="S92" s="126">
        <f t="shared" si="12"/>
        <v>0</v>
      </c>
      <c r="T92" s="298"/>
      <c r="U92" s="298" t="s">
        <v>810</v>
      </c>
      <c r="V92" s="252" t="str">
        <f t="shared" si="14"/>
        <v>Coûts à inclure dans les activités ACORD</v>
      </c>
      <c r="W92" s="140">
        <v>6383.096666397385</v>
      </c>
      <c r="X92" s="444"/>
      <c r="Y92" s="444"/>
      <c r="Z92" s="388"/>
      <c r="AA92" s="388"/>
      <c r="AB92" s="388"/>
    </row>
    <row r="93" spans="1:28" s="389" customFormat="1" ht="12" customHeight="1" x14ac:dyDescent="0.2">
      <c r="A93" s="303">
        <v>7010</v>
      </c>
      <c r="B93" s="303" t="s">
        <v>839</v>
      </c>
      <c r="C93" s="304" t="s">
        <v>840</v>
      </c>
      <c r="D93" s="304" t="s">
        <v>809</v>
      </c>
      <c r="E93" s="305"/>
      <c r="F93" s="306" t="s">
        <v>758</v>
      </c>
      <c r="G93" s="307"/>
      <c r="H93" s="128">
        <v>3</v>
      </c>
      <c r="I93" s="129">
        <v>609.79606894964149</v>
      </c>
      <c r="J93" s="130">
        <f t="shared" si="11"/>
        <v>1829.3882068489245</v>
      </c>
      <c r="K93" s="131"/>
      <c r="L93" s="131">
        <f t="shared" si="15"/>
        <v>1829.3882068489245</v>
      </c>
      <c r="M93" s="308"/>
      <c r="N93" s="304" t="s">
        <v>543</v>
      </c>
      <c r="O93" s="309" t="s">
        <v>571</v>
      </c>
      <c r="P93" s="310" t="s">
        <v>690</v>
      </c>
      <c r="Q93" s="297" t="s">
        <v>675</v>
      </c>
      <c r="R93" s="126">
        <f t="shared" si="16"/>
        <v>1829.3882068489245</v>
      </c>
      <c r="S93" s="126">
        <f t="shared" si="12"/>
        <v>0</v>
      </c>
      <c r="T93" s="298"/>
      <c r="U93" s="298" t="s">
        <v>810</v>
      </c>
      <c r="V93" s="252" t="str">
        <f t="shared" si="14"/>
        <v>Coûts à inclure dans les activités ACORD</v>
      </c>
      <c r="W93" s="140">
        <v>0</v>
      </c>
      <c r="X93" s="444"/>
      <c r="Y93" s="444"/>
      <c r="Z93" s="388"/>
      <c r="AA93" s="388"/>
      <c r="AB93" s="388"/>
    </row>
    <row r="94" spans="1:28" s="389" customFormat="1" ht="12" customHeight="1" x14ac:dyDescent="0.2">
      <c r="A94" s="303">
        <v>7010</v>
      </c>
      <c r="B94" s="303" t="s">
        <v>841</v>
      </c>
      <c r="C94" s="304" t="s">
        <v>842</v>
      </c>
      <c r="D94" s="304" t="s">
        <v>809</v>
      </c>
      <c r="E94" s="305"/>
      <c r="F94" s="306" t="s">
        <v>758</v>
      </c>
      <c r="G94" s="307"/>
      <c r="H94" s="128">
        <v>2</v>
      </c>
      <c r="I94" s="129">
        <v>167.69391896115141</v>
      </c>
      <c r="J94" s="130">
        <f t="shared" si="11"/>
        <v>335.38783792230282</v>
      </c>
      <c r="K94" s="131"/>
      <c r="L94" s="131">
        <f t="shared" si="15"/>
        <v>335.38783792230282</v>
      </c>
      <c r="M94" s="308"/>
      <c r="N94" s="304" t="s">
        <v>543</v>
      </c>
      <c r="O94" s="309" t="s">
        <v>571</v>
      </c>
      <c r="P94" s="310" t="s">
        <v>690</v>
      </c>
      <c r="Q94" s="297" t="s">
        <v>675</v>
      </c>
      <c r="R94" s="126">
        <f t="shared" si="16"/>
        <v>335.38783792230282</v>
      </c>
      <c r="S94" s="126">
        <f t="shared" si="12"/>
        <v>0</v>
      </c>
      <c r="T94" s="298"/>
      <c r="U94" s="298" t="s">
        <v>810</v>
      </c>
      <c r="V94" s="252" t="str">
        <f t="shared" si="14"/>
        <v>Coûts à inclure dans les activités ACORD</v>
      </c>
      <c r="W94" s="140">
        <v>0</v>
      </c>
      <c r="X94" s="444"/>
      <c r="Y94" s="444"/>
      <c r="Z94" s="388"/>
      <c r="AA94" s="388"/>
      <c r="AB94" s="388"/>
    </row>
    <row r="95" spans="1:28" s="389" customFormat="1" ht="12" customHeight="1" x14ac:dyDescent="0.2">
      <c r="A95" s="303">
        <v>7010</v>
      </c>
      <c r="B95" s="303" t="s">
        <v>843</v>
      </c>
      <c r="C95" s="304" t="s">
        <v>844</v>
      </c>
      <c r="D95" s="304" t="s">
        <v>809</v>
      </c>
      <c r="E95" s="305"/>
      <c r="F95" s="306" t="s">
        <v>758</v>
      </c>
      <c r="G95" s="307"/>
      <c r="H95" s="128">
        <v>1</v>
      </c>
      <c r="I95" s="129">
        <v>228.67352585611556</v>
      </c>
      <c r="J95" s="130">
        <f t="shared" si="11"/>
        <v>228.67352585611556</v>
      </c>
      <c r="K95" s="131"/>
      <c r="L95" s="131">
        <f t="shared" si="15"/>
        <v>228.67352585611556</v>
      </c>
      <c r="M95" s="308"/>
      <c r="N95" s="304" t="s">
        <v>543</v>
      </c>
      <c r="O95" s="309" t="s">
        <v>571</v>
      </c>
      <c r="P95" s="310" t="s">
        <v>690</v>
      </c>
      <c r="Q95" s="297" t="s">
        <v>675</v>
      </c>
      <c r="R95" s="126">
        <f t="shared" si="16"/>
        <v>228.67352585611556</v>
      </c>
      <c r="S95" s="126">
        <f t="shared" si="12"/>
        <v>0</v>
      </c>
      <c r="T95" s="298"/>
      <c r="U95" s="298" t="s">
        <v>810</v>
      </c>
      <c r="V95" s="252" t="str">
        <f t="shared" si="14"/>
        <v>Coûts à inclure dans les activités ACORD</v>
      </c>
      <c r="W95" s="140">
        <v>0</v>
      </c>
      <c r="X95" s="444"/>
      <c r="Y95" s="444"/>
      <c r="Z95" s="388"/>
      <c r="AA95" s="388"/>
      <c r="AB95" s="388"/>
    </row>
    <row r="96" spans="1:28" s="389" customFormat="1" ht="12" customHeight="1" x14ac:dyDescent="0.2">
      <c r="A96" s="303">
        <v>7010</v>
      </c>
      <c r="B96" s="303" t="s">
        <v>845</v>
      </c>
      <c r="C96" s="304" t="s">
        <v>846</v>
      </c>
      <c r="D96" s="304" t="s">
        <v>809</v>
      </c>
      <c r="E96" s="305"/>
      <c r="F96" s="306" t="s">
        <v>758</v>
      </c>
      <c r="G96" s="307"/>
      <c r="H96" s="128">
        <v>1</v>
      </c>
      <c r="I96" s="129">
        <v>5335.7156033093634</v>
      </c>
      <c r="J96" s="130">
        <f t="shared" si="11"/>
        <v>5335.7156033093634</v>
      </c>
      <c r="K96" s="131"/>
      <c r="L96" s="131">
        <f t="shared" si="15"/>
        <v>5335.7156033093634</v>
      </c>
      <c r="M96" s="308"/>
      <c r="N96" s="304" t="s">
        <v>543</v>
      </c>
      <c r="O96" s="309" t="s">
        <v>571</v>
      </c>
      <c r="P96" s="310" t="s">
        <v>690</v>
      </c>
      <c r="Q96" s="297" t="s">
        <v>675</v>
      </c>
      <c r="R96" s="126">
        <f t="shared" si="16"/>
        <v>5335.7156033093634</v>
      </c>
      <c r="S96" s="126">
        <f t="shared" si="12"/>
        <v>0</v>
      </c>
      <c r="T96" s="298"/>
      <c r="U96" s="298" t="s">
        <v>810</v>
      </c>
      <c r="V96" s="252" t="str">
        <f t="shared" si="14"/>
        <v>Coûts à inclure dans les activités ACORD</v>
      </c>
      <c r="W96" s="140">
        <v>1221.2266749192486</v>
      </c>
      <c r="X96" s="444"/>
      <c r="Y96" s="444"/>
      <c r="Z96" s="388"/>
      <c r="AA96" s="388"/>
      <c r="AB96" s="388"/>
    </row>
    <row r="97" spans="1:28" s="389" customFormat="1" ht="12" customHeight="1" x14ac:dyDescent="0.2">
      <c r="A97" s="303">
        <v>7010</v>
      </c>
      <c r="B97" s="303" t="s">
        <v>847</v>
      </c>
      <c r="C97" s="304" t="s">
        <v>848</v>
      </c>
      <c r="D97" s="304" t="s">
        <v>809</v>
      </c>
      <c r="E97" s="305"/>
      <c r="F97" s="306" t="s">
        <v>758</v>
      </c>
      <c r="G97" s="307"/>
      <c r="H97" s="128">
        <v>3</v>
      </c>
      <c r="I97" s="129">
        <v>68.602057756834668</v>
      </c>
      <c r="J97" s="130">
        <f t="shared" si="11"/>
        <v>205.80617327050402</v>
      </c>
      <c r="K97" s="131"/>
      <c r="L97" s="131">
        <f t="shared" si="15"/>
        <v>205.80617327050402</v>
      </c>
      <c r="M97" s="308"/>
      <c r="N97" s="304" t="s">
        <v>543</v>
      </c>
      <c r="O97" s="309" t="s">
        <v>571</v>
      </c>
      <c r="P97" s="310" t="s">
        <v>690</v>
      </c>
      <c r="Q97" s="297" t="s">
        <v>675</v>
      </c>
      <c r="R97" s="126">
        <f t="shared" si="16"/>
        <v>205.80617327050402</v>
      </c>
      <c r="S97" s="126">
        <f t="shared" si="12"/>
        <v>0</v>
      </c>
      <c r="T97" s="298"/>
      <c r="U97" s="298" t="s">
        <v>810</v>
      </c>
      <c r="V97" s="252" t="str">
        <f t="shared" si="14"/>
        <v>Coûts à inclure dans les activités ACORD</v>
      </c>
      <c r="W97" s="140">
        <v>0</v>
      </c>
      <c r="X97" s="444"/>
      <c r="Y97" s="444"/>
      <c r="Z97" s="388"/>
      <c r="AA97" s="388"/>
      <c r="AB97" s="388"/>
    </row>
    <row r="98" spans="1:28" s="389" customFormat="1" ht="12" customHeight="1" x14ac:dyDescent="0.2">
      <c r="A98" s="303">
        <v>7010</v>
      </c>
      <c r="B98" s="303" t="s">
        <v>849</v>
      </c>
      <c r="C98" s="304" t="s">
        <v>850</v>
      </c>
      <c r="D98" s="304" t="s">
        <v>809</v>
      </c>
      <c r="E98" s="305"/>
      <c r="F98" s="306" t="s">
        <v>758</v>
      </c>
      <c r="G98" s="307"/>
      <c r="H98" s="128">
        <v>48</v>
      </c>
      <c r="I98" s="129">
        <v>386.21813870776532</v>
      </c>
      <c r="J98" s="130">
        <f t="shared" si="11"/>
        <v>18538.470657972735</v>
      </c>
      <c r="K98" s="131"/>
      <c r="L98" s="131">
        <f t="shared" si="15"/>
        <v>18538.470657972735</v>
      </c>
      <c r="M98" s="308"/>
      <c r="N98" s="304" t="s">
        <v>543</v>
      </c>
      <c r="O98" s="309" t="s">
        <v>571</v>
      </c>
      <c r="P98" s="310" t="s">
        <v>690</v>
      </c>
      <c r="Q98" s="297" t="s">
        <v>675</v>
      </c>
      <c r="R98" s="126">
        <f t="shared" si="16"/>
        <v>18538.470657972735</v>
      </c>
      <c r="S98" s="126">
        <f t="shared" si="12"/>
        <v>0</v>
      </c>
      <c r="T98" s="298"/>
      <c r="U98" s="298" t="s">
        <v>810</v>
      </c>
      <c r="V98" s="252" t="str">
        <f t="shared" si="14"/>
        <v>Coûts à inclure dans les activités ACORD</v>
      </c>
      <c r="W98" s="140">
        <v>1572.7052230557847</v>
      </c>
      <c r="X98" s="444"/>
      <c r="Y98" s="444"/>
      <c r="Z98" s="388"/>
      <c r="AA98" s="388"/>
      <c r="AB98" s="388"/>
    </row>
    <row r="99" spans="1:28" s="389" customFormat="1" ht="12" customHeight="1" x14ac:dyDescent="0.2">
      <c r="A99" s="303">
        <v>7010</v>
      </c>
      <c r="B99" s="303" t="s">
        <v>851</v>
      </c>
      <c r="C99" s="304" t="s">
        <v>852</v>
      </c>
      <c r="D99" s="304" t="s">
        <v>809</v>
      </c>
      <c r="E99" s="305"/>
      <c r="F99" s="306" t="s">
        <v>758</v>
      </c>
      <c r="G99" s="307"/>
      <c r="H99" s="128">
        <v>48</v>
      </c>
      <c r="I99" s="129">
        <v>54.070341829677929</v>
      </c>
      <c r="J99" s="130">
        <f t="shared" si="11"/>
        <v>2595.3764078245404</v>
      </c>
      <c r="K99" s="131"/>
      <c r="L99" s="131">
        <f t="shared" si="15"/>
        <v>2595.3764078245404</v>
      </c>
      <c r="M99" s="308"/>
      <c r="N99" s="304" t="s">
        <v>543</v>
      </c>
      <c r="O99" s="309" t="s">
        <v>571</v>
      </c>
      <c r="P99" s="310" t="s">
        <v>690</v>
      </c>
      <c r="Q99" s="297" t="s">
        <v>675</v>
      </c>
      <c r="R99" s="126">
        <f t="shared" si="16"/>
        <v>2595.3764078245404</v>
      </c>
      <c r="S99" s="126">
        <f t="shared" si="12"/>
        <v>0</v>
      </c>
      <c r="T99" s="298"/>
      <c r="U99" s="298" t="s">
        <v>810</v>
      </c>
      <c r="V99" s="252" t="str">
        <f t="shared" si="14"/>
        <v>Coûts à inclure dans les activités ACORD</v>
      </c>
      <c r="W99" s="140">
        <v>404.74120254834264</v>
      </c>
      <c r="X99" s="444"/>
      <c r="Y99" s="444"/>
      <c r="Z99" s="388"/>
      <c r="AA99" s="388"/>
      <c r="AB99" s="388"/>
    </row>
    <row r="100" spans="1:28" s="389" customFormat="1" ht="12" customHeight="1" x14ac:dyDescent="0.2">
      <c r="A100" s="303">
        <v>7010</v>
      </c>
      <c r="B100" s="303" t="s">
        <v>853</v>
      </c>
      <c r="C100" s="304" t="s">
        <v>854</v>
      </c>
      <c r="D100" s="304" t="s">
        <v>809</v>
      </c>
      <c r="E100" s="305"/>
      <c r="F100" s="306" t="s">
        <v>758</v>
      </c>
      <c r="G100" s="307"/>
      <c r="H100" s="128">
        <v>24</v>
      </c>
      <c r="I100" s="129">
        <v>345.78146611341634</v>
      </c>
      <c r="J100" s="130">
        <f t="shared" si="11"/>
        <v>8298.7551867219918</v>
      </c>
      <c r="K100" s="131"/>
      <c r="L100" s="131">
        <f t="shared" si="15"/>
        <v>8298.7551867219918</v>
      </c>
      <c r="M100" s="308"/>
      <c r="N100" s="304" t="s">
        <v>543</v>
      </c>
      <c r="O100" s="309" t="s">
        <v>571</v>
      </c>
      <c r="P100" s="310" t="s">
        <v>690</v>
      </c>
      <c r="Q100" s="297" t="s">
        <v>675</v>
      </c>
      <c r="R100" s="126">
        <f t="shared" si="16"/>
        <v>8298.7551867219918</v>
      </c>
      <c r="S100" s="126">
        <f t="shared" si="12"/>
        <v>0</v>
      </c>
      <c r="T100" s="298"/>
      <c r="U100" s="298" t="s">
        <v>810</v>
      </c>
      <c r="V100" s="252" t="str">
        <f t="shared" si="14"/>
        <v>Coûts à inclure dans les activités ACORD</v>
      </c>
      <c r="W100" s="140">
        <v>4848.6562381375425</v>
      </c>
      <c r="X100" s="444"/>
      <c r="Y100" s="444"/>
      <c r="Z100" s="388"/>
      <c r="AA100" s="388"/>
      <c r="AB100" s="388"/>
    </row>
    <row r="101" spans="1:28" s="389" customFormat="1" ht="12" customHeight="1" x14ac:dyDescent="0.2">
      <c r="A101" s="303">
        <v>7010</v>
      </c>
      <c r="B101" s="303" t="s">
        <v>855</v>
      </c>
      <c r="C101" s="304" t="s">
        <v>856</v>
      </c>
      <c r="D101" s="304" t="s">
        <v>809</v>
      </c>
      <c r="E101" s="305"/>
      <c r="F101" s="306" t="s">
        <v>758</v>
      </c>
      <c r="G101" s="307"/>
      <c r="H101" s="128">
        <v>24</v>
      </c>
      <c r="I101" s="129">
        <v>154.48527958901406</v>
      </c>
      <c r="J101" s="130">
        <f t="shared" si="11"/>
        <v>3707.6467101363373</v>
      </c>
      <c r="K101" s="131"/>
      <c r="L101" s="131">
        <f t="shared" si="15"/>
        <v>3707.6467101363373</v>
      </c>
      <c r="M101" s="308"/>
      <c r="N101" s="304" t="s">
        <v>543</v>
      </c>
      <c r="O101" s="309" t="s">
        <v>571</v>
      </c>
      <c r="P101" s="310" t="s">
        <v>690</v>
      </c>
      <c r="Q101" s="297" t="s">
        <v>675</v>
      </c>
      <c r="R101" s="126">
        <f t="shared" si="16"/>
        <v>3707.6467101363373</v>
      </c>
      <c r="S101" s="126">
        <f t="shared" si="12"/>
        <v>0</v>
      </c>
      <c r="T101" s="298"/>
      <c r="U101" s="298" t="s">
        <v>810</v>
      </c>
      <c r="V101" s="252" t="str">
        <f t="shared" si="14"/>
        <v>Coûts à inclure dans les activités ACORD</v>
      </c>
      <c r="W101" s="140">
        <v>1420.5405232355104</v>
      </c>
      <c r="X101" s="444"/>
      <c r="Y101" s="444"/>
      <c r="Z101" s="388"/>
      <c r="AA101" s="388"/>
      <c r="AB101" s="388"/>
    </row>
    <row r="102" spans="1:28" s="389" customFormat="1" ht="12" customHeight="1" x14ac:dyDescent="0.2">
      <c r="A102" s="303">
        <v>7010</v>
      </c>
      <c r="B102" s="303" t="s">
        <v>857</v>
      </c>
      <c r="C102" s="304" t="s">
        <v>858</v>
      </c>
      <c r="D102" s="304" t="s">
        <v>809</v>
      </c>
      <c r="E102" s="305"/>
      <c r="F102" s="306" t="s">
        <v>758</v>
      </c>
      <c r="G102" s="307"/>
      <c r="H102" s="128">
        <v>24</v>
      </c>
      <c r="I102" s="129">
        <v>193.11400908911284</v>
      </c>
      <c r="J102" s="130">
        <f t="shared" si="11"/>
        <v>4634.736218138708</v>
      </c>
      <c r="K102" s="131"/>
      <c r="L102" s="131">
        <f t="shared" si="15"/>
        <v>4634.736218138708</v>
      </c>
      <c r="M102" s="308"/>
      <c r="N102" s="304" t="s">
        <v>543</v>
      </c>
      <c r="O102" s="309" t="s">
        <v>571</v>
      </c>
      <c r="P102" s="310" t="s">
        <v>690</v>
      </c>
      <c r="Q102" s="297" t="s">
        <v>675</v>
      </c>
      <c r="R102" s="126">
        <f t="shared" si="16"/>
        <v>4634.736218138708</v>
      </c>
      <c r="S102" s="126">
        <f t="shared" si="12"/>
        <v>0</v>
      </c>
      <c r="T102" s="298"/>
      <c r="U102" s="298" t="s">
        <v>810</v>
      </c>
      <c r="V102" s="252" t="str">
        <f t="shared" si="14"/>
        <v>Coûts à inclure dans les activités ACORD</v>
      </c>
      <c r="W102" s="140">
        <v>1930.9360820907327</v>
      </c>
      <c r="X102" s="444"/>
      <c r="Y102" s="444"/>
      <c r="Z102" s="388"/>
      <c r="AA102" s="388"/>
      <c r="AB102" s="388"/>
    </row>
    <row r="103" spans="1:28" s="389" customFormat="1" ht="12" customHeight="1" x14ac:dyDescent="0.2">
      <c r="A103" s="303">
        <v>7010</v>
      </c>
      <c r="B103" s="303" t="s">
        <v>859</v>
      </c>
      <c r="C103" s="304" t="s">
        <v>860</v>
      </c>
      <c r="D103" s="304" t="s">
        <v>809</v>
      </c>
      <c r="E103" s="305"/>
      <c r="F103" s="306" t="s">
        <v>758</v>
      </c>
      <c r="G103" s="307"/>
      <c r="H103" s="128">
        <v>24</v>
      </c>
      <c r="I103" s="129">
        <v>77.247579529737209</v>
      </c>
      <c r="J103" s="130">
        <f t="shared" si="11"/>
        <v>1853.941908713693</v>
      </c>
      <c r="K103" s="131"/>
      <c r="L103" s="131">
        <f t="shared" si="15"/>
        <v>1853.941908713693</v>
      </c>
      <c r="M103" s="308"/>
      <c r="N103" s="304" t="s">
        <v>543</v>
      </c>
      <c r="O103" s="309" t="s">
        <v>571</v>
      </c>
      <c r="P103" s="310" t="s">
        <v>690</v>
      </c>
      <c r="Q103" s="297" t="s">
        <v>675</v>
      </c>
      <c r="R103" s="126">
        <f t="shared" si="16"/>
        <v>1853.941908713693</v>
      </c>
      <c r="S103" s="126">
        <f t="shared" si="12"/>
        <v>0</v>
      </c>
      <c r="T103" s="298"/>
      <c r="U103" s="298" t="s">
        <v>810</v>
      </c>
      <c r="V103" s="252" t="str">
        <f t="shared" si="14"/>
        <v>Coûts à inclure dans les activités ACORD</v>
      </c>
      <c r="W103" s="140">
        <v>0</v>
      </c>
      <c r="X103" s="444"/>
      <c r="Y103" s="444"/>
      <c r="Z103" s="388"/>
      <c r="AA103" s="388"/>
      <c r="AB103" s="388"/>
    </row>
    <row r="104" spans="1:28" s="389" customFormat="1" ht="12" customHeight="1" x14ac:dyDescent="0.2">
      <c r="A104" s="303">
        <v>7010</v>
      </c>
      <c r="B104" s="303" t="s">
        <v>861</v>
      </c>
      <c r="C104" s="304" t="s">
        <v>862</v>
      </c>
      <c r="D104" s="304" t="s">
        <v>809</v>
      </c>
      <c r="E104" s="305"/>
      <c r="F104" s="306" t="s">
        <v>758</v>
      </c>
      <c r="G104" s="307"/>
      <c r="H104" s="128">
        <v>24</v>
      </c>
      <c r="I104" s="129">
        <v>52.716854376605411</v>
      </c>
      <c r="J104" s="130">
        <f t="shared" si="11"/>
        <v>1265.20450503853</v>
      </c>
      <c r="K104" s="131"/>
      <c r="L104" s="131">
        <f t="shared" si="15"/>
        <v>1265.20450503853</v>
      </c>
      <c r="M104" s="308"/>
      <c r="N104" s="304" t="s">
        <v>543</v>
      </c>
      <c r="O104" s="309" t="s">
        <v>571</v>
      </c>
      <c r="P104" s="310" t="s">
        <v>690</v>
      </c>
      <c r="Q104" s="297" t="s">
        <v>675</v>
      </c>
      <c r="R104" s="126">
        <f t="shared" si="16"/>
        <v>1265.20450503853</v>
      </c>
      <c r="S104" s="126">
        <f t="shared" si="12"/>
        <v>0</v>
      </c>
      <c r="T104" s="298"/>
      <c r="U104" s="298" t="s">
        <v>810</v>
      </c>
      <c r="V104" s="252" t="str">
        <f t="shared" si="14"/>
        <v>Coûts à inclure dans les activités ACORD</v>
      </c>
      <c r="W104" s="140">
        <v>762.69098187837562</v>
      </c>
      <c r="X104" s="444"/>
      <c r="Y104" s="444"/>
      <c r="Z104" s="388"/>
      <c r="AA104" s="388"/>
      <c r="AB104" s="388"/>
    </row>
    <row r="105" spans="1:28" s="389" customFormat="1" ht="12" customHeight="1" x14ac:dyDescent="0.2">
      <c r="A105" s="303">
        <v>7010</v>
      </c>
      <c r="B105" s="303" t="s">
        <v>863</v>
      </c>
      <c r="C105" s="304" t="s">
        <v>864</v>
      </c>
      <c r="D105" s="304" t="s">
        <v>809</v>
      </c>
      <c r="E105" s="305"/>
      <c r="F105" s="306" t="s">
        <v>758</v>
      </c>
      <c r="G105" s="307"/>
      <c r="H105" s="128">
        <v>2</v>
      </c>
      <c r="I105" s="129">
        <v>772.43627741553064</v>
      </c>
      <c r="J105" s="130">
        <f t="shared" si="11"/>
        <v>1544.8725548310613</v>
      </c>
      <c r="K105" s="131"/>
      <c r="L105" s="131">
        <f t="shared" si="15"/>
        <v>1544.8725548310613</v>
      </c>
      <c r="M105" s="308"/>
      <c r="N105" s="304" t="s">
        <v>543</v>
      </c>
      <c r="O105" s="309" t="s">
        <v>571</v>
      </c>
      <c r="P105" s="310" t="s">
        <v>690</v>
      </c>
      <c r="Q105" s="297" t="s">
        <v>675</v>
      </c>
      <c r="R105" s="126">
        <f t="shared" si="16"/>
        <v>1544.8725548310613</v>
      </c>
      <c r="S105" s="126">
        <f t="shared" si="12"/>
        <v>0</v>
      </c>
      <c r="T105" s="298"/>
      <c r="U105" s="298" t="s">
        <v>810</v>
      </c>
      <c r="V105" s="252" t="str">
        <f t="shared" si="14"/>
        <v>Coûts à inclure dans les activités ACORD</v>
      </c>
      <c r="W105" s="140">
        <v>0</v>
      </c>
      <c r="X105" s="444"/>
      <c r="Y105" s="444"/>
      <c r="Z105" s="388"/>
      <c r="AA105" s="388"/>
      <c r="AB105" s="388"/>
    </row>
    <row r="106" spans="1:28" ht="12" customHeight="1" x14ac:dyDescent="0.2">
      <c r="A106" s="311">
        <v>7020</v>
      </c>
      <c r="B106" s="311" t="s">
        <v>865</v>
      </c>
      <c r="C106" s="312" t="s">
        <v>626</v>
      </c>
      <c r="D106" s="312" t="s">
        <v>866</v>
      </c>
      <c r="E106" s="313"/>
      <c r="F106" s="314" t="s">
        <v>758</v>
      </c>
      <c r="G106" s="315"/>
      <c r="H106" s="316">
        <v>400</v>
      </c>
      <c r="I106" s="317">
        <v>28.323058684054537</v>
      </c>
      <c r="J106" s="318">
        <f t="shared" si="11"/>
        <v>11329.223473621814</v>
      </c>
      <c r="K106" s="319"/>
      <c r="L106" s="319">
        <f t="shared" si="15"/>
        <v>11329.223473621814</v>
      </c>
      <c r="M106" s="320"/>
      <c r="N106" s="312" t="s">
        <v>776</v>
      </c>
      <c r="O106" s="321" t="s">
        <v>571</v>
      </c>
      <c r="P106" s="322" t="s">
        <v>777</v>
      </c>
      <c r="Q106" s="274" t="s">
        <v>675</v>
      </c>
      <c r="R106" s="139">
        <f t="shared" si="16"/>
        <v>11329.223473621814</v>
      </c>
      <c r="S106" s="139">
        <f t="shared" si="12"/>
        <v>0</v>
      </c>
      <c r="T106" s="288">
        <f t="shared" ref="T106:T117" si="17">L106/($L$106+$L$107+$L$108+$L$109+$L$110+$L$111+$L$112+$L$113+$L$114+$L$115+$L$116+$L$117)</f>
        <v>7.9760035752315869E-2</v>
      </c>
      <c r="U106" s="288" t="s">
        <v>867</v>
      </c>
      <c r="V106" s="276" t="str">
        <f t="shared" ref="V106:V117" si="18">C106</f>
        <v>Organisations des ateliers par les femmes sur la stratégie de participation des femmes aux actions de prévention et gestion des conflits</v>
      </c>
      <c r="W106" s="140">
        <v>11869.927449512899</v>
      </c>
      <c r="X106" s="141">
        <f>T106*SUMIF(V:V,"Coûts à inclure dans les activités ACORD",W:W)+W106</f>
        <v>18574.584594704298</v>
      </c>
      <c r="Y106" s="289" t="s">
        <v>626</v>
      </c>
      <c r="Z106" s="377"/>
      <c r="AA106" s="377"/>
      <c r="AB106" s="377"/>
    </row>
    <row r="107" spans="1:28" ht="12" customHeight="1" x14ac:dyDescent="0.2">
      <c r="A107" s="311">
        <v>7020</v>
      </c>
      <c r="B107" s="311" t="s">
        <v>868</v>
      </c>
      <c r="C107" s="312" t="s">
        <v>627</v>
      </c>
      <c r="D107" s="312" t="s">
        <v>803</v>
      </c>
      <c r="E107" s="313"/>
      <c r="F107" s="314" t="s">
        <v>758</v>
      </c>
      <c r="G107" s="315"/>
      <c r="H107" s="316">
        <v>4</v>
      </c>
      <c r="I107" s="317">
        <v>2317.3088322465915</v>
      </c>
      <c r="J107" s="318">
        <f t="shared" si="11"/>
        <v>9269.2353289863659</v>
      </c>
      <c r="K107" s="319"/>
      <c r="L107" s="319">
        <f t="shared" si="15"/>
        <v>9269.2353289863659</v>
      </c>
      <c r="M107" s="320"/>
      <c r="N107" s="312" t="s">
        <v>806</v>
      </c>
      <c r="O107" s="321" t="s">
        <v>571</v>
      </c>
      <c r="P107" s="322" t="s">
        <v>777</v>
      </c>
      <c r="Q107" s="274" t="s">
        <v>675</v>
      </c>
      <c r="R107" s="139">
        <f t="shared" si="16"/>
        <v>9269.2353289863659</v>
      </c>
      <c r="S107" s="139">
        <f t="shared" si="12"/>
        <v>0</v>
      </c>
      <c r="T107" s="288">
        <f t="shared" si="17"/>
        <v>6.5257300551794323E-2</v>
      </c>
      <c r="U107" s="288" t="s">
        <v>867</v>
      </c>
      <c r="V107" s="276" t="str">
        <f t="shared" si="18"/>
        <v>Elaboration des plans daction des organisation feminines</v>
      </c>
      <c r="W107" s="140">
        <v>8834.4257321745772</v>
      </c>
      <c r="X107" s="141">
        <f t="shared" ref="X107:X117" si="19">T107*SUMIF(V:V,"Coûts à inclure dans les activités ACORD",W:W)+W107</f>
        <v>14319.977767020384</v>
      </c>
      <c r="Y107" s="141" t="s">
        <v>627</v>
      </c>
      <c r="Z107" s="377"/>
      <c r="AA107" s="377"/>
      <c r="AB107" s="377"/>
    </row>
    <row r="108" spans="1:28" ht="12" customHeight="1" x14ac:dyDescent="0.2">
      <c r="A108" s="311">
        <v>7020</v>
      </c>
      <c r="B108" s="311" t="s">
        <v>869</v>
      </c>
      <c r="C108" s="312" t="s">
        <v>628</v>
      </c>
      <c r="D108" s="312" t="s">
        <v>870</v>
      </c>
      <c r="E108" s="313"/>
      <c r="F108" s="314" t="s">
        <v>758</v>
      </c>
      <c r="G108" s="315"/>
      <c r="H108" s="316">
        <v>400</v>
      </c>
      <c r="I108" s="317">
        <v>25.26378186129222</v>
      </c>
      <c r="J108" s="318">
        <f t="shared" si="11"/>
        <v>10105.512744516887</v>
      </c>
      <c r="K108" s="319"/>
      <c r="L108" s="319">
        <f t="shared" si="15"/>
        <v>10105.512744516887</v>
      </c>
      <c r="M108" s="320"/>
      <c r="N108" s="312" t="s">
        <v>806</v>
      </c>
      <c r="O108" s="321" t="s">
        <v>571</v>
      </c>
      <c r="P108" s="322" t="s">
        <v>777</v>
      </c>
      <c r="Q108" s="274" t="s">
        <v>675</v>
      </c>
      <c r="R108" s="139">
        <f t="shared" si="16"/>
        <v>10105.512744516887</v>
      </c>
      <c r="S108" s="139">
        <f t="shared" si="12"/>
        <v>0</v>
      </c>
      <c r="T108" s="288">
        <f t="shared" si="17"/>
        <v>7.1144863518212267E-2</v>
      </c>
      <c r="U108" s="288" t="s">
        <v>867</v>
      </c>
      <c r="V108" s="276" t="str">
        <f t="shared" si="18"/>
        <v>Formation femmes entrepreneurs</v>
      </c>
      <c r="W108" s="140">
        <v>0</v>
      </c>
      <c r="X108" s="141">
        <f t="shared" si="19"/>
        <v>5980.4626844992217</v>
      </c>
      <c r="Y108" s="289" t="s">
        <v>628</v>
      </c>
      <c r="Z108" s="377"/>
      <c r="AA108" s="377"/>
      <c r="AB108" s="377"/>
    </row>
    <row r="109" spans="1:28" ht="12" customHeight="1" x14ac:dyDescent="0.2">
      <c r="A109" s="311">
        <v>7020</v>
      </c>
      <c r="B109" s="311" t="s">
        <v>871</v>
      </c>
      <c r="C109" s="312" t="s">
        <v>632</v>
      </c>
      <c r="D109" s="312" t="s">
        <v>870</v>
      </c>
      <c r="E109" s="313"/>
      <c r="F109" s="314" t="s">
        <v>758</v>
      </c>
      <c r="G109" s="315"/>
      <c r="H109" s="316">
        <v>2</v>
      </c>
      <c r="I109" s="317">
        <v>15061.15491009682</v>
      </c>
      <c r="J109" s="318">
        <f t="shared" si="11"/>
        <v>30122.309820193641</v>
      </c>
      <c r="K109" s="319"/>
      <c r="L109" s="319">
        <f t="shared" si="15"/>
        <v>30122.309820193641</v>
      </c>
      <c r="M109" s="320"/>
      <c r="N109" s="312" t="s">
        <v>806</v>
      </c>
      <c r="O109" s="321" t="s">
        <v>571</v>
      </c>
      <c r="P109" s="322" t="s">
        <v>777</v>
      </c>
      <c r="Q109" s="274" t="s">
        <v>675</v>
      </c>
      <c r="R109" s="139">
        <f t="shared" si="16"/>
        <v>30122.309820193641</v>
      </c>
      <c r="S109" s="139">
        <f t="shared" si="12"/>
        <v>0</v>
      </c>
      <c r="T109" s="288">
        <f t="shared" si="17"/>
        <v>0.21206718305053546</v>
      </c>
      <c r="U109" s="288" t="s">
        <v>867</v>
      </c>
      <c r="V109" s="276" t="str">
        <f t="shared" si="18"/>
        <v>Soutien financier pour des activités économiques génératrices de revenus pour les femmes en vue de renforcer leur autonomie</v>
      </c>
      <c r="W109" s="140">
        <v>0</v>
      </c>
      <c r="X109" s="141">
        <f t="shared" si="19"/>
        <v>17826.443289415169</v>
      </c>
      <c r="Y109" s="289" t="s">
        <v>632</v>
      </c>
      <c r="Z109" s="377"/>
      <c r="AA109" s="377"/>
      <c r="AB109" s="377"/>
    </row>
    <row r="110" spans="1:28" ht="12" customHeight="1" x14ac:dyDescent="0.2">
      <c r="A110" s="311">
        <v>7020</v>
      </c>
      <c r="B110" s="311" t="s">
        <v>872</v>
      </c>
      <c r="C110" s="312" t="s">
        <v>631</v>
      </c>
      <c r="D110" s="312" t="s">
        <v>873</v>
      </c>
      <c r="E110" s="313"/>
      <c r="F110" s="314" t="s">
        <v>758</v>
      </c>
      <c r="G110" s="315"/>
      <c r="H110" s="316">
        <v>6</v>
      </c>
      <c r="I110" s="317">
        <v>262.62861270760988</v>
      </c>
      <c r="J110" s="318">
        <f t="shared" si="11"/>
        <v>1575.7716762456594</v>
      </c>
      <c r="K110" s="319"/>
      <c r="L110" s="319">
        <f t="shared" si="15"/>
        <v>1575.7716762456594</v>
      </c>
      <c r="M110" s="320"/>
      <c r="N110" s="312" t="s">
        <v>806</v>
      </c>
      <c r="O110" s="321" t="s">
        <v>571</v>
      </c>
      <c r="P110" s="322" t="s">
        <v>777</v>
      </c>
      <c r="Q110" s="274" t="s">
        <v>675</v>
      </c>
      <c r="R110" s="139">
        <f t="shared" si="16"/>
        <v>1575.7716762456594</v>
      </c>
      <c r="S110" s="139">
        <f t="shared" si="12"/>
        <v>0</v>
      </c>
      <c r="T110" s="288">
        <f t="shared" si="17"/>
        <v>1.1093752853183061E-2</v>
      </c>
      <c r="U110" s="288" t="s">
        <v>867</v>
      </c>
      <c r="V110" s="276" t="str">
        <f t="shared" si="18"/>
        <v>Organisation et animation des émissions radio sur les droits économiques de la femme : (Access au foncier, accès au crédit)</v>
      </c>
      <c r="W110" s="140">
        <v>0</v>
      </c>
      <c r="X110" s="141">
        <f t="shared" si="19"/>
        <v>932.54483442131163</v>
      </c>
      <c r="Y110" s="289" t="s">
        <v>631</v>
      </c>
      <c r="Z110" s="377"/>
      <c r="AA110" s="377"/>
      <c r="AB110" s="377"/>
    </row>
    <row r="111" spans="1:28" ht="12" customHeight="1" x14ac:dyDescent="0.2">
      <c r="A111" s="311">
        <v>7020</v>
      </c>
      <c r="B111" s="311" t="s">
        <v>874</v>
      </c>
      <c r="C111" s="312" t="s">
        <v>630</v>
      </c>
      <c r="D111" s="312" t="s">
        <v>873</v>
      </c>
      <c r="E111" s="313"/>
      <c r="F111" s="314" t="s">
        <v>758</v>
      </c>
      <c r="G111" s="315"/>
      <c r="H111" s="316">
        <v>2000</v>
      </c>
      <c r="I111" s="317">
        <v>7.7257459000197599</v>
      </c>
      <c r="J111" s="318">
        <f t="shared" si="11"/>
        <v>15451.491800039519</v>
      </c>
      <c r="K111" s="319"/>
      <c r="L111" s="319">
        <f t="shared" si="15"/>
        <v>15451.491800039519</v>
      </c>
      <c r="M111" s="320"/>
      <c r="N111" s="312" t="s">
        <v>806</v>
      </c>
      <c r="O111" s="321" t="s">
        <v>571</v>
      </c>
      <c r="P111" s="322" t="s">
        <v>777</v>
      </c>
      <c r="Q111" s="274" t="s">
        <v>675</v>
      </c>
      <c r="R111" s="139">
        <f t="shared" si="16"/>
        <v>15451.491800039519</v>
      </c>
      <c r="S111" s="139">
        <f t="shared" si="12"/>
        <v>0</v>
      </c>
      <c r="T111" s="288">
        <f t="shared" si="17"/>
        <v>0.10878164256069536</v>
      </c>
      <c r="U111" s="288" t="s">
        <v>867</v>
      </c>
      <c r="V111" s="276" t="str">
        <f t="shared" si="18"/>
        <v>Organisation des discussions d’hommes à hommes s’engageant sur les problèmes et moyens de lutte contre les violences basées sur le genre</v>
      </c>
      <c r="W111" s="140">
        <v>0</v>
      </c>
      <c r="X111" s="141">
        <f t="shared" si="19"/>
        <v>9144.2237980572409</v>
      </c>
      <c r="Y111" s="289" t="s">
        <v>630</v>
      </c>
      <c r="Z111" s="377"/>
      <c r="AA111" s="377"/>
      <c r="AB111" s="377"/>
    </row>
    <row r="112" spans="1:28" ht="12" customHeight="1" x14ac:dyDescent="0.2">
      <c r="A112" s="311">
        <v>7020</v>
      </c>
      <c r="B112" s="311" t="s">
        <v>875</v>
      </c>
      <c r="C112" s="312" t="s">
        <v>629</v>
      </c>
      <c r="D112" s="312" t="s">
        <v>873</v>
      </c>
      <c r="E112" s="313"/>
      <c r="F112" s="314" t="s">
        <v>758</v>
      </c>
      <c r="G112" s="315"/>
      <c r="H112" s="316">
        <v>400</v>
      </c>
      <c r="I112" s="317">
        <v>30.898043864848844</v>
      </c>
      <c r="J112" s="318">
        <f t="shared" si="11"/>
        <v>12359.217545939538</v>
      </c>
      <c r="K112" s="319"/>
      <c r="L112" s="319">
        <f t="shared" si="15"/>
        <v>12359.217545939538</v>
      </c>
      <c r="M112" s="320"/>
      <c r="N112" s="312" t="s">
        <v>806</v>
      </c>
      <c r="O112" s="321" t="s">
        <v>571</v>
      </c>
      <c r="P112" s="322" t="s">
        <v>777</v>
      </c>
      <c r="Q112" s="274" t="s">
        <v>675</v>
      </c>
      <c r="R112" s="139">
        <f t="shared" si="16"/>
        <v>12359.217545939538</v>
      </c>
      <c r="S112" s="139">
        <f t="shared" si="12"/>
        <v>0</v>
      </c>
      <c r="T112" s="288">
        <f t="shared" si="17"/>
        <v>8.7011403352576649E-2</v>
      </c>
      <c r="U112" s="288" t="s">
        <v>867</v>
      </c>
      <c r="V112" s="276" t="str">
        <f t="shared" si="18"/>
        <v>Ateliers de vulgarisation par les organisations féminines des politiques et protocoles se rapportant à l'autonomisation  des femmes</v>
      </c>
      <c r="W112" s="140">
        <v>0</v>
      </c>
      <c r="X112" s="141">
        <f t="shared" si="19"/>
        <v>7314.2097003641984</v>
      </c>
      <c r="Y112" s="289" t="s">
        <v>629</v>
      </c>
      <c r="Z112" s="377"/>
      <c r="AA112" s="377"/>
      <c r="AB112" s="377"/>
    </row>
    <row r="113" spans="1:28" ht="12" customHeight="1" x14ac:dyDescent="0.2">
      <c r="A113" s="311">
        <v>7020</v>
      </c>
      <c r="B113" s="311" t="s">
        <v>876</v>
      </c>
      <c r="C113" s="312" t="s">
        <v>635</v>
      </c>
      <c r="D113" s="312" t="s">
        <v>877</v>
      </c>
      <c r="E113" s="313"/>
      <c r="F113" s="314" t="s">
        <v>758</v>
      </c>
      <c r="G113" s="315"/>
      <c r="H113" s="316">
        <v>200</v>
      </c>
      <c r="I113" s="317">
        <v>22.40071132187315</v>
      </c>
      <c r="J113" s="318">
        <f t="shared" si="11"/>
        <v>4480.14226437463</v>
      </c>
      <c r="K113" s="319"/>
      <c r="L113" s="319">
        <f t="shared" si="15"/>
        <v>4480.14226437463</v>
      </c>
      <c r="M113" s="320"/>
      <c r="N113" s="312" t="s">
        <v>773</v>
      </c>
      <c r="O113" s="321" t="s">
        <v>571</v>
      </c>
      <c r="P113" s="322" t="s">
        <v>777</v>
      </c>
      <c r="Q113" s="274" t="s">
        <v>675</v>
      </c>
      <c r="R113" s="139">
        <f t="shared" si="16"/>
        <v>4480.14226437463</v>
      </c>
      <c r="S113" s="139">
        <f t="shared" si="12"/>
        <v>0</v>
      </c>
      <c r="T113" s="288">
        <f t="shared" si="17"/>
        <v>3.15411120642098E-2</v>
      </c>
      <c r="U113" s="288" t="s">
        <v>867</v>
      </c>
      <c r="V113" s="276" t="str">
        <f t="shared" si="18"/>
        <v>Identifier et former des agents locaux de changement chargés d’informer et de sensibiliser les femmes sur la nécessité de leur participation à la promotion de la paix</v>
      </c>
      <c r="W113" s="140">
        <v>5200.4050570386707</v>
      </c>
      <c r="X113" s="141">
        <f t="shared" si="19"/>
        <v>7851.7622232426329</v>
      </c>
      <c r="Y113" s="289" t="s">
        <v>635</v>
      </c>
      <c r="Z113" s="377"/>
      <c r="AA113" s="377"/>
      <c r="AB113" s="377"/>
    </row>
    <row r="114" spans="1:28" ht="12" customHeight="1" x14ac:dyDescent="0.2">
      <c r="A114" s="311">
        <v>7020</v>
      </c>
      <c r="B114" s="311" t="s">
        <v>878</v>
      </c>
      <c r="C114" s="312" t="s">
        <v>637</v>
      </c>
      <c r="D114" s="312" t="s">
        <v>877</v>
      </c>
      <c r="E114" s="313"/>
      <c r="F114" s="314" t="s">
        <v>758</v>
      </c>
      <c r="G114" s="315"/>
      <c r="H114" s="316">
        <v>80</v>
      </c>
      <c r="I114" s="317">
        <v>118.04791543173287</v>
      </c>
      <c r="J114" s="318">
        <f t="shared" si="11"/>
        <v>9443.8332345386298</v>
      </c>
      <c r="K114" s="319"/>
      <c r="L114" s="319">
        <f t="shared" si="15"/>
        <v>9443.8332345386298</v>
      </c>
      <c r="M114" s="320"/>
      <c r="N114" s="312" t="s">
        <v>773</v>
      </c>
      <c r="O114" s="321" t="s">
        <v>571</v>
      </c>
      <c r="P114" s="322" t="s">
        <v>777</v>
      </c>
      <c r="Q114" s="274" t="s">
        <v>675</v>
      </c>
      <c r="R114" s="139">
        <f t="shared" si="16"/>
        <v>9443.8332345386298</v>
      </c>
      <c r="S114" s="139">
        <f t="shared" si="12"/>
        <v>0</v>
      </c>
      <c r="T114" s="288">
        <f t="shared" si="17"/>
        <v>6.6486505291338233E-2</v>
      </c>
      <c r="U114" s="288" t="s">
        <v>867</v>
      </c>
      <c r="V114" s="276" t="str">
        <f t="shared" si="18"/>
        <v>Organisation et animation de séances d’information et de sensibilisation des femmes sur la nécessité de leur participation à la promotion de la paix par les agents de changements</v>
      </c>
      <c r="W114" s="140">
        <v>2021.7163625054541</v>
      </c>
      <c r="X114" s="141">
        <f t="shared" si="19"/>
        <v>7610.5957875931435</v>
      </c>
      <c r="Y114" s="289" t="s">
        <v>637</v>
      </c>
      <c r="Z114" s="377"/>
      <c r="AA114" s="377"/>
      <c r="AB114" s="377"/>
    </row>
    <row r="115" spans="1:28" ht="12" customHeight="1" x14ac:dyDescent="0.2">
      <c r="A115" s="311">
        <v>7020</v>
      </c>
      <c r="B115" s="311" t="s">
        <v>879</v>
      </c>
      <c r="C115" s="312" t="s">
        <v>636</v>
      </c>
      <c r="D115" s="312" t="s">
        <v>877</v>
      </c>
      <c r="E115" s="313"/>
      <c r="F115" s="314" t="s">
        <v>758</v>
      </c>
      <c r="G115" s="315"/>
      <c r="H115" s="316">
        <v>50</v>
      </c>
      <c r="I115" s="317">
        <v>231.73112885965622</v>
      </c>
      <c r="J115" s="318">
        <f t="shared" si="11"/>
        <v>11586.556442982812</v>
      </c>
      <c r="K115" s="319"/>
      <c r="L115" s="319">
        <f t="shared" si="15"/>
        <v>11586.556442982812</v>
      </c>
      <c r="M115" s="320"/>
      <c r="N115" s="312" t="s">
        <v>773</v>
      </c>
      <c r="O115" s="321" t="s">
        <v>571</v>
      </c>
      <c r="P115" s="322" t="s">
        <v>777</v>
      </c>
      <c r="Q115" s="274" t="s">
        <v>675</v>
      </c>
      <c r="R115" s="139">
        <f t="shared" si="16"/>
        <v>11586.556442982812</v>
      </c>
      <c r="S115" s="139">
        <f t="shared" si="12"/>
        <v>0</v>
      </c>
      <c r="T115" s="288">
        <f t="shared" si="17"/>
        <v>8.1571712155757953E-2</v>
      </c>
      <c r="U115" s="288" t="s">
        <v>867</v>
      </c>
      <c r="V115" s="276" t="str">
        <f t="shared" si="18"/>
        <v>Production d'outils d'information et de sensibilisation visant la participation soutenue des femmes à la promotion de la paix</v>
      </c>
      <c r="W115" s="140">
        <v>12256.90906949686</v>
      </c>
      <c r="X115" s="141">
        <f t="shared" si="19"/>
        <v>19113.856381418282</v>
      </c>
      <c r="Y115" s="289" t="s">
        <v>636</v>
      </c>
      <c r="Z115" s="377"/>
      <c r="AA115" s="377"/>
      <c r="AB115" s="377"/>
    </row>
    <row r="116" spans="1:28" ht="12" customHeight="1" x14ac:dyDescent="0.2">
      <c r="A116" s="311">
        <v>7020</v>
      </c>
      <c r="B116" s="311" t="s">
        <v>880</v>
      </c>
      <c r="C116" s="312" t="s">
        <v>638</v>
      </c>
      <c r="D116" s="312" t="s">
        <v>877</v>
      </c>
      <c r="E116" s="313"/>
      <c r="F116" s="314" t="s">
        <v>758</v>
      </c>
      <c r="G116" s="315"/>
      <c r="H116" s="316">
        <v>240</v>
      </c>
      <c r="I116" s="317">
        <v>64.374629519857734</v>
      </c>
      <c r="J116" s="318">
        <f t="shared" si="11"/>
        <v>15449.911084765856</v>
      </c>
      <c r="K116" s="319"/>
      <c r="L116" s="319">
        <f t="shared" si="15"/>
        <v>15449.911084765856</v>
      </c>
      <c r="M116" s="320"/>
      <c r="N116" s="312" t="s">
        <v>773</v>
      </c>
      <c r="O116" s="321" t="s">
        <v>571</v>
      </c>
      <c r="P116" s="322" t="s">
        <v>690</v>
      </c>
      <c r="Q116" s="274" t="s">
        <v>675</v>
      </c>
      <c r="R116" s="139">
        <f t="shared" si="16"/>
        <v>15449.911084765856</v>
      </c>
      <c r="S116" s="139">
        <f t="shared" si="12"/>
        <v>0</v>
      </c>
      <c r="T116" s="288">
        <f t="shared" si="17"/>
        <v>0.10877051400391163</v>
      </c>
      <c r="U116" s="288" t="s">
        <v>867</v>
      </c>
      <c r="V116" s="276" t="str">
        <f t="shared" si="18"/>
        <v>Organisation des Fora sur la tolérance et la coexistence pacifique</v>
      </c>
      <c r="W116" s="140">
        <v>0</v>
      </c>
      <c r="X116" s="141">
        <f t="shared" si="19"/>
        <v>9143.2883275919648</v>
      </c>
      <c r="Y116" s="289" t="s">
        <v>638</v>
      </c>
      <c r="Z116" s="377"/>
      <c r="AA116" s="377"/>
      <c r="AB116" s="377"/>
    </row>
    <row r="117" spans="1:28" ht="12" customHeight="1" x14ac:dyDescent="0.2">
      <c r="A117" s="311">
        <v>7020</v>
      </c>
      <c r="B117" s="311" t="s">
        <v>881</v>
      </c>
      <c r="C117" s="312" t="s">
        <v>639</v>
      </c>
      <c r="D117" s="312" t="s">
        <v>877</v>
      </c>
      <c r="E117" s="313"/>
      <c r="F117" s="314" t="s">
        <v>758</v>
      </c>
      <c r="G117" s="315"/>
      <c r="H117" s="316">
        <v>4</v>
      </c>
      <c r="I117" s="317">
        <v>2717.0371468089315</v>
      </c>
      <c r="J117" s="318">
        <f t="shared" si="11"/>
        <v>10868.148587235726</v>
      </c>
      <c r="K117" s="319"/>
      <c r="L117" s="319">
        <f t="shared" si="15"/>
        <v>10868.148587235726</v>
      </c>
      <c r="M117" s="320"/>
      <c r="N117" s="312" t="s">
        <v>773</v>
      </c>
      <c r="O117" s="321" t="s">
        <v>571</v>
      </c>
      <c r="P117" s="322" t="s">
        <v>777</v>
      </c>
      <c r="Q117" s="274" t="s">
        <v>675</v>
      </c>
      <c r="R117" s="139">
        <f t="shared" si="16"/>
        <v>10868.148587235726</v>
      </c>
      <c r="S117" s="139">
        <f t="shared" si="12"/>
        <v>0</v>
      </c>
      <c r="T117" s="288">
        <f t="shared" si="17"/>
        <v>7.6513974845469568E-2</v>
      </c>
      <c r="U117" s="288" t="s">
        <v>867</v>
      </c>
      <c r="V117" s="276" t="str">
        <f t="shared" si="18"/>
        <v xml:space="preserve">Conférences débats avec les leaders traditionnelles et religieux sur la participation des femmes dans les instances et mécanismes de prévention et de gestion des conflits locaux.
</v>
      </c>
      <c r="W117" s="140">
        <v>0</v>
      </c>
      <c r="X117" s="141">
        <f t="shared" si="19"/>
        <v>6431.792103851677</v>
      </c>
      <c r="Y117" s="289" t="s">
        <v>639</v>
      </c>
      <c r="Z117" s="377"/>
      <c r="AA117" s="377"/>
      <c r="AB117" s="377"/>
    </row>
    <row r="118" spans="1:28" s="389" customFormat="1" ht="12" customHeight="1" x14ac:dyDescent="0.2">
      <c r="A118" s="323">
        <v>7030</v>
      </c>
      <c r="B118" s="323" t="s">
        <v>882</v>
      </c>
      <c r="C118" s="324" t="s">
        <v>883</v>
      </c>
      <c r="D118" s="324" t="s">
        <v>884</v>
      </c>
      <c r="E118" s="325"/>
      <c r="F118" s="326" t="s">
        <v>758</v>
      </c>
      <c r="G118" s="327"/>
      <c r="H118" s="132">
        <v>24</v>
      </c>
      <c r="I118" s="133">
        <v>618.57149573061963</v>
      </c>
      <c r="J118" s="134">
        <f t="shared" si="11"/>
        <v>14845.715897534872</v>
      </c>
      <c r="K118" s="135"/>
      <c r="L118" s="135"/>
      <c r="M118" s="328">
        <f>J118</f>
        <v>14845.715897534872</v>
      </c>
      <c r="N118" s="324" t="s">
        <v>776</v>
      </c>
      <c r="O118" s="329" t="s">
        <v>571</v>
      </c>
      <c r="P118" s="330" t="s">
        <v>690</v>
      </c>
      <c r="Q118" s="297" t="s">
        <v>676</v>
      </c>
      <c r="R118" s="126">
        <f t="shared" si="16"/>
        <v>14845.715897534872</v>
      </c>
      <c r="S118" s="126">
        <f t="shared" si="12"/>
        <v>0</v>
      </c>
      <c r="T118" s="298"/>
      <c r="U118" s="298" t="s">
        <v>885</v>
      </c>
      <c r="V118" s="252" t="str">
        <f t="shared" si="14"/>
        <v>Coûts à inclure dans les activités CELIAF</v>
      </c>
      <c r="W118" s="140">
        <v>7349.7253696507505</v>
      </c>
      <c r="X118" s="444"/>
      <c r="Y118" s="444"/>
      <c r="Z118" s="388"/>
      <c r="AA118" s="388"/>
      <c r="AB118" s="388"/>
    </row>
    <row r="119" spans="1:28" s="389" customFormat="1" ht="12" customHeight="1" x14ac:dyDescent="0.2">
      <c r="A119" s="323">
        <v>7030</v>
      </c>
      <c r="B119" s="323" t="s">
        <v>886</v>
      </c>
      <c r="C119" s="324" t="s">
        <v>887</v>
      </c>
      <c r="D119" s="324" t="s">
        <v>884</v>
      </c>
      <c r="E119" s="325"/>
      <c r="F119" s="326" t="s">
        <v>758</v>
      </c>
      <c r="G119" s="327"/>
      <c r="H119" s="132">
        <v>96</v>
      </c>
      <c r="I119" s="133">
        <v>353.46942613178265</v>
      </c>
      <c r="J119" s="134">
        <f t="shared" si="11"/>
        <v>33933.064908651133</v>
      </c>
      <c r="K119" s="135"/>
      <c r="L119" s="135"/>
      <c r="M119" s="328">
        <f t="shared" ref="M119:M141" si="20">J119</f>
        <v>33933.064908651133</v>
      </c>
      <c r="N119" s="324" t="s">
        <v>776</v>
      </c>
      <c r="O119" s="329" t="s">
        <v>571</v>
      </c>
      <c r="P119" s="330" t="s">
        <v>690</v>
      </c>
      <c r="Q119" s="297" t="s">
        <v>676</v>
      </c>
      <c r="R119" s="126">
        <f t="shared" si="16"/>
        <v>33933.064908651133</v>
      </c>
      <c r="S119" s="126">
        <f t="shared" si="12"/>
        <v>0</v>
      </c>
      <c r="T119" s="298"/>
      <c r="U119" s="298" t="s">
        <v>885</v>
      </c>
      <c r="V119" s="252" t="str">
        <f t="shared" si="14"/>
        <v>Coûts à inclure dans les activités CELIAF</v>
      </c>
      <c r="W119" s="140">
        <v>18543.028930402437</v>
      </c>
      <c r="X119" s="444"/>
      <c r="Y119" s="444"/>
      <c r="Z119" s="388"/>
      <c r="AA119" s="388"/>
      <c r="AB119" s="388"/>
    </row>
    <row r="120" spans="1:28" s="389" customFormat="1" ht="12" customHeight="1" x14ac:dyDescent="0.2">
      <c r="A120" s="323">
        <v>7030</v>
      </c>
      <c r="B120" s="323" t="s">
        <v>888</v>
      </c>
      <c r="C120" s="324" t="s">
        <v>889</v>
      </c>
      <c r="D120" s="324" t="s">
        <v>884</v>
      </c>
      <c r="E120" s="325"/>
      <c r="F120" s="326" t="s">
        <v>758</v>
      </c>
      <c r="G120" s="327"/>
      <c r="H120" s="132">
        <v>24</v>
      </c>
      <c r="I120" s="133">
        <v>441.83678266472828</v>
      </c>
      <c r="J120" s="134">
        <f t="shared" si="11"/>
        <v>10604.08278395348</v>
      </c>
      <c r="K120" s="135"/>
      <c r="L120" s="135"/>
      <c r="M120" s="328">
        <f t="shared" si="20"/>
        <v>10604.08278395348</v>
      </c>
      <c r="N120" s="324" t="s">
        <v>542</v>
      </c>
      <c r="O120" s="329" t="s">
        <v>571</v>
      </c>
      <c r="P120" s="330" t="s">
        <v>690</v>
      </c>
      <c r="Q120" s="297" t="s">
        <v>676</v>
      </c>
      <c r="R120" s="126">
        <f t="shared" si="16"/>
        <v>10604.08278395348</v>
      </c>
      <c r="S120" s="126">
        <f t="shared" si="12"/>
        <v>0</v>
      </c>
      <c r="T120" s="298"/>
      <c r="U120" s="298" t="s">
        <v>885</v>
      </c>
      <c r="V120" s="252" t="str">
        <f t="shared" si="14"/>
        <v>Coûts à inclure dans les activités CELIAF</v>
      </c>
      <c r="W120" s="140">
        <v>3703.1641718893266</v>
      </c>
      <c r="X120" s="444"/>
      <c r="Y120" s="444"/>
      <c r="Z120" s="388"/>
      <c r="AA120" s="388"/>
      <c r="AB120" s="388"/>
    </row>
    <row r="121" spans="1:28" s="389" customFormat="1" ht="12" customHeight="1" x14ac:dyDescent="0.2">
      <c r="A121" s="323">
        <v>7030</v>
      </c>
      <c r="B121" s="323" t="s">
        <v>890</v>
      </c>
      <c r="C121" s="324" t="s">
        <v>891</v>
      </c>
      <c r="D121" s="324" t="s">
        <v>884</v>
      </c>
      <c r="E121" s="325"/>
      <c r="F121" s="326" t="s">
        <v>758</v>
      </c>
      <c r="G121" s="327"/>
      <c r="H121" s="132">
        <v>24</v>
      </c>
      <c r="I121" s="133">
        <v>441.83678266472828</v>
      </c>
      <c r="J121" s="134">
        <f t="shared" si="11"/>
        <v>10604.08278395348</v>
      </c>
      <c r="K121" s="135"/>
      <c r="L121" s="135"/>
      <c r="M121" s="328">
        <f t="shared" si="20"/>
        <v>10604.08278395348</v>
      </c>
      <c r="N121" s="324" t="s">
        <v>773</v>
      </c>
      <c r="O121" s="329" t="s">
        <v>571</v>
      </c>
      <c r="P121" s="330" t="s">
        <v>690</v>
      </c>
      <c r="Q121" s="297" t="s">
        <v>676</v>
      </c>
      <c r="R121" s="126">
        <f t="shared" si="16"/>
        <v>10604.08278395348</v>
      </c>
      <c r="S121" s="126">
        <f t="shared" si="12"/>
        <v>0</v>
      </c>
      <c r="T121" s="298"/>
      <c r="U121" s="298" t="s">
        <v>885</v>
      </c>
      <c r="V121" s="252" t="str">
        <f t="shared" si="14"/>
        <v>Coûts à inclure dans les activités CELIAF</v>
      </c>
      <c r="W121" s="140">
        <v>6785.5427261237901</v>
      </c>
      <c r="X121" s="444"/>
      <c r="Y121" s="444"/>
      <c r="Z121" s="388"/>
      <c r="AA121" s="388"/>
      <c r="AB121" s="388"/>
    </row>
    <row r="122" spans="1:28" s="389" customFormat="1" ht="12" customHeight="1" x14ac:dyDescent="0.2">
      <c r="A122" s="323">
        <v>7030</v>
      </c>
      <c r="B122" s="323" t="s">
        <v>892</v>
      </c>
      <c r="C122" s="324" t="s">
        <v>893</v>
      </c>
      <c r="D122" s="324" t="s">
        <v>884</v>
      </c>
      <c r="E122" s="325"/>
      <c r="F122" s="326" t="s">
        <v>758</v>
      </c>
      <c r="G122" s="327"/>
      <c r="H122" s="132">
        <v>24</v>
      </c>
      <c r="I122" s="133">
        <v>114.87756349282935</v>
      </c>
      <c r="J122" s="134">
        <f t="shared" si="11"/>
        <v>2757.0615238279042</v>
      </c>
      <c r="K122" s="135"/>
      <c r="L122" s="135"/>
      <c r="M122" s="328">
        <f t="shared" si="20"/>
        <v>2757.0615238279042</v>
      </c>
      <c r="N122" s="324" t="s">
        <v>542</v>
      </c>
      <c r="O122" s="329" t="s">
        <v>571</v>
      </c>
      <c r="P122" s="330" t="s">
        <v>690</v>
      </c>
      <c r="Q122" s="297" t="s">
        <v>676</v>
      </c>
      <c r="R122" s="126">
        <f t="shared" si="16"/>
        <v>2757.0615238279042</v>
      </c>
      <c r="S122" s="126">
        <f t="shared" si="12"/>
        <v>0</v>
      </c>
      <c r="T122" s="298"/>
      <c r="U122" s="298" t="s">
        <v>885</v>
      </c>
      <c r="V122" s="252" t="str">
        <f t="shared" si="14"/>
        <v>Coûts à inclure dans les activités CELIAF</v>
      </c>
      <c r="W122" s="140">
        <v>1237.901264869485</v>
      </c>
      <c r="X122" s="444"/>
      <c r="Y122" s="444"/>
      <c r="Z122" s="388"/>
      <c r="AA122" s="388"/>
      <c r="AB122" s="388"/>
    </row>
    <row r="123" spans="1:28" s="389" customFormat="1" ht="12" customHeight="1" x14ac:dyDescent="0.2">
      <c r="A123" s="323">
        <v>7030</v>
      </c>
      <c r="B123" s="323" t="s">
        <v>894</v>
      </c>
      <c r="C123" s="324" t="s">
        <v>895</v>
      </c>
      <c r="D123" s="324" t="s">
        <v>884</v>
      </c>
      <c r="E123" s="325"/>
      <c r="F123" s="326" t="s">
        <v>758</v>
      </c>
      <c r="G123" s="327"/>
      <c r="H123" s="132">
        <v>24</v>
      </c>
      <c r="I123" s="133">
        <v>441.83678266472828</v>
      </c>
      <c r="J123" s="134">
        <f t="shared" si="11"/>
        <v>10604.08278395348</v>
      </c>
      <c r="K123" s="135"/>
      <c r="L123" s="135"/>
      <c r="M123" s="328">
        <f t="shared" si="20"/>
        <v>10604.08278395348</v>
      </c>
      <c r="N123" s="324" t="s">
        <v>542</v>
      </c>
      <c r="O123" s="329" t="s">
        <v>571</v>
      </c>
      <c r="P123" s="330" t="s">
        <v>690</v>
      </c>
      <c r="Q123" s="297" t="s">
        <v>676</v>
      </c>
      <c r="R123" s="126">
        <f t="shared" si="16"/>
        <v>10604.08278395348</v>
      </c>
      <c r="S123" s="126">
        <f t="shared" si="12"/>
        <v>0</v>
      </c>
      <c r="T123" s="298"/>
      <c r="U123" s="298" t="s">
        <v>885</v>
      </c>
      <c r="V123" s="252" t="str">
        <f t="shared" si="14"/>
        <v>Coûts à inclure dans les activités CELIAF</v>
      </c>
      <c r="W123" s="140">
        <v>8924.1989154775492</v>
      </c>
      <c r="X123" s="444"/>
      <c r="Y123" s="444"/>
      <c r="Z123" s="388"/>
      <c r="AA123" s="388"/>
      <c r="AB123" s="388"/>
    </row>
    <row r="124" spans="1:28" s="389" customFormat="1" ht="12" customHeight="1" x14ac:dyDescent="0.2">
      <c r="A124" s="323">
        <v>7030</v>
      </c>
      <c r="B124" s="323" t="s">
        <v>896</v>
      </c>
      <c r="C124" s="324" t="s">
        <v>897</v>
      </c>
      <c r="D124" s="324" t="s">
        <v>884</v>
      </c>
      <c r="E124" s="325"/>
      <c r="F124" s="326" t="s">
        <v>758</v>
      </c>
      <c r="G124" s="327"/>
      <c r="H124" s="132">
        <v>24</v>
      </c>
      <c r="I124" s="133">
        <v>159.06124175930219</v>
      </c>
      <c r="J124" s="134">
        <f t="shared" si="11"/>
        <v>3817.4698022232524</v>
      </c>
      <c r="K124" s="135"/>
      <c r="L124" s="135"/>
      <c r="M124" s="328">
        <f t="shared" si="20"/>
        <v>3817.4698022232524</v>
      </c>
      <c r="N124" s="324" t="s">
        <v>542</v>
      </c>
      <c r="O124" s="329" t="s">
        <v>571</v>
      </c>
      <c r="P124" s="330" t="s">
        <v>690</v>
      </c>
      <c r="Q124" s="297" t="s">
        <v>676</v>
      </c>
      <c r="R124" s="126">
        <f t="shared" si="16"/>
        <v>3817.4698022232524</v>
      </c>
      <c r="S124" s="126">
        <f t="shared" si="12"/>
        <v>0</v>
      </c>
      <c r="T124" s="298"/>
      <c r="U124" s="298" t="s">
        <v>885</v>
      </c>
      <c r="V124" s="252" t="str">
        <f t="shared" si="14"/>
        <v>Coûts à inclure dans les activités CELIAF</v>
      </c>
      <c r="W124" s="140">
        <v>2659.8842607060769</v>
      </c>
      <c r="X124" s="444"/>
      <c r="Y124" s="444"/>
      <c r="Z124" s="388"/>
      <c r="AA124" s="388"/>
      <c r="AB124" s="388"/>
    </row>
    <row r="125" spans="1:28" s="389" customFormat="1" ht="12" customHeight="1" x14ac:dyDescent="0.2">
      <c r="A125" s="323">
        <v>7030</v>
      </c>
      <c r="B125" s="323" t="s">
        <v>898</v>
      </c>
      <c r="C125" s="324" t="s">
        <v>899</v>
      </c>
      <c r="D125" s="324" t="s">
        <v>884</v>
      </c>
      <c r="E125" s="325"/>
      <c r="F125" s="326" t="s">
        <v>758</v>
      </c>
      <c r="G125" s="327"/>
      <c r="H125" s="132">
        <v>24</v>
      </c>
      <c r="I125" s="133">
        <v>159.06124175930219</v>
      </c>
      <c r="J125" s="134">
        <f t="shared" si="11"/>
        <v>3817.4698022232524</v>
      </c>
      <c r="K125" s="135"/>
      <c r="L125" s="135"/>
      <c r="M125" s="328">
        <f t="shared" si="20"/>
        <v>3817.4698022232524</v>
      </c>
      <c r="N125" s="324" t="s">
        <v>542</v>
      </c>
      <c r="O125" s="329" t="s">
        <v>571</v>
      </c>
      <c r="P125" s="330" t="s">
        <v>690</v>
      </c>
      <c r="Q125" s="297" t="s">
        <v>676</v>
      </c>
      <c r="R125" s="126">
        <f t="shared" si="16"/>
        <v>3817.4698022232524</v>
      </c>
      <c r="S125" s="126">
        <f t="shared" si="12"/>
        <v>0</v>
      </c>
      <c r="T125" s="298"/>
      <c r="U125" s="298" t="s">
        <v>885</v>
      </c>
      <c r="V125" s="252" t="str">
        <f t="shared" si="14"/>
        <v>Coûts à inclure dans les activités CELIAF</v>
      </c>
      <c r="W125" s="140">
        <v>2659.8842607060769</v>
      </c>
      <c r="X125" s="444"/>
      <c r="Y125" s="444"/>
      <c r="Z125" s="388"/>
      <c r="AA125" s="388"/>
      <c r="AB125" s="388"/>
    </row>
    <row r="126" spans="1:28" s="389" customFormat="1" ht="12" customHeight="1" x14ac:dyDescent="0.2">
      <c r="A126" s="323">
        <v>7030</v>
      </c>
      <c r="B126" s="323" t="s">
        <v>900</v>
      </c>
      <c r="C126" s="324" t="s">
        <v>901</v>
      </c>
      <c r="D126" s="324" t="s">
        <v>884</v>
      </c>
      <c r="E126" s="325"/>
      <c r="F126" s="326" t="s">
        <v>758</v>
      </c>
      <c r="G126" s="327"/>
      <c r="H126" s="132">
        <v>24</v>
      </c>
      <c r="I126" s="133">
        <v>106.04082783953477</v>
      </c>
      <c r="J126" s="134">
        <f t="shared" si="11"/>
        <v>2544.9798681488346</v>
      </c>
      <c r="K126" s="135"/>
      <c r="L126" s="135"/>
      <c r="M126" s="328">
        <f t="shared" si="20"/>
        <v>2544.9798681488346</v>
      </c>
      <c r="N126" s="324" t="s">
        <v>542</v>
      </c>
      <c r="O126" s="329" t="s">
        <v>571</v>
      </c>
      <c r="P126" s="330" t="s">
        <v>690</v>
      </c>
      <c r="Q126" s="297" t="s">
        <v>676</v>
      </c>
      <c r="R126" s="126">
        <f t="shared" si="16"/>
        <v>2544.9798681488346</v>
      </c>
      <c r="S126" s="126">
        <f t="shared" si="12"/>
        <v>0</v>
      </c>
      <c r="T126" s="298"/>
      <c r="U126" s="298" t="s">
        <v>885</v>
      </c>
      <c r="V126" s="252" t="str">
        <f t="shared" si="14"/>
        <v>Coûts à inclure dans les activités CELIAF</v>
      </c>
      <c r="W126" s="140">
        <v>1773.2561738040513</v>
      </c>
      <c r="X126" s="444"/>
      <c r="Y126" s="444"/>
      <c r="Z126" s="388"/>
      <c r="AA126" s="388"/>
      <c r="AB126" s="388"/>
    </row>
    <row r="127" spans="1:28" s="389" customFormat="1" ht="12" customHeight="1" x14ac:dyDescent="0.2">
      <c r="A127" s="323">
        <v>7030</v>
      </c>
      <c r="B127" s="323" t="s">
        <v>902</v>
      </c>
      <c r="C127" s="324" t="s">
        <v>903</v>
      </c>
      <c r="D127" s="324" t="s">
        <v>884</v>
      </c>
      <c r="E127" s="325"/>
      <c r="F127" s="326" t="s">
        <v>758</v>
      </c>
      <c r="G127" s="327"/>
      <c r="H127" s="132">
        <v>24</v>
      </c>
      <c r="I127" s="133">
        <v>132.55103479941849</v>
      </c>
      <c r="J127" s="134">
        <f t="shared" si="11"/>
        <v>3181.2248351860435</v>
      </c>
      <c r="K127" s="135"/>
      <c r="L127" s="135"/>
      <c r="M127" s="328">
        <f t="shared" si="20"/>
        <v>3181.2248351860435</v>
      </c>
      <c r="N127" s="324" t="s">
        <v>542</v>
      </c>
      <c r="O127" s="329" t="s">
        <v>571</v>
      </c>
      <c r="P127" s="330" t="s">
        <v>690</v>
      </c>
      <c r="Q127" s="297" t="s">
        <v>676</v>
      </c>
      <c r="R127" s="126">
        <f t="shared" si="16"/>
        <v>3181.2248351860435</v>
      </c>
      <c r="S127" s="126">
        <f t="shared" si="12"/>
        <v>0</v>
      </c>
      <c r="T127" s="298"/>
      <c r="U127" s="298" t="s">
        <v>885</v>
      </c>
      <c r="V127" s="252" t="str">
        <f t="shared" si="14"/>
        <v>Coûts à inclure dans les activités CELIAF</v>
      </c>
      <c r="W127" s="140">
        <v>2195.6986814684201</v>
      </c>
      <c r="X127" s="444"/>
      <c r="Y127" s="444"/>
      <c r="Z127" s="388"/>
      <c r="AA127" s="388"/>
      <c r="AB127" s="388"/>
    </row>
    <row r="128" spans="1:28" s="389" customFormat="1" ht="12" customHeight="1" x14ac:dyDescent="0.2">
      <c r="A128" s="323">
        <v>7030</v>
      </c>
      <c r="B128" s="323" t="s">
        <v>904</v>
      </c>
      <c r="C128" s="324" t="s">
        <v>905</v>
      </c>
      <c r="D128" s="324" t="s">
        <v>884</v>
      </c>
      <c r="E128" s="325"/>
      <c r="F128" s="326" t="s">
        <v>758</v>
      </c>
      <c r="G128" s="327"/>
      <c r="H128" s="136">
        <v>1</v>
      </c>
      <c r="I128" s="133">
        <v>1855.7144871918588</v>
      </c>
      <c r="J128" s="134">
        <f t="shared" si="11"/>
        <v>1855.7144871918588</v>
      </c>
      <c r="K128" s="135"/>
      <c r="L128" s="135"/>
      <c r="M128" s="328">
        <f t="shared" si="20"/>
        <v>1855.7144871918588</v>
      </c>
      <c r="N128" s="324" t="s">
        <v>543</v>
      </c>
      <c r="O128" s="329" t="s">
        <v>571</v>
      </c>
      <c r="P128" s="330" t="s">
        <v>690</v>
      </c>
      <c r="Q128" s="297" t="s">
        <v>676</v>
      </c>
      <c r="R128" s="126">
        <f t="shared" si="16"/>
        <v>1855.7144871918588</v>
      </c>
      <c r="S128" s="126">
        <f t="shared" si="12"/>
        <v>0</v>
      </c>
      <c r="T128" s="298"/>
      <c r="U128" s="298" t="s">
        <v>885</v>
      </c>
      <c r="V128" s="252" t="str">
        <f t="shared" si="14"/>
        <v>Coûts à inclure dans les activités CELIAF</v>
      </c>
      <c r="W128" s="140">
        <v>2042.6720044149301</v>
      </c>
      <c r="X128" s="444"/>
      <c r="Y128" s="444"/>
      <c r="Z128" s="388"/>
      <c r="AA128" s="388"/>
      <c r="AB128" s="388"/>
    </row>
    <row r="129" spans="1:29" s="389" customFormat="1" ht="12" customHeight="1" x14ac:dyDescent="0.2">
      <c r="A129" s="323">
        <v>7030</v>
      </c>
      <c r="B129" s="323" t="s">
        <v>906</v>
      </c>
      <c r="C129" s="324" t="s">
        <v>707</v>
      </c>
      <c r="D129" s="324" t="s">
        <v>884</v>
      </c>
      <c r="E129" s="325"/>
      <c r="F129" s="326" t="s">
        <v>758</v>
      </c>
      <c r="G129" s="327"/>
      <c r="H129" s="136">
        <v>7</v>
      </c>
      <c r="I129" s="133">
        <v>800.3573404964045</v>
      </c>
      <c r="J129" s="134">
        <f t="shared" si="11"/>
        <v>5602.5013834748315</v>
      </c>
      <c r="K129" s="135"/>
      <c r="L129" s="135"/>
      <c r="M129" s="328">
        <f t="shared" si="20"/>
        <v>5602.5013834748315</v>
      </c>
      <c r="N129" s="324" t="s">
        <v>543</v>
      </c>
      <c r="O129" s="329" t="s">
        <v>571</v>
      </c>
      <c r="P129" s="330" t="s">
        <v>690</v>
      </c>
      <c r="Q129" s="297" t="s">
        <v>676</v>
      </c>
      <c r="R129" s="126">
        <f t="shared" si="16"/>
        <v>5602.5013834748315</v>
      </c>
      <c r="S129" s="126">
        <f t="shared" si="12"/>
        <v>0</v>
      </c>
      <c r="T129" s="298"/>
      <c r="U129" s="298" t="s">
        <v>885</v>
      </c>
      <c r="V129" s="252" t="str">
        <f t="shared" si="14"/>
        <v>Coûts à inclure dans les activités CELIAF</v>
      </c>
      <c r="W129" s="140">
        <v>8936.342046811058</v>
      </c>
      <c r="X129" s="444"/>
      <c r="Y129" s="444"/>
      <c r="Z129" s="388"/>
      <c r="AA129" s="388"/>
      <c r="AB129" s="388"/>
    </row>
    <row r="130" spans="1:29" s="389" customFormat="1" ht="12" customHeight="1" x14ac:dyDescent="0.2">
      <c r="A130" s="323">
        <v>7030</v>
      </c>
      <c r="B130" s="323" t="s">
        <v>907</v>
      </c>
      <c r="C130" s="324" t="s">
        <v>708</v>
      </c>
      <c r="D130" s="324" t="s">
        <v>884</v>
      </c>
      <c r="E130" s="325"/>
      <c r="F130" s="326" t="s">
        <v>758</v>
      </c>
      <c r="G130" s="327"/>
      <c r="H130" s="136">
        <v>1</v>
      </c>
      <c r="I130" s="133">
        <v>609.79606894964149</v>
      </c>
      <c r="J130" s="134">
        <f t="shared" si="11"/>
        <v>609.79606894964149</v>
      </c>
      <c r="K130" s="135"/>
      <c r="L130" s="135"/>
      <c r="M130" s="328">
        <f t="shared" si="20"/>
        <v>609.79606894964149</v>
      </c>
      <c r="N130" s="324" t="s">
        <v>543</v>
      </c>
      <c r="O130" s="329" t="s">
        <v>571</v>
      </c>
      <c r="P130" s="330" t="s">
        <v>690</v>
      </c>
      <c r="Q130" s="297" t="s">
        <v>676</v>
      </c>
      <c r="R130" s="126">
        <f t="shared" si="16"/>
        <v>609.79606894964149</v>
      </c>
      <c r="S130" s="126">
        <f t="shared" si="12"/>
        <v>0</v>
      </c>
      <c r="T130" s="298"/>
      <c r="U130" s="298" t="s">
        <v>885</v>
      </c>
      <c r="V130" s="252" t="str">
        <f t="shared" si="14"/>
        <v>Coûts à inclure dans les activités CELIAF</v>
      </c>
      <c r="W130" s="140">
        <v>0</v>
      </c>
      <c r="X130" s="444"/>
      <c r="Y130" s="444"/>
      <c r="Z130" s="388"/>
      <c r="AA130" s="388"/>
      <c r="AB130" s="388"/>
    </row>
    <row r="131" spans="1:29" s="389" customFormat="1" ht="12" customHeight="1" x14ac:dyDescent="0.2">
      <c r="A131" s="323">
        <v>7030</v>
      </c>
      <c r="B131" s="323" t="s">
        <v>908</v>
      </c>
      <c r="C131" s="324" t="s">
        <v>710</v>
      </c>
      <c r="D131" s="324" t="s">
        <v>884</v>
      </c>
      <c r="E131" s="325"/>
      <c r="F131" s="326" t="s">
        <v>758</v>
      </c>
      <c r="G131" s="327"/>
      <c r="H131" s="136">
        <v>3</v>
      </c>
      <c r="I131" s="133">
        <v>1143.3676292805778</v>
      </c>
      <c r="J131" s="134">
        <f t="shared" si="11"/>
        <v>3430.1028878417337</v>
      </c>
      <c r="K131" s="135"/>
      <c r="L131" s="135"/>
      <c r="M131" s="328">
        <f t="shared" si="20"/>
        <v>3430.1028878417337</v>
      </c>
      <c r="N131" s="324" t="s">
        <v>711</v>
      </c>
      <c r="O131" s="329" t="s">
        <v>571</v>
      </c>
      <c r="P131" s="330" t="s">
        <v>690</v>
      </c>
      <c r="Q131" s="297" t="s">
        <v>676</v>
      </c>
      <c r="R131" s="126">
        <f t="shared" si="16"/>
        <v>3430.1028878417337</v>
      </c>
      <c r="S131" s="126">
        <f t="shared" si="12"/>
        <v>0</v>
      </c>
      <c r="T131" s="298"/>
      <c r="U131" s="298" t="s">
        <v>885</v>
      </c>
      <c r="V131" s="252" t="str">
        <f t="shared" si="14"/>
        <v>Coûts à inclure dans les activités CELIAF</v>
      </c>
      <c r="W131" s="140">
        <v>813.18419347609824</v>
      </c>
      <c r="X131" s="444"/>
      <c r="Y131" s="444"/>
      <c r="Z131" s="388"/>
      <c r="AA131" s="388"/>
      <c r="AB131" s="388"/>
    </row>
    <row r="132" spans="1:29" s="389" customFormat="1" ht="12" customHeight="1" x14ac:dyDescent="0.2">
      <c r="A132" s="323">
        <v>7030</v>
      </c>
      <c r="B132" s="323" t="s">
        <v>909</v>
      </c>
      <c r="C132" s="324" t="s">
        <v>910</v>
      </c>
      <c r="D132" s="324" t="s">
        <v>884</v>
      </c>
      <c r="E132" s="325"/>
      <c r="F132" s="326" t="s">
        <v>758</v>
      </c>
      <c r="G132" s="327"/>
      <c r="H132" s="136">
        <v>1</v>
      </c>
      <c r="I132" s="133">
        <v>23901.600474214585</v>
      </c>
      <c r="J132" s="134">
        <f t="shared" si="11"/>
        <v>23901.600474214585</v>
      </c>
      <c r="K132" s="135"/>
      <c r="L132" s="135"/>
      <c r="M132" s="328">
        <f t="shared" si="20"/>
        <v>23901.600474214585</v>
      </c>
      <c r="N132" s="324" t="s">
        <v>806</v>
      </c>
      <c r="O132" s="329" t="s">
        <v>571</v>
      </c>
      <c r="P132" s="330" t="s">
        <v>690</v>
      </c>
      <c r="Q132" s="297" t="s">
        <v>676</v>
      </c>
      <c r="R132" s="126">
        <f t="shared" si="16"/>
        <v>23901.600474214585</v>
      </c>
      <c r="S132" s="126">
        <f t="shared" si="12"/>
        <v>0</v>
      </c>
      <c r="T132" s="298"/>
      <c r="U132" s="298" t="s">
        <v>885</v>
      </c>
      <c r="V132" s="252" t="str">
        <f t="shared" si="14"/>
        <v>Coûts à inclure dans les activités CELIAF</v>
      </c>
      <c r="W132" s="140">
        <v>887.90814032014907</v>
      </c>
      <c r="X132" s="444"/>
      <c r="Y132" s="444"/>
      <c r="Z132" s="388"/>
      <c r="AA132" s="388"/>
      <c r="AB132" s="388"/>
    </row>
    <row r="133" spans="1:29" s="389" customFormat="1" ht="12" customHeight="1" x14ac:dyDescent="0.2">
      <c r="A133" s="323">
        <v>7030</v>
      </c>
      <c r="B133" s="323" t="s">
        <v>911</v>
      </c>
      <c r="C133" s="324" t="s">
        <v>912</v>
      </c>
      <c r="D133" s="324" t="s">
        <v>884</v>
      </c>
      <c r="E133" s="325"/>
      <c r="F133" s="326" t="s">
        <v>758</v>
      </c>
      <c r="G133" s="327"/>
      <c r="H133" s="136">
        <v>1</v>
      </c>
      <c r="I133" s="133">
        <v>4241.6331135813916</v>
      </c>
      <c r="J133" s="134">
        <f t="shared" si="11"/>
        <v>4241.6331135813916</v>
      </c>
      <c r="K133" s="135"/>
      <c r="L133" s="135"/>
      <c r="M133" s="328">
        <f t="shared" si="20"/>
        <v>4241.6331135813916</v>
      </c>
      <c r="N133" s="324" t="s">
        <v>543</v>
      </c>
      <c r="O133" s="329" t="s">
        <v>571</v>
      </c>
      <c r="P133" s="330" t="s">
        <v>690</v>
      </c>
      <c r="Q133" s="297" t="s">
        <v>676</v>
      </c>
      <c r="R133" s="126">
        <f t="shared" si="16"/>
        <v>4241.6331135813916</v>
      </c>
      <c r="S133" s="126">
        <f t="shared" si="12"/>
        <v>0</v>
      </c>
      <c r="T133" s="298"/>
      <c r="U133" s="298" t="s">
        <v>885</v>
      </c>
      <c r="V133" s="252" t="str">
        <f t="shared" si="14"/>
        <v>Coûts à inclure dans les activités CELIAF</v>
      </c>
      <c r="W133" s="140">
        <v>1193.040946281531</v>
      </c>
      <c r="X133" s="444"/>
      <c r="Y133" s="444"/>
      <c r="Z133" s="388"/>
      <c r="AA133" s="388"/>
      <c r="AB133" s="388"/>
    </row>
    <row r="134" spans="1:29" s="389" customFormat="1" ht="12" customHeight="1" x14ac:dyDescent="0.2">
      <c r="A134" s="323">
        <v>7030</v>
      </c>
      <c r="B134" s="323" t="s">
        <v>913</v>
      </c>
      <c r="C134" s="324" t="s">
        <v>914</v>
      </c>
      <c r="D134" s="324" t="s">
        <v>884</v>
      </c>
      <c r="E134" s="325"/>
      <c r="F134" s="326" t="s">
        <v>758</v>
      </c>
      <c r="G134" s="327"/>
      <c r="H134" s="136">
        <v>1</v>
      </c>
      <c r="I134" s="133">
        <v>6786.6129817302253</v>
      </c>
      <c r="J134" s="134">
        <f t="shared" si="11"/>
        <v>6786.6129817302253</v>
      </c>
      <c r="K134" s="135"/>
      <c r="L134" s="135"/>
      <c r="M134" s="328">
        <f t="shared" si="20"/>
        <v>6786.6129817302253</v>
      </c>
      <c r="N134" s="324" t="s">
        <v>543</v>
      </c>
      <c r="O134" s="329" t="s">
        <v>571</v>
      </c>
      <c r="P134" s="330" t="s">
        <v>690</v>
      </c>
      <c r="Q134" s="297" t="s">
        <v>676</v>
      </c>
      <c r="R134" s="126">
        <f t="shared" si="16"/>
        <v>6786.6129817302253</v>
      </c>
      <c r="S134" s="126">
        <f t="shared" si="12"/>
        <v>0</v>
      </c>
      <c r="T134" s="298"/>
      <c r="U134" s="298" t="s">
        <v>885</v>
      </c>
      <c r="V134" s="252" t="str">
        <f t="shared" si="14"/>
        <v>Coûts à inclure dans les activités CELIAF</v>
      </c>
      <c r="W134" s="140">
        <v>2236.4956849305599</v>
      </c>
      <c r="X134" s="444"/>
      <c r="Y134" s="444"/>
      <c r="Z134" s="388"/>
      <c r="AA134" s="388"/>
      <c r="AB134" s="388"/>
    </row>
    <row r="135" spans="1:29" s="389" customFormat="1" ht="12" customHeight="1" x14ac:dyDescent="0.2">
      <c r="A135" s="323">
        <v>7030</v>
      </c>
      <c r="B135" s="323" t="s">
        <v>915</v>
      </c>
      <c r="C135" s="324" t="s">
        <v>916</v>
      </c>
      <c r="D135" s="324" t="s">
        <v>884</v>
      </c>
      <c r="E135" s="325"/>
      <c r="F135" s="326" t="s">
        <v>758</v>
      </c>
      <c r="G135" s="327"/>
      <c r="H135" s="136">
        <v>1</v>
      </c>
      <c r="I135" s="133">
        <v>5089.9597362976701</v>
      </c>
      <c r="J135" s="134">
        <f t="shared" si="11"/>
        <v>5089.9597362976701</v>
      </c>
      <c r="K135" s="135"/>
      <c r="L135" s="135"/>
      <c r="M135" s="328">
        <f t="shared" si="20"/>
        <v>5089.9597362976701</v>
      </c>
      <c r="N135" s="324" t="s">
        <v>543</v>
      </c>
      <c r="O135" s="329" t="s">
        <v>571</v>
      </c>
      <c r="P135" s="330" t="s">
        <v>690</v>
      </c>
      <c r="Q135" s="297" t="s">
        <v>676</v>
      </c>
      <c r="R135" s="126">
        <f t="shared" si="16"/>
        <v>5089.9597362976701</v>
      </c>
      <c r="S135" s="126">
        <f t="shared" si="12"/>
        <v>0</v>
      </c>
      <c r="T135" s="298"/>
      <c r="U135" s="298" t="s">
        <v>885</v>
      </c>
      <c r="V135" s="252" t="str">
        <f t="shared" si="14"/>
        <v>Coûts à inclure dans les activités CELIAF</v>
      </c>
      <c r="W135" s="140">
        <v>802.88860397860003</v>
      </c>
      <c r="X135" s="444"/>
      <c r="Y135" s="444"/>
      <c r="Z135" s="388"/>
      <c r="AA135" s="388"/>
      <c r="AB135" s="388"/>
    </row>
    <row r="136" spans="1:29" s="389" customFormat="1" ht="12" customHeight="1" x14ac:dyDescent="0.2">
      <c r="A136" s="323" t="s">
        <v>917</v>
      </c>
      <c r="B136" s="323" t="s">
        <v>918</v>
      </c>
      <c r="C136" s="324" t="s">
        <v>919</v>
      </c>
      <c r="D136" s="324" t="s">
        <v>884</v>
      </c>
      <c r="E136" s="325"/>
      <c r="F136" s="326" t="s">
        <v>758</v>
      </c>
      <c r="G136" s="327"/>
      <c r="H136" s="136">
        <v>1</v>
      </c>
      <c r="I136" s="133">
        <v>5938.2863590139477</v>
      </c>
      <c r="J136" s="134">
        <f t="shared" si="11"/>
        <v>5938.2863590139477</v>
      </c>
      <c r="K136" s="135"/>
      <c r="L136" s="135"/>
      <c r="M136" s="328">
        <f t="shared" si="20"/>
        <v>5938.2863590139477</v>
      </c>
      <c r="N136" s="324" t="s">
        <v>543</v>
      </c>
      <c r="O136" s="329" t="s">
        <v>571</v>
      </c>
      <c r="P136" s="330" t="s">
        <v>690</v>
      </c>
      <c r="Q136" s="297" t="s">
        <v>676</v>
      </c>
      <c r="R136" s="126">
        <f t="shared" si="16"/>
        <v>5938.2863590139477</v>
      </c>
      <c r="S136" s="126">
        <f t="shared" si="12"/>
        <v>0</v>
      </c>
      <c r="T136" s="298"/>
      <c r="U136" s="298" t="s">
        <v>885</v>
      </c>
      <c r="V136" s="252" t="str">
        <f t="shared" si="14"/>
        <v>Coûts à inclure dans les activités CELIAF</v>
      </c>
      <c r="W136" s="140">
        <v>1195.3416153802914</v>
      </c>
      <c r="X136" s="444"/>
      <c r="Y136" s="444"/>
      <c r="Z136" s="388"/>
      <c r="AA136" s="388"/>
      <c r="AB136" s="388"/>
    </row>
    <row r="137" spans="1:29" ht="12" customHeight="1" x14ac:dyDescent="0.2">
      <c r="A137" s="331">
        <v>7040</v>
      </c>
      <c r="B137" s="331" t="s">
        <v>920</v>
      </c>
      <c r="C137" s="332" t="s">
        <v>625</v>
      </c>
      <c r="D137" s="332" t="s">
        <v>866</v>
      </c>
      <c r="E137" s="333"/>
      <c r="F137" s="334" t="s">
        <v>758</v>
      </c>
      <c r="G137" s="335"/>
      <c r="H137" s="336">
        <v>1</v>
      </c>
      <c r="I137" s="337">
        <v>67388.944872554828</v>
      </c>
      <c r="J137" s="338">
        <f t="shared" ref="J137:J142" si="21">H137*I137</f>
        <v>67388.944872554828</v>
      </c>
      <c r="K137" s="339"/>
      <c r="L137" s="339"/>
      <c r="M137" s="340">
        <f t="shared" si="20"/>
        <v>67388.944872554828</v>
      </c>
      <c r="N137" s="332" t="s">
        <v>776</v>
      </c>
      <c r="O137" s="341" t="s">
        <v>571</v>
      </c>
      <c r="P137" s="342" t="s">
        <v>777</v>
      </c>
      <c r="Q137" s="274" t="s">
        <v>676</v>
      </c>
      <c r="R137" s="139">
        <f t="shared" si="16"/>
        <v>67388.944872554828</v>
      </c>
      <c r="S137" s="139">
        <f>J137-R137</f>
        <v>0</v>
      </c>
      <c r="T137" s="288">
        <f>M137/($M$137+$M$138+$M$139+$M$140+$M$141)</f>
        <v>0.44126839932462381</v>
      </c>
      <c r="U137" s="288" t="s">
        <v>921</v>
      </c>
      <c r="V137" s="276" t="str">
        <f>C137</f>
        <v>Création de réseaux de femmes leaders</v>
      </c>
      <c r="W137" s="140">
        <v>2786.3713627570187</v>
      </c>
      <c r="X137" s="141">
        <f>T137*SUMIF(V:V,"Coûts à inclure dans les activités CELIAF",W:W)+W137</f>
        <v>35413.826525119119</v>
      </c>
      <c r="Y137" s="289" t="s">
        <v>625</v>
      </c>
      <c r="Z137" s="377"/>
      <c r="AA137" s="377"/>
      <c r="AB137" s="377"/>
    </row>
    <row r="138" spans="1:29" ht="12" customHeight="1" x14ac:dyDescent="0.2">
      <c r="A138" s="331">
        <v>7040</v>
      </c>
      <c r="B138" s="331" t="s">
        <v>922</v>
      </c>
      <c r="C138" s="332" t="s">
        <v>624</v>
      </c>
      <c r="D138" s="332" t="s">
        <v>866</v>
      </c>
      <c r="E138" s="333"/>
      <c r="F138" s="334" t="s">
        <v>758</v>
      </c>
      <c r="G138" s="335"/>
      <c r="H138" s="336">
        <v>1</v>
      </c>
      <c r="I138" s="337">
        <v>13078.363959691762</v>
      </c>
      <c r="J138" s="338">
        <f t="shared" si="21"/>
        <v>13078.363959691762</v>
      </c>
      <c r="K138" s="339"/>
      <c r="L138" s="339"/>
      <c r="M138" s="340">
        <f t="shared" si="20"/>
        <v>13078.363959691762</v>
      </c>
      <c r="N138" s="332" t="s">
        <v>776</v>
      </c>
      <c r="O138" s="341" t="s">
        <v>571</v>
      </c>
      <c r="P138" s="342" t="s">
        <v>777</v>
      </c>
      <c r="Q138" s="274" t="s">
        <v>676</v>
      </c>
      <c r="R138" s="139">
        <f t="shared" si="16"/>
        <v>13078.363959691762</v>
      </c>
      <c r="S138" s="139">
        <f>J138-R138</f>
        <v>0</v>
      </c>
      <c r="T138" s="288">
        <f>M138/($M$137+$M$138+$M$139+$M$140+$M$141)</f>
        <v>8.5638211745149129E-2</v>
      </c>
      <c r="U138" s="288" t="s">
        <v>921</v>
      </c>
      <c r="V138" s="276" t="str">
        <f>C138</f>
        <v>Formation sur le leadership féminines</v>
      </c>
      <c r="W138" s="140">
        <v>8691.7456174716863</v>
      </c>
      <c r="X138" s="141">
        <f>T138*SUMIF(V:V,"Coûts à inclure dans les activités CELIAF",W:W)+W138</f>
        <v>15023.84852394828</v>
      </c>
      <c r="Y138" s="289" t="s">
        <v>624</v>
      </c>
      <c r="Z138" s="377"/>
      <c r="AA138" s="377"/>
      <c r="AB138" s="377"/>
    </row>
    <row r="139" spans="1:29" ht="12" customHeight="1" x14ac:dyDescent="0.2">
      <c r="A139" s="331">
        <v>7040</v>
      </c>
      <c r="B139" s="331" t="s">
        <v>923</v>
      </c>
      <c r="C139" s="332" t="s">
        <v>623</v>
      </c>
      <c r="D139" s="332" t="s">
        <v>866</v>
      </c>
      <c r="E139" s="333"/>
      <c r="F139" s="334" t="s">
        <v>758</v>
      </c>
      <c r="G139" s="335"/>
      <c r="H139" s="336">
        <v>1</v>
      </c>
      <c r="I139" s="337">
        <v>16613.060659948631</v>
      </c>
      <c r="J139" s="338">
        <f t="shared" si="21"/>
        <v>16613.060659948631</v>
      </c>
      <c r="K139" s="339"/>
      <c r="L139" s="339"/>
      <c r="M139" s="340">
        <f t="shared" si="20"/>
        <v>16613.060659948631</v>
      </c>
      <c r="N139" s="332" t="s">
        <v>776</v>
      </c>
      <c r="O139" s="341" t="s">
        <v>571</v>
      </c>
      <c r="P139" s="342" t="s">
        <v>777</v>
      </c>
      <c r="Q139" s="274" t="s">
        <v>676</v>
      </c>
      <c r="R139" s="139">
        <f t="shared" si="16"/>
        <v>16613.060659948631</v>
      </c>
      <c r="S139" s="139">
        <f>J139-R139</f>
        <v>0</v>
      </c>
      <c r="T139" s="288">
        <f>M139/($M$137+$M$138+$M$139+$M$140+$M$141)</f>
        <v>0.10878369885687285</v>
      </c>
      <c r="U139" s="288" t="s">
        <v>921</v>
      </c>
      <c r="V139" s="276" t="str">
        <f>C139</f>
        <v>Realisation des campagnes de mobilisation des femmes pour la paix</v>
      </c>
      <c r="W139" s="140">
        <v>2328.1007748983184</v>
      </c>
      <c r="X139" s="141">
        <f>T139*SUMIF(V:V,"Coûts à inclure dans les activités CELIAF",W:W)+W139</f>
        <v>10371.584655187271</v>
      </c>
      <c r="Y139" s="289" t="s">
        <v>623</v>
      </c>
      <c r="Z139" s="377"/>
      <c r="AA139" s="377"/>
      <c r="AB139" s="377"/>
    </row>
    <row r="140" spans="1:29" ht="12" customHeight="1" x14ac:dyDescent="0.2">
      <c r="A140" s="331">
        <v>7040</v>
      </c>
      <c r="B140" s="331" t="s">
        <v>924</v>
      </c>
      <c r="C140" s="332" t="s">
        <v>634</v>
      </c>
      <c r="D140" s="332" t="s">
        <v>925</v>
      </c>
      <c r="E140" s="333"/>
      <c r="F140" s="334" t="s">
        <v>758</v>
      </c>
      <c r="G140" s="335"/>
      <c r="H140" s="336">
        <v>1</v>
      </c>
      <c r="I140" s="337">
        <v>27818.03991306066</v>
      </c>
      <c r="J140" s="338">
        <f t="shared" si="21"/>
        <v>27818.03991306066</v>
      </c>
      <c r="K140" s="339"/>
      <c r="L140" s="339"/>
      <c r="M140" s="340">
        <f t="shared" si="20"/>
        <v>27818.03991306066</v>
      </c>
      <c r="N140" s="332" t="s">
        <v>773</v>
      </c>
      <c r="O140" s="341" t="s">
        <v>571</v>
      </c>
      <c r="P140" s="342" t="s">
        <v>777</v>
      </c>
      <c r="Q140" s="274" t="s">
        <v>676</v>
      </c>
      <c r="R140" s="139">
        <f t="shared" si="16"/>
        <v>27818.03991306066</v>
      </c>
      <c r="S140" s="139">
        <f>J140-R140</f>
        <v>0</v>
      </c>
      <c r="T140" s="288">
        <f>M140/($M$137+$M$138+$M$139+$M$140+$M$141)</f>
        <v>0.18215483219094064</v>
      </c>
      <c r="U140" s="288" t="s">
        <v>921</v>
      </c>
      <c r="V140" s="276" t="str">
        <f>C140</f>
        <v xml:space="preserve">Organisation des « cafés genre » en vue du plaidoyer pour l’engagement des autorités à la mise en œuvre de la résolution 1325 </v>
      </c>
      <c r="W140" s="140">
        <v>0</v>
      </c>
      <c r="X140" s="141">
        <f>T140*SUMIF(V:V,"Coûts à inclure dans les activités CELIAF",W:W)+W140</f>
        <v>13468.557070965995</v>
      </c>
      <c r="Y140" s="289" t="s">
        <v>634</v>
      </c>
      <c r="Z140" s="377"/>
      <c r="AA140" s="377"/>
      <c r="AB140" s="377"/>
    </row>
    <row r="141" spans="1:29" ht="12" customHeight="1" x14ac:dyDescent="0.2">
      <c r="A141" s="331">
        <v>7040</v>
      </c>
      <c r="B141" s="331" t="s">
        <v>926</v>
      </c>
      <c r="C141" s="332" t="s">
        <v>633</v>
      </c>
      <c r="D141" s="332" t="s">
        <v>925</v>
      </c>
      <c r="E141" s="333"/>
      <c r="F141" s="334" t="s">
        <v>758</v>
      </c>
      <c r="G141" s="335"/>
      <c r="H141" s="336">
        <v>1</v>
      </c>
      <c r="I141" s="337">
        <v>27818.043836571287</v>
      </c>
      <c r="J141" s="338">
        <f t="shared" si="21"/>
        <v>27818.043836571287</v>
      </c>
      <c r="K141" s="339"/>
      <c r="L141" s="339"/>
      <c r="M141" s="340">
        <f t="shared" si="20"/>
        <v>27818.043836571287</v>
      </c>
      <c r="N141" s="332" t="s">
        <v>773</v>
      </c>
      <c r="O141" s="341" t="s">
        <v>571</v>
      </c>
      <c r="P141" s="342" t="s">
        <v>777</v>
      </c>
      <c r="Q141" s="274" t="s">
        <v>676</v>
      </c>
      <c r="R141" s="139">
        <f t="shared" si="16"/>
        <v>27818.043836571287</v>
      </c>
      <c r="S141" s="139">
        <f>J141-R141</f>
        <v>0</v>
      </c>
      <c r="T141" s="288">
        <f>M141/($M$137+$M$138+$M$139+$M$140+$M$141)</f>
        <v>0.18215485788241359</v>
      </c>
      <c r="U141" s="288" t="s">
        <v>921</v>
      </c>
      <c r="V141" s="276" t="str">
        <f>C141</f>
        <v>Organisation de plaidoyer des organisations féminines auprès des autorités pour l’implication de femmes dans les instances de prise de décisions et mécanisme de prévention et gestion des conflits</v>
      </c>
      <c r="W141" s="140">
        <v>0</v>
      </c>
      <c r="X141" s="141">
        <f>T141*SUMIF(V:V,"Coûts à inclure dans les activités CELIAF",W:W)+W141</f>
        <v>13468.558970597565</v>
      </c>
      <c r="Y141" s="289" t="s">
        <v>633</v>
      </c>
      <c r="Z141" s="377"/>
      <c r="AA141" s="377"/>
      <c r="AB141" s="377"/>
    </row>
    <row r="142" spans="1:29" x14ac:dyDescent="0.2">
      <c r="C142" s="390"/>
      <c r="D142" s="390"/>
      <c r="E142" s="391"/>
      <c r="F142" s="392"/>
      <c r="G142" s="393"/>
      <c r="H142" s="394">
        <v>7.0000000000000007E-2</v>
      </c>
      <c r="I142" s="395">
        <f>SUM(J8:J141)</f>
        <v>1384972.4413143038</v>
      </c>
      <c r="J142" s="396">
        <f t="shared" si="21"/>
        <v>96948.070892001269</v>
      </c>
      <c r="K142" s="397">
        <f>+J142</f>
        <v>96948.070892001269</v>
      </c>
      <c r="L142" s="397"/>
      <c r="M142" s="398"/>
      <c r="N142" s="390"/>
      <c r="O142" s="399"/>
      <c r="P142" s="400"/>
      <c r="Q142" s="377"/>
      <c r="R142" s="401">
        <f>SUM(R8:R141)</f>
        <v>1092922.2486818626</v>
      </c>
      <c r="S142" s="401">
        <f>SUM(S8:S141)</f>
        <v>292050.19263244135</v>
      </c>
      <c r="T142" s="401"/>
      <c r="U142" s="401"/>
      <c r="V142" s="401"/>
      <c r="W142" s="140">
        <f>SUM(W8:W141)</f>
        <v>701667.26806298038</v>
      </c>
      <c r="X142" s="140">
        <f>SUM(X8:X141)</f>
        <v>701667.26806298085</v>
      </c>
      <c r="Y142" s="402"/>
      <c r="Z142" s="377"/>
      <c r="AA142" s="377"/>
      <c r="AB142" s="377"/>
    </row>
    <row r="143" spans="1:29" s="410" customFormat="1" ht="23.25" customHeight="1" thickBot="1" x14ac:dyDescent="0.25">
      <c r="A143" s="448" t="s">
        <v>373</v>
      </c>
      <c r="B143" s="448"/>
      <c r="C143" s="448"/>
      <c r="D143" s="448"/>
      <c r="E143" s="448"/>
      <c r="F143" s="448"/>
      <c r="G143" s="448"/>
      <c r="H143" s="448"/>
      <c r="I143" s="403" t="s">
        <v>662</v>
      </c>
      <c r="J143" s="404">
        <f>SUM(J8:J142)</f>
        <v>1481920.5122063051</v>
      </c>
      <c r="K143" s="404">
        <f>SUM(K8:K142)</f>
        <v>857653.54926560016</v>
      </c>
      <c r="L143" s="404">
        <f>SUM(L8:L142)</f>
        <v>317385.06721692637</v>
      </c>
      <c r="M143" s="404">
        <f>SUM(M8:M142)</f>
        <v>306881.8957237787</v>
      </c>
      <c r="N143" s="405"/>
      <c r="O143" s="406"/>
      <c r="P143" s="406"/>
      <c r="Q143" s="406"/>
      <c r="R143" s="406"/>
      <c r="S143" s="407"/>
      <c r="T143" s="407"/>
      <c r="U143" s="407"/>
      <c r="V143" s="408"/>
      <c r="W143" s="409"/>
      <c r="X143" s="409"/>
      <c r="Y143" s="409"/>
      <c r="Z143" s="406"/>
      <c r="AA143" s="406"/>
      <c r="AB143" s="406"/>
      <c r="AC143" s="406"/>
    </row>
    <row r="144" spans="1:29" ht="23.25" customHeight="1" thickTop="1" x14ac:dyDescent="0.2">
      <c r="C144" s="401"/>
      <c r="D144" s="359"/>
      <c r="E144" s="411"/>
      <c r="F144" s="412"/>
      <c r="G144" s="413"/>
      <c r="H144" s="414"/>
      <c r="I144" s="415" t="s">
        <v>663</v>
      </c>
      <c r="J144" s="416">
        <f>J143*$J$3</f>
        <v>1499999.9424552219</v>
      </c>
      <c r="K144" s="416">
        <f>K143*$J$3</f>
        <v>868116.92256664042</v>
      </c>
      <c r="L144" s="416">
        <f>L143*$J$3</f>
        <v>321257.16503697284</v>
      </c>
      <c r="M144" s="417">
        <f>M143*$J$3</f>
        <v>310625.8548516088</v>
      </c>
      <c r="N144" s="418"/>
      <c r="O144" s="406"/>
      <c r="P144" s="406"/>
      <c r="Q144" s="377"/>
      <c r="R144" s="419"/>
      <c r="S144" s="419"/>
      <c r="T144" s="420"/>
      <c r="U144" s="420"/>
      <c r="V144" s="421"/>
      <c r="W144" s="402"/>
      <c r="X144" s="402"/>
      <c r="Y144" s="402"/>
      <c r="Z144" s="377"/>
      <c r="AA144" s="377"/>
      <c r="AB144" s="377"/>
      <c r="AC144" s="377"/>
    </row>
    <row r="145" spans="3:62" ht="23.25" customHeight="1" thickBot="1" x14ac:dyDescent="0.25">
      <c r="C145" s="401"/>
      <c r="D145" s="401"/>
      <c r="E145" s="411"/>
      <c r="F145" s="412"/>
      <c r="G145" s="413"/>
      <c r="H145" s="414"/>
      <c r="I145" s="422" t="s">
        <v>664</v>
      </c>
      <c r="J145" s="423">
        <f>+J143*$J$4</f>
        <v>972076133.42531121</v>
      </c>
      <c r="K145" s="423">
        <f>+K143*$J$4</f>
        <v>562583849.21561527</v>
      </c>
      <c r="L145" s="423">
        <f>+L143*$J$4</f>
        <v>208190956.53641337</v>
      </c>
      <c r="M145" s="424">
        <f>+M143*$J$4</f>
        <v>201301327.67328271</v>
      </c>
      <c r="N145" s="418"/>
      <c r="O145" s="406"/>
      <c r="P145" s="406"/>
      <c r="Q145" s="377"/>
      <c r="R145" s="419"/>
      <c r="S145" s="419"/>
      <c r="T145" s="420"/>
      <c r="U145" s="420"/>
      <c r="V145" s="421"/>
      <c r="W145" s="402"/>
      <c r="X145" s="402"/>
      <c r="Y145" s="402"/>
      <c r="Z145" s="377"/>
      <c r="AA145" s="377"/>
      <c r="AB145" s="377"/>
      <c r="AC145" s="377"/>
    </row>
    <row r="146" spans="3:62" ht="23.25" customHeight="1" thickTop="1" x14ac:dyDescent="0.2">
      <c r="C146" s="401"/>
      <c r="D146" s="401"/>
      <c r="E146" s="411"/>
      <c r="F146" s="412"/>
      <c r="G146" s="413"/>
      <c r="H146" s="414"/>
      <c r="I146" s="414"/>
      <c r="J146" s="359"/>
      <c r="K146" s="425"/>
      <c r="L146" s="425"/>
      <c r="M146" s="425"/>
      <c r="N146" s="418"/>
      <c r="O146" s="377"/>
      <c r="P146" s="406"/>
      <c r="Q146" s="377"/>
      <c r="R146" s="419"/>
      <c r="S146" s="378"/>
      <c r="T146" s="420"/>
      <c r="U146" s="420"/>
      <c r="V146" s="421"/>
      <c r="W146" s="402"/>
      <c r="X146" s="402"/>
      <c r="Y146" s="402"/>
      <c r="Z146" s="377"/>
      <c r="AA146" s="377"/>
      <c r="AB146" s="377"/>
      <c r="AC146" s="377"/>
    </row>
    <row r="147" spans="3:62" x14ac:dyDescent="0.2">
      <c r="C147" s="426"/>
      <c r="D147" s="426"/>
      <c r="E147" s="368"/>
      <c r="F147" s="359"/>
      <c r="G147" s="359"/>
      <c r="H147" s="359"/>
      <c r="I147" s="359"/>
      <c r="J147" s="359"/>
      <c r="K147" s="359"/>
      <c r="L147" s="359"/>
      <c r="M147" s="359"/>
      <c r="N147" s="359"/>
      <c r="P147" s="406"/>
      <c r="Q147" s="377"/>
      <c r="R147" s="419"/>
      <c r="S147" s="378"/>
      <c r="T147" s="378"/>
      <c r="U147" s="378"/>
      <c r="V147" s="379"/>
      <c r="W147" s="380"/>
      <c r="X147" s="380"/>
      <c r="Y147" s="380"/>
      <c r="Z147" s="377"/>
      <c r="AA147" s="377"/>
      <c r="AB147" s="377"/>
      <c r="AC147" s="377"/>
      <c r="BA147" s="385"/>
      <c r="BB147" s="376"/>
      <c r="BC147" s="427"/>
      <c r="BD147" s="427"/>
      <c r="BF147" s="428"/>
      <c r="BG147" s="428"/>
      <c r="BH147" s="428"/>
      <c r="BI147" s="377" t="s">
        <v>776</v>
      </c>
      <c r="BJ147" s="377" t="s">
        <v>566</v>
      </c>
    </row>
    <row r="148" spans="3:62" ht="18.75" customHeight="1" x14ac:dyDescent="0.2">
      <c r="C148" s="429"/>
      <c r="D148" s="429"/>
      <c r="E148" s="368"/>
      <c r="F148" s="359"/>
      <c r="G148" s="359"/>
      <c r="H148" s="359"/>
      <c r="I148" s="359"/>
      <c r="J148" s="359"/>
      <c r="K148" s="359"/>
      <c r="L148" s="359"/>
      <c r="M148" s="359"/>
      <c r="N148" s="359"/>
      <c r="P148" s="406"/>
      <c r="Q148" s="377"/>
      <c r="R148" s="419"/>
      <c r="S148" s="378"/>
      <c r="T148" s="430"/>
      <c r="U148" s="430"/>
      <c r="V148" s="431"/>
      <c r="W148" s="432"/>
      <c r="X148" s="432"/>
      <c r="Y148" s="432"/>
      <c r="Z148" s="377"/>
      <c r="AA148" s="377"/>
      <c r="AB148" s="377"/>
      <c r="AC148" s="377"/>
      <c r="BA148" s="357"/>
      <c r="BB148" s="376"/>
      <c r="BC148" s="433"/>
      <c r="BD148" s="433"/>
      <c r="BE148" s="433"/>
      <c r="BF148" s="428"/>
      <c r="BG148" s="428"/>
      <c r="BH148" s="428"/>
      <c r="BI148" s="377" t="s">
        <v>806</v>
      </c>
      <c r="BJ148" s="377" t="s">
        <v>567</v>
      </c>
    </row>
    <row r="149" spans="3:62" x14ac:dyDescent="0.2">
      <c r="C149" s="429"/>
      <c r="D149" s="429"/>
      <c r="E149" s="368"/>
      <c r="F149" s="359"/>
      <c r="G149" s="359"/>
      <c r="H149" s="359"/>
      <c r="I149" s="359"/>
      <c r="J149" s="359"/>
      <c r="K149" s="359"/>
      <c r="L149" s="359"/>
      <c r="M149" s="359"/>
      <c r="N149" s="359"/>
      <c r="P149" s="377"/>
      <c r="Q149" s="377"/>
      <c r="R149" s="419"/>
      <c r="S149" s="378"/>
      <c r="T149" s="430"/>
      <c r="U149" s="430"/>
      <c r="V149" s="431"/>
      <c r="W149" s="432"/>
      <c r="X149" s="432"/>
      <c r="Y149" s="432"/>
      <c r="Z149" s="377"/>
      <c r="AA149" s="377"/>
      <c r="AB149" s="377"/>
      <c r="AC149" s="377"/>
      <c r="BA149" s="357"/>
      <c r="BB149" s="376"/>
      <c r="BC149" s="433"/>
      <c r="BD149" s="434"/>
      <c r="BE149" s="433"/>
      <c r="BF149" s="385"/>
      <c r="BG149" s="385"/>
      <c r="BH149" s="385"/>
      <c r="BI149" s="377" t="s">
        <v>773</v>
      </c>
      <c r="BJ149" s="377" t="s">
        <v>568</v>
      </c>
    </row>
    <row r="150" spans="3:62" x14ac:dyDescent="0.2">
      <c r="C150" s="433"/>
      <c r="D150" s="433"/>
      <c r="E150" s="368"/>
      <c r="F150" s="359"/>
      <c r="G150" s="359"/>
      <c r="H150" s="359"/>
      <c r="I150" s="359"/>
      <c r="J150" s="359"/>
      <c r="K150" s="359"/>
      <c r="L150" s="359"/>
      <c r="M150" s="359"/>
      <c r="N150" s="359"/>
      <c r="P150" s="377"/>
      <c r="Q150" s="377"/>
      <c r="R150" s="419"/>
      <c r="S150" s="378"/>
      <c r="T150" s="430"/>
      <c r="U150" s="430"/>
      <c r="V150" s="431"/>
      <c r="W150" s="432"/>
      <c r="X150" s="432"/>
      <c r="Y150" s="432"/>
      <c r="Z150" s="377"/>
      <c r="AA150" s="377"/>
      <c r="AB150" s="377"/>
      <c r="AC150" s="377"/>
      <c r="BA150" s="435" t="s">
        <v>700</v>
      </c>
      <c r="BB150" s="376"/>
      <c r="BC150" s="433"/>
      <c r="BD150" s="433"/>
      <c r="BF150" s="385"/>
      <c r="BG150" s="385"/>
      <c r="BH150" s="385"/>
      <c r="BI150" s="377" t="s">
        <v>927</v>
      </c>
      <c r="BJ150" s="377" t="s">
        <v>569</v>
      </c>
    </row>
    <row r="151" spans="3:62" x14ac:dyDescent="0.2">
      <c r="C151" s="401"/>
      <c r="D151" s="401"/>
      <c r="E151" s="368"/>
      <c r="F151" s="359"/>
      <c r="G151" s="359"/>
      <c r="H151" s="359"/>
      <c r="I151" s="359"/>
      <c r="J151" s="359"/>
      <c r="K151" s="359"/>
      <c r="L151" s="359"/>
      <c r="M151" s="359"/>
      <c r="N151" s="359"/>
      <c r="P151" s="377"/>
      <c r="Q151" s="377"/>
      <c r="R151" s="419"/>
      <c r="S151" s="378"/>
      <c r="T151" s="430"/>
      <c r="U151" s="430"/>
      <c r="V151" s="431"/>
      <c r="W151" s="432"/>
      <c r="X151" s="432"/>
      <c r="Y151" s="432"/>
      <c r="Z151" s="377"/>
      <c r="AA151" s="377"/>
      <c r="AB151" s="377"/>
      <c r="AC151" s="377"/>
      <c r="BA151" s="435" t="s">
        <v>940</v>
      </c>
      <c r="BB151" s="376"/>
      <c r="BC151" s="433"/>
      <c r="BD151" s="433"/>
      <c r="BF151" s="436"/>
      <c r="BG151" s="385"/>
      <c r="BH151" s="385"/>
      <c r="BI151" s="377" t="s">
        <v>542</v>
      </c>
      <c r="BJ151" s="377" t="s">
        <v>570</v>
      </c>
    </row>
    <row r="152" spans="3:62" x14ac:dyDescent="0.2">
      <c r="C152" s="401"/>
      <c r="D152" s="401"/>
      <c r="E152" s="437"/>
      <c r="F152" s="359"/>
      <c r="G152" s="359"/>
      <c r="H152" s="359"/>
      <c r="I152" s="359"/>
      <c r="J152" s="359"/>
      <c r="K152" s="359"/>
      <c r="L152" s="359"/>
      <c r="M152" s="359"/>
      <c r="N152" s="359"/>
      <c r="P152" s="377"/>
      <c r="Q152" s="377"/>
      <c r="R152" s="419"/>
      <c r="S152" s="378"/>
      <c r="T152" s="430"/>
      <c r="U152" s="430"/>
      <c r="V152" s="431"/>
      <c r="W152" s="432"/>
      <c r="X152" s="432"/>
      <c r="Y152" s="432"/>
      <c r="Z152" s="377"/>
      <c r="AA152" s="377"/>
      <c r="AB152" s="377"/>
      <c r="AC152" s="377"/>
      <c r="BA152" s="435" t="s">
        <v>688</v>
      </c>
      <c r="BB152" s="376"/>
      <c r="BC152" s="433"/>
      <c r="BD152" s="433"/>
      <c r="BE152" s="433"/>
      <c r="BF152" s="436">
        <f>BF151*648</f>
        <v>0</v>
      </c>
      <c r="BG152" s="385"/>
      <c r="BH152" s="385"/>
      <c r="BI152" s="377" t="s">
        <v>543</v>
      </c>
      <c r="BJ152" s="377" t="s">
        <v>571</v>
      </c>
    </row>
    <row r="153" spans="3:62" x14ac:dyDescent="0.2">
      <c r="C153" s="401"/>
      <c r="D153" s="401"/>
      <c r="E153" s="437"/>
      <c r="F153" s="359"/>
      <c r="G153" s="359"/>
      <c r="H153" s="359"/>
      <c r="I153" s="359"/>
      <c r="J153" s="359"/>
      <c r="K153" s="359"/>
      <c r="L153" s="359"/>
      <c r="M153" s="359"/>
      <c r="N153" s="359"/>
      <c r="P153" s="377"/>
      <c r="Q153" s="377"/>
      <c r="R153" s="419"/>
      <c r="S153" s="378"/>
      <c r="T153" s="430"/>
      <c r="U153" s="430"/>
      <c r="V153" s="431"/>
      <c r="W153" s="432"/>
      <c r="X153" s="432"/>
      <c r="Y153" s="432"/>
      <c r="Z153" s="377"/>
      <c r="AA153" s="377"/>
      <c r="AB153" s="377"/>
      <c r="AC153" s="377"/>
      <c r="BA153" s="435" t="s">
        <v>702</v>
      </c>
      <c r="BB153" s="376"/>
      <c r="BC153" s="433"/>
      <c r="BD153" s="433"/>
      <c r="BE153" s="433"/>
      <c r="BF153" s="385"/>
      <c r="BG153" s="385"/>
      <c r="BH153" s="385"/>
      <c r="BI153" s="377" t="s">
        <v>544</v>
      </c>
      <c r="BJ153" s="377" t="s">
        <v>572</v>
      </c>
    </row>
    <row r="154" spans="3:62" x14ac:dyDescent="0.2">
      <c r="C154" s="401"/>
      <c r="D154" s="401"/>
      <c r="E154" s="437"/>
      <c r="F154" s="359"/>
      <c r="G154" s="359"/>
      <c r="H154" s="359"/>
      <c r="I154" s="359"/>
      <c r="J154" s="359"/>
      <c r="K154" s="359"/>
      <c r="L154" s="359"/>
      <c r="M154" s="359"/>
      <c r="N154" s="359"/>
      <c r="P154" s="377"/>
      <c r="Q154" s="377"/>
      <c r="R154" s="419"/>
      <c r="S154" s="378"/>
      <c r="T154" s="430"/>
      <c r="U154" s="430"/>
      <c r="V154" s="431"/>
      <c r="W154" s="432"/>
      <c r="X154" s="432"/>
      <c r="Y154" s="432"/>
      <c r="Z154" s="377"/>
      <c r="AA154" s="377"/>
      <c r="AB154" s="377"/>
      <c r="AC154" s="377"/>
      <c r="BA154" s="435" t="s">
        <v>761</v>
      </c>
      <c r="BB154" s="376"/>
      <c r="BC154" s="433"/>
      <c r="BD154" s="433"/>
      <c r="BE154" s="433"/>
      <c r="BF154" s="385"/>
      <c r="BG154" s="385"/>
      <c r="BH154" s="385"/>
      <c r="BI154" s="377" t="s">
        <v>545</v>
      </c>
      <c r="BJ154" s="377"/>
    </row>
    <row r="155" spans="3:62" x14ac:dyDescent="0.2">
      <c r="C155" s="368"/>
      <c r="D155" s="368"/>
      <c r="E155" s="368"/>
      <c r="F155" s="359"/>
      <c r="G155" s="359"/>
      <c r="H155" s="359"/>
      <c r="I155" s="359"/>
      <c r="J155" s="359"/>
      <c r="K155" s="359"/>
      <c r="L155" s="359"/>
      <c r="M155" s="359"/>
      <c r="N155" s="359"/>
      <c r="P155" s="377"/>
      <c r="Q155" s="377"/>
      <c r="R155" s="419"/>
      <c r="S155" s="378"/>
      <c r="T155" s="430"/>
      <c r="U155" s="430"/>
      <c r="V155" s="431"/>
      <c r="W155" s="432"/>
      <c r="X155" s="432"/>
      <c r="Y155" s="432"/>
      <c r="Z155" s="377"/>
      <c r="AA155" s="377"/>
      <c r="AB155" s="377"/>
      <c r="AC155" s="377"/>
      <c r="BA155" s="435" t="s">
        <v>785</v>
      </c>
      <c r="BB155" s="376"/>
      <c r="BC155" s="433"/>
      <c r="BD155" s="433"/>
      <c r="BE155" s="433"/>
      <c r="BF155" s="385"/>
      <c r="BG155" s="385"/>
      <c r="BH155" s="385"/>
      <c r="BI155" s="377" t="s">
        <v>609</v>
      </c>
      <c r="BJ155" s="377"/>
    </row>
    <row r="156" spans="3:62" x14ac:dyDescent="0.2">
      <c r="C156" s="368"/>
      <c r="D156" s="368"/>
      <c r="E156" s="368"/>
      <c r="F156" s="359"/>
      <c r="G156" s="359"/>
      <c r="H156" s="359"/>
      <c r="I156" s="359"/>
      <c r="J156" s="359"/>
      <c r="K156" s="359"/>
      <c r="L156" s="359"/>
      <c r="M156" s="359"/>
      <c r="N156" s="359"/>
      <c r="P156" s="377"/>
      <c r="Q156" s="377"/>
      <c r="R156" s="419"/>
      <c r="S156" s="378"/>
      <c r="T156" s="430"/>
      <c r="U156" s="430"/>
      <c r="V156" s="431"/>
      <c r="W156" s="432"/>
      <c r="X156" s="432"/>
      <c r="Y156" s="432"/>
      <c r="Z156" s="377"/>
      <c r="AA156" s="377"/>
      <c r="AB156" s="377"/>
      <c r="AC156" s="377"/>
      <c r="BA156" s="435" t="s">
        <v>941</v>
      </c>
      <c r="BB156" s="376"/>
      <c r="BC156" s="433"/>
      <c r="BD156" s="433"/>
      <c r="BE156" s="433"/>
      <c r="BF156" s="385"/>
      <c r="BG156" s="385"/>
      <c r="BH156" s="385"/>
      <c r="BI156" s="377"/>
      <c r="BJ156" s="377"/>
    </row>
    <row r="157" spans="3:62" x14ac:dyDescent="0.2">
      <c r="C157" s="368"/>
      <c r="D157" s="368"/>
      <c r="E157" s="368"/>
      <c r="F157" s="359"/>
      <c r="G157" s="359"/>
      <c r="H157" s="359"/>
      <c r="I157" s="359"/>
      <c r="J157" s="359"/>
      <c r="K157" s="359"/>
      <c r="L157" s="359"/>
      <c r="M157" s="359"/>
      <c r="N157" s="359"/>
      <c r="P157" s="377"/>
      <c r="Q157" s="377"/>
      <c r="R157" s="419"/>
      <c r="S157" s="378"/>
      <c r="T157" s="430"/>
      <c r="U157" s="430"/>
      <c r="V157" s="431"/>
      <c r="W157" s="432"/>
      <c r="X157" s="432"/>
      <c r="Y157" s="432"/>
      <c r="Z157" s="377"/>
      <c r="AA157" s="377"/>
      <c r="AB157" s="377"/>
      <c r="AC157" s="377"/>
      <c r="BA157" s="435" t="s">
        <v>716</v>
      </c>
      <c r="BB157" s="376"/>
      <c r="BC157" s="433"/>
      <c r="BD157" s="433"/>
      <c r="BE157" s="433"/>
      <c r="BF157" s="385"/>
      <c r="BG157" s="385"/>
      <c r="BH157" s="385"/>
      <c r="BI157" s="377"/>
      <c r="BJ157" s="377"/>
    </row>
    <row r="158" spans="3:62" x14ac:dyDescent="0.2">
      <c r="C158" s="368"/>
      <c r="D158" s="368"/>
      <c r="E158" s="368"/>
      <c r="F158" s="359"/>
      <c r="G158" s="359"/>
      <c r="H158" s="359"/>
      <c r="I158" s="359"/>
      <c r="J158" s="359"/>
      <c r="K158" s="359"/>
      <c r="L158" s="359"/>
      <c r="M158" s="359"/>
      <c r="N158" s="359"/>
      <c r="P158" s="377"/>
      <c r="Q158" s="377"/>
      <c r="R158" s="419"/>
      <c r="S158" s="378"/>
      <c r="T158" s="430"/>
      <c r="U158" s="430"/>
      <c r="V158" s="431"/>
      <c r="W158" s="432"/>
      <c r="X158" s="432"/>
      <c r="Y158" s="432"/>
      <c r="Z158" s="377"/>
      <c r="AA158" s="377"/>
      <c r="AB158" s="377"/>
      <c r="AC158" s="377"/>
      <c r="BA158" s="435" t="s">
        <v>704</v>
      </c>
      <c r="BB158" s="376"/>
      <c r="BC158" s="433"/>
      <c r="BD158" s="433"/>
      <c r="BE158" s="433"/>
      <c r="BF158" s="385"/>
      <c r="BG158" s="385"/>
      <c r="BH158" s="385"/>
      <c r="BI158" s="377"/>
      <c r="BJ158" s="377"/>
    </row>
    <row r="159" spans="3:62" x14ac:dyDescent="0.2">
      <c r="C159" s="368"/>
      <c r="D159" s="368"/>
      <c r="E159" s="368"/>
      <c r="F159" s="359"/>
      <c r="G159" s="359"/>
      <c r="H159" s="359"/>
      <c r="I159" s="359"/>
      <c r="J159" s="359"/>
      <c r="K159" s="359"/>
      <c r="L159" s="359"/>
      <c r="M159" s="359"/>
      <c r="N159" s="359"/>
      <c r="P159" s="377"/>
      <c r="Q159" s="377"/>
      <c r="R159" s="419"/>
      <c r="S159" s="419"/>
      <c r="T159" s="420"/>
      <c r="U159" s="420"/>
      <c r="V159" s="431"/>
      <c r="W159" s="432"/>
      <c r="X159" s="432"/>
      <c r="Y159" s="432"/>
      <c r="Z159" s="377"/>
      <c r="AA159" s="377"/>
      <c r="AB159" s="377"/>
      <c r="AC159" s="377"/>
      <c r="BA159" s="435" t="s">
        <v>758</v>
      </c>
      <c r="BB159" s="376"/>
      <c r="BC159" s="433"/>
      <c r="BD159" s="433"/>
      <c r="BE159" s="433"/>
      <c r="BF159" s="385"/>
      <c r="BG159" s="385"/>
      <c r="BH159" s="385"/>
      <c r="BI159" s="377"/>
      <c r="BJ159" s="377"/>
    </row>
    <row r="160" spans="3:62" x14ac:dyDescent="0.2">
      <c r="C160" s="368"/>
      <c r="D160" s="368"/>
      <c r="E160" s="368"/>
      <c r="F160" s="359"/>
      <c r="G160" s="359"/>
      <c r="H160" s="359"/>
      <c r="I160" s="359"/>
      <c r="J160" s="359"/>
      <c r="K160" s="359"/>
      <c r="L160" s="359"/>
      <c r="M160" s="359"/>
      <c r="N160" s="359"/>
      <c r="P160" s="377"/>
      <c r="Q160" s="377"/>
      <c r="R160" s="419"/>
      <c r="S160" s="419"/>
      <c r="T160" s="420"/>
      <c r="U160" s="420"/>
      <c r="V160" s="431"/>
      <c r="W160" s="432"/>
      <c r="X160" s="432"/>
      <c r="Y160" s="432"/>
      <c r="Z160" s="377"/>
      <c r="AA160" s="377"/>
      <c r="AB160" s="377"/>
      <c r="AC160" s="377"/>
      <c r="BA160" s="435" t="s">
        <v>942</v>
      </c>
      <c r="BB160" s="376"/>
      <c r="BC160" s="433"/>
      <c r="BD160" s="433"/>
      <c r="BE160" s="433"/>
      <c r="BF160" s="385"/>
      <c r="BG160" s="385"/>
      <c r="BH160" s="385"/>
      <c r="BI160" s="377"/>
      <c r="BJ160" s="377"/>
    </row>
    <row r="161" spans="3:29" x14ac:dyDescent="0.2">
      <c r="C161" s="368"/>
      <c r="D161" s="368"/>
      <c r="E161" s="368"/>
      <c r="G161" s="368"/>
      <c r="H161" s="438"/>
      <c r="I161" s="438"/>
      <c r="J161" s="438"/>
      <c r="K161" s="412"/>
      <c r="L161" s="412"/>
      <c r="M161" s="412"/>
      <c r="N161" s="418"/>
      <c r="O161" s="377"/>
      <c r="P161" s="377"/>
      <c r="Q161" s="377"/>
      <c r="R161" s="419"/>
      <c r="S161" s="419"/>
      <c r="T161" s="420"/>
      <c r="U161" s="420"/>
      <c r="V161" s="431"/>
      <c r="W161" s="432"/>
      <c r="X161" s="432"/>
      <c r="Y161" s="432"/>
      <c r="Z161" s="377"/>
      <c r="AA161" s="377"/>
      <c r="AB161" s="377"/>
      <c r="AC161" s="377"/>
    </row>
    <row r="162" spans="3:29" x14ac:dyDescent="0.2">
      <c r="C162" s="368"/>
      <c r="D162" s="368"/>
      <c r="E162" s="368"/>
      <c r="G162" s="368"/>
      <c r="H162" s="438"/>
      <c r="I162" s="438"/>
      <c r="J162" s="438"/>
      <c r="K162" s="412"/>
      <c r="L162" s="412"/>
      <c r="M162" s="412"/>
      <c r="N162" s="418"/>
      <c r="O162" s="377"/>
      <c r="P162" s="377"/>
      <c r="Q162" s="377"/>
      <c r="R162" s="419"/>
      <c r="S162" s="419"/>
      <c r="T162" s="420"/>
      <c r="U162" s="420"/>
      <c r="V162" s="431"/>
      <c r="W162" s="432"/>
      <c r="X162" s="432"/>
      <c r="Y162" s="432"/>
      <c r="Z162" s="377"/>
      <c r="AA162" s="377"/>
      <c r="AB162" s="377"/>
      <c r="AC162" s="377"/>
    </row>
    <row r="163" spans="3:29" x14ac:dyDescent="0.2">
      <c r="C163" s="368"/>
      <c r="D163" s="368"/>
      <c r="E163" s="368"/>
      <c r="G163" s="368"/>
      <c r="H163" s="438"/>
      <c r="I163" s="438"/>
      <c r="J163" s="438"/>
      <c r="K163" s="412"/>
      <c r="L163" s="412"/>
      <c r="M163" s="412"/>
      <c r="N163" s="418"/>
      <c r="O163" s="377"/>
      <c r="P163" s="377"/>
      <c r="Q163" s="377"/>
      <c r="R163" s="419"/>
      <c r="S163" s="419"/>
      <c r="T163" s="420"/>
      <c r="U163" s="420"/>
      <c r="V163" s="431"/>
      <c r="W163" s="432"/>
      <c r="X163" s="432"/>
      <c r="Y163" s="432"/>
      <c r="Z163" s="377"/>
      <c r="AA163" s="377"/>
      <c r="AB163" s="377"/>
      <c r="AC163" s="377"/>
    </row>
    <row r="164" spans="3:29" x14ac:dyDescent="0.2">
      <c r="C164" s="368"/>
      <c r="D164" s="368"/>
      <c r="E164" s="368"/>
      <c r="G164" s="368"/>
      <c r="H164" s="438"/>
      <c r="I164" s="438"/>
      <c r="J164" s="438"/>
      <c r="K164" s="412"/>
      <c r="L164" s="412"/>
      <c r="M164" s="412"/>
      <c r="N164" s="418"/>
      <c r="O164" s="377"/>
      <c r="P164" s="377"/>
      <c r="Q164" s="377"/>
      <c r="R164" s="419"/>
      <c r="S164" s="419"/>
      <c r="T164" s="420"/>
      <c r="U164" s="420"/>
      <c r="V164" s="431"/>
      <c r="W164" s="432"/>
      <c r="X164" s="432"/>
      <c r="Y164" s="432"/>
      <c r="Z164" s="377"/>
      <c r="AA164" s="377"/>
      <c r="AB164" s="377"/>
      <c r="AC164" s="377"/>
    </row>
    <row r="165" spans="3:29" x14ac:dyDescent="0.2">
      <c r="C165" s="368"/>
      <c r="D165" s="368"/>
      <c r="E165" s="368"/>
      <c r="F165" s="412"/>
      <c r="G165" s="368"/>
      <c r="H165" s="438"/>
      <c r="I165" s="438"/>
      <c r="J165" s="438"/>
      <c r="K165" s="412"/>
      <c r="L165" s="412"/>
      <c r="M165" s="412"/>
      <c r="N165" s="418"/>
      <c r="O165" s="377"/>
      <c r="P165" s="377"/>
      <c r="Q165" s="377"/>
      <c r="R165" s="419"/>
      <c r="S165" s="419"/>
      <c r="T165" s="420"/>
      <c r="U165" s="420"/>
      <c r="V165" s="431"/>
      <c r="W165" s="432"/>
      <c r="X165" s="432"/>
      <c r="Y165" s="432"/>
      <c r="Z165" s="377"/>
      <c r="AA165" s="377"/>
      <c r="AB165" s="377"/>
      <c r="AC165" s="377"/>
    </row>
    <row r="166" spans="3:29" x14ac:dyDescent="0.2">
      <c r="C166" s="368"/>
      <c r="D166" s="368"/>
      <c r="E166" s="368"/>
      <c r="F166" s="412"/>
      <c r="G166" s="368"/>
      <c r="H166" s="438"/>
      <c r="I166" s="438"/>
      <c r="J166" s="438"/>
      <c r="K166" s="412"/>
      <c r="L166" s="412"/>
      <c r="M166" s="412"/>
      <c r="N166" s="418"/>
      <c r="O166" s="377"/>
      <c r="P166" s="377"/>
      <c r="Q166" s="377"/>
      <c r="R166" s="419"/>
      <c r="S166" s="419"/>
      <c r="T166" s="420"/>
      <c r="U166" s="420"/>
      <c r="V166" s="431"/>
      <c r="W166" s="432"/>
      <c r="X166" s="432"/>
      <c r="Y166" s="432"/>
      <c r="Z166" s="377"/>
      <c r="AA166" s="377"/>
      <c r="AB166" s="377"/>
      <c r="AC166" s="377"/>
    </row>
    <row r="167" spans="3:29" x14ac:dyDescent="0.2">
      <c r="C167" s="368"/>
      <c r="D167" s="368"/>
      <c r="E167" s="368"/>
      <c r="F167" s="412"/>
      <c r="G167" s="368"/>
      <c r="H167" s="438"/>
      <c r="I167" s="438"/>
      <c r="J167" s="438"/>
      <c r="K167" s="412"/>
      <c r="L167" s="412"/>
      <c r="M167" s="412"/>
      <c r="N167" s="418"/>
      <c r="O167" s="377"/>
      <c r="P167" s="377"/>
      <c r="Q167" s="377"/>
      <c r="R167" s="419"/>
      <c r="S167" s="419"/>
      <c r="T167" s="420"/>
      <c r="U167" s="420"/>
      <c r="V167" s="431"/>
      <c r="W167" s="432"/>
      <c r="X167" s="432"/>
      <c r="Y167" s="432"/>
      <c r="Z167" s="377"/>
      <c r="AA167" s="377"/>
      <c r="AB167" s="377"/>
      <c r="AC167" s="377"/>
    </row>
    <row r="168" spans="3:29" x14ac:dyDescent="0.2">
      <c r="C168" s="368"/>
      <c r="D168" s="368"/>
      <c r="E168" s="368"/>
      <c r="F168" s="412"/>
      <c r="G168" s="368"/>
      <c r="H168" s="438"/>
      <c r="I168" s="438"/>
      <c r="J168" s="438"/>
      <c r="K168" s="412"/>
      <c r="L168" s="412"/>
      <c r="M168" s="412"/>
      <c r="N168" s="418"/>
      <c r="O168" s="377"/>
      <c r="P168" s="377"/>
      <c r="Q168" s="377"/>
      <c r="R168" s="419"/>
      <c r="S168" s="419"/>
      <c r="T168" s="420"/>
      <c r="U168" s="420"/>
      <c r="V168" s="431"/>
      <c r="W168" s="432"/>
      <c r="X168" s="432"/>
      <c r="Y168" s="432"/>
      <c r="Z168" s="377"/>
      <c r="AA168" s="377"/>
      <c r="AB168" s="377"/>
      <c r="AC168" s="377"/>
    </row>
    <row r="169" spans="3:29" x14ac:dyDescent="0.2">
      <c r="C169" s="368"/>
      <c r="D169" s="368"/>
      <c r="E169" s="368"/>
      <c r="F169" s="412"/>
      <c r="G169" s="368"/>
      <c r="H169" s="438"/>
      <c r="I169" s="438"/>
      <c r="J169" s="438"/>
      <c r="K169" s="412"/>
      <c r="L169" s="412"/>
      <c r="M169" s="412"/>
      <c r="N169" s="418"/>
      <c r="O169" s="377"/>
      <c r="P169" s="377"/>
      <c r="Q169" s="377"/>
      <c r="R169" s="419"/>
      <c r="S169" s="419"/>
      <c r="T169" s="420"/>
      <c r="U169" s="420"/>
      <c r="V169" s="431"/>
      <c r="W169" s="432"/>
      <c r="X169" s="432"/>
      <c r="Y169" s="432"/>
      <c r="Z169" s="377"/>
      <c r="AA169" s="377"/>
      <c r="AB169" s="377"/>
      <c r="AC169" s="377"/>
    </row>
    <row r="170" spans="3:29" x14ac:dyDescent="0.2">
      <c r="C170" s="368"/>
      <c r="D170" s="368"/>
      <c r="E170" s="368"/>
      <c r="F170" s="412"/>
      <c r="G170" s="368"/>
      <c r="H170" s="438"/>
      <c r="I170" s="438"/>
      <c r="J170" s="438"/>
      <c r="K170" s="412"/>
      <c r="L170" s="412"/>
      <c r="M170" s="412"/>
      <c r="N170" s="418"/>
      <c r="O170" s="377"/>
      <c r="P170" s="377"/>
      <c r="Q170" s="377"/>
      <c r="R170" s="419"/>
      <c r="S170" s="419"/>
      <c r="T170" s="420"/>
      <c r="U170" s="420"/>
      <c r="V170" s="431"/>
      <c r="W170" s="432"/>
      <c r="X170" s="432"/>
      <c r="Y170" s="432"/>
      <c r="Z170" s="377"/>
      <c r="AA170" s="377"/>
      <c r="AB170" s="377"/>
      <c r="AC170" s="377"/>
    </row>
    <row r="171" spans="3:29" x14ac:dyDescent="0.2">
      <c r="C171" s="368"/>
      <c r="D171" s="368"/>
      <c r="E171" s="368"/>
      <c r="F171" s="412"/>
      <c r="G171" s="368"/>
      <c r="H171" s="438"/>
      <c r="I171" s="438"/>
      <c r="J171" s="438"/>
      <c r="K171" s="412"/>
      <c r="L171" s="412"/>
      <c r="M171" s="412"/>
      <c r="N171" s="418"/>
      <c r="O171" s="377"/>
      <c r="P171" s="377"/>
      <c r="Q171" s="377"/>
      <c r="R171" s="419"/>
      <c r="S171" s="419"/>
      <c r="T171" s="420"/>
      <c r="U171" s="420"/>
      <c r="V171" s="431"/>
      <c r="W171" s="432"/>
      <c r="X171" s="432"/>
      <c r="Y171" s="432"/>
      <c r="Z171" s="377"/>
      <c r="AA171" s="377"/>
      <c r="AB171" s="377"/>
      <c r="AC171" s="377"/>
    </row>
    <row r="172" spans="3:29" x14ac:dyDescent="0.2">
      <c r="C172" s="368"/>
      <c r="D172" s="368"/>
      <c r="E172" s="368"/>
      <c r="F172" s="412"/>
      <c r="G172" s="368"/>
      <c r="H172" s="438"/>
      <c r="I172" s="438"/>
      <c r="J172" s="438"/>
      <c r="K172" s="412"/>
      <c r="L172" s="412"/>
      <c r="M172" s="412"/>
      <c r="N172" s="418"/>
      <c r="O172" s="377"/>
      <c r="P172" s="377"/>
      <c r="Q172" s="377"/>
      <c r="R172" s="419"/>
      <c r="S172" s="419"/>
      <c r="T172" s="420"/>
      <c r="U172" s="420"/>
      <c r="V172" s="431"/>
      <c r="W172" s="432"/>
      <c r="X172" s="432"/>
      <c r="Y172" s="432"/>
      <c r="Z172" s="377"/>
      <c r="AA172" s="377"/>
      <c r="AB172" s="377"/>
      <c r="AC172" s="377"/>
    </row>
    <row r="173" spans="3:29" x14ac:dyDescent="0.2">
      <c r="C173" s="368"/>
      <c r="D173" s="368"/>
      <c r="E173" s="368"/>
      <c r="F173" s="412"/>
      <c r="G173" s="368"/>
      <c r="H173" s="438"/>
      <c r="I173" s="438"/>
      <c r="J173" s="438"/>
      <c r="K173" s="412"/>
      <c r="L173" s="412"/>
      <c r="M173" s="412"/>
      <c r="N173" s="418"/>
      <c r="O173" s="377"/>
      <c r="P173" s="377"/>
      <c r="Q173" s="377"/>
      <c r="R173" s="419"/>
      <c r="S173" s="419"/>
      <c r="T173" s="420"/>
      <c r="U173" s="420"/>
      <c r="V173" s="431"/>
      <c r="W173" s="432"/>
      <c r="X173" s="432"/>
      <c r="Y173" s="432"/>
      <c r="Z173" s="377"/>
      <c r="AA173" s="377"/>
      <c r="AB173" s="377"/>
      <c r="AC173" s="377"/>
    </row>
    <row r="174" spans="3:29" x14ac:dyDescent="0.2">
      <c r="C174" s="368"/>
      <c r="D174" s="368"/>
      <c r="E174" s="368"/>
      <c r="F174" s="412"/>
      <c r="G174" s="368"/>
      <c r="H174" s="438"/>
      <c r="I174" s="438"/>
      <c r="J174" s="438"/>
      <c r="K174" s="412"/>
      <c r="L174" s="412"/>
      <c r="M174" s="412"/>
      <c r="N174" s="418"/>
      <c r="O174" s="377"/>
      <c r="P174" s="377"/>
      <c r="Q174" s="377"/>
      <c r="R174" s="419"/>
      <c r="S174" s="419"/>
      <c r="T174" s="420"/>
      <c r="U174" s="420"/>
      <c r="V174" s="431"/>
      <c r="W174" s="432"/>
      <c r="X174" s="432"/>
      <c r="Y174" s="432"/>
      <c r="Z174" s="377"/>
      <c r="AA174" s="377"/>
      <c r="AB174" s="377"/>
      <c r="AC174" s="377"/>
    </row>
    <row r="175" spans="3:29" x14ac:dyDescent="0.2">
      <c r="C175" s="368"/>
      <c r="D175" s="368"/>
      <c r="E175" s="368"/>
      <c r="F175" s="412"/>
      <c r="G175" s="368"/>
      <c r="H175" s="438"/>
      <c r="I175" s="438"/>
      <c r="J175" s="438"/>
      <c r="K175" s="412"/>
      <c r="L175" s="412"/>
      <c r="M175" s="412"/>
      <c r="N175" s="418"/>
      <c r="O175" s="377"/>
      <c r="P175" s="377"/>
      <c r="Q175" s="377"/>
      <c r="R175" s="419"/>
      <c r="S175" s="419"/>
      <c r="T175" s="420"/>
      <c r="U175" s="420"/>
      <c r="V175" s="431"/>
      <c r="W175" s="432"/>
      <c r="X175" s="432"/>
      <c r="Y175" s="432"/>
      <c r="Z175" s="377"/>
      <c r="AA175" s="377"/>
      <c r="AB175" s="377"/>
      <c r="AC175" s="377"/>
    </row>
    <row r="176" spans="3:29" x14ac:dyDescent="0.2">
      <c r="C176" s="368"/>
      <c r="D176" s="368"/>
      <c r="E176" s="368"/>
      <c r="F176" s="412"/>
      <c r="G176" s="368"/>
      <c r="H176" s="438"/>
      <c r="I176" s="438"/>
      <c r="J176" s="438"/>
      <c r="K176" s="412"/>
      <c r="L176" s="412"/>
      <c r="M176" s="412"/>
      <c r="N176" s="418"/>
      <c r="O176" s="377"/>
      <c r="P176" s="377"/>
      <c r="Q176" s="377"/>
      <c r="R176" s="419"/>
      <c r="S176" s="419"/>
      <c r="T176" s="420"/>
      <c r="U176" s="420"/>
      <c r="V176" s="431"/>
      <c r="W176" s="432"/>
      <c r="X176" s="432"/>
      <c r="Y176" s="432"/>
      <c r="Z176" s="377"/>
      <c r="AA176" s="377"/>
      <c r="AB176" s="377"/>
      <c r="AC176" s="377"/>
    </row>
    <row r="177" spans="3:29" x14ac:dyDescent="0.2">
      <c r="C177" s="368"/>
      <c r="D177" s="368"/>
      <c r="E177" s="368"/>
      <c r="F177" s="412"/>
      <c r="G177" s="368"/>
      <c r="H177" s="438"/>
      <c r="I177" s="438"/>
      <c r="J177" s="438"/>
      <c r="K177" s="412"/>
      <c r="L177" s="412"/>
      <c r="M177" s="412"/>
      <c r="N177" s="418"/>
      <c r="O177" s="377"/>
      <c r="P177" s="377"/>
      <c r="Q177" s="377"/>
      <c r="R177" s="419"/>
      <c r="S177" s="419"/>
      <c r="T177" s="420"/>
      <c r="U177" s="420"/>
      <c r="V177" s="431"/>
      <c r="W177" s="432"/>
      <c r="X177" s="432"/>
      <c r="Y177" s="432"/>
      <c r="Z177" s="377"/>
      <c r="AA177" s="377"/>
      <c r="AB177" s="377"/>
      <c r="AC177" s="377"/>
    </row>
    <row r="178" spans="3:29" x14ac:dyDescent="0.2">
      <c r="C178" s="368"/>
      <c r="D178" s="368"/>
      <c r="E178" s="368"/>
      <c r="F178" s="412"/>
      <c r="G178" s="368"/>
      <c r="H178" s="438"/>
      <c r="I178" s="438"/>
      <c r="J178" s="438"/>
      <c r="K178" s="412"/>
      <c r="L178" s="412"/>
      <c r="M178" s="412"/>
      <c r="N178" s="418"/>
      <c r="O178" s="377"/>
      <c r="P178" s="377"/>
      <c r="Q178" s="377"/>
      <c r="R178" s="419"/>
      <c r="S178" s="419"/>
      <c r="T178" s="420"/>
      <c r="U178" s="420"/>
      <c r="V178" s="431"/>
      <c r="W178" s="432"/>
      <c r="X178" s="432"/>
      <c r="Y178" s="432"/>
      <c r="Z178" s="377"/>
      <c r="AA178" s="377"/>
      <c r="AB178" s="377"/>
      <c r="AC178" s="377"/>
    </row>
    <row r="179" spans="3:29" x14ac:dyDescent="0.2">
      <c r="C179" s="368"/>
      <c r="D179" s="368"/>
      <c r="E179" s="368"/>
      <c r="F179" s="412"/>
      <c r="G179" s="368"/>
      <c r="H179" s="438"/>
      <c r="I179" s="438"/>
      <c r="J179" s="438"/>
      <c r="K179" s="412"/>
      <c r="L179" s="412"/>
      <c r="M179" s="412"/>
      <c r="N179" s="418"/>
      <c r="O179" s="377"/>
      <c r="P179" s="377"/>
      <c r="Q179" s="377"/>
      <c r="R179" s="419"/>
      <c r="S179" s="419"/>
      <c r="T179" s="420"/>
      <c r="U179" s="420"/>
      <c r="V179" s="431"/>
      <c r="W179" s="432"/>
      <c r="X179" s="432"/>
      <c r="Y179" s="432"/>
      <c r="Z179" s="377"/>
      <c r="AA179" s="377"/>
      <c r="AB179" s="377"/>
      <c r="AC179" s="377"/>
    </row>
    <row r="180" spans="3:29" x14ac:dyDescent="0.2">
      <c r="C180" s="368"/>
      <c r="D180" s="368"/>
      <c r="E180" s="368"/>
      <c r="F180" s="412"/>
      <c r="G180" s="368"/>
      <c r="H180" s="438"/>
      <c r="I180" s="438"/>
      <c r="J180" s="438"/>
      <c r="K180" s="412"/>
      <c r="L180" s="412"/>
      <c r="M180" s="412"/>
      <c r="N180" s="418"/>
      <c r="O180" s="377"/>
      <c r="P180" s="377"/>
      <c r="Q180" s="377"/>
      <c r="R180" s="419"/>
      <c r="S180" s="419"/>
      <c r="T180" s="420"/>
      <c r="U180" s="420"/>
      <c r="V180" s="431"/>
      <c r="W180" s="432"/>
      <c r="X180" s="432"/>
      <c r="Y180" s="432"/>
      <c r="Z180" s="377"/>
      <c r="AA180" s="377"/>
      <c r="AB180" s="377"/>
      <c r="AC180" s="377"/>
    </row>
    <row r="181" spans="3:29" x14ac:dyDescent="0.2">
      <c r="C181" s="368"/>
      <c r="D181" s="368"/>
      <c r="E181" s="368"/>
      <c r="F181" s="412"/>
      <c r="G181" s="368"/>
      <c r="H181" s="438"/>
      <c r="I181" s="438"/>
      <c r="J181" s="438"/>
      <c r="K181" s="412"/>
      <c r="L181" s="412"/>
      <c r="M181" s="412"/>
      <c r="N181" s="418"/>
      <c r="O181" s="377"/>
      <c r="P181" s="377"/>
      <c r="Q181" s="377"/>
      <c r="R181" s="419"/>
      <c r="S181" s="419"/>
      <c r="T181" s="420"/>
      <c r="U181" s="420"/>
      <c r="V181" s="431"/>
      <c r="W181" s="432"/>
      <c r="X181" s="432"/>
      <c r="Y181" s="432"/>
      <c r="Z181" s="377"/>
      <c r="AA181" s="377"/>
      <c r="AB181" s="377"/>
      <c r="AC181" s="377"/>
    </row>
    <row r="182" spans="3:29" x14ac:dyDescent="0.2">
      <c r="C182" s="368"/>
      <c r="D182" s="368"/>
      <c r="E182" s="368"/>
      <c r="F182" s="412"/>
      <c r="G182" s="368"/>
      <c r="H182" s="438"/>
      <c r="I182" s="438"/>
      <c r="J182" s="438"/>
      <c r="K182" s="412"/>
      <c r="L182" s="412"/>
      <c r="M182" s="412"/>
      <c r="N182" s="418"/>
      <c r="O182" s="377"/>
      <c r="P182" s="377"/>
      <c r="Q182" s="377"/>
      <c r="R182" s="419"/>
      <c r="S182" s="419"/>
      <c r="T182" s="420"/>
      <c r="U182" s="420"/>
      <c r="V182" s="431"/>
      <c r="W182" s="432"/>
      <c r="X182" s="432"/>
      <c r="Y182" s="432"/>
      <c r="Z182" s="377"/>
      <c r="AA182" s="377"/>
      <c r="AB182" s="377"/>
      <c r="AC182" s="377"/>
    </row>
    <row r="183" spans="3:29" x14ac:dyDescent="0.2">
      <c r="C183" s="368"/>
      <c r="D183" s="368"/>
      <c r="E183" s="368"/>
      <c r="F183" s="412"/>
      <c r="G183" s="368"/>
      <c r="H183" s="438"/>
      <c r="I183" s="438"/>
      <c r="J183" s="438"/>
      <c r="K183" s="412"/>
      <c r="L183" s="412"/>
      <c r="M183" s="412"/>
      <c r="N183" s="418"/>
      <c r="O183" s="377"/>
      <c r="P183" s="377"/>
      <c r="Q183" s="377"/>
      <c r="R183" s="419"/>
      <c r="S183" s="419"/>
      <c r="T183" s="420"/>
      <c r="U183" s="420"/>
      <c r="V183" s="431"/>
      <c r="W183" s="432"/>
      <c r="X183" s="432"/>
      <c r="Y183" s="432"/>
      <c r="Z183" s="377"/>
      <c r="AA183" s="377"/>
      <c r="AB183" s="377"/>
      <c r="AC183" s="377"/>
    </row>
    <row r="184" spans="3:29" x14ac:dyDescent="0.2">
      <c r="C184" s="368"/>
      <c r="D184" s="368"/>
      <c r="E184" s="368"/>
      <c r="F184" s="412"/>
      <c r="G184" s="368"/>
      <c r="H184" s="438"/>
      <c r="I184" s="438"/>
      <c r="J184" s="438"/>
      <c r="K184" s="412"/>
      <c r="L184" s="412"/>
      <c r="M184" s="412"/>
      <c r="N184" s="418"/>
      <c r="O184" s="377"/>
      <c r="P184" s="377"/>
      <c r="Q184" s="377"/>
      <c r="R184" s="419"/>
      <c r="S184" s="419"/>
      <c r="T184" s="420"/>
      <c r="U184" s="420"/>
      <c r="V184" s="431"/>
      <c r="W184" s="432"/>
      <c r="X184" s="432"/>
      <c r="Y184" s="432"/>
      <c r="Z184" s="377"/>
      <c r="AA184" s="377"/>
      <c r="AB184" s="377"/>
      <c r="AC184" s="377"/>
    </row>
    <row r="185" spans="3:29" x14ac:dyDescent="0.2">
      <c r="C185" s="368"/>
      <c r="D185" s="368"/>
      <c r="E185" s="368"/>
      <c r="F185" s="412"/>
      <c r="G185" s="368"/>
      <c r="H185" s="438"/>
      <c r="I185" s="438"/>
      <c r="J185" s="438"/>
      <c r="K185" s="412"/>
      <c r="L185" s="412"/>
      <c r="M185" s="412"/>
      <c r="N185" s="418"/>
      <c r="O185" s="377"/>
      <c r="P185" s="377"/>
      <c r="Q185" s="377"/>
      <c r="R185" s="419"/>
      <c r="S185" s="419"/>
      <c r="T185" s="420"/>
      <c r="U185" s="420"/>
      <c r="V185" s="431"/>
      <c r="W185" s="432"/>
      <c r="X185" s="432"/>
      <c r="Y185" s="432"/>
      <c r="Z185" s="377"/>
      <c r="AA185" s="377"/>
      <c r="AB185" s="377"/>
      <c r="AC185" s="377"/>
    </row>
    <row r="186" spans="3:29" x14ac:dyDescent="0.2">
      <c r="C186" s="368"/>
      <c r="D186" s="368"/>
      <c r="E186" s="368"/>
      <c r="F186" s="412"/>
      <c r="G186" s="368"/>
      <c r="H186" s="438"/>
      <c r="I186" s="438"/>
      <c r="J186" s="438"/>
      <c r="K186" s="412"/>
      <c r="L186" s="412"/>
      <c r="M186" s="412"/>
      <c r="N186" s="418"/>
      <c r="O186" s="377"/>
      <c r="P186" s="377"/>
      <c r="Q186" s="377"/>
      <c r="R186" s="419"/>
      <c r="S186" s="419"/>
      <c r="T186" s="420"/>
      <c r="U186" s="420"/>
      <c r="V186" s="431"/>
      <c r="W186" s="432"/>
      <c r="X186" s="432"/>
      <c r="Y186" s="432"/>
      <c r="Z186" s="377"/>
      <c r="AA186" s="377"/>
      <c r="AB186" s="377"/>
      <c r="AC186" s="377"/>
    </row>
    <row r="187" spans="3:29" x14ac:dyDescent="0.2">
      <c r="C187" s="368"/>
      <c r="D187" s="368"/>
      <c r="E187" s="368"/>
      <c r="F187" s="412"/>
      <c r="G187" s="368"/>
      <c r="H187" s="438"/>
      <c r="I187" s="438"/>
      <c r="J187" s="438"/>
      <c r="K187" s="412"/>
      <c r="L187" s="412"/>
      <c r="M187" s="412"/>
      <c r="N187" s="418"/>
      <c r="O187" s="377"/>
      <c r="P187" s="377"/>
      <c r="Q187" s="377"/>
      <c r="R187" s="419"/>
      <c r="S187" s="419"/>
      <c r="T187" s="420"/>
      <c r="U187" s="420"/>
      <c r="V187" s="431"/>
      <c r="W187" s="432"/>
      <c r="X187" s="432"/>
      <c r="Y187" s="432"/>
      <c r="Z187" s="377"/>
      <c r="AA187" s="377"/>
      <c r="AB187" s="377"/>
      <c r="AC187" s="377"/>
    </row>
    <row r="188" spans="3:29" x14ac:dyDescent="0.2">
      <c r="C188" s="368"/>
      <c r="D188" s="368"/>
      <c r="E188" s="368"/>
      <c r="F188" s="412"/>
      <c r="G188" s="368"/>
      <c r="H188" s="438"/>
      <c r="I188" s="438"/>
      <c r="J188" s="438"/>
      <c r="K188" s="412"/>
      <c r="L188" s="412"/>
      <c r="M188" s="412"/>
      <c r="N188" s="418"/>
      <c r="O188" s="377"/>
      <c r="P188" s="377"/>
      <c r="Q188" s="377"/>
      <c r="R188" s="419"/>
      <c r="S188" s="419"/>
      <c r="T188" s="420"/>
      <c r="U188" s="420"/>
      <c r="V188" s="431"/>
      <c r="W188" s="432"/>
      <c r="X188" s="432"/>
      <c r="Y188" s="432"/>
      <c r="Z188" s="377"/>
      <c r="AA188" s="377"/>
      <c r="AB188" s="377"/>
      <c r="AC188" s="377"/>
    </row>
    <row r="189" spans="3:29" x14ac:dyDescent="0.2">
      <c r="C189" s="368"/>
      <c r="D189" s="368"/>
      <c r="E189" s="368"/>
      <c r="F189" s="412"/>
      <c r="G189" s="368"/>
      <c r="H189" s="438"/>
      <c r="I189" s="438"/>
      <c r="J189" s="438"/>
      <c r="K189" s="412"/>
      <c r="L189" s="412"/>
      <c r="M189" s="412"/>
      <c r="N189" s="418"/>
      <c r="O189" s="377"/>
      <c r="P189" s="377"/>
      <c r="Q189" s="377"/>
      <c r="R189" s="419"/>
      <c r="S189" s="419"/>
      <c r="T189" s="420"/>
      <c r="U189" s="420"/>
      <c r="V189" s="431"/>
      <c r="W189" s="432"/>
      <c r="X189" s="432"/>
      <c r="Y189" s="432"/>
      <c r="Z189" s="377"/>
      <c r="AA189" s="377"/>
      <c r="AB189" s="377"/>
      <c r="AC189" s="377"/>
    </row>
    <row r="190" spans="3:29" x14ac:dyDescent="0.2">
      <c r="C190" s="368"/>
      <c r="D190" s="368"/>
      <c r="E190" s="368"/>
      <c r="F190" s="412"/>
      <c r="G190" s="368"/>
      <c r="H190" s="438"/>
      <c r="I190" s="438"/>
      <c r="J190" s="438"/>
      <c r="K190" s="412"/>
      <c r="L190" s="412"/>
      <c r="M190" s="412"/>
      <c r="N190" s="418"/>
      <c r="O190" s="377"/>
      <c r="P190" s="377"/>
      <c r="Q190" s="377"/>
      <c r="R190" s="419"/>
      <c r="S190" s="419"/>
      <c r="T190" s="420"/>
      <c r="U190" s="420"/>
      <c r="V190" s="431"/>
      <c r="W190" s="432"/>
      <c r="X190" s="432"/>
      <c r="Y190" s="432"/>
      <c r="Z190" s="377"/>
      <c r="AA190" s="377"/>
      <c r="AB190" s="377"/>
      <c r="AC190" s="377"/>
    </row>
    <row r="191" spans="3:29" x14ac:dyDescent="0.2">
      <c r="C191" s="368"/>
      <c r="D191" s="368"/>
      <c r="E191" s="368"/>
      <c r="F191" s="412"/>
      <c r="G191" s="368"/>
      <c r="H191" s="438"/>
      <c r="I191" s="438"/>
      <c r="J191" s="438"/>
      <c r="K191" s="412"/>
      <c r="L191" s="412"/>
      <c r="M191" s="412"/>
      <c r="N191" s="418"/>
      <c r="O191" s="377"/>
      <c r="P191" s="377"/>
      <c r="Q191" s="377"/>
      <c r="R191" s="419"/>
      <c r="S191" s="419"/>
      <c r="T191" s="420"/>
      <c r="U191" s="420"/>
      <c r="V191" s="431"/>
      <c r="W191" s="432"/>
      <c r="X191" s="432"/>
      <c r="Y191" s="432"/>
      <c r="Z191" s="377"/>
      <c r="AA191" s="377"/>
      <c r="AB191" s="377"/>
      <c r="AC191" s="377"/>
    </row>
    <row r="192" spans="3:29" x14ac:dyDescent="0.2">
      <c r="C192" s="368"/>
      <c r="D192" s="368"/>
      <c r="E192" s="368"/>
      <c r="F192" s="412"/>
      <c r="G192" s="368"/>
      <c r="H192" s="438"/>
      <c r="I192" s="438"/>
      <c r="J192" s="438"/>
      <c r="K192" s="412"/>
      <c r="L192" s="412"/>
      <c r="M192" s="412"/>
      <c r="N192" s="418"/>
      <c r="O192" s="377"/>
      <c r="P192" s="377"/>
      <c r="Q192" s="377"/>
      <c r="R192" s="419"/>
      <c r="S192" s="419"/>
      <c r="T192" s="420"/>
      <c r="U192" s="420"/>
      <c r="V192" s="431"/>
      <c r="W192" s="432"/>
      <c r="X192" s="432"/>
      <c r="Y192" s="432"/>
      <c r="Z192" s="377"/>
      <c r="AA192" s="377"/>
      <c r="AB192" s="377"/>
      <c r="AC192" s="377"/>
    </row>
    <row r="193" spans="3:29" x14ac:dyDescent="0.2">
      <c r="C193" s="368"/>
      <c r="D193" s="368"/>
      <c r="E193" s="368"/>
      <c r="F193" s="412"/>
      <c r="G193" s="368"/>
      <c r="H193" s="438"/>
      <c r="I193" s="438"/>
      <c r="J193" s="438"/>
      <c r="K193" s="412"/>
      <c r="L193" s="412"/>
      <c r="M193" s="412"/>
      <c r="N193" s="418"/>
      <c r="O193" s="377"/>
      <c r="P193" s="377"/>
      <c r="Q193" s="377"/>
      <c r="R193" s="419"/>
      <c r="S193" s="419"/>
      <c r="T193" s="420"/>
      <c r="U193" s="420"/>
      <c r="V193" s="431"/>
      <c r="W193" s="432"/>
      <c r="X193" s="432"/>
      <c r="Y193" s="432"/>
      <c r="Z193" s="377"/>
      <c r="AA193" s="377"/>
      <c r="AB193" s="377"/>
      <c r="AC193" s="377"/>
    </row>
    <row r="194" spans="3:29" x14ac:dyDescent="0.2">
      <c r="C194" s="368"/>
      <c r="D194" s="368"/>
      <c r="E194" s="368"/>
      <c r="F194" s="412"/>
      <c r="G194" s="368"/>
      <c r="H194" s="438"/>
      <c r="I194" s="438"/>
      <c r="J194" s="438"/>
      <c r="K194" s="412"/>
      <c r="L194" s="412"/>
      <c r="M194" s="412"/>
      <c r="N194" s="418"/>
      <c r="O194" s="377"/>
      <c r="P194" s="377"/>
      <c r="Q194" s="377"/>
      <c r="R194" s="419"/>
      <c r="S194" s="419"/>
      <c r="T194" s="420"/>
      <c r="U194" s="420"/>
      <c r="V194" s="431"/>
      <c r="W194" s="432"/>
      <c r="X194" s="432"/>
      <c r="Y194" s="432"/>
      <c r="Z194" s="377"/>
      <c r="AA194" s="377"/>
      <c r="AB194" s="377"/>
      <c r="AC194" s="377"/>
    </row>
    <row r="195" spans="3:29" x14ac:dyDescent="0.2">
      <c r="C195" s="368"/>
      <c r="D195" s="368"/>
      <c r="E195" s="368"/>
      <c r="F195" s="412"/>
      <c r="G195" s="368"/>
      <c r="H195" s="438"/>
      <c r="I195" s="438"/>
      <c r="J195" s="438"/>
      <c r="K195" s="412"/>
      <c r="L195" s="412"/>
      <c r="M195" s="412"/>
      <c r="N195" s="418"/>
      <c r="O195" s="377"/>
      <c r="P195" s="377"/>
      <c r="Q195" s="377"/>
      <c r="R195" s="419"/>
      <c r="S195" s="419"/>
      <c r="T195" s="420"/>
      <c r="U195" s="420"/>
      <c r="V195" s="431"/>
      <c r="W195" s="432"/>
      <c r="X195" s="432"/>
      <c r="Y195" s="432"/>
      <c r="Z195" s="377"/>
      <c r="AA195" s="377"/>
      <c r="AB195" s="377"/>
      <c r="AC195" s="377"/>
    </row>
    <row r="196" spans="3:29" x14ac:dyDescent="0.2">
      <c r="C196" s="368"/>
      <c r="D196" s="368"/>
      <c r="E196" s="368"/>
      <c r="F196" s="412"/>
      <c r="G196" s="368"/>
      <c r="H196" s="438"/>
      <c r="I196" s="438"/>
      <c r="J196" s="438"/>
      <c r="K196" s="412"/>
      <c r="L196" s="412"/>
      <c r="M196" s="412"/>
      <c r="N196" s="418"/>
      <c r="O196" s="377"/>
      <c r="P196" s="377"/>
      <c r="Q196" s="377"/>
      <c r="R196" s="419"/>
      <c r="S196" s="419"/>
      <c r="T196" s="420"/>
      <c r="U196" s="420"/>
      <c r="V196" s="431"/>
      <c r="W196" s="432"/>
      <c r="X196" s="432"/>
      <c r="Y196" s="432"/>
      <c r="Z196" s="377"/>
      <c r="AA196" s="377"/>
      <c r="AB196" s="377"/>
      <c r="AC196" s="377"/>
    </row>
    <row r="197" spans="3:29" x14ac:dyDescent="0.2">
      <c r="C197" s="368"/>
      <c r="D197" s="368"/>
      <c r="E197" s="368"/>
      <c r="F197" s="412"/>
      <c r="G197" s="368"/>
      <c r="H197" s="438"/>
      <c r="I197" s="438"/>
      <c r="J197" s="438"/>
      <c r="K197" s="412"/>
      <c r="L197" s="412"/>
      <c r="M197" s="412"/>
      <c r="N197" s="418"/>
      <c r="O197" s="377"/>
      <c r="P197" s="377"/>
      <c r="Q197" s="377"/>
      <c r="R197" s="419"/>
      <c r="S197" s="419"/>
      <c r="T197" s="420"/>
      <c r="U197" s="420"/>
      <c r="V197" s="431"/>
      <c r="W197" s="432"/>
      <c r="X197" s="432"/>
      <c r="Y197" s="432"/>
      <c r="Z197" s="377"/>
      <c r="AA197" s="377"/>
      <c r="AB197" s="377"/>
      <c r="AC197" s="377"/>
    </row>
    <row r="198" spans="3:29" x14ac:dyDescent="0.2">
      <c r="C198" s="368"/>
      <c r="D198" s="368"/>
      <c r="E198" s="368"/>
      <c r="F198" s="412"/>
      <c r="G198" s="368"/>
      <c r="H198" s="438"/>
      <c r="I198" s="438"/>
      <c r="J198" s="438"/>
      <c r="K198" s="412"/>
      <c r="L198" s="412"/>
      <c r="M198" s="412"/>
      <c r="N198" s="418"/>
      <c r="O198" s="377"/>
      <c r="P198" s="377"/>
      <c r="Q198" s="377"/>
      <c r="R198" s="419"/>
      <c r="S198" s="419"/>
      <c r="T198" s="420"/>
      <c r="U198" s="420"/>
      <c r="V198" s="431"/>
      <c r="W198" s="432"/>
      <c r="X198" s="432"/>
      <c r="Y198" s="432"/>
      <c r="Z198" s="377"/>
      <c r="AA198" s="377"/>
      <c r="AB198" s="377"/>
      <c r="AC198" s="377"/>
    </row>
    <row r="199" spans="3:29" x14ac:dyDescent="0.2">
      <c r="C199" s="368"/>
      <c r="D199" s="368"/>
      <c r="E199" s="368"/>
      <c r="F199" s="412"/>
      <c r="G199" s="368"/>
      <c r="H199" s="438"/>
      <c r="I199" s="438"/>
      <c r="J199" s="438"/>
      <c r="K199" s="412"/>
      <c r="L199" s="412"/>
      <c r="M199" s="412"/>
      <c r="N199" s="418"/>
      <c r="O199" s="377"/>
      <c r="P199" s="377"/>
      <c r="Q199" s="377"/>
      <c r="R199" s="419"/>
      <c r="S199" s="419"/>
      <c r="T199" s="420"/>
      <c r="U199" s="420"/>
      <c r="V199" s="431"/>
      <c r="W199" s="432"/>
      <c r="X199" s="432"/>
      <c r="Y199" s="432"/>
      <c r="Z199" s="377"/>
      <c r="AA199" s="377"/>
      <c r="AB199" s="377"/>
      <c r="AC199" s="377"/>
    </row>
    <row r="200" spans="3:29" x14ac:dyDescent="0.2">
      <c r="C200" s="368"/>
      <c r="D200" s="368"/>
      <c r="E200" s="368"/>
      <c r="F200" s="412"/>
      <c r="G200" s="368"/>
      <c r="H200" s="438"/>
      <c r="I200" s="438"/>
      <c r="J200" s="438"/>
      <c r="K200" s="412"/>
      <c r="L200" s="412"/>
      <c r="M200" s="412"/>
      <c r="N200" s="418"/>
      <c r="O200" s="377"/>
      <c r="P200" s="377"/>
      <c r="Q200" s="377"/>
      <c r="R200" s="419"/>
      <c r="S200" s="419"/>
      <c r="T200" s="420"/>
      <c r="U200" s="420"/>
      <c r="V200" s="431"/>
      <c r="W200" s="432"/>
      <c r="X200" s="432"/>
      <c r="Y200" s="432"/>
      <c r="Z200" s="377"/>
      <c r="AA200" s="377"/>
      <c r="AB200" s="377"/>
      <c r="AC200" s="377"/>
    </row>
    <row r="201" spans="3:29" x14ac:dyDescent="0.2">
      <c r="C201" s="368"/>
      <c r="D201" s="368"/>
      <c r="E201" s="368"/>
      <c r="F201" s="412"/>
      <c r="G201" s="368"/>
      <c r="H201" s="438"/>
      <c r="I201" s="438"/>
      <c r="J201" s="438"/>
      <c r="K201" s="412"/>
      <c r="L201" s="412"/>
      <c r="M201" s="412"/>
      <c r="N201" s="418"/>
      <c r="O201" s="377"/>
      <c r="P201" s="377"/>
      <c r="Q201" s="377"/>
      <c r="R201" s="419"/>
      <c r="S201" s="419"/>
      <c r="T201" s="420"/>
      <c r="U201" s="420"/>
      <c r="V201" s="431"/>
      <c r="W201" s="432"/>
      <c r="X201" s="432"/>
      <c r="Y201" s="432"/>
      <c r="Z201" s="377"/>
      <c r="AA201" s="377"/>
      <c r="AB201" s="377"/>
      <c r="AC201" s="377"/>
    </row>
    <row r="202" spans="3:29" x14ac:dyDescent="0.2">
      <c r="C202" s="368"/>
      <c r="D202" s="368"/>
      <c r="E202" s="368"/>
      <c r="F202" s="412"/>
      <c r="G202" s="368"/>
      <c r="H202" s="438"/>
      <c r="I202" s="438"/>
      <c r="J202" s="438"/>
      <c r="K202" s="412"/>
      <c r="L202" s="412"/>
      <c r="M202" s="412"/>
      <c r="N202" s="418"/>
      <c r="O202" s="377"/>
      <c r="P202" s="377"/>
      <c r="Q202" s="377"/>
      <c r="R202" s="419"/>
      <c r="S202" s="419"/>
      <c r="T202" s="420"/>
      <c r="U202" s="420"/>
      <c r="V202" s="431"/>
      <c r="W202" s="432"/>
      <c r="X202" s="432"/>
      <c r="Y202" s="432"/>
      <c r="Z202" s="377"/>
      <c r="AA202" s="377"/>
      <c r="AB202" s="377"/>
      <c r="AC202" s="377"/>
    </row>
    <row r="203" spans="3:29" x14ac:dyDescent="0.2">
      <c r="C203" s="368"/>
      <c r="D203" s="368"/>
      <c r="E203" s="368"/>
      <c r="F203" s="412"/>
      <c r="G203" s="368"/>
      <c r="H203" s="438"/>
      <c r="I203" s="438"/>
      <c r="J203" s="438"/>
      <c r="K203" s="412"/>
      <c r="L203" s="412"/>
      <c r="M203" s="412"/>
      <c r="N203" s="418"/>
      <c r="O203" s="377"/>
      <c r="P203" s="377"/>
      <c r="Q203" s="377"/>
      <c r="R203" s="419"/>
      <c r="S203" s="419"/>
      <c r="T203" s="420"/>
      <c r="U203" s="420"/>
      <c r="V203" s="431"/>
      <c r="W203" s="432"/>
      <c r="X203" s="432"/>
      <c r="Y203" s="432"/>
      <c r="Z203" s="377"/>
      <c r="AA203" s="377"/>
      <c r="AB203" s="377"/>
      <c r="AC203" s="377"/>
    </row>
    <row r="204" spans="3:29" x14ac:dyDescent="0.2">
      <c r="C204" s="368"/>
      <c r="D204" s="368"/>
      <c r="E204" s="368"/>
      <c r="F204" s="412"/>
      <c r="G204" s="368"/>
      <c r="H204" s="438"/>
      <c r="I204" s="438"/>
      <c r="J204" s="438"/>
      <c r="K204" s="412"/>
      <c r="L204" s="412"/>
      <c r="M204" s="412"/>
      <c r="N204" s="418"/>
      <c r="O204" s="377"/>
      <c r="P204" s="377"/>
      <c r="Q204" s="377"/>
      <c r="R204" s="419"/>
      <c r="S204" s="419"/>
      <c r="T204" s="420"/>
      <c r="U204" s="420"/>
      <c r="V204" s="431"/>
      <c r="W204" s="432"/>
      <c r="X204" s="432"/>
      <c r="Y204" s="432"/>
      <c r="Z204" s="377"/>
      <c r="AA204" s="377"/>
      <c r="AB204" s="377"/>
      <c r="AC204" s="377"/>
    </row>
    <row r="205" spans="3:29" x14ac:dyDescent="0.2">
      <c r="C205" s="368"/>
      <c r="D205" s="368"/>
      <c r="E205" s="368"/>
      <c r="F205" s="412"/>
      <c r="G205" s="368"/>
      <c r="H205" s="438"/>
      <c r="I205" s="438"/>
      <c r="J205" s="438"/>
      <c r="K205" s="412"/>
      <c r="L205" s="412"/>
      <c r="M205" s="412"/>
      <c r="N205" s="418"/>
      <c r="O205" s="377"/>
      <c r="P205" s="377"/>
      <c r="Q205" s="377"/>
      <c r="R205" s="419"/>
      <c r="S205" s="419"/>
      <c r="T205" s="420"/>
      <c r="U205" s="420"/>
      <c r="V205" s="431"/>
      <c r="W205" s="432"/>
      <c r="X205" s="432"/>
      <c r="Y205" s="432"/>
      <c r="Z205" s="377"/>
      <c r="AA205" s="377"/>
      <c r="AB205" s="377"/>
      <c r="AC205" s="377"/>
    </row>
    <row r="206" spans="3:29" x14ac:dyDescent="0.2">
      <c r="C206" s="368"/>
      <c r="D206" s="368"/>
      <c r="E206" s="368"/>
      <c r="F206" s="412"/>
      <c r="G206" s="368"/>
      <c r="H206" s="438"/>
      <c r="I206" s="438"/>
      <c r="J206" s="438"/>
      <c r="K206" s="412"/>
      <c r="L206" s="412"/>
      <c r="M206" s="412"/>
      <c r="N206" s="418"/>
      <c r="O206" s="377"/>
      <c r="P206" s="377"/>
      <c r="Q206" s="377"/>
      <c r="R206" s="419"/>
      <c r="S206" s="419"/>
      <c r="T206" s="420"/>
      <c r="U206" s="420"/>
      <c r="V206" s="431"/>
      <c r="W206" s="432"/>
      <c r="X206" s="432"/>
      <c r="Y206" s="432"/>
      <c r="Z206" s="377"/>
      <c r="AA206" s="377"/>
      <c r="AB206" s="377"/>
      <c r="AC206" s="377"/>
    </row>
    <row r="207" spans="3:29" x14ac:dyDescent="0.2">
      <c r="C207" s="368"/>
      <c r="D207" s="368"/>
      <c r="E207" s="368"/>
      <c r="F207" s="412"/>
      <c r="G207" s="368"/>
      <c r="H207" s="438"/>
      <c r="I207" s="438"/>
      <c r="J207" s="438"/>
      <c r="K207" s="412"/>
      <c r="L207" s="412"/>
      <c r="M207" s="412"/>
      <c r="N207" s="418"/>
      <c r="O207" s="377"/>
      <c r="P207" s="377"/>
      <c r="Q207" s="377"/>
      <c r="R207" s="419"/>
      <c r="S207" s="419"/>
      <c r="T207" s="420"/>
      <c r="U207" s="420"/>
      <c r="V207" s="431"/>
      <c r="W207" s="432"/>
      <c r="X207" s="432"/>
      <c r="Y207" s="432"/>
      <c r="Z207" s="377"/>
      <c r="AA207" s="377"/>
      <c r="AB207" s="377"/>
      <c r="AC207" s="377"/>
    </row>
    <row r="208" spans="3:29" x14ac:dyDescent="0.2">
      <c r="C208" s="368"/>
      <c r="D208" s="368"/>
      <c r="E208" s="368"/>
      <c r="F208" s="412"/>
      <c r="G208" s="368"/>
      <c r="H208" s="438"/>
      <c r="I208" s="438"/>
      <c r="J208" s="438"/>
      <c r="K208" s="412"/>
      <c r="L208" s="412"/>
      <c r="M208" s="412"/>
      <c r="N208" s="418"/>
      <c r="O208" s="377"/>
      <c r="P208" s="377"/>
      <c r="Q208" s="377"/>
      <c r="R208" s="419"/>
      <c r="S208" s="419"/>
      <c r="T208" s="420"/>
      <c r="U208" s="420"/>
      <c r="V208" s="431"/>
      <c r="W208" s="432"/>
      <c r="X208" s="432"/>
      <c r="Y208" s="432"/>
      <c r="Z208" s="377"/>
      <c r="AA208" s="377"/>
      <c r="AB208" s="377"/>
      <c r="AC208" s="377"/>
    </row>
    <row r="209" spans="3:29" x14ac:dyDescent="0.2">
      <c r="C209" s="368"/>
      <c r="D209" s="368"/>
      <c r="E209" s="368"/>
      <c r="F209" s="412"/>
      <c r="G209" s="368"/>
      <c r="H209" s="438"/>
      <c r="I209" s="438"/>
      <c r="J209" s="438"/>
      <c r="K209" s="412"/>
      <c r="L209" s="412"/>
      <c r="M209" s="412"/>
      <c r="N209" s="418"/>
      <c r="O209" s="377"/>
      <c r="P209" s="377"/>
      <c r="Q209" s="377"/>
      <c r="R209" s="419"/>
      <c r="S209" s="419"/>
      <c r="T209" s="420"/>
      <c r="U209" s="420"/>
      <c r="V209" s="431"/>
      <c r="W209" s="432"/>
      <c r="X209" s="432"/>
      <c r="Y209" s="432"/>
      <c r="Z209" s="377"/>
      <c r="AA209" s="377"/>
      <c r="AB209" s="377"/>
      <c r="AC209" s="377"/>
    </row>
    <row r="210" spans="3:29" x14ac:dyDescent="0.2">
      <c r="C210" s="368"/>
      <c r="D210" s="368"/>
      <c r="E210" s="368"/>
      <c r="F210" s="412"/>
      <c r="G210" s="368"/>
      <c r="H210" s="438"/>
      <c r="I210" s="438"/>
      <c r="J210" s="438"/>
      <c r="K210" s="412"/>
      <c r="L210" s="412"/>
      <c r="M210" s="412"/>
      <c r="N210" s="418"/>
      <c r="O210" s="377"/>
      <c r="P210" s="377"/>
      <c r="Q210" s="377"/>
      <c r="R210" s="419"/>
      <c r="S210" s="419"/>
      <c r="T210" s="420"/>
      <c r="U210" s="420"/>
      <c r="V210" s="431"/>
      <c r="W210" s="432"/>
      <c r="X210" s="432"/>
      <c r="Y210" s="432"/>
      <c r="Z210" s="377"/>
      <c r="AA210" s="377"/>
      <c r="AB210" s="377"/>
      <c r="AC210" s="377"/>
    </row>
    <row r="211" spans="3:29" x14ac:dyDescent="0.2">
      <c r="C211" s="368"/>
      <c r="D211" s="368"/>
      <c r="E211" s="368"/>
      <c r="F211" s="412"/>
      <c r="G211" s="368"/>
      <c r="H211" s="438"/>
      <c r="I211" s="438"/>
      <c r="J211" s="438"/>
      <c r="K211" s="412"/>
      <c r="L211" s="412"/>
      <c r="M211" s="412"/>
      <c r="N211" s="418"/>
      <c r="O211" s="377"/>
      <c r="P211" s="377"/>
      <c r="Q211" s="377"/>
      <c r="R211" s="419"/>
      <c r="S211" s="419"/>
      <c r="T211" s="420"/>
      <c r="U211" s="420"/>
      <c r="V211" s="431"/>
      <c r="W211" s="432"/>
      <c r="X211" s="432"/>
      <c r="Y211" s="432"/>
      <c r="Z211" s="377"/>
      <c r="AA211" s="377"/>
      <c r="AB211" s="377"/>
      <c r="AC211" s="377"/>
    </row>
    <row r="212" spans="3:29" x14ac:dyDescent="0.2">
      <c r="C212" s="368"/>
      <c r="D212" s="368"/>
      <c r="E212" s="368"/>
      <c r="F212" s="412"/>
      <c r="G212" s="368"/>
      <c r="H212" s="438"/>
      <c r="I212" s="438"/>
      <c r="J212" s="438"/>
      <c r="K212" s="412"/>
      <c r="L212" s="412"/>
      <c r="M212" s="412"/>
      <c r="N212" s="418"/>
      <c r="O212" s="377"/>
      <c r="P212" s="377"/>
      <c r="Q212" s="377"/>
      <c r="R212" s="419"/>
      <c r="S212" s="419"/>
      <c r="T212" s="420"/>
      <c r="U212" s="420"/>
      <c r="V212" s="431"/>
      <c r="W212" s="432"/>
      <c r="X212" s="432"/>
      <c r="Y212" s="432"/>
      <c r="Z212" s="377"/>
      <c r="AA212" s="377"/>
      <c r="AB212" s="377"/>
      <c r="AC212" s="377"/>
    </row>
    <row r="213" spans="3:29" x14ac:dyDescent="0.2">
      <c r="C213" s="368"/>
      <c r="D213" s="368"/>
      <c r="E213" s="368"/>
      <c r="F213" s="412"/>
      <c r="G213" s="368"/>
      <c r="H213" s="438"/>
      <c r="I213" s="438"/>
      <c r="J213" s="438"/>
      <c r="K213" s="412"/>
      <c r="L213" s="412"/>
      <c r="M213" s="412"/>
      <c r="N213" s="418"/>
      <c r="O213" s="377"/>
      <c r="P213" s="377"/>
      <c r="Q213" s="377"/>
      <c r="R213" s="419"/>
      <c r="S213" s="419"/>
      <c r="T213" s="420"/>
      <c r="U213" s="420"/>
      <c r="V213" s="431"/>
      <c r="W213" s="432"/>
      <c r="X213" s="432"/>
      <c r="Y213" s="432"/>
      <c r="Z213" s="377"/>
      <c r="AA213" s="377"/>
      <c r="AB213" s="377"/>
      <c r="AC213" s="377"/>
    </row>
    <row r="214" spans="3:29" x14ac:dyDescent="0.2">
      <c r="C214" s="368"/>
      <c r="D214" s="368"/>
      <c r="E214" s="368"/>
      <c r="F214" s="412"/>
      <c r="G214" s="368"/>
      <c r="H214" s="438"/>
      <c r="I214" s="438"/>
      <c r="J214" s="438"/>
      <c r="K214" s="412"/>
      <c r="L214" s="412"/>
      <c r="M214" s="412"/>
      <c r="N214" s="418"/>
      <c r="O214" s="377"/>
      <c r="P214" s="377"/>
      <c r="Q214" s="377"/>
      <c r="R214" s="419"/>
      <c r="S214" s="419"/>
      <c r="T214" s="420"/>
      <c r="U214" s="420"/>
      <c r="V214" s="431"/>
      <c r="W214" s="432"/>
      <c r="X214" s="432"/>
      <c r="Y214" s="432"/>
      <c r="Z214" s="377"/>
      <c r="AA214" s="377"/>
      <c r="AB214" s="377"/>
      <c r="AC214" s="377"/>
    </row>
    <row r="215" spans="3:29" x14ac:dyDescent="0.2">
      <c r="C215" s="368"/>
      <c r="D215" s="368"/>
      <c r="E215" s="368"/>
      <c r="F215" s="412"/>
      <c r="G215" s="368"/>
      <c r="H215" s="438"/>
      <c r="I215" s="438"/>
      <c r="J215" s="438"/>
      <c r="K215" s="412"/>
      <c r="L215" s="412"/>
      <c r="M215" s="412"/>
      <c r="N215" s="418"/>
      <c r="O215" s="377"/>
      <c r="P215" s="377"/>
      <c r="Q215" s="377"/>
      <c r="R215" s="419"/>
      <c r="S215" s="419"/>
      <c r="T215" s="420"/>
      <c r="U215" s="420"/>
      <c r="V215" s="431"/>
      <c r="W215" s="432"/>
      <c r="X215" s="432"/>
      <c r="Y215" s="432"/>
      <c r="Z215" s="377"/>
      <c r="AA215" s="377"/>
      <c r="AB215" s="377"/>
      <c r="AC215" s="377"/>
    </row>
    <row r="216" spans="3:29" x14ac:dyDescent="0.2">
      <c r="C216" s="368"/>
      <c r="D216" s="368"/>
      <c r="E216" s="368"/>
      <c r="F216" s="412"/>
      <c r="G216" s="368"/>
      <c r="H216" s="438"/>
      <c r="I216" s="438"/>
      <c r="J216" s="438"/>
      <c r="K216" s="412"/>
      <c r="L216" s="412"/>
      <c r="M216" s="412"/>
      <c r="N216" s="418"/>
      <c r="O216" s="377"/>
      <c r="P216" s="377"/>
      <c r="Q216" s="377"/>
      <c r="R216" s="419"/>
      <c r="S216" s="419"/>
      <c r="T216" s="420"/>
      <c r="U216" s="420"/>
      <c r="V216" s="431"/>
      <c r="W216" s="432"/>
      <c r="X216" s="432"/>
      <c r="Y216" s="432"/>
      <c r="Z216" s="377"/>
      <c r="AA216" s="377"/>
      <c r="AB216" s="377"/>
      <c r="AC216" s="377"/>
    </row>
    <row r="217" spans="3:29" x14ac:dyDescent="0.2">
      <c r="C217" s="368"/>
      <c r="D217" s="368"/>
      <c r="E217" s="368"/>
      <c r="F217" s="412"/>
      <c r="G217" s="368"/>
      <c r="H217" s="438"/>
      <c r="I217" s="438"/>
      <c r="J217" s="438"/>
      <c r="K217" s="412"/>
      <c r="L217" s="412"/>
      <c r="M217" s="412"/>
      <c r="N217" s="418"/>
      <c r="O217" s="377"/>
      <c r="P217" s="377"/>
      <c r="Q217" s="377"/>
      <c r="R217" s="419"/>
      <c r="S217" s="419"/>
      <c r="T217" s="420"/>
      <c r="U217" s="420"/>
      <c r="V217" s="431"/>
      <c r="W217" s="432"/>
      <c r="X217" s="432"/>
      <c r="Y217" s="432"/>
      <c r="Z217" s="377"/>
      <c r="AA217" s="377"/>
      <c r="AB217" s="377"/>
      <c r="AC217" s="377"/>
    </row>
    <row r="218" spans="3:29" x14ac:dyDescent="0.2">
      <c r="C218" s="368"/>
      <c r="D218" s="368"/>
      <c r="E218" s="368"/>
      <c r="F218" s="412"/>
      <c r="G218" s="368"/>
      <c r="H218" s="438"/>
      <c r="I218" s="438"/>
      <c r="J218" s="438"/>
      <c r="K218" s="412"/>
      <c r="L218" s="412"/>
      <c r="M218" s="412"/>
      <c r="N218" s="418"/>
      <c r="O218" s="377"/>
      <c r="P218" s="377"/>
      <c r="Q218" s="377"/>
      <c r="R218" s="419"/>
      <c r="S218" s="419"/>
      <c r="T218" s="420"/>
      <c r="U218" s="420"/>
      <c r="V218" s="431"/>
      <c r="W218" s="432"/>
      <c r="X218" s="432"/>
      <c r="Y218" s="432"/>
      <c r="Z218" s="377"/>
      <c r="AA218" s="377"/>
      <c r="AB218" s="377"/>
      <c r="AC218" s="377"/>
    </row>
    <row r="219" spans="3:29" x14ac:dyDescent="0.2">
      <c r="C219" s="368"/>
      <c r="D219" s="368"/>
      <c r="E219" s="368"/>
      <c r="F219" s="412"/>
      <c r="G219" s="368"/>
      <c r="H219" s="438"/>
      <c r="I219" s="438"/>
      <c r="J219" s="438"/>
      <c r="K219" s="412"/>
      <c r="L219" s="412"/>
      <c r="M219" s="412"/>
      <c r="N219" s="418"/>
      <c r="O219" s="377"/>
      <c r="P219" s="377"/>
      <c r="Q219" s="377"/>
      <c r="R219" s="419"/>
      <c r="S219" s="419"/>
      <c r="T219" s="420"/>
      <c r="U219" s="420"/>
      <c r="V219" s="431"/>
      <c r="W219" s="432"/>
      <c r="X219" s="432"/>
      <c r="Y219" s="432"/>
      <c r="Z219" s="377"/>
      <c r="AA219" s="377"/>
      <c r="AB219" s="377"/>
      <c r="AC219" s="377"/>
    </row>
    <row r="220" spans="3:29" x14ac:dyDescent="0.2">
      <c r="C220" s="368"/>
      <c r="D220" s="368"/>
      <c r="E220" s="368"/>
      <c r="F220" s="412"/>
      <c r="G220" s="368"/>
      <c r="H220" s="438"/>
      <c r="I220" s="438"/>
      <c r="J220" s="438"/>
      <c r="K220" s="412"/>
      <c r="L220" s="412"/>
      <c r="M220" s="412"/>
      <c r="N220" s="418"/>
      <c r="O220" s="377"/>
      <c r="P220" s="377"/>
      <c r="Q220" s="377"/>
      <c r="R220" s="419"/>
      <c r="S220" s="419"/>
      <c r="T220" s="420"/>
      <c r="U220" s="420"/>
      <c r="V220" s="431"/>
      <c r="W220" s="432"/>
      <c r="X220" s="432"/>
      <c r="Y220" s="432"/>
      <c r="Z220" s="377"/>
      <c r="AA220" s="377"/>
      <c r="AB220" s="377"/>
      <c r="AC220" s="377"/>
    </row>
    <row r="221" spans="3:29" x14ac:dyDescent="0.2">
      <c r="C221" s="368"/>
      <c r="D221" s="368"/>
      <c r="E221" s="368"/>
      <c r="F221" s="412"/>
      <c r="G221" s="368"/>
      <c r="H221" s="438"/>
      <c r="I221" s="438"/>
      <c r="J221" s="438"/>
      <c r="K221" s="412"/>
      <c r="L221" s="412"/>
      <c r="M221" s="412"/>
      <c r="N221" s="418"/>
      <c r="O221" s="377"/>
      <c r="P221" s="377"/>
      <c r="Q221" s="377"/>
      <c r="R221" s="419"/>
      <c r="S221" s="419"/>
      <c r="T221" s="420"/>
      <c r="U221" s="420"/>
      <c r="V221" s="431"/>
      <c r="W221" s="432"/>
      <c r="X221" s="432"/>
      <c r="Y221" s="432"/>
      <c r="Z221" s="377"/>
      <c r="AA221" s="377"/>
      <c r="AB221" s="377"/>
      <c r="AC221" s="377"/>
    </row>
    <row r="222" spans="3:29" x14ac:dyDescent="0.2">
      <c r="C222" s="368"/>
      <c r="D222" s="368"/>
      <c r="E222" s="368"/>
      <c r="F222" s="412"/>
      <c r="G222" s="368"/>
      <c r="H222" s="438"/>
      <c r="I222" s="438"/>
      <c r="J222" s="438"/>
      <c r="K222" s="412"/>
      <c r="L222" s="412"/>
      <c r="M222" s="412"/>
      <c r="N222" s="418"/>
      <c r="O222" s="377"/>
      <c r="P222" s="377"/>
      <c r="Q222" s="377"/>
      <c r="R222" s="419"/>
      <c r="S222" s="419"/>
      <c r="T222" s="420"/>
      <c r="U222" s="420"/>
      <c r="V222" s="431"/>
      <c r="W222" s="432"/>
      <c r="X222" s="432"/>
      <c r="Y222" s="432"/>
      <c r="Z222" s="377"/>
      <c r="AA222" s="377"/>
      <c r="AB222" s="377"/>
      <c r="AC222" s="377"/>
    </row>
    <row r="223" spans="3:29" x14ac:dyDescent="0.2">
      <c r="C223" s="368"/>
      <c r="D223" s="368"/>
      <c r="E223" s="368"/>
      <c r="F223" s="412"/>
      <c r="G223" s="368"/>
      <c r="H223" s="438"/>
      <c r="I223" s="438"/>
      <c r="J223" s="438"/>
      <c r="K223" s="412"/>
      <c r="L223" s="412"/>
      <c r="M223" s="412"/>
      <c r="N223" s="418"/>
      <c r="O223" s="377"/>
      <c r="P223" s="377"/>
      <c r="Q223" s="377"/>
      <c r="R223" s="419"/>
      <c r="S223" s="419"/>
      <c r="T223" s="420"/>
      <c r="U223" s="420"/>
      <c r="V223" s="431"/>
      <c r="W223" s="432"/>
      <c r="X223" s="432"/>
      <c r="Y223" s="432"/>
      <c r="Z223" s="377"/>
      <c r="AA223" s="377"/>
      <c r="AB223" s="377"/>
      <c r="AC223" s="377"/>
    </row>
    <row r="224" spans="3:29" x14ac:dyDescent="0.2">
      <c r="C224" s="368"/>
      <c r="D224" s="368"/>
      <c r="E224" s="368"/>
      <c r="F224" s="412"/>
      <c r="G224" s="368"/>
      <c r="H224" s="438"/>
      <c r="I224" s="438"/>
      <c r="J224" s="438"/>
      <c r="K224" s="412"/>
      <c r="L224" s="412"/>
      <c r="M224" s="412"/>
      <c r="N224" s="418"/>
      <c r="O224" s="377"/>
      <c r="P224" s="377"/>
      <c r="Q224" s="377"/>
      <c r="R224" s="419"/>
      <c r="S224" s="419"/>
      <c r="T224" s="420"/>
      <c r="U224" s="420"/>
      <c r="V224" s="431"/>
      <c r="W224" s="432"/>
      <c r="X224" s="432"/>
      <c r="Y224" s="432"/>
      <c r="Z224" s="377"/>
      <c r="AA224" s="377"/>
      <c r="AB224" s="377"/>
      <c r="AC224" s="377"/>
    </row>
    <row r="225" spans="3:29" x14ac:dyDescent="0.2">
      <c r="C225" s="368"/>
      <c r="D225" s="368"/>
      <c r="E225" s="368"/>
      <c r="F225" s="412"/>
      <c r="G225" s="368"/>
      <c r="H225" s="438"/>
      <c r="I225" s="438"/>
      <c r="J225" s="438"/>
      <c r="K225" s="412"/>
      <c r="L225" s="412"/>
      <c r="M225" s="412"/>
      <c r="N225" s="418"/>
      <c r="O225" s="377"/>
      <c r="P225" s="377"/>
      <c r="Q225" s="377"/>
      <c r="R225" s="419"/>
      <c r="S225" s="419"/>
      <c r="T225" s="420"/>
      <c r="U225" s="420"/>
      <c r="V225" s="431"/>
      <c r="W225" s="432"/>
      <c r="X225" s="432"/>
      <c r="Y225" s="432"/>
      <c r="Z225" s="377"/>
      <c r="AA225" s="377"/>
      <c r="AB225" s="377"/>
      <c r="AC225" s="377"/>
    </row>
    <row r="226" spans="3:29" x14ac:dyDescent="0.2">
      <c r="C226" s="368"/>
      <c r="D226" s="368"/>
      <c r="E226" s="368"/>
      <c r="F226" s="412"/>
      <c r="G226" s="368"/>
      <c r="H226" s="438"/>
      <c r="I226" s="438"/>
      <c r="J226" s="438"/>
      <c r="K226" s="412"/>
      <c r="L226" s="412"/>
      <c r="M226" s="412"/>
      <c r="N226" s="418"/>
      <c r="O226" s="377"/>
      <c r="P226" s="377"/>
      <c r="Q226" s="377"/>
      <c r="R226" s="419"/>
      <c r="S226" s="419"/>
      <c r="T226" s="420"/>
      <c r="U226" s="420"/>
      <c r="V226" s="431"/>
      <c r="W226" s="432"/>
      <c r="X226" s="432"/>
      <c r="Y226" s="432"/>
      <c r="Z226" s="377"/>
      <c r="AA226" s="377"/>
      <c r="AB226" s="377"/>
      <c r="AC226" s="377"/>
    </row>
    <row r="227" spans="3:29" x14ac:dyDescent="0.2">
      <c r="C227" s="368"/>
      <c r="D227" s="368"/>
      <c r="E227" s="368"/>
      <c r="F227" s="412"/>
      <c r="G227" s="368"/>
      <c r="H227" s="438"/>
      <c r="I227" s="438"/>
      <c r="J227" s="438"/>
      <c r="K227" s="412"/>
      <c r="L227" s="412"/>
      <c r="M227" s="412"/>
      <c r="N227" s="418"/>
      <c r="O227" s="377"/>
      <c r="P227" s="377"/>
      <c r="Q227" s="377"/>
      <c r="R227" s="419"/>
      <c r="S227" s="419"/>
      <c r="T227" s="420"/>
      <c r="U227" s="420"/>
      <c r="V227" s="431"/>
      <c r="W227" s="432"/>
      <c r="X227" s="432"/>
      <c r="Y227" s="432"/>
      <c r="Z227" s="377"/>
      <c r="AA227" s="377"/>
      <c r="AB227" s="377"/>
      <c r="AC227" s="377"/>
    </row>
    <row r="228" spans="3:29" x14ac:dyDescent="0.2">
      <c r="C228" s="368"/>
      <c r="D228" s="368"/>
      <c r="E228" s="368"/>
      <c r="F228" s="412"/>
      <c r="G228" s="368"/>
      <c r="H228" s="438"/>
      <c r="I228" s="438"/>
      <c r="J228" s="438"/>
      <c r="K228" s="412"/>
      <c r="L228" s="412"/>
      <c r="M228" s="412"/>
      <c r="N228" s="418"/>
      <c r="O228" s="377"/>
      <c r="P228" s="377"/>
      <c r="Q228" s="377"/>
      <c r="R228" s="419"/>
      <c r="S228" s="419"/>
      <c r="T228" s="420"/>
      <c r="U228" s="420"/>
      <c r="V228" s="431"/>
      <c r="W228" s="432"/>
      <c r="X228" s="432"/>
      <c r="Y228" s="432"/>
      <c r="Z228" s="377"/>
      <c r="AA228" s="377"/>
      <c r="AB228" s="377"/>
      <c r="AC228" s="377"/>
    </row>
    <row r="229" spans="3:29" x14ac:dyDescent="0.2">
      <c r="C229" s="368"/>
      <c r="D229" s="368"/>
      <c r="E229" s="368"/>
      <c r="F229" s="412"/>
      <c r="G229" s="368"/>
      <c r="H229" s="438"/>
      <c r="I229" s="438"/>
      <c r="J229" s="438"/>
      <c r="K229" s="412"/>
      <c r="L229" s="412"/>
      <c r="M229" s="412"/>
      <c r="N229" s="418"/>
      <c r="O229" s="377"/>
      <c r="P229" s="377"/>
      <c r="Q229" s="377"/>
      <c r="R229" s="419"/>
      <c r="S229" s="419"/>
      <c r="T229" s="420"/>
      <c r="U229" s="420"/>
      <c r="V229" s="431"/>
      <c r="W229" s="432"/>
      <c r="X229" s="432"/>
      <c r="Y229" s="432"/>
      <c r="Z229" s="377"/>
      <c r="AA229" s="377"/>
      <c r="AB229" s="377"/>
      <c r="AC229" s="377"/>
    </row>
    <row r="230" spans="3:29" x14ac:dyDescent="0.2">
      <c r="C230" s="368"/>
      <c r="D230" s="368"/>
      <c r="E230" s="368"/>
      <c r="F230" s="412"/>
      <c r="G230" s="368"/>
      <c r="H230" s="438"/>
      <c r="I230" s="438"/>
      <c r="J230" s="438"/>
      <c r="K230" s="412"/>
      <c r="L230" s="412"/>
      <c r="M230" s="412"/>
      <c r="N230" s="418"/>
      <c r="O230" s="377"/>
      <c r="P230" s="377"/>
      <c r="Q230" s="377"/>
      <c r="R230" s="419"/>
      <c r="S230" s="419"/>
      <c r="T230" s="420"/>
      <c r="U230" s="420"/>
      <c r="V230" s="431"/>
      <c r="W230" s="432"/>
      <c r="X230" s="432"/>
      <c r="Y230" s="432"/>
      <c r="Z230" s="377"/>
      <c r="AA230" s="377"/>
      <c r="AB230" s="377"/>
      <c r="AC230" s="377"/>
    </row>
    <row r="231" spans="3:29" x14ac:dyDescent="0.2">
      <c r="C231" s="368"/>
      <c r="D231" s="368"/>
      <c r="E231" s="368"/>
      <c r="F231" s="412"/>
      <c r="G231" s="368"/>
      <c r="H231" s="438"/>
      <c r="I231" s="438"/>
      <c r="J231" s="438"/>
      <c r="K231" s="412"/>
      <c r="L231" s="412"/>
      <c r="M231" s="412"/>
      <c r="N231" s="418"/>
      <c r="O231" s="377"/>
      <c r="P231" s="377"/>
      <c r="Q231" s="377"/>
      <c r="R231" s="419"/>
      <c r="S231" s="419"/>
      <c r="T231" s="420"/>
      <c r="U231" s="420"/>
      <c r="V231" s="431"/>
      <c r="W231" s="432"/>
      <c r="X231" s="432"/>
      <c r="Y231" s="432"/>
      <c r="Z231" s="377"/>
      <c r="AA231" s="377"/>
      <c r="AB231" s="377"/>
      <c r="AC231" s="377"/>
    </row>
    <row r="232" spans="3:29" x14ac:dyDescent="0.2">
      <c r="C232" s="368"/>
      <c r="D232" s="368"/>
      <c r="E232" s="368"/>
      <c r="F232" s="412"/>
      <c r="G232" s="368"/>
      <c r="H232" s="438"/>
      <c r="I232" s="438"/>
      <c r="J232" s="438"/>
      <c r="K232" s="412"/>
      <c r="L232" s="412"/>
      <c r="M232" s="412"/>
      <c r="N232" s="418"/>
      <c r="O232" s="377"/>
      <c r="P232" s="377"/>
      <c r="Q232" s="377"/>
      <c r="R232" s="419"/>
      <c r="S232" s="419"/>
      <c r="T232" s="420"/>
      <c r="U232" s="420"/>
      <c r="V232" s="431"/>
      <c r="W232" s="432"/>
      <c r="X232" s="432"/>
      <c r="Y232" s="432"/>
      <c r="Z232" s="377"/>
      <c r="AA232" s="377"/>
      <c r="AB232" s="377"/>
      <c r="AC232" s="377"/>
    </row>
    <row r="233" spans="3:29" x14ac:dyDescent="0.2">
      <c r="C233" s="368"/>
      <c r="D233" s="368"/>
      <c r="E233" s="368"/>
      <c r="F233" s="412"/>
      <c r="G233" s="368"/>
      <c r="H233" s="438"/>
      <c r="I233" s="438"/>
      <c r="J233" s="438"/>
      <c r="K233" s="412"/>
      <c r="L233" s="412"/>
      <c r="M233" s="412"/>
      <c r="N233" s="418"/>
      <c r="O233" s="377"/>
      <c r="P233" s="377"/>
      <c r="Q233" s="377"/>
      <c r="R233" s="419"/>
      <c r="S233" s="419"/>
      <c r="T233" s="420"/>
      <c r="U233" s="420"/>
      <c r="V233" s="431"/>
      <c r="W233" s="432"/>
      <c r="X233" s="432"/>
      <c r="Y233" s="432"/>
      <c r="Z233" s="377"/>
      <c r="AA233" s="377"/>
      <c r="AB233" s="377"/>
      <c r="AC233" s="377"/>
    </row>
    <row r="234" spans="3:29" x14ac:dyDescent="0.2">
      <c r="C234" s="368"/>
      <c r="D234" s="368"/>
      <c r="E234" s="368"/>
      <c r="F234" s="412"/>
      <c r="G234" s="368"/>
      <c r="H234" s="438"/>
      <c r="I234" s="438"/>
      <c r="J234" s="438"/>
      <c r="K234" s="412"/>
      <c r="L234" s="412"/>
      <c r="M234" s="412"/>
      <c r="N234" s="418"/>
      <c r="O234" s="377"/>
      <c r="P234" s="377"/>
      <c r="Q234" s="377"/>
      <c r="R234" s="419"/>
      <c r="S234" s="419"/>
      <c r="T234" s="420"/>
      <c r="U234" s="420"/>
      <c r="V234" s="431"/>
      <c r="W234" s="432"/>
      <c r="X234" s="432"/>
      <c r="Y234" s="432"/>
      <c r="Z234" s="377"/>
      <c r="AA234" s="377"/>
      <c r="AB234" s="377"/>
      <c r="AC234" s="377"/>
    </row>
    <row r="235" spans="3:29" x14ac:dyDescent="0.2">
      <c r="C235" s="368"/>
      <c r="D235" s="368"/>
      <c r="E235" s="368"/>
      <c r="F235" s="412"/>
      <c r="G235" s="368"/>
      <c r="H235" s="438"/>
      <c r="I235" s="438"/>
      <c r="J235" s="438"/>
      <c r="K235" s="412"/>
      <c r="L235" s="412"/>
      <c r="M235" s="412"/>
      <c r="N235" s="418"/>
      <c r="O235" s="377"/>
      <c r="P235" s="377"/>
      <c r="Q235" s="377"/>
      <c r="R235" s="419"/>
      <c r="S235" s="419"/>
      <c r="T235" s="420"/>
      <c r="U235" s="420"/>
      <c r="V235" s="431"/>
      <c r="W235" s="432"/>
      <c r="X235" s="432"/>
      <c r="Y235" s="432"/>
      <c r="Z235" s="377"/>
      <c r="AA235" s="377"/>
      <c r="AB235" s="377"/>
      <c r="AC235" s="377"/>
    </row>
    <row r="236" spans="3:29" x14ac:dyDescent="0.2">
      <c r="C236" s="368"/>
      <c r="D236" s="368"/>
      <c r="E236" s="368"/>
      <c r="F236" s="412"/>
      <c r="G236" s="368"/>
      <c r="H236" s="438"/>
      <c r="I236" s="438"/>
      <c r="J236" s="438"/>
      <c r="K236" s="412"/>
      <c r="L236" s="412"/>
      <c r="M236" s="412"/>
      <c r="N236" s="418"/>
      <c r="O236" s="377"/>
      <c r="P236" s="377"/>
      <c r="Q236" s="377"/>
      <c r="R236" s="419"/>
      <c r="S236" s="419"/>
      <c r="T236" s="420"/>
      <c r="U236" s="420"/>
      <c r="V236" s="431"/>
      <c r="W236" s="432"/>
      <c r="X236" s="432"/>
      <c r="Y236" s="432"/>
      <c r="Z236" s="377"/>
      <c r="AA236" s="377"/>
      <c r="AB236" s="377"/>
      <c r="AC236" s="377"/>
    </row>
    <row r="237" spans="3:29" x14ac:dyDescent="0.2">
      <c r="C237" s="368"/>
      <c r="D237" s="368"/>
      <c r="E237" s="368"/>
      <c r="F237" s="412"/>
      <c r="G237" s="368"/>
      <c r="H237" s="438"/>
      <c r="I237" s="438"/>
      <c r="J237" s="438"/>
      <c r="K237" s="412"/>
      <c r="L237" s="412"/>
      <c r="M237" s="412"/>
      <c r="N237" s="418"/>
      <c r="O237" s="377"/>
      <c r="P237" s="377"/>
      <c r="Q237" s="377"/>
      <c r="R237" s="419"/>
      <c r="S237" s="419"/>
      <c r="T237" s="420"/>
      <c r="U237" s="420"/>
      <c r="V237" s="431"/>
      <c r="W237" s="432"/>
      <c r="X237" s="432"/>
      <c r="Y237" s="432"/>
      <c r="Z237" s="377"/>
      <c r="AA237" s="377"/>
      <c r="AB237" s="377"/>
      <c r="AC237" s="377"/>
    </row>
    <row r="238" spans="3:29" x14ac:dyDescent="0.2">
      <c r="C238" s="368"/>
      <c r="D238" s="368"/>
      <c r="E238" s="368"/>
      <c r="F238" s="412"/>
      <c r="G238" s="368"/>
      <c r="H238" s="438"/>
      <c r="I238" s="438"/>
      <c r="J238" s="438"/>
      <c r="K238" s="412"/>
      <c r="L238" s="412"/>
      <c r="M238" s="412"/>
      <c r="N238" s="418"/>
      <c r="O238" s="377"/>
      <c r="P238" s="377"/>
      <c r="Q238" s="377"/>
      <c r="R238" s="419"/>
      <c r="S238" s="419"/>
      <c r="T238" s="420"/>
      <c r="U238" s="420"/>
      <c r="V238" s="431"/>
      <c r="W238" s="432"/>
      <c r="X238" s="432"/>
      <c r="Y238" s="432"/>
      <c r="Z238" s="377"/>
      <c r="AA238" s="377"/>
      <c r="AB238" s="377"/>
      <c r="AC238" s="377"/>
    </row>
    <row r="239" spans="3:29" x14ac:dyDescent="0.2">
      <c r="C239" s="368"/>
      <c r="D239" s="368"/>
      <c r="E239" s="368"/>
      <c r="F239" s="412"/>
      <c r="G239" s="368"/>
      <c r="H239" s="438"/>
      <c r="I239" s="438"/>
      <c r="J239" s="438"/>
      <c r="K239" s="412"/>
      <c r="L239" s="412"/>
      <c r="M239" s="412"/>
      <c r="N239" s="418"/>
      <c r="O239" s="377"/>
      <c r="P239" s="377"/>
      <c r="Q239" s="377"/>
      <c r="R239" s="419"/>
      <c r="S239" s="419"/>
      <c r="T239" s="420"/>
      <c r="U239" s="420"/>
      <c r="V239" s="431"/>
      <c r="W239" s="432"/>
      <c r="X239" s="432"/>
      <c r="Y239" s="432"/>
      <c r="Z239" s="377"/>
      <c r="AA239" s="377"/>
      <c r="AB239" s="377"/>
      <c r="AC239" s="377"/>
    </row>
    <row r="240" spans="3:29" x14ac:dyDescent="0.2">
      <c r="C240" s="368"/>
      <c r="D240" s="368"/>
      <c r="E240" s="368"/>
      <c r="F240" s="412"/>
      <c r="G240" s="368"/>
      <c r="H240" s="438"/>
      <c r="I240" s="438"/>
      <c r="J240" s="438"/>
      <c r="K240" s="412"/>
      <c r="L240" s="412"/>
      <c r="M240" s="412"/>
      <c r="N240" s="418"/>
      <c r="O240" s="377"/>
      <c r="P240" s="377"/>
      <c r="Q240" s="377"/>
      <c r="R240" s="419"/>
      <c r="S240" s="419"/>
      <c r="T240" s="420"/>
      <c r="U240" s="420"/>
      <c r="V240" s="431"/>
      <c r="W240" s="432"/>
      <c r="X240" s="432"/>
      <c r="Y240" s="432"/>
      <c r="Z240" s="377"/>
      <c r="AA240" s="377"/>
      <c r="AB240" s="377"/>
      <c r="AC240" s="377"/>
    </row>
    <row r="241" spans="3:29" x14ac:dyDescent="0.2">
      <c r="C241" s="368"/>
      <c r="D241" s="368"/>
      <c r="E241" s="368"/>
      <c r="F241" s="412"/>
      <c r="G241" s="368"/>
      <c r="H241" s="438"/>
      <c r="I241" s="438"/>
      <c r="J241" s="438"/>
      <c r="K241" s="412"/>
      <c r="L241" s="412"/>
      <c r="M241" s="412"/>
      <c r="N241" s="418"/>
      <c r="O241" s="377"/>
      <c r="P241" s="377"/>
      <c r="Q241" s="377"/>
      <c r="R241" s="419"/>
      <c r="S241" s="419"/>
      <c r="T241" s="420"/>
      <c r="U241" s="420"/>
      <c r="V241" s="431"/>
      <c r="W241" s="432"/>
      <c r="X241" s="432"/>
      <c r="Y241" s="432"/>
      <c r="Z241" s="377"/>
      <c r="AA241" s="377"/>
      <c r="AB241" s="377"/>
      <c r="AC241" s="377"/>
    </row>
    <row r="242" spans="3:29" x14ac:dyDescent="0.2">
      <c r="C242" s="368"/>
      <c r="D242" s="368"/>
      <c r="E242" s="368"/>
      <c r="F242" s="412"/>
      <c r="G242" s="368"/>
      <c r="H242" s="438"/>
      <c r="I242" s="438"/>
      <c r="J242" s="438"/>
      <c r="K242" s="412"/>
      <c r="L242" s="412"/>
      <c r="M242" s="412"/>
      <c r="N242" s="418"/>
      <c r="O242" s="377"/>
      <c r="P242" s="377"/>
      <c r="Q242" s="377"/>
      <c r="R242" s="419"/>
      <c r="S242" s="419"/>
      <c r="T242" s="420"/>
      <c r="U242" s="420"/>
      <c r="V242" s="431"/>
      <c r="W242" s="432"/>
      <c r="X242" s="432"/>
      <c r="Y242" s="432"/>
      <c r="Z242" s="377"/>
      <c r="AA242" s="377"/>
      <c r="AB242" s="377"/>
      <c r="AC242" s="377"/>
    </row>
    <row r="243" spans="3:29" x14ac:dyDescent="0.2">
      <c r="C243" s="368"/>
      <c r="D243" s="368"/>
      <c r="E243" s="368"/>
      <c r="F243" s="412"/>
      <c r="G243" s="368"/>
      <c r="H243" s="438"/>
      <c r="I243" s="438"/>
      <c r="J243" s="438"/>
      <c r="K243" s="412"/>
      <c r="L243" s="412"/>
      <c r="M243" s="412"/>
      <c r="N243" s="418"/>
      <c r="O243" s="377"/>
      <c r="P243" s="377"/>
      <c r="Q243" s="377"/>
      <c r="R243" s="419"/>
      <c r="S243" s="419"/>
      <c r="T243" s="420"/>
      <c r="U243" s="420"/>
      <c r="V243" s="431"/>
      <c r="W243" s="432"/>
      <c r="X243" s="432"/>
      <c r="Y243" s="432"/>
      <c r="Z243" s="377"/>
      <c r="AA243" s="377"/>
      <c r="AB243" s="377"/>
      <c r="AC243" s="377"/>
    </row>
    <row r="244" spans="3:29" x14ac:dyDescent="0.2">
      <c r="C244" s="368"/>
      <c r="D244" s="368"/>
      <c r="E244" s="368"/>
      <c r="F244" s="412"/>
      <c r="G244" s="368"/>
      <c r="H244" s="438"/>
      <c r="I244" s="438"/>
      <c r="J244" s="438"/>
      <c r="K244" s="412"/>
      <c r="L244" s="412"/>
      <c r="M244" s="412"/>
      <c r="N244" s="418"/>
      <c r="O244" s="377"/>
      <c r="P244" s="377"/>
      <c r="Q244" s="377"/>
      <c r="R244" s="419"/>
      <c r="S244" s="419"/>
      <c r="T244" s="420"/>
      <c r="U244" s="420"/>
      <c r="V244" s="431"/>
      <c r="W244" s="432"/>
      <c r="X244" s="432"/>
      <c r="Y244" s="432"/>
      <c r="Z244" s="377"/>
      <c r="AA244" s="377"/>
      <c r="AB244" s="377"/>
      <c r="AC244" s="377"/>
    </row>
    <row r="245" spans="3:29" x14ac:dyDescent="0.2">
      <c r="C245" s="368"/>
      <c r="D245" s="368"/>
      <c r="E245" s="368"/>
      <c r="F245" s="412"/>
      <c r="G245" s="368"/>
      <c r="H245" s="438"/>
      <c r="I245" s="438"/>
      <c r="J245" s="438"/>
      <c r="K245" s="412"/>
      <c r="L245" s="412"/>
      <c r="M245" s="412"/>
      <c r="N245" s="418"/>
      <c r="O245" s="377"/>
      <c r="P245" s="377"/>
      <c r="Q245" s="377"/>
      <c r="R245" s="419"/>
      <c r="S245" s="419"/>
      <c r="T245" s="420"/>
      <c r="U245" s="420"/>
      <c r="V245" s="431"/>
      <c r="W245" s="432"/>
      <c r="X245" s="432"/>
      <c r="Y245" s="432"/>
      <c r="Z245" s="377"/>
      <c r="AA245" s="377"/>
      <c r="AB245" s="377"/>
      <c r="AC245" s="377"/>
    </row>
    <row r="246" spans="3:29" x14ac:dyDescent="0.2">
      <c r="C246" s="368"/>
      <c r="D246" s="368"/>
      <c r="E246" s="368"/>
      <c r="F246" s="412"/>
      <c r="G246" s="368"/>
      <c r="H246" s="438"/>
      <c r="I246" s="438"/>
      <c r="J246" s="438"/>
      <c r="K246" s="412"/>
      <c r="L246" s="412"/>
      <c r="M246" s="412"/>
      <c r="N246" s="418"/>
      <c r="O246" s="377"/>
      <c r="P246" s="377"/>
      <c r="Q246" s="377"/>
      <c r="R246" s="419"/>
      <c r="S246" s="419"/>
      <c r="T246" s="420"/>
      <c r="U246" s="420"/>
      <c r="V246" s="431"/>
      <c r="W246" s="432"/>
      <c r="X246" s="432"/>
      <c r="Y246" s="432"/>
      <c r="Z246" s="377"/>
      <c r="AA246" s="377"/>
      <c r="AB246" s="377"/>
      <c r="AC246" s="377"/>
    </row>
    <row r="247" spans="3:29" x14ac:dyDescent="0.2">
      <c r="C247" s="368"/>
      <c r="D247" s="368"/>
      <c r="E247" s="368"/>
      <c r="F247" s="412"/>
      <c r="G247" s="368"/>
      <c r="H247" s="438"/>
      <c r="I247" s="438"/>
      <c r="J247" s="438"/>
      <c r="K247" s="412"/>
      <c r="L247" s="412"/>
      <c r="M247" s="412"/>
      <c r="N247" s="418"/>
      <c r="O247" s="377"/>
      <c r="P247" s="377"/>
      <c r="Q247" s="377"/>
      <c r="R247" s="419"/>
      <c r="S247" s="419"/>
      <c r="T247" s="420"/>
      <c r="U247" s="420"/>
      <c r="V247" s="431"/>
      <c r="W247" s="432"/>
      <c r="X247" s="432"/>
      <c r="Y247" s="432"/>
      <c r="Z247" s="377"/>
      <c r="AA247" s="377"/>
      <c r="AB247" s="377"/>
      <c r="AC247" s="377"/>
    </row>
    <row r="248" spans="3:29" x14ac:dyDescent="0.2">
      <c r="C248" s="368"/>
      <c r="D248" s="368"/>
      <c r="E248" s="368"/>
      <c r="F248" s="412"/>
      <c r="G248" s="368"/>
      <c r="H248" s="438"/>
      <c r="I248" s="438"/>
      <c r="J248" s="438"/>
      <c r="K248" s="412"/>
      <c r="L248" s="412"/>
      <c r="M248" s="412"/>
      <c r="N248" s="418"/>
      <c r="O248" s="377"/>
      <c r="P248" s="377"/>
      <c r="Q248" s="377"/>
      <c r="R248" s="419"/>
      <c r="S248" s="419"/>
      <c r="T248" s="420"/>
      <c r="U248" s="420"/>
      <c r="V248" s="431"/>
      <c r="W248" s="432"/>
      <c r="X248" s="432"/>
      <c r="Y248" s="432"/>
      <c r="Z248" s="377"/>
      <c r="AA248" s="377"/>
      <c r="AB248" s="377"/>
      <c r="AC248" s="377"/>
    </row>
    <row r="249" spans="3:29" x14ac:dyDescent="0.2">
      <c r="C249" s="368"/>
      <c r="D249" s="368"/>
      <c r="E249" s="368"/>
      <c r="F249" s="412"/>
      <c r="G249" s="368"/>
      <c r="H249" s="438"/>
      <c r="I249" s="438"/>
      <c r="J249" s="438"/>
      <c r="K249" s="412"/>
      <c r="L249" s="412"/>
      <c r="M249" s="412"/>
      <c r="N249" s="418"/>
      <c r="O249" s="377"/>
      <c r="P249" s="377"/>
      <c r="Q249" s="377"/>
      <c r="R249" s="419"/>
      <c r="S249" s="419"/>
      <c r="T249" s="420"/>
      <c r="U249" s="420"/>
      <c r="V249" s="431"/>
      <c r="W249" s="432"/>
      <c r="X249" s="432"/>
      <c r="Y249" s="432"/>
      <c r="Z249" s="377"/>
      <c r="AA249" s="377"/>
      <c r="AB249" s="377"/>
      <c r="AC249" s="377"/>
    </row>
    <row r="250" spans="3:29" x14ac:dyDescent="0.2">
      <c r="G250" s="439"/>
      <c r="H250" s="440"/>
      <c r="I250" s="440"/>
      <c r="J250" s="440"/>
      <c r="K250" s="350"/>
      <c r="L250" s="350"/>
      <c r="M250" s="350"/>
      <c r="R250" s="419"/>
      <c r="S250" s="419"/>
      <c r="V250" s="441"/>
      <c r="W250" s="442"/>
      <c r="X250" s="442"/>
      <c r="Y250" s="442"/>
    </row>
    <row r="251" spans="3:29" x14ac:dyDescent="0.2">
      <c r="G251" s="439"/>
      <c r="H251" s="440"/>
      <c r="I251" s="440"/>
      <c r="J251" s="440"/>
      <c r="K251" s="350"/>
      <c r="L251" s="350"/>
      <c r="M251" s="350"/>
      <c r="R251" s="419"/>
      <c r="S251" s="419"/>
      <c r="V251" s="441"/>
      <c r="W251" s="442"/>
      <c r="X251" s="442"/>
      <c r="Y251" s="442"/>
    </row>
    <row r="252" spans="3:29" x14ac:dyDescent="0.2">
      <c r="G252" s="439"/>
      <c r="H252" s="440"/>
      <c r="I252" s="440"/>
      <c r="J252" s="440"/>
      <c r="K252" s="350"/>
      <c r="L252" s="350"/>
      <c r="M252" s="350"/>
      <c r="R252" s="419"/>
      <c r="S252" s="419"/>
      <c r="V252" s="441"/>
      <c r="W252" s="442"/>
      <c r="X252" s="442"/>
      <c r="Y252" s="442"/>
    </row>
    <row r="253" spans="3:29" x14ac:dyDescent="0.2">
      <c r="G253" s="439"/>
      <c r="H253" s="440"/>
      <c r="I253" s="440"/>
      <c r="J253" s="440"/>
      <c r="K253" s="350"/>
      <c r="L253" s="350"/>
      <c r="M253" s="350"/>
      <c r="R253" s="419"/>
      <c r="S253" s="419"/>
      <c r="V253" s="441"/>
      <c r="W253" s="442"/>
      <c r="X253" s="442"/>
      <c r="Y253" s="442"/>
    </row>
    <row r="254" spans="3:29" x14ac:dyDescent="0.2">
      <c r="G254" s="439"/>
      <c r="H254" s="440"/>
      <c r="I254" s="440"/>
      <c r="J254" s="440"/>
      <c r="K254" s="350"/>
      <c r="L254" s="350"/>
      <c r="M254" s="350"/>
      <c r="R254" s="419"/>
      <c r="S254" s="419"/>
      <c r="V254" s="441"/>
      <c r="W254" s="442"/>
      <c r="X254" s="442"/>
      <c r="Y254" s="442"/>
    </row>
    <row r="255" spans="3:29" x14ac:dyDescent="0.2">
      <c r="G255" s="439"/>
      <c r="H255" s="440"/>
      <c r="I255" s="440"/>
      <c r="J255" s="440"/>
      <c r="K255" s="350"/>
      <c r="L255" s="350"/>
      <c r="M255" s="350"/>
      <c r="R255" s="419"/>
      <c r="S255" s="419"/>
      <c r="V255" s="441"/>
      <c r="W255" s="442"/>
      <c r="X255" s="442"/>
      <c r="Y255" s="442"/>
    </row>
    <row r="256" spans="3:29" x14ac:dyDescent="0.2">
      <c r="G256" s="439"/>
      <c r="H256" s="440"/>
      <c r="I256" s="440"/>
      <c r="J256" s="440"/>
      <c r="K256" s="350"/>
      <c r="L256" s="350"/>
      <c r="M256" s="350"/>
      <c r="R256" s="419"/>
      <c r="S256" s="419"/>
      <c r="V256" s="441"/>
      <c r="W256" s="442"/>
      <c r="X256" s="442"/>
      <c r="Y256" s="442"/>
    </row>
    <row r="257" spans="7:25" x14ac:dyDescent="0.2">
      <c r="G257" s="439"/>
      <c r="H257" s="440"/>
      <c r="I257" s="440"/>
      <c r="J257" s="440"/>
      <c r="K257" s="350"/>
      <c r="L257" s="350"/>
      <c r="M257" s="350"/>
      <c r="R257" s="419"/>
      <c r="S257" s="419"/>
      <c r="V257" s="441"/>
      <c r="W257" s="442"/>
      <c r="X257" s="442"/>
      <c r="Y257" s="442"/>
    </row>
    <row r="258" spans="7:25" x14ac:dyDescent="0.2">
      <c r="G258" s="439"/>
      <c r="H258" s="440"/>
      <c r="I258" s="440"/>
      <c r="J258" s="440"/>
      <c r="K258" s="350"/>
      <c r="L258" s="350"/>
      <c r="M258" s="350"/>
      <c r="R258" s="419"/>
      <c r="S258" s="419"/>
      <c r="V258" s="441"/>
      <c r="W258" s="442"/>
      <c r="X258" s="442"/>
      <c r="Y258" s="442"/>
    </row>
    <row r="259" spans="7:25" x14ac:dyDescent="0.2">
      <c r="G259" s="439"/>
      <c r="H259" s="440"/>
      <c r="I259" s="440"/>
      <c r="J259" s="440"/>
      <c r="K259" s="350"/>
      <c r="L259" s="350"/>
      <c r="M259" s="350"/>
      <c r="R259" s="419"/>
      <c r="S259" s="419"/>
      <c r="V259" s="441"/>
      <c r="W259" s="442"/>
      <c r="X259" s="442"/>
      <c r="Y259" s="442"/>
    </row>
    <row r="260" spans="7:25" x14ac:dyDescent="0.2">
      <c r="G260" s="439"/>
      <c r="H260" s="440"/>
      <c r="I260" s="440"/>
      <c r="J260" s="440"/>
      <c r="K260" s="350"/>
      <c r="L260" s="350"/>
      <c r="M260" s="350"/>
      <c r="R260" s="419"/>
      <c r="S260" s="419"/>
      <c r="V260" s="441"/>
      <c r="W260" s="442"/>
      <c r="X260" s="442"/>
      <c r="Y260" s="442"/>
    </row>
    <row r="261" spans="7:25" x14ac:dyDescent="0.2">
      <c r="G261" s="439"/>
      <c r="H261" s="440"/>
      <c r="I261" s="440"/>
      <c r="J261" s="440"/>
      <c r="K261" s="350"/>
      <c r="L261" s="350"/>
      <c r="M261" s="350"/>
      <c r="R261" s="419"/>
      <c r="S261" s="419"/>
      <c r="V261" s="441"/>
      <c r="W261" s="442"/>
      <c r="X261" s="442"/>
      <c r="Y261" s="442"/>
    </row>
    <row r="262" spans="7:25" x14ac:dyDescent="0.2">
      <c r="G262" s="439"/>
      <c r="H262" s="440"/>
      <c r="I262" s="440"/>
      <c r="J262" s="440"/>
      <c r="K262" s="350"/>
      <c r="L262" s="350"/>
      <c r="M262" s="350"/>
      <c r="R262" s="419"/>
      <c r="S262" s="419"/>
      <c r="V262" s="441"/>
      <c r="W262" s="442"/>
      <c r="X262" s="442"/>
      <c r="Y262" s="442"/>
    </row>
    <row r="263" spans="7:25" x14ac:dyDescent="0.2">
      <c r="G263" s="439"/>
      <c r="H263" s="440"/>
      <c r="I263" s="440"/>
      <c r="J263" s="440"/>
      <c r="K263" s="350"/>
      <c r="L263" s="350"/>
      <c r="M263" s="350"/>
      <c r="R263" s="419"/>
      <c r="S263" s="419"/>
      <c r="V263" s="441"/>
      <c r="W263" s="442"/>
      <c r="X263" s="442"/>
      <c r="Y263" s="442"/>
    </row>
    <row r="264" spans="7:25" x14ac:dyDescent="0.2">
      <c r="G264" s="439"/>
      <c r="H264" s="440"/>
      <c r="I264" s="440"/>
      <c r="J264" s="440"/>
      <c r="K264" s="350"/>
      <c r="L264" s="350"/>
      <c r="M264" s="350"/>
      <c r="R264" s="419"/>
      <c r="S264" s="419"/>
      <c r="V264" s="441"/>
      <c r="W264" s="442"/>
      <c r="X264" s="442"/>
      <c r="Y264" s="442"/>
    </row>
    <row r="265" spans="7:25" x14ac:dyDescent="0.2">
      <c r="G265" s="439"/>
      <c r="H265" s="440"/>
      <c r="I265" s="440"/>
      <c r="J265" s="440"/>
      <c r="K265" s="350"/>
      <c r="L265" s="350"/>
      <c r="M265" s="350"/>
      <c r="R265" s="419"/>
      <c r="S265" s="419"/>
      <c r="V265" s="441"/>
      <c r="W265" s="442"/>
      <c r="X265" s="442"/>
      <c r="Y265" s="442"/>
    </row>
    <row r="266" spans="7:25" x14ac:dyDescent="0.2">
      <c r="G266" s="439"/>
      <c r="H266" s="440"/>
      <c r="I266" s="440"/>
      <c r="J266" s="440"/>
      <c r="K266" s="350"/>
      <c r="L266" s="350"/>
      <c r="M266" s="350"/>
      <c r="R266" s="419"/>
      <c r="S266" s="419"/>
      <c r="V266" s="441"/>
      <c r="W266" s="442"/>
      <c r="X266" s="442"/>
      <c r="Y266" s="442"/>
    </row>
    <row r="267" spans="7:25" x14ac:dyDescent="0.2">
      <c r="G267" s="439"/>
      <c r="H267" s="440"/>
      <c r="I267" s="440"/>
      <c r="J267" s="440"/>
      <c r="K267" s="350"/>
      <c r="L267" s="350"/>
      <c r="M267" s="350"/>
      <c r="R267" s="419"/>
      <c r="S267" s="419"/>
      <c r="V267" s="441"/>
      <c r="W267" s="442"/>
      <c r="X267" s="442"/>
      <c r="Y267" s="442"/>
    </row>
    <row r="268" spans="7:25" x14ac:dyDescent="0.2">
      <c r="G268" s="439"/>
      <c r="H268" s="440"/>
      <c r="I268" s="440"/>
      <c r="J268" s="440"/>
      <c r="K268" s="350"/>
      <c r="L268" s="350"/>
      <c r="M268" s="350"/>
      <c r="R268" s="419"/>
      <c r="S268" s="419"/>
      <c r="V268" s="441"/>
      <c r="W268" s="442"/>
      <c r="X268" s="442"/>
      <c r="Y268" s="442"/>
    </row>
    <row r="269" spans="7:25" x14ac:dyDescent="0.2">
      <c r="G269" s="439"/>
      <c r="H269" s="440"/>
      <c r="I269" s="440"/>
      <c r="J269" s="440"/>
      <c r="K269" s="350"/>
      <c r="L269" s="350"/>
      <c r="M269" s="350"/>
      <c r="R269" s="419"/>
      <c r="S269" s="419"/>
      <c r="V269" s="441"/>
      <c r="W269" s="442"/>
      <c r="X269" s="442"/>
      <c r="Y269" s="442"/>
    </row>
    <row r="270" spans="7:25" x14ac:dyDescent="0.2">
      <c r="G270" s="439"/>
      <c r="H270" s="440"/>
      <c r="I270" s="440"/>
      <c r="J270" s="440"/>
      <c r="K270" s="350"/>
      <c r="L270" s="350"/>
      <c r="M270" s="350"/>
      <c r="R270" s="419"/>
      <c r="S270" s="419"/>
      <c r="V270" s="441"/>
      <c r="W270" s="442"/>
      <c r="X270" s="442"/>
      <c r="Y270" s="442"/>
    </row>
    <row r="271" spans="7:25" x14ac:dyDescent="0.2">
      <c r="G271" s="439"/>
      <c r="H271" s="440"/>
      <c r="I271" s="440"/>
      <c r="J271" s="440"/>
      <c r="K271" s="350"/>
      <c r="L271" s="350"/>
      <c r="M271" s="350"/>
      <c r="R271" s="419"/>
      <c r="S271" s="419"/>
      <c r="V271" s="441"/>
      <c r="W271" s="442"/>
      <c r="X271" s="442"/>
      <c r="Y271" s="442"/>
    </row>
    <row r="272" spans="7:25" x14ac:dyDescent="0.2">
      <c r="G272" s="439"/>
      <c r="H272" s="440"/>
      <c r="I272" s="440"/>
      <c r="J272" s="440"/>
      <c r="K272" s="350"/>
      <c r="L272" s="350"/>
      <c r="M272" s="350"/>
      <c r="R272" s="419"/>
      <c r="S272" s="419"/>
      <c r="V272" s="441"/>
      <c r="W272" s="442"/>
      <c r="X272" s="442"/>
      <c r="Y272" s="442"/>
    </row>
    <row r="273" spans="7:25" x14ac:dyDescent="0.2">
      <c r="G273" s="439"/>
      <c r="H273" s="440"/>
      <c r="I273" s="440"/>
      <c r="J273" s="440"/>
      <c r="K273" s="350"/>
      <c r="L273" s="350"/>
      <c r="M273" s="350"/>
      <c r="R273" s="419"/>
      <c r="S273" s="419"/>
      <c r="V273" s="441"/>
      <c r="W273" s="442"/>
      <c r="X273" s="442"/>
      <c r="Y273" s="442"/>
    </row>
    <row r="274" spans="7:25" x14ac:dyDescent="0.2">
      <c r="G274" s="439"/>
      <c r="H274" s="440"/>
      <c r="I274" s="440"/>
      <c r="J274" s="440"/>
      <c r="K274" s="350"/>
      <c r="L274" s="350"/>
      <c r="M274" s="350"/>
      <c r="R274" s="419"/>
      <c r="S274" s="419"/>
      <c r="V274" s="441"/>
      <c r="W274" s="442"/>
      <c r="X274" s="442"/>
      <c r="Y274" s="442"/>
    </row>
    <row r="275" spans="7:25" x14ac:dyDescent="0.2">
      <c r="G275" s="439"/>
      <c r="H275" s="440"/>
      <c r="I275" s="440"/>
      <c r="J275" s="440"/>
      <c r="K275" s="350"/>
      <c r="L275" s="350"/>
      <c r="M275" s="350"/>
      <c r="R275" s="419"/>
      <c r="S275" s="419"/>
      <c r="V275" s="441"/>
      <c r="W275" s="442"/>
      <c r="X275" s="442"/>
      <c r="Y275" s="442"/>
    </row>
    <row r="276" spans="7:25" x14ac:dyDescent="0.2">
      <c r="G276" s="439"/>
      <c r="H276" s="440"/>
      <c r="I276" s="440"/>
      <c r="J276" s="440"/>
      <c r="K276" s="350"/>
      <c r="L276" s="350"/>
      <c r="M276" s="350"/>
      <c r="R276" s="419"/>
      <c r="S276" s="419"/>
      <c r="V276" s="441"/>
      <c r="W276" s="442"/>
      <c r="X276" s="442"/>
      <c r="Y276" s="442"/>
    </row>
    <row r="277" spans="7:25" x14ac:dyDescent="0.2">
      <c r="G277" s="439"/>
      <c r="H277" s="440"/>
      <c r="I277" s="440"/>
      <c r="J277" s="440"/>
      <c r="K277" s="350"/>
      <c r="L277" s="350"/>
      <c r="M277" s="350"/>
      <c r="R277" s="419"/>
      <c r="S277" s="419"/>
      <c r="V277" s="441"/>
      <c r="W277" s="442"/>
      <c r="X277" s="442"/>
      <c r="Y277" s="442"/>
    </row>
    <row r="278" spans="7:25" x14ac:dyDescent="0.2">
      <c r="G278" s="439"/>
      <c r="H278" s="440"/>
      <c r="I278" s="440"/>
      <c r="J278" s="440"/>
      <c r="K278" s="350"/>
      <c r="L278" s="350"/>
      <c r="M278" s="350"/>
      <c r="R278" s="419">
        <f t="shared" ref="R278:R341" si="22">S278+J278</f>
        <v>0</v>
      </c>
      <c r="S278" s="419"/>
      <c r="V278" s="441"/>
      <c r="W278" s="442"/>
      <c r="X278" s="442"/>
      <c r="Y278" s="442"/>
    </row>
    <row r="279" spans="7:25" x14ac:dyDescent="0.2">
      <c r="G279" s="439"/>
      <c r="H279" s="440"/>
      <c r="I279" s="440"/>
      <c r="J279" s="440"/>
      <c r="K279" s="350"/>
      <c r="L279" s="350"/>
      <c r="M279" s="350"/>
      <c r="R279" s="419">
        <f t="shared" si="22"/>
        <v>0</v>
      </c>
      <c r="S279" s="419"/>
      <c r="V279" s="441"/>
      <c r="W279" s="442"/>
      <c r="X279" s="442"/>
      <c r="Y279" s="442"/>
    </row>
    <row r="280" spans="7:25" x14ac:dyDescent="0.2">
      <c r="G280" s="439"/>
      <c r="H280" s="440"/>
      <c r="I280" s="440"/>
      <c r="J280" s="440"/>
      <c r="K280" s="350"/>
      <c r="L280" s="350"/>
      <c r="M280" s="350"/>
      <c r="R280" s="419">
        <f t="shared" si="22"/>
        <v>0</v>
      </c>
      <c r="S280" s="419"/>
      <c r="V280" s="441"/>
      <c r="W280" s="442"/>
      <c r="X280" s="442"/>
      <c r="Y280" s="442"/>
    </row>
    <row r="281" spans="7:25" x14ac:dyDescent="0.2">
      <c r="G281" s="439"/>
      <c r="H281" s="440"/>
      <c r="I281" s="440"/>
      <c r="J281" s="440"/>
      <c r="K281" s="350"/>
      <c r="L281" s="350"/>
      <c r="M281" s="350"/>
      <c r="R281" s="419">
        <f t="shared" si="22"/>
        <v>0</v>
      </c>
      <c r="S281" s="419"/>
      <c r="V281" s="441"/>
      <c r="W281" s="442"/>
      <c r="X281" s="442"/>
      <c r="Y281" s="442"/>
    </row>
    <row r="282" spans="7:25" x14ac:dyDescent="0.2">
      <c r="G282" s="439"/>
      <c r="H282" s="440"/>
      <c r="I282" s="440"/>
      <c r="J282" s="440"/>
      <c r="K282" s="350"/>
      <c r="L282" s="350"/>
      <c r="M282" s="350"/>
      <c r="R282" s="419">
        <f t="shared" si="22"/>
        <v>0</v>
      </c>
      <c r="S282" s="419"/>
      <c r="V282" s="441"/>
      <c r="W282" s="442"/>
      <c r="X282" s="442"/>
      <c r="Y282" s="442"/>
    </row>
    <row r="283" spans="7:25" x14ac:dyDescent="0.2">
      <c r="G283" s="439"/>
      <c r="H283" s="440"/>
      <c r="I283" s="440"/>
      <c r="J283" s="440"/>
      <c r="K283" s="350"/>
      <c r="L283" s="350"/>
      <c r="M283" s="350"/>
      <c r="R283" s="419">
        <f t="shared" si="22"/>
        <v>0</v>
      </c>
      <c r="S283" s="419"/>
      <c r="V283" s="441"/>
      <c r="W283" s="442"/>
      <c r="X283" s="442"/>
      <c r="Y283" s="442"/>
    </row>
    <row r="284" spans="7:25" x14ac:dyDescent="0.2">
      <c r="G284" s="439"/>
      <c r="H284" s="440"/>
      <c r="I284" s="440"/>
      <c r="J284" s="440"/>
      <c r="K284" s="350"/>
      <c r="L284" s="350"/>
      <c r="M284" s="350"/>
      <c r="R284" s="419">
        <f t="shared" si="22"/>
        <v>0</v>
      </c>
      <c r="S284" s="419"/>
      <c r="V284" s="441"/>
      <c r="W284" s="442"/>
      <c r="X284" s="442"/>
      <c r="Y284" s="442"/>
    </row>
    <row r="285" spans="7:25" x14ac:dyDescent="0.2">
      <c r="G285" s="439"/>
      <c r="H285" s="440"/>
      <c r="I285" s="440"/>
      <c r="J285" s="440"/>
      <c r="K285" s="350"/>
      <c r="L285" s="350"/>
      <c r="M285" s="350"/>
      <c r="R285" s="419">
        <f t="shared" si="22"/>
        <v>0</v>
      </c>
      <c r="S285" s="419"/>
      <c r="V285" s="441"/>
      <c r="W285" s="442"/>
      <c r="X285" s="442"/>
      <c r="Y285" s="442"/>
    </row>
    <row r="286" spans="7:25" x14ac:dyDescent="0.2">
      <c r="G286" s="439"/>
      <c r="H286" s="440"/>
      <c r="I286" s="440"/>
      <c r="J286" s="440"/>
      <c r="K286" s="350"/>
      <c r="L286" s="350"/>
      <c r="M286" s="350"/>
      <c r="R286" s="419">
        <f t="shared" si="22"/>
        <v>0</v>
      </c>
      <c r="S286" s="419"/>
      <c r="V286" s="441"/>
      <c r="W286" s="442"/>
      <c r="X286" s="442"/>
      <c r="Y286" s="442"/>
    </row>
    <row r="287" spans="7:25" x14ac:dyDescent="0.2">
      <c r="G287" s="439"/>
      <c r="H287" s="440"/>
      <c r="I287" s="440"/>
      <c r="J287" s="440"/>
      <c r="K287" s="350"/>
      <c r="L287" s="350"/>
      <c r="M287" s="350"/>
      <c r="R287" s="419">
        <f t="shared" si="22"/>
        <v>0</v>
      </c>
      <c r="S287" s="419"/>
      <c r="V287" s="441"/>
      <c r="W287" s="442"/>
      <c r="X287" s="442"/>
      <c r="Y287" s="442"/>
    </row>
    <row r="288" spans="7:25" x14ac:dyDescent="0.2">
      <c r="G288" s="439"/>
      <c r="H288" s="440"/>
      <c r="I288" s="440"/>
      <c r="J288" s="440"/>
      <c r="K288" s="350"/>
      <c r="L288" s="350"/>
      <c r="M288" s="350"/>
      <c r="R288" s="419">
        <f t="shared" si="22"/>
        <v>0</v>
      </c>
      <c r="S288" s="419"/>
      <c r="V288" s="441"/>
      <c r="W288" s="442"/>
      <c r="X288" s="442"/>
      <c r="Y288" s="442"/>
    </row>
    <row r="289" spans="7:25" x14ac:dyDescent="0.2">
      <c r="G289" s="439"/>
      <c r="H289" s="440"/>
      <c r="I289" s="440"/>
      <c r="J289" s="440"/>
      <c r="K289" s="350"/>
      <c r="L289" s="350"/>
      <c r="M289" s="350"/>
      <c r="R289" s="419">
        <f t="shared" si="22"/>
        <v>0</v>
      </c>
      <c r="S289" s="419"/>
      <c r="V289" s="441"/>
      <c r="W289" s="442"/>
      <c r="X289" s="442"/>
      <c r="Y289" s="442"/>
    </row>
    <row r="290" spans="7:25" x14ac:dyDescent="0.2">
      <c r="G290" s="439"/>
      <c r="H290" s="440"/>
      <c r="I290" s="440"/>
      <c r="J290" s="440"/>
      <c r="K290" s="350"/>
      <c r="L290" s="350"/>
      <c r="M290" s="350"/>
      <c r="R290" s="419">
        <f t="shared" si="22"/>
        <v>0</v>
      </c>
      <c r="S290" s="419"/>
      <c r="V290" s="441"/>
      <c r="W290" s="442"/>
      <c r="X290" s="442"/>
      <c r="Y290" s="442"/>
    </row>
    <row r="291" spans="7:25" x14ac:dyDescent="0.2">
      <c r="G291" s="439"/>
      <c r="H291" s="440"/>
      <c r="I291" s="440"/>
      <c r="J291" s="440"/>
      <c r="K291" s="350"/>
      <c r="L291" s="350"/>
      <c r="M291" s="350"/>
      <c r="R291" s="419">
        <f t="shared" si="22"/>
        <v>0</v>
      </c>
      <c r="S291" s="419"/>
      <c r="V291" s="441"/>
      <c r="W291" s="442"/>
      <c r="X291" s="442"/>
      <c r="Y291" s="442"/>
    </row>
    <row r="292" spans="7:25" x14ac:dyDescent="0.2">
      <c r="G292" s="439"/>
      <c r="H292" s="440"/>
      <c r="I292" s="440"/>
      <c r="J292" s="440"/>
      <c r="K292" s="350"/>
      <c r="L292" s="350"/>
      <c r="M292" s="350"/>
      <c r="R292" s="419">
        <f t="shared" si="22"/>
        <v>0</v>
      </c>
      <c r="S292" s="419"/>
      <c r="V292" s="441"/>
      <c r="W292" s="442"/>
      <c r="X292" s="442"/>
      <c r="Y292" s="442"/>
    </row>
    <row r="293" spans="7:25" x14ac:dyDescent="0.2">
      <c r="G293" s="439"/>
      <c r="H293" s="440"/>
      <c r="I293" s="440"/>
      <c r="J293" s="440"/>
      <c r="K293" s="350"/>
      <c r="L293" s="350"/>
      <c r="M293" s="350"/>
      <c r="R293" s="419">
        <f t="shared" si="22"/>
        <v>0</v>
      </c>
      <c r="S293" s="419"/>
      <c r="V293" s="441"/>
      <c r="W293" s="442"/>
      <c r="X293" s="442"/>
      <c r="Y293" s="442"/>
    </row>
    <row r="294" spans="7:25" x14ac:dyDescent="0.2">
      <c r="G294" s="439"/>
      <c r="H294" s="440"/>
      <c r="I294" s="440"/>
      <c r="J294" s="440"/>
      <c r="K294" s="350"/>
      <c r="L294" s="350"/>
      <c r="M294" s="350"/>
      <c r="R294" s="419">
        <f t="shared" si="22"/>
        <v>0</v>
      </c>
      <c r="S294" s="419"/>
      <c r="V294" s="441"/>
      <c r="W294" s="442"/>
      <c r="X294" s="442"/>
      <c r="Y294" s="442"/>
    </row>
    <row r="295" spans="7:25" x14ac:dyDescent="0.2">
      <c r="G295" s="439"/>
      <c r="H295" s="440"/>
      <c r="I295" s="440"/>
      <c r="J295" s="440"/>
      <c r="K295" s="350"/>
      <c r="L295" s="350"/>
      <c r="M295" s="350"/>
      <c r="R295" s="419">
        <f t="shared" si="22"/>
        <v>0</v>
      </c>
      <c r="S295" s="419"/>
      <c r="V295" s="441"/>
      <c r="W295" s="442"/>
      <c r="X295" s="442"/>
      <c r="Y295" s="442"/>
    </row>
    <row r="296" spans="7:25" x14ac:dyDescent="0.2">
      <c r="G296" s="439"/>
      <c r="H296" s="440"/>
      <c r="I296" s="440"/>
      <c r="J296" s="440"/>
      <c r="K296" s="350"/>
      <c r="L296" s="350"/>
      <c r="M296" s="350"/>
      <c r="R296" s="419">
        <f t="shared" si="22"/>
        <v>0</v>
      </c>
      <c r="S296" s="419"/>
      <c r="V296" s="441"/>
      <c r="W296" s="442"/>
      <c r="X296" s="442"/>
      <c r="Y296" s="442"/>
    </row>
    <row r="297" spans="7:25" x14ac:dyDescent="0.2">
      <c r="G297" s="439"/>
      <c r="H297" s="440"/>
      <c r="I297" s="440"/>
      <c r="J297" s="440"/>
      <c r="K297" s="350"/>
      <c r="L297" s="350"/>
      <c r="M297" s="350"/>
      <c r="R297" s="419">
        <f t="shared" si="22"/>
        <v>0</v>
      </c>
      <c r="S297" s="419"/>
      <c r="V297" s="441"/>
      <c r="W297" s="442"/>
      <c r="X297" s="442"/>
      <c r="Y297" s="442"/>
    </row>
    <row r="298" spans="7:25" x14ac:dyDescent="0.2">
      <c r="G298" s="439"/>
      <c r="H298" s="440"/>
      <c r="I298" s="440"/>
      <c r="J298" s="440"/>
      <c r="K298" s="350"/>
      <c r="L298" s="350"/>
      <c r="M298" s="350"/>
      <c r="R298" s="419">
        <f t="shared" si="22"/>
        <v>0</v>
      </c>
      <c r="S298" s="419"/>
      <c r="V298" s="441"/>
      <c r="W298" s="442"/>
      <c r="X298" s="442"/>
      <c r="Y298" s="442"/>
    </row>
    <row r="299" spans="7:25" x14ac:dyDescent="0.2">
      <c r="G299" s="439"/>
      <c r="H299" s="440"/>
      <c r="I299" s="440"/>
      <c r="J299" s="440"/>
      <c r="K299" s="350"/>
      <c r="L299" s="350"/>
      <c r="M299" s="350"/>
      <c r="R299" s="419">
        <f t="shared" si="22"/>
        <v>0</v>
      </c>
      <c r="S299" s="419"/>
      <c r="V299" s="441"/>
      <c r="W299" s="442"/>
      <c r="X299" s="442"/>
      <c r="Y299" s="442"/>
    </row>
    <row r="300" spans="7:25" x14ac:dyDescent="0.2">
      <c r="G300" s="439"/>
      <c r="H300" s="440"/>
      <c r="I300" s="440"/>
      <c r="J300" s="440"/>
      <c r="K300" s="350"/>
      <c r="L300" s="350"/>
      <c r="M300" s="350"/>
      <c r="R300" s="419">
        <f t="shared" si="22"/>
        <v>0</v>
      </c>
      <c r="S300" s="419"/>
      <c r="V300" s="441"/>
      <c r="W300" s="442"/>
      <c r="X300" s="442"/>
      <c r="Y300" s="442"/>
    </row>
    <row r="301" spans="7:25" x14ac:dyDescent="0.2">
      <c r="G301" s="439"/>
      <c r="H301" s="440"/>
      <c r="I301" s="440"/>
      <c r="J301" s="440"/>
      <c r="K301" s="350"/>
      <c r="L301" s="350"/>
      <c r="M301" s="350"/>
      <c r="R301" s="419">
        <f t="shared" si="22"/>
        <v>0</v>
      </c>
      <c r="S301" s="419"/>
      <c r="V301" s="441"/>
      <c r="W301" s="442"/>
      <c r="X301" s="442"/>
      <c r="Y301" s="442"/>
    </row>
    <row r="302" spans="7:25" x14ac:dyDescent="0.2">
      <c r="G302" s="439"/>
      <c r="H302" s="440"/>
      <c r="I302" s="440"/>
      <c r="J302" s="440"/>
      <c r="K302" s="350"/>
      <c r="L302" s="350"/>
      <c r="M302" s="350"/>
      <c r="R302" s="419">
        <f t="shared" si="22"/>
        <v>0</v>
      </c>
      <c r="S302" s="419"/>
      <c r="V302" s="441"/>
      <c r="W302" s="442"/>
      <c r="X302" s="442"/>
      <c r="Y302" s="442"/>
    </row>
    <row r="303" spans="7:25" x14ac:dyDescent="0.2">
      <c r="G303" s="439"/>
      <c r="H303" s="440"/>
      <c r="I303" s="440"/>
      <c r="J303" s="440"/>
      <c r="K303" s="350"/>
      <c r="L303" s="350"/>
      <c r="M303" s="350"/>
      <c r="R303" s="419">
        <f t="shared" si="22"/>
        <v>0</v>
      </c>
      <c r="S303" s="419"/>
      <c r="V303" s="441"/>
      <c r="W303" s="442"/>
      <c r="X303" s="442"/>
      <c r="Y303" s="442"/>
    </row>
    <row r="304" spans="7:25" x14ac:dyDescent="0.2">
      <c r="G304" s="439"/>
      <c r="H304" s="440"/>
      <c r="I304" s="440"/>
      <c r="J304" s="440"/>
      <c r="K304" s="350"/>
      <c r="L304" s="350"/>
      <c r="M304" s="350"/>
      <c r="R304" s="419">
        <f t="shared" si="22"/>
        <v>0</v>
      </c>
      <c r="S304" s="419"/>
      <c r="V304" s="441"/>
      <c r="W304" s="442"/>
      <c r="X304" s="442"/>
      <c r="Y304" s="442"/>
    </row>
    <row r="305" spans="7:25" x14ac:dyDescent="0.2">
      <c r="G305" s="439"/>
      <c r="H305" s="440"/>
      <c r="I305" s="440"/>
      <c r="J305" s="440"/>
      <c r="K305" s="350"/>
      <c r="L305" s="350"/>
      <c r="M305" s="350"/>
      <c r="R305" s="419">
        <f t="shared" si="22"/>
        <v>0</v>
      </c>
      <c r="S305" s="419"/>
      <c r="V305" s="441"/>
      <c r="W305" s="442"/>
      <c r="X305" s="442"/>
      <c r="Y305" s="442"/>
    </row>
    <row r="306" spans="7:25" x14ac:dyDescent="0.2">
      <c r="G306" s="439"/>
      <c r="H306" s="440"/>
      <c r="I306" s="440"/>
      <c r="J306" s="440"/>
      <c r="K306" s="350"/>
      <c r="L306" s="350"/>
      <c r="M306" s="350"/>
      <c r="R306" s="419">
        <f t="shared" si="22"/>
        <v>0</v>
      </c>
      <c r="S306" s="419"/>
      <c r="V306" s="441"/>
      <c r="W306" s="442"/>
      <c r="X306" s="442"/>
      <c r="Y306" s="442"/>
    </row>
    <row r="307" spans="7:25" x14ac:dyDescent="0.2">
      <c r="G307" s="439"/>
      <c r="H307" s="440"/>
      <c r="I307" s="440"/>
      <c r="J307" s="440"/>
      <c r="K307" s="350"/>
      <c r="L307" s="350"/>
      <c r="M307" s="350"/>
      <c r="R307" s="419">
        <f t="shared" si="22"/>
        <v>0</v>
      </c>
      <c r="S307" s="419"/>
      <c r="V307" s="441"/>
      <c r="W307" s="442"/>
      <c r="X307" s="442"/>
      <c r="Y307" s="442"/>
    </row>
    <row r="308" spans="7:25" x14ac:dyDescent="0.2">
      <c r="G308" s="439"/>
      <c r="H308" s="440"/>
      <c r="I308" s="440"/>
      <c r="J308" s="440"/>
      <c r="K308" s="350"/>
      <c r="L308" s="350"/>
      <c r="M308" s="350"/>
      <c r="R308" s="419">
        <f t="shared" si="22"/>
        <v>0</v>
      </c>
      <c r="S308" s="419"/>
      <c r="V308" s="441"/>
      <c r="W308" s="442"/>
      <c r="X308" s="442"/>
      <c r="Y308" s="442"/>
    </row>
    <row r="309" spans="7:25" x14ac:dyDescent="0.2">
      <c r="G309" s="439"/>
      <c r="H309" s="440"/>
      <c r="I309" s="440"/>
      <c r="J309" s="440"/>
      <c r="K309" s="350"/>
      <c r="L309" s="350"/>
      <c r="M309" s="350"/>
      <c r="R309" s="419">
        <f t="shared" si="22"/>
        <v>0</v>
      </c>
      <c r="S309" s="419"/>
      <c r="V309" s="441"/>
      <c r="W309" s="442"/>
      <c r="X309" s="442"/>
      <c r="Y309" s="442"/>
    </row>
    <row r="310" spans="7:25" x14ac:dyDescent="0.2">
      <c r="G310" s="439"/>
      <c r="H310" s="440"/>
      <c r="I310" s="440"/>
      <c r="J310" s="440"/>
      <c r="K310" s="350"/>
      <c r="L310" s="350"/>
      <c r="M310" s="350"/>
      <c r="R310" s="419">
        <f t="shared" si="22"/>
        <v>0</v>
      </c>
      <c r="S310" s="419"/>
      <c r="V310" s="441"/>
      <c r="W310" s="442"/>
      <c r="X310" s="442"/>
      <c r="Y310" s="442"/>
    </row>
    <row r="311" spans="7:25" x14ac:dyDescent="0.2">
      <c r="G311" s="439"/>
      <c r="H311" s="440"/>
      <c r="I311" s="440"/>
      <c r="J311" s="440"/>
      <c r="K311" s="350"/>
      <c r="L311" s="350"/>
      <c r="M311" s="350"/>
      <c r="R311" s="419">
        <f t="shared" si="22"/>
        <v>0</v>
      </c>
      <c r="S311" s="419"/>
      <c r="V311" s="441"/>
      <c r="W311" s="442"/>
      <c r="X311" s="442"/>
      <c r="Y311" s="442"/>
    </row>
    <row r="312" spans="7:25" x14ac:dyDescent="0.2">
      <c r="G312" s="439"/>
      <c r="H312" s="440"/>
      <c r="I312" s="440"/>
      <c r="J312" s="440"/>
      <c r="K312" s="350"/>
      <c r="L312" s="350"/>
      <c r="M312" s="350"/>
      <c r="R312" s="419">
        <f t="shared" si="22"/>
        <v>0</v>
      </c>
      <c r="S312" s="419"/>
      <c r="V312" s="441"/>
      <c r="W312" s="442"/>
      <c r="X312" s="442"/>
      <c r="Y312" s="442"/>
    </row>
    <row r="313" spans="7:25" x14ac:dyDescent="0.2">
      <c r="G313" s="439"/>
      <c r="H313" s="440"/>
      <c r="I313" s="440"/>
      <c r="J313" s="440"/>
      <c r="K313" s="350"/>
      <c r="L313" s="350"/>
      <c r="M313" s="350"/>
      <c r="R313" s="419">
        <f t="shared" si="22"/>
        <v>0</v>
      </c>
      <c r="S313" s="419"/>
      <c r="V313" s="441"/>
      <c r="W313" s="442"/>
      <c r="X313" s="442"/>
      <c r="Y313" s="442"/>
    </row>
    <row r="314" spans="7:25" x14ac:dyDescent="0.2">
      <c r="G314" s="439"/>
      <c r="H314" s="440"/>
      <c r="I314" s="440"/>
      <c r="J314" s="440"/>
      <c r="K314" s="350"/>
      <c r="L314" s="350"/>
      <c r="M314" s="350"/>
      <c r="R314" s="419">
        <f t="shared" si="22"/>
        <v>0</v>
      </c>
      <c r="S314" s="419"/>
      <c r="V314" s="441"/>
      <c r="W314" s="442"/>
      <c r="X314" s="442"/>
      <c r="Y314" s="442"/>
    </row>
    <row r="315" spans="7:25" x14ac:dyDescent="0.2">
      <c r="G315" s="439"/>
      <c r="H315" s="440"/>
      <c r="I315" s="440"/>
      <c r="J315" s="440"/>
      <c r="K315" s="350"/>
      <c r="L315" s="350"/>
      <c r="M315" s="350"/>
      <c r="R315" s="419">
        <f t="shared" si="22"/>
        <v>0</v>
      </c>
      <c r="S315" s="419"/>
      <c r="V315" s="441"/>
      <c r="W315" s="442"/>
      <c r="X315" s="442"/>
      <c r="Y315" s="442"/>
    </row>
    <row r="316" spans="7:25" x14ac:dyDescent="0.2">
      <c r="G316" s="439"/>
      <c r="H316" s="440"/>
      <c r="I316" s="440"/>
      <c r="J316" s="440"/>
      <c r="K316" s="350"/>
      <c r="L316" s="350"/>
      <c r="M316" s="350"/>
      <c r="R316" s="419">
        <f t="shared" si="22"/>
        <v>0</v>
      </c>
      <c r="S316" s="419"/>
      <c r="V316" s="441"/>
      <c r="W316" s="442"/>
      <c r="X316" s="442"/>
      <c r="Y316" s="442"/>
    </row>
    <row r="317" spans="7:25" x14ac:dyDescent="0.2">
      <c r="G317" s="439"/>
      <c r="H317" s="440"/>
      <c r="I317" s="440"/>
      <c r="J317" s="440"/>
      <c r="K317" s="350"/>
      <c r="L317" s="350"/>
      <c r="M317" s="350"/>
      <c r="R317" s="419">
        <f t="shared" si="22"/>
        <v>0</v>
      </c>
      <c r="S317" s="419"/>
      <c r="V317" s="441"/>
      <c r="W317" s="442"/>
      <c r="X317" s="442"/>
      <c r="Y317" s="442"/>
    </row>
    <row r="318" spans="7:25" x14ac:dyDescent="0.2">
      <c r="G318" s="439"/>
      <c r="H318" s="440"/>
      <c r="I318" s="440"/>
      <c r="J318" s="440"/>
      <c r="K318" s="350"/>
      <c r="L318" s="350"/>
      <c r="M318" s="350"/>
      <c r="R318" s="419">
        <f t="shared" si="22"/>
        <v>0</v>
      </c>
      <c r="S318" s="419"/>
      <c r="V318" s="441"/>
      <c r="W318" s="442"/>
      <c r="X318" s="442"/>
      <c r="Y318" s="442"/>
    </row>
    <row r="319" spans="7:25" x14ac:dyDescent="0.2">
      <c r="G319" s="439"/>
      <c r="H319" s="440"/>
      <c r="I319" s="440"/>
      <c r="J319" s="440"/>
      <c r="K319" s="350"/>
      <c r="L319" s="350"/>
      <c r="M319" s="350"/>
      <c r="R319" s="419">
        <f t="shared" si="22"/>
        <v>0</v>
      </c>
      <c r="S319" s="419"/>
      <c r="V319" s="441"/>
      <c r="W319" s="442"/>
      <c r="X319" s="442"/>
      <c r="Y319" s="442"/>
    </row>
    <row r="320" spans="7:25" x14ac:dyDescent="0.2">
      <c r="G320" s="439"/>
      <c r="H320" s="440"/>
      <c r="I320" s="440"/>
      <c r="J320" s="440"/>
      <c r="K320" s="350"/>
      <c r="L320" s="350"/>
      <c r="M320" s="350"/>
      <c r="R320" s="419">
        <f t="shared" si="22"/>
        <v>0</v>
      </c>
      <c r="S320" s="419"/>
      <c r="V320" s="441"/>
      <c r="W320" s="442"/>
      <c r="X320" s="442"/>
      <c r="Y320" s="442"/>
    </row>
    <row r="321" spans="7:25" x14ac:dyDescent="0.2">
      <c r="G321" s="439"/>
      <c r="H321" s="440"/>
      <c r="I321" s="440"/>
      <c r="J321" s="440"/>
      <c r="K321" s="350"/>
      <c r="L321" s="350"/>
      <c r="M321" s="350"/>
      <c r="R321" s="419">
        <f t="shared" si="22"/>
        <v>0</v>
      </c>
      <c r="S321" s="419"/>
      <c r="V321" s="441"/>
      <c r="W321" s="442"/>
      <c r="X321" s="442"/>
      <c r="Y321" s="442"/>
    </row>
    <row r="322" spans="7:25" x14ac:dyDescent="0.2">
      <c r="G322" s="439"/>
      <c r="H322" s="440"/>
      <c r="I322" s="440"/>
      <c r="J322" s="440"/>
      <c r="K322" s="350"/>
      <c r="L322" s="350"/>
      <c r="M322" s="350"/>
      <c r="R322" s="419">
        <f t="shared" si="22"/>
        <v>0</v>
      </c>
      <c r="S322" s="419"/>
      <c r="V322" s="441"/>
      <c r="W322" s="442"/>
      <c r="X322" s="442"/>
      <c r="Y322" s="442"/>
    </row>
    <row r="323" spans="7:25" x14ac:dyDescent="0.2">
      <c r="G323" s="439"/>
      <c r="H323" s="440"/>
      <c r="I323" s="440"/>
      <c r="J323" s="440"/>
      <c r="K323" s="350"/>
      <c r="L323" s="350"/>
      <c r="M323" s="350"/>
      <c r="R323" s="419">
        <f t="shared" si="22"/>
        <v>0</v>
      </c>
      <c r="S323" s="419"/>
      <c r="V323" s="441"/>
      <c r="W323" s="442"/>
      <c r="X323" s="442"/>
      <c r="Y323" s="442"/>
    </row>
    <row r="324" spans="7:25" x14ac:dyDescent="0.2">
      <c r="G324" s="439"/>
      <c r="H324" s="440"/>
      <c r="I324" s="440"/>
      <c r="J324" s="440"/>
      <c r="K324" s="350"/>
      <c r="L324" s="350"/>
      <c r="M324" s="350"/>
      <c r="R324" s="419">
        <f t="shared" si="22"/>
        <v>0</v>
      </c>
      <c r="S324" s="419"/>
      <c r="V324" s="441"/>
      <c r="W324" s="442"/>
      <c r="X324" s="442"/>
      <c r="Y324" s="442"/>
    </row>
    <row r="325" spans="7:25" x14ac:dyDescent="0.2">
      <c r="G325" s="439"/>
      <c r="H325" s="440"/>
      <c r="I325" s="440"/>
      <c r="J325" s="440"/>
      <c r="K325" s="350"/>
      <c r="L325" s="350"/>
      <c r="M325" s="350"/>
      <c r="R325" s="419">
        <f t="shared" si="22"/>
        <v>0</v>
      </c>
      <c r="S325" s="419"/>
      <c r="V325" s="441"/>
      <c r="W325" s="442"/>
      <c r="X325" s="442"/>
      <c r="Y325" s="442"/>
    </row>
    <row r="326" spans="7:25" x14ac:dyDescent="0.2">
      <c r="G326" s="439"/>
      <c r="H326" s="440"/>
      <c r="I326" s="440"/>
      <c r="J326" s="440"/>
      <c r="K326" s="350"/>
      <c r="L326" s="350"/>
      <c r="M326" s="350"/>
      <c r="R326" s="419">
        <f t="shared" si="22"/>
        <v>0</v>
      </c>
      <c r="S326" s="419"/>
      <c r="V326" s="441"/>
      <c r="W326" s="442"/>
      <c r="X326" s="442"/>
      <c r="Y326" s="442"/>
    </row>
    <row r="327" spans="7:25" x14ac:dyDescent="0.2">
      <c r="G327" s="439"/>
      <c r="H327" s="440"/>
      <c r="I327" s="440"/>
      <c r="J327" s="440"/>
      <c r="K327" s="350"/>
      <c r="L327" s="350"/>
      <c r="M327" s="350"/>
      <c r="R327" s="419">
        <f t="shared" si="22"/>
        <v>0</v>
      </c>
      <c r="S327" s="419"/>
      <c r="V327" s="441"/>
      <c r="W327" s="442"/>
      <c r="X327" s="442"/>
      <c r="Y327" s="442"/>
    </row>
    <row r="328" spans="7:25" x14ac:dyDescent="0.2">
      <c r="G328" s="439"/>
      <c r="H328" s="440"/>
      <c r="I328" s="440"/>
      <c r="J328" s="440"/>
      <c r="K328" s="350"/>
      <c r="L328" s="350"/>
      <c r="M328" s="350"/>
      <c r="R328" s="419">
        <f t="shared" si="22"/>
        <v>0</v>
      </c>
      <c r="S328" s="419"/>
      <c r="V328" s="441"/>
      <c r="W328" s="442"/>
      <c r="X328" s="442"/>
      <c r="Y328" s="442"/>
    </row>
    <row r="329" spans="7:25" x14ac:dyDescent="0.2">
      <c r="G329" s="439"/>
      <c r="H329" s="440"/>
      <c r="I329" s="440"/>
      <c r="J329" s="440"/>
      <c r="K329" s="350"/>
      <c r="L329" s="350"/>
      <c r="M329" s="350"/>
      <c r="R329" s="419">
        <f t="shared" si="22"/>
        <v>0</v>
      </c>
      <c r="S329" s="419"/>
      <c r="V329" s="441"/>
      <c r="W329" s="442"/>
      <c r="X329" s="442"/>
      <c r="Y329" s="442"/>
    </row>
    <row r="330" spans="7:25" x14ac:dyDescent="0.2">
      <c r="G330" s="439"/>
      <c r="H330" s="440"/>
      <c r="I330" s="440"/>
      <c r="J330" s="440"/>
      <c r="K330" s="350"/>
      <c r="L330" s="350"/>
      <c r="M330" s="350"/>
      <c r="R330" s="419">
        <f t="shared" si="22"/>
        <v>0</v>
      </c>
      <c r="S330" s="419"/>
      <c r="V330" s="441"/>
      <c r="W330" s="442"/>
      <c r="X330" s="442"/>
      <c r="Y330" s="442"/>
    </row>
    <row r="331" spans="7:25" x14ac:dyDescent="0.2">
      <c r="G331" s="439"/>
      <c r="H331" s="440"/>
      <c r="I331" s="440"/>
      <c r="J331" s="440"/>
      <c r="K331" s="350"/>
      <c r="L331" s="350"/>
      <c r="M331" s="350"/>
      <c r="R331" s="419">
        <f t="shared" si="22"/>
        <v>0</v>
      </c>
      <c r="S331" s="419"/>
      <c r="V331" s="441"/>
      <c r="W331" s="442"/>
      <c r="X331" s="442"/>
      <c r="Y331" s="442"/>
    </row>
    <row r="332" spans="7:25" x14ac:dyDescent="0.2">
      <c r="G332" s="439"/>
      <c r="H332" s="440"/>
      <c r="I332" s="440"/>
      <c r="J332" s="440"/>
      <c r="K332" s="350"/>
      <c r="L332" s="350"/>
      <c r="M332" s="350"/>
      <c r="R332" s="419">
        <f t="shared" si="22"/>
        <v>0</v>
      </c>
      <c r="S332" s="419"/>
      <c r="V332" s="441"/>
      <c r="W332" s="442"/>
      <c r="X332" s="442"/>
      <c r="Y332" s="442"/>
    </row>
    <row r="333" spans="7:25" x14ac:dyDescent="0.2">
      <c r="G333" s="439"/>
      <c r="H333" s="440"/>
      <c r="I333" s="440"/>
      <c r="J333" s="440"/>
      <c r="K333" s="350"/>
      <c r="L333" s="350"/>
      <c r="M333" s="350"/>
      <c r="R333" s="419">
        <f t="shared" si="22"/>
        <v>0</v>
      </c>
      <c r="S333" s="419"/>
      <c r="V333" s="441"/>
      <c r="W333" s="442"/>
      <c r="X333" s="442"/>
      <c r="Y333" s="442"/>
    </row>
    <row r="334" spans="7:25" x14ac:dyDescent="0.2">
      <c r="G334" s="439"/>
      <c r="H334" s="440"/>
      <c r="I334" s="440"/>
      <c r="J334" s="440"/>
      <c r="K334" s="350"/>
      <c r="L334" s="350"/>
      <c r="M334" s="350"/>
      <c r="R334" s="419">
        <f t="shared" si="22"/>
        <v>0</v>
      </c>
      <c r="S334" s="419"/>
      <c r="V334" s="441"/>
      <c r="W334" s="442"/>
      <c r="X334" s="442"/>
      <c r="Y334" s="442"/>
    </row>
    <row r="335" spans="7:25" x14ac:dyDescent="0.2">
      <c r="G335" s="439"/>
      <c r="H335" s="440"/>
      <c r="I335" s="440"/>
      <c r="J335" s="440"/>
      <c r="K335" s="350"/>
      <c r="L335" s="350"/>
      <c r="M335" s="350"/>
      <c r="R335" s="419">
        <f t="shared" si="22"/>
        <v>0</v>
      </c>
      <c r="S335" s="419"/>
      <c r="V335" s="441"/>
      <c r="W335" s="442"/>
      <c r="X335" s="442"/>
      <c r="Y335" s="442"/>
    </row>
    <row r="336" spans="7:25" x14ac:dyDescent="0.2">
      <c r="G336" s="439"/>
      <c r="H336" s="440"/>
      <c r="I336" s="440"/>
      <c r="J336" s="440"/>
      <c r="K336" s="350"/>
      <c r="L336" s="350"/>
      <c r="M336" s="350"/>
      <c r="R336" s="419">
        <f t="shared" si="22"/>
        <v>0</v>
      </c>
      <c r="S336" s="419"/>
      <c r="V336" s="441"/>
      <c r="W336" s="442"/>
      <c r="X336" s="442"/>
      <c r="Y336" s="442"/>
    </row>
    <row r="337" spans="7:25" x14ac:dyDescent="0.2">
      <c r="G337" s="439"/>
      <c r="H337" s="440"/>
      <c r="I337" s="440"/>
      <c r="J337" s="440"/>
      <c r="K337" s="350"/>
      <c r="L337" s="350"/>
      <c r="M337" s="350"/>
      <c r="R337" s="419">
        <f t="shared" si="22"/>
        <v>0</v>
      </c>
      <c r="S337" s="419"/>
      <c r="V337" s="441"/>
      <c r="W337" s="442"/>
      <c r="X337" s="442"/>
      <c r="Y337" s="442"/>
    </row>
    <row r="338" spans="7:25" x14ac:dyDescent="0.2">
      <c r="G338" s="439"/>
      <c r="H338" s="440"/>
      <c r="I338" s="440"/>
      <c r="J338" s="440"/>
      <c r="K338" s="350"/>
      <c r="L338" s="350"/>
      <c r="M338" s="350"/>
      <c r="R338" s="419">
        <f t="shared" si="22"/>
        <v>0</v>
      </c>
      <c r="S338" s="419"/>
      <c r="V338" s="441"/>
      <c r="W338" s="442"/>
      <c r="X338" s="442"/>
      <c r="Y338" s="442"/>
    </row>
    <row r="339" spans="7:25" x14ac:dyDescent="0.2">
      <c r="G339" s="439"/>
      <c r="H339" s="440"/>
      <c r="I339" s="440"/>
      <c r="J339" s="440"/>
      <c r="K339" s="350"/>
      <c r="L339" s="350"/>
      <c r="M339" s="350"/>
      <c r="R339" s="419">
        <f t="shared" si="22"/>
        <v>0</v>
      </c>
      <c r="S339" s="419"/>
      <c r="V339" s="441"/>
      <c r="W339" s="442"/>
      <c r="X339" s="442"/>
      <c r="Y339" s="442"/>
    </row>
    <row r="340" spans="7:25" x14ac:dyDescent="0.2">
      <c r="G340" s="439"/>
      <c r="H340" s="440"/>
      <c r="I340" s="440"/>
      <c r="J340" s="440"/>
      <c r="K340" s="350"/>
      <c r="L340" s="350"/>
      <c r="M340" s="350"/>
      <c r="R340" s="419">
        <f t="shared" si="22"/>
        <v>0</v>
      </c>
      <c r="S340" s="419"/>
      <c r="V340" s="441"/>
      <c r="W340" s="442"/>
      <c r="X340" s="442"/>
      <c r="Y340" s="442"/>
    </row>
    <row r="341" spans="7:25" x14ac:dyDescent="0.2">
      <c r="G341" s="439"/>
      <c r="H341" s="440"/>
      <c r="I341" s="440"/>
      <c r="J341" s="440"/>
      <c r="K341" s="350"/>
      <c r="L341" s="350"/>
      <c r="M341" s="350"/>
      <c r="R341" s="419">
        <f t="shared" si="22"/>
        <v>0</v>
      </c>
      <c r="S341" s="419"/>
      <c r="V341" s="441"/>
      <c r="W341" s="442"/>
      <c r="X341" s="442"/>
      <c r="Y341" s="442"/>
    </row>
    <row r="342" spans="7:25" x14ac:dyDescent="0.2">
      <c r="G342" s="439"/>
      <c r="H342" s="440"/>
      <c r="I342" s="440"/>
      <c r="J342" s="440"/>
      <c r="K342" s="350"/>
      <c r="L342" s="350"/>
      <c r="M342" s="350"/>
      <c r="R342" s="419">
        <f t="shared" ref="R342:R373" si="23">S342+J342</f>
        <v>0</v>
      </c>
      <c r="S342" s="419"/>
      <c r="V342" s="441"/>
      <c r="W342" s="442"/>
      <c r="X342" s="442"/>
      <c r="Y342" s="442"/>
    </row>
    <row r="343" spans="7:25" x14ac:dyDescent="0.2">
      <c r="G343" s="439"/>
      <c r="H343" s="440"/>
      <c r="I343" s="440"/>
      <c r="J343" s="440"/>
      <c r="K343" s="350"/>
      <c r="L343" s="350"/>
      <c r="M343" s="350"/>
      <c r="R343" s="419">
        <f t="shared" si="23"/>
        <v>0</v>
      </c>
      <c r="S343" s="419"/>
      <c r="V343" s="441"/>
      <c r="W343" s="442"/>
      <c r="X343" s="442"/>
      <c r="Y343" s="442"/>
    </row>
    <row r="344" spans="7:25" x14ac:dyDescent="0.2">
      <c r="G344" s="439"/>
      <c r="H344" s="440"/>
      <c r="I344" s="440"/>
      <c r="J344" s="440"/>
      <c r="K344" s="350"/>
      <c r="L344" s="350"/>
      <c r="M344" s="350"/>
      <c r="R344" s="419">
        <f t="shared" si="23"/>
        <v>0</v>
      </c>
      <c r="S344" s="419"/>
      <c r="V344" s="441"/>
      <c r="W344" s="442"/>
      <c r="X344" s="442"/>
      <c r="Y344" s="442"/>
    </row>
    <row r="345" spans="7:25" x14ac:dyDescent="0.2">
      <c r="G345" s="439"/>
      <c r="H345" s="440"/>
      <c r="I345" s="440"/>
      <c r="J345" s="440"/>
      <c r="K345" s="350"/>
      <c r="L345" s="350"/>
      <c r="M345" s="350"/>
      <c r="R345" s="419">
        <f t="shared" si="23"/>
        <v>0</v>
      </c>
      <c r="S345" s="419"/>
      <c r="V345" s="441"/>
      <c r="W345" s="442"/>
      <c r="X345" s="442"/>
      <c r="Y345" s="442"/>
    </row>
    <row r="346" spans="7:25" x14ac:dyDescent="0.2">
      <c r="G346" s="439"/>
      <c r="H346" s="440"/>
      <c r="I346" s="440"/>
      <c r="J346" s="440"/>
      <c r="K346" s="350"/>
      <c r="L346" s="350"/>
      <c r="M346" s="350"/>
      <c r="R346" s="419">
        <f t="shared" si="23"/>
        <v>0</v>
      </c>
      <c r="S346" s="419"/>
      <c r="V346" s="441"/>
      <c r="W346" s="442"/>
      <c r="X346" s="442"/>
      <c r="Y346" s="442"/>
    </row>
    <row r="347" spans="7:25" x14ac:dyDescent="0.2">
      <c r="G347" s="439"/>
      <c r="H347" s="440"/>
      <c r="I347" s="440"/>
      <c r="J347" s="440"/>
      <c r="K347" s="350"/>
      <c r="L347" s="350"/>
      <c r="M347" s="350"/>
      <c r="R347" s="419">
        <f t="shared" si="23"/>
        <v>0</v>
      </c>
      <c r="S347" s="419"/>
      <c r="V347" s="441"/>
      <c r="W347" s="442"/>
      <c r="X347" s="442"/>
      <c r="Y347" s="442"/>
    </row>
    <row r="348" spans="7:25" x14ac:dyDescent="0.2">
      <c r="G348" s="439"/>
      <c r="H348" s="440"/>
      <c r="I348" s="440"/>
      <c r="J348" s="440"/>
      <c r="K348" s="350"/>
      <c r="L348" s="350"/>
      <c r="M348" s="350"/>
      <c r="R348" s="419">
        <f t="shared" si="23"/>
        <v>0</v>
      </c>
      <c r="S348" s="419"/>
      <c r="V348" s="441"/>
      <c r="W348" s="442"/>
      <c r="X348" s="442"/>
      <c r="Y348" s="442"/>
    </row>
    <row r="349" spans="7:25" x14ac:dyDescent="0.2">
      <c r="G349" s="439"/>
      <c r="H349" s="440"/>
      <c r="I349" s="440"/>
      <c r="J349" s="440"/>
      <c r="K349" s="350"/>
      <c r="L349" s="350"/>
      <c r="M349" s="350"/>
      <c r="R349" s="419">
        <f t="shared" si="23"/>
        <v>0</v>
      </c>
      <c r="S349" s="419"/>
      <c r="V349" s="441"/>
      <c r="W349" s="442"/>
      <c r="X349" s="442"/>
      <c r="Y349" s="442"/>
    </row>
    <row r="350" spans="7:25" x14ac:dyDescent="0.2">
      <c r="G350" s="439"/>
      <c r="H350" s="440"/>
      <c r="I350" s="440"/>
      <c r="J350" s="440"/>
      <c r="K350" s="350"/>
      <c r="L350" s="350"/>
      <c r="M350" s="350"/>
      <c r="R350" s="419">
        <f t="shared" si="23"/>
        <v>0</v>
      </c>
      <c r="S350" s="419"/>
      <c r="V350" s="441"/>
      <c r="W350" s="442"/>
      <c r="X350" s="442"/>
      <c r="Y350" s="442"/>
    </row>
    <row r="351" spans="7:25" x14ac:dyDescent="0.2">
      <c r="G351" s="439"/>
      <c r="H351" s="440"/>
      <c r="I351" s="440"/>
      <c r="J351" s="440"/>
      <c r="K351" s="350"/>
      <c r="L351" s="350"/>
      <c r="M351" s="350"/>
      <c r="R351" s="419">
        <f t="shared" si="23"/>
        <v>0</v>
      </c>
      <c r="S351" s="419"/>
      <c r="V351" s="441"/>
      <c r="W351" s="442"/>
      <c r="X351" s="442"/>
      <c r="Y351" s="442"/>
    </row>
    <row r="352" spans="7:25" x14ac:dyDescent="0.2">
      <c r="G352" s="439"/>
      <c r="H352" s="440"/>
      <c r="I352" s="440"/>
      <c r="J352" s="440"/>
      <c r="K352" s="350"/>
      <c r="L352" s="350"/>
      <c r="M352" s="350"/>
      <c r="R352" s="419">
        <f t="shared" si="23"/>
        <v>0</v>
      </c>
      <c r="S352" s="419"/>
      <c r="V352" s="441"/>
      <c r="W352" s="442"/>
      <c r="X352" s="442"/>
      <c r="Y352" s="442"/>
    </row>
    <row r="353" spans="7:25" x14ac:dyDescent="0.2">
      <c r="G353" s="439"/>
      <c r="H353" s="440"/>
      <c r="I353" s="440"/>
      <c r="J353" s="440"/>
      <c r="K353" s="350"/>
      <c r="L353" s="350"/>
      <c r="M353" s="350"/>
      <c r="R353" s="419">
        <f t="shared" si="23"/>
        <v>0</v>
      </c>
      <c r="S353" s="419"/>
      <c r="V353" s="441"/>
      <c r="W353" s="442"/>
      <c r="X353" s="442"/>
      <c r="Y353" s="442"/>
    </row>
    <row r="354" spans="7:25" x14ac:dyDescent="0.2">
      <c r="G354" s="439"/>
      <c r="H354" s="440"/>
      <c r="I354" s="440"/>
      <c r="J354" s="440"/>
      <c r="K354" s="350"/>
      <c r="L354" s="350"/>
      <c r="M354" s="350"/>
      <c r="R354" s="419">
        <f t="shared" si="23"/>
        <v>0</v>
      </c>
      <c r="S354" s="419"/>
      <c r="V354" s="441"/>
      <c r="W354" s="442"/>
      <c r="X354" s="442"/>
      <c r="Y354" s="442"/>
    </row>
    <row r="355" spans="7:25" x14ac:dyDescent="0.2">
      <c r="G355" s="439"/>
      <c r="H355" s="440"/>
      <c r="I355" s="440"/>
      <c r="J355" s="440"/>
      <c r="K355" s="350"/>
      <c r="L355" s="350"/>
      <c r="M355" s="350"/>
      <c r="R355" s="419">
        <f t="shared" si="23"/>
        <v>0</v>
      </c>
      <c r="S355" s="419"/>
      <c r="V355" s="441"/>
      <c r="W355" s="442"/>
      <c r="X355" s="442"/>
      <c r="Y355" s="442"/>
    </row>
    <row r="356" spans="7:25" x14ac:dyDescent="0.2">
      <c r="G356" s="439"/>
      <c r="H356" s="440"/>
      <c r="I356" s="440"/>
      <c r="J356" s="440"/>
      <c r="K356" s="350"/>
      <c r="L356" s="350"/>
      <c r="M356" s="350"/>
      <c r="R356" s="419">
        <f t="shared" si="23"/>
        <v>0</v>
      </c>
      <c r="S356" s="419"/>
      <c r="V356" s="441"/>
      <c r="W356" s="442"/>
      <c r="X356" s="442"/>
      <c r="Y356" s="442"/>
    </row>
    <row r="357" spans="7:25" x14ac:dyDescent="0.2">
      <c r="G357" s="439"/>
      <c r="H357" s="440"/>
      <c r="I357" s="440"/>
      <c r="J357" s="440"/>
      <c r="K357" s="350"/>
      <c r="L357" s="350"/>
      <c r="M357" s="350"/>
      <c r="R357" s="419">
        <f t="shared" si="23"/>
        <v>0</v>
      </c>
      <c r="S357" s="419"/>
      <c r="V357" s="441"/>
      <c r="W357" s="442"/>
      <c r="X357" s="442"/>
      <c r="Y357" s="442"/>
    </row>
    <row r="358" spans="7:25" x14ac:dyDescent="0.2">
      <c r="G358" s="439"/>
      <c r="H358" s="440"/>
      <c r="I358" s="440"/>
      <c r="J358" s="440"/>
      <c r="K358" s="350"/>
      <c r="L358" s="350"/>
      <c r="M358" s="350"/>
      <c r="R358" s="419">
        <f t="shared" si="23"/>
        <v>0</v>
      </c>
      <c r="S358" s="419"/>
      <c r="V358" s="441"/>
      <c r="W358" s="442"/>
      <c r="X358" s="442"/>
      <c r="Y358" s="442"/>
    </row>
    <row r="359" spans="7:25" x14ac:dyDescent="0.2">
      <c r="G359" s="439"/>
      <c r="H359" s="440"/>
      <c r="I359" s="440"/>
      <c r="J359" s="440"/>
      <c r="K359" s="350"/>
      <c r="L359" s="350"/>
      <c r="M359" s="350"/>
      <c r="R359" s="419">
        <f t="shared" si="23"/>
        <v>0</v>
      </c>
      <c r="S359" s="419"/>
      <c r="V359" s="441"/>
      <c r="W359" s="442"/>
      <c r="X359" s="442"/>
      <c r="Y359" s="442"/>
    </row>
    <row r="360" spans="7:25" x14ac:dyDescent="0.2">
      <c r="G360" s="439"/>
      <c r="H360" s="440"/>
      <c r="I360" s="440"/>
      <c r="J360" s="440"/>
      <c r="K360" s="350"/>
      <c r="L360" s="350"/>
      <c r="M360" s="350"/>
      <c r="R360" s="419">
        <f t="shared" si="23"/>
        <v>0</v>
      </c>
      <c r="S360" s="419"/>
      <c r="V360" s="441"/>
      <c r="W360" s="442"/>
      <c r="X360" s="442"/>
      <c r="Y360" s="442"/>
    </row>
    <row r="361" spans="7:25" x14ac:dyDescent="0.2">
      <c r="G361" s="439"/>
      <c r="H361" s="440"/>
      <c r="I361" s="440"/>
      <c r="J361" s="440"/>
      <c r="K361" s="350"/>
      <c r="L361" s="350"/>
      <c r="M361" s="350"/>
      <c r="R361" s="419">
        <f t="shared" si="23"/>
        <v>0</v>
      </c>
      <c r="S361" s="419"/>
      <c r="V361" s="441"/>
      <c r="W361" s="442"/>
      <c r="X361" s="442"/>
      <c r="Y361" s="442"/>
    </row>
    <row r="362" spans="7:25" x14ac:dyDescent="0.2">
      <c r="G362" s="439"/>
      <c r="H362" s="440"/>
      <c r="I362" s="440"/>
      <c r="J362" s="440"/>
      <c r="K362" s="350"/>
      <c r="L362" s="350"/>
      <c r="M362" s="350"/>
      <c r="R362" s="419">
        <f t="shared" si="23"/>
        <v>0</v>
      </c>
      <c r="S362" s="419"/>
      <c r="V362" s="441"/>
      <c r="W362" s="442"/>
      <c r="X362" s="442"/>
      <c r="Y362" s="442"/>
    </row>
    <row r="363" spans="7:25" x14ac:dyDescent="0.2">
      <c r="G363" s="439"/>
      <c r="H363" s="440"/>
      <c r="I363" s="440"/>
      <c r="J363" s="440"/>
      <c r="K363" s="350"/>
      <c r="L363" s="350"/>
      <c r="M363" s="350"/>
      <c r="R363" s="419">
        <f t="shared" si="23"/>
        <v>0</v>
      </c>
      <c r="S363" s="419"/>
      <c r="V363" s="441"/>
      <c r="W363" s="442"/>
      <c r="X363" s="442"/>
      <c r="Y363" s="442"/>
    </row>
    <row r="364" spans="7:25" x14ac:dyDescent="0.2">
      <c r="G364" s="439"/>
      <c r="H364" s="440"/>
      <c r="I364" s="440"/>
      <c r="J364" s="440"/>
      <c r="K364" s="350"/>
      <c r="L364" s="350"/>
      <c r="M364" s="350"/>
      <c r="R364" s="419">
        <f t="shared" si="23"/>
        <v>0</v>
      </c>
      <c r="S364" s="419"/>
      <c r="V364" s="441"/>
      <c r="W364" s="442"/>
      <c r="X364" s="442"/>
      <c r="Y364" s="442"/>
    </row>
    <row r="365" spans="7:25" x14ac:dyDescent="0.2">
      <c r="G365" s="439"/>
      <c r="H365" s="440"/>
      <c r="I365" s="440"/>
      <c r="J365" s="440"/>
      <c r="K365" s="350"/>
      <c r="L365" s="350"/>
      <c r="M365" s="350"/>
      <c r="R365" s="419">
        <f t="shared" si="23"/>
        <v>0</v>
      </c>
      <c r="S365" s="419"/>
      <c r="V365" s="441"/>
      <c r="W365" s="442"/>
      <c r="X365" s="442"/>
      <c r="Y365" s="442"/>
    </row>
    <row r="366" spans="7:25" x14ac:dyDescent="0.2">
      <c r="G366" s="439"/>
      <c r="H366" s="440"/>
      <c r="I366" s="440"/>
      <c r="J366" s="440"/>
      <c r="K366" s="350"/>
      <c r="L366" s="350"/>
      <c r="M366" s="350"/>
      <c r="R366" s="419">
        <f t="shared" si="23"/>
        <v>0</v>
      </c>
      <c r="S366" s="419"/>
      <c r="V366" s="441"/>
      <c r="W366" s="442"/>
      <c r="X366" s="442"/>
      <c r="Y366" s="442"/>
    </row>
    <row r="367" spans="7:25" x14ac:dyDescent="0.2">
      <c r="G367" s="439"/>
      <c r="H367" s="440"/>
      <c r="I367" s="440"/>
      <c r="J367" s="440"/>
      <c r="K367" s="350"/>
      <c r="L367" s="350"/>
      <c r="M367" s="350"/>
      <c r="R367" s="419">
        <f t="shared" si="23"/>
        <v>0</v>
      </c>
      <c r="S367" s="419"/>
      <c r="V367" s="441"/>
      <c r="W367" s="442"/>
      <c r="X367" s="442"/>
      <c r="Y367" s="442"/>
    </row>
    <row r="368" spans="7:25" x14ac:dyDescent="0.2">
      <c r="G368" s="439"/>
      <c r="H368" s="440"/>
      <c r="I368" s="440"/>
      <c r="J368" s="440"/>
      <c r="K368" s="350"/>
      <c r="L368" s="350"/>
      <c r="M368" s="350"/>
      <c r="R368" s="419">
        <f t="shared" si="23"/>
        <v>0</v>
      </c>
      <c r="S368" s="419"/>
      <c r="V368" s="441"/>
      <c r="W368" s="442"/>
      <c r="X368" s="442"/>
      <c r="Y368" s="442"/>
    </row>
    <row r="369" spans="7:25" x14ac:dyDescent="0.2">
      <c r="G369" s="439"/>
      <c r="H369" s="440"/>
      <c r="I369" s="440"/>
      <c r="J369" s="440"/>
      <c r="K369" s="350"/>
      <c r="L369" s="350"/>
      <c r="M369" s="350"/>
      <c r="R369" s="419">
        <f t="shared" si="23"/>
        <v>0</v>
      </c>
      <c r="S369" s="419"/>
      <c r="V369" s="441"/>
      <c r="W369" s="442"/>
      <c r="X369" s="442"/>
      <c r="Y369" s="442"/>
    </row>
    <row r="370" spans="7:25" x14ac:dyDescent="0.2">
      <c r="G370" s="439"/>
      <c r="H370" s="440"/>
      <c r="I370" s="440"/>
      <c r="J370" s="440"/>
      <c r="K370" s="350"/>
      <c r="L370" s="350"/>
      <c r="M370" s="350"/>
      <c r="R370" s="419">
        <f t="shared" si="23"/>
        <v>0</v>
      </c>
      <c r="S370" s="419"/>
      <c r="V370" s="441"/>
      <c r="W370" s="442"/>
      <c r="X370" s="442"/>
      <c r="Y370" s="442"/>
    </row>
    <row r="371" spans="7:25" x14ac:dyDescent="0.2">
      <c r="G371" s="439"/>
      <c r="H371" s="440"/>
      <c r="I371" s="440"/>
      <c r="J371" s="440"/>
      <c r="K371" s="350"/>
      <c r="L371" s="350"/>
      <c r="M371" s="350"/>
      <c r="R371" s="419">
        <f t="shared" si="23"/>
        <v>0</v>
      </c>
      <c r="S371" s="419"/>
      <c r="V371" s="441"/>
      <c r="W371" s="442"/>
      <c r="X371" s="442"/>
      <c r="Y371" s="442"/>
    </row>
    <row r="372" spans="7:25" x14ac:dyDescent="0.2">
      <c r="G372" s="439"/>
      <c r="H372" s="440"/>
      <c r="I372" s="440"/>
      <c r="J372" s="440"/>
      <c r="K372" s="350"/>
      <c r="L372" s="350"/>
      <c r="M372" s="350"/>
      <c r="R372" s="419">
        <f t="shared" si="23"/>
        <v>0</v>
      </c>
      <c r="S372" s="419"/>
      <c r="V372" s="441"/>
      <c r="W372" s="442"/>
      <c r="X372" s="442"/>
      <c r="Y372" s="442"/>
    </row>
    <row r="373" spans="7:25" x14ac:dyDescent="0.2">
      <c r="G373" s="439"/>
      <c r="H373" s="440"/>
      <c r="I373" s="440"/>
      <c r="J373" s="440"/>
      <c r="K373" s="350"/>
      <c r="L373" s="350"/>
      <c r="M373" s="350"/>
      <c r="R373" s="419">
        <f t="shared" si="23"/>
        <v>0</v>
      </c>
      <c r="S373" s="419"/>
      <c r="V373" s="441"/>
      <c r="W373" s="442"/>
      <c r="X373" s="442"/>
      <c r="Y373" s="442"/>
    </row>
  </sheetData>
  <mergeCells count="2">
    <mergeCell ref="E47:E48"/>
    <mergeCell ref="A143:H143"/>
  </mergeCells>
  <conditionalFormatting sqref="B1:B6 B147:B1048576">
    <cfRule type="duplicateValues" dxfId="43" priority="5"/>
  </conditionalFormatting>
  <conditionalFormatting sqref="B7">
    <cfRule type="duplicateValues" dxfId="42" priority="2"/>
  </conditionalFormatting>
  <conditionalFormatting sqref="B8:B146">
    <cfRule type="duplicateValues" dxfId="41" priority="1"/>
  </conditionalFormatting>
  <dataValidations count="9">
    <dataValidation allowBlank="1" showInputMessage="1" showErrorMessage="1" prompt="Insert *text* description of Activity here" sqref="Y111 Y140 Y113 Y108 Y137" xr:uid="{ADAB224C-CAD4-4639-9BA0-5F6D1D3B16F3}"/>
    <dataValidation type="list" errorStyle="warning" showInputMessage="1" showErrorMessage="1" errorTitle="Invalid data" promptTitle="Choose from the following option" sqref="F144:F146 F8:F77" xr:uid="{23999218-30D3-4D7F-9B19-3A025C869AA1}">
      <formula1>$F$149:$F$162</formula1>
    </dataValidation>
    <dataValidation type="list" allowBlank="1" showInputMessage="1" showErrorMessage="1" sqref="N77 N8:N75 O143 N144:N146" xr:uid="{EB20182C-51D8-46FA-9B68-92040E78BC7D}">
      <formula1>$BI$147:$BI$155</formula1>
    </dataValidation>
    <dataValidation type="list" allowBlank="1" showInputMessage="1" showErrorMessage="1" sqref="O77 O8:O75 P143 O144:O146" xr:uid="{B2663883-50BE-4167-B104-1D24136C884F}">
      <formula1>$BJ$147:$BJ$153</formula1>
    </dataValidation>
    <dataValidation type="list" allowBlank="1" showInputMessage="1" showErrorMessage="1" sqref="N76" xr:uid="{E9151004-58BB-4340-9CB0-6D6C84FCE8D4}">
      <formula1>$L$342:$L$350</formula1>
    </dataValidation>
    <dataValidation type="list" allowBlank="1" showInputMessage="1" showErrorMessage="1" sqref="O76" xr:uid="{C180E039-960E-4362-B3FB-C8B7F47E8DB0}">
      <formula1>$M$342:$M$348</formula1>
    </dataValidation>
    <dataValidation type="list" errorStyle="warning" showInputMessage="1" showErrorMessage="1" errorTitle="Invalid data" promptTitle="Choose from the following option" sqref="F78:F142" xr:uid="{4B2A830A-F26F-47B3-AE7C-54787D946BA0}">
      <formula1>$F$85:$F$97</formula1>
    </dataValidation>
    <dataValidation type="list" allowBlank="1" showInputMessage="1" showErrorMessage="1" sqref="N78:N142" xr:uid="{1E649226-4864-4E0C-917C-DD1605E648B0}">
      <formula1>$H$86:$H$93</formula1>
    </dataValidation>
    <dataValidation type="list" allowBlank="1" showInputMessage="1" showErrorMessage="1" sqref="O78:O142" xr:uid="{511C4218-A34D-4B25-8D66-F0F62DA1FD33}">
      <formula1>$I$86:$I$91</formula1>
    </dataValidation>
  </dataValidations>
  <pageMargins left="0.23622047244094491" right="0.23622047244094491" top="0.74803149606299213" bottom="0.74803149606299213" header="0.31496062992125984" footer="0.31496062992125984"/>
  <pageSetup paperSize="9" scale="87" orientation="landscape" verticalDpi="300" r:id="rId1"/>
  <headerFooter alignWithMargins="0">
    <oddFooter>&amp;L&amp;"Times New Roman,Regular"&amp;9&amp;K01+000August 2020
&amp;F&amp;R&amp;"Times New Roman,Regular"&amp;9&amp;P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B2:E4"/>
  <sheetViews>
    <sheetView showGridLines="0" zoomScale="80" zoomScaleNormal="80" workbookViewId="0">
      <selection activeCell="F4" sqref="F4"/>
    </sheetView>
  </sheetViews>
  <sheetFormatPr baseColWidth="10" defaultColWidth="8.6640625" defaultRowHeight="14.4" x14ac:dyDescent="0.3"/>
  <cols>
    <col min="2" max="2" width="133.44140625" customWidth="1"/>
  </cols>
  <sheetData>
    <row r="2" spans="2:5" ht="36.75" customHeight="1" x14ac:dyDescent="0.3">
      <c r="B2" s="449" t="s">
        <v>607</v>
      </c>
      <c r="C2" s="449"/>
      <c r="D2" s="449"/>
      <c r="E2" s="449"/>
    </row>
    <row r="3" spans="2:5" ht="15.75" customHeight="1" thickBot="1" x14ac:dyDescent="0.35">
      <c r="B3" s="89" t="s">
        <v>556</v>
      </c>
      <c r="C3" s="120"/>
      <c r="D3" s="120"/>
      <c r="E3" s="120"/>
    </row>
    <row r="4" spans="2:5" ht="361.5" customHeight="1" thickBot="1" x14ac:dyDescent="0.35">
      <c r="B4" s="119" t="s">
        <v>608</v>
      </c>
    </row>
  </sheetData>
  <sheetProtection sheet="1" objects="1" scenarios="1"/>
  <mergeCells count="1">
    <mergeCell ref="B2:E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L221"/>
  <sheetViews>
    <sheetView showGridLines="0" showZeros="0" tabSelected="1" topLeftCell="C184" zoomScale="90" zoomScaleNormal="90" workbookViewId="0">
      <selection activeCell="I12" sqref="I12"/>
    </sheetView>
  </sheetViews>
  <sheetFormatPr baseColWidth="10" defaultColWidth="9.33203125" defaultRowHeight="13.8" x14ac:dyDescent="0.3"/>
  <cols>
    <col min="1" max="1" width="2.5546875" style="142" customWidth="1"/>
    <col min="2" max="2" width="13.5546875" style="142" customWidth="1"/>
    <col min="3" max="3" width="51.6640625" style="142" customWidth="1"/>
    <col min="4" max="4" width="19.33203125" style="142" customWidth="1"/>
    <col min="5" max="5" width="12.33203125" style="142" customWidth="1"/>
    <col min="6" max="6" width="12.5546875" style="142" customWidth="1"/>
    <col min="7" max="7" width="14" style="142" bestFit="1" customWidth="1"/>
    <col min="8" max="8" width="22.44140625" style="142" customWidth="1"/>
    <col min="9" max="9" width="22.44140625" style="144" customWidth="1"/>
    <col min="10" max="10" width="95.33203125" style="144" bestFit="1" customWidth="1"/>
    <col min="11" max="11" width="31.44140625" style="142" customWidth="1"/>
    <col min="12" max="12" width="18.6640625" style="142" customWidth="1"/>
    <col min="13" max="13" width="9.33203125" style="142"/>
    <col min="14" max="14" width="17.6640625" style="142" customWidth="1"/>
    <col min="15" max="15" width="26.44140625" style="142" customWidth="1"/>
    <col min="16" max="16" width="22.44140625" style="142" customWidth="1"/>
    <col min="17" max="17" width="29.6640625" style="142" customWidth="1"/>
    <col min="18" max="18" width="23.44140625" style="142" customWidth="1"/>
    <col min="19" max="19" width="18.44140625" style="142" customWidth="1"/>
    <col min="20" max="20" width="17.44140625" style="142" customWidth="1"/>
    <col min="21" max="21" width="25.33203125" style="142" customWidth="1"/>
    <col min="22" max="16384" width="9.33203125" style="142"/>
  </cols>
  <sheetData>
    <row r="1" spans="1:12" ht="30.75" customHeight="1" x14ac:dyDescent="0.3">
      <c r="B1" s="464" t="s">
        <v>555</v>
      </c>
      <c r="C1" s="464"/>
      <c r="D1" s="464"/>
      <c r="E1" s="464"/>
      <c r="F1" s="143"/>
      <c r="G1" s="143"/>
    </row>
    <row r="2" spans="1:12" ht="27.6" x14ac:dyDescent="0.3">
      <c r="B2" s="143" t="s">
        <v>556</v>
      </c>
    </row>
    <row r="3" spans="1:12" ht="27" customHeight="1" x14ac:dyDescent="0.3">
      <c r="B3" s="465" t="s">
        <v>557</v>
      </c>
      <c r="C3" s="465"/>
      <c r="D3" s="465"/>
      <c r="E3" s="465"/>
      <c r="F3" s="465"/>
      <c r="G3" s="465"/>
      <c r="H3" s="465"/>
      <c r="I3" s="145"/>
      <c r="J3" s="145"/>
    </row>
    <row r="5" spans="1:12" s="146" customFormat="1" ht="80.099999999999994" customHeight="1" x14ac:dyDescent="0.3">
      <c r="B5" s="147" t="s">
        <v>375</v>
      </c>
      <c r="C5" s="147" t="s">
        <v>460</v>
      </c>
      <c r="D5" s="148" t="s">
        <v>417</v>
      </c>
      <c r="E5" s="149" t="s">
        <v>13</v>
      </c>
      <c r="F5" s="149" t="s">
        <v>14</v>
      </c>
      <c r="G5" s="149" t="s">
        <v>11</v>
      </c>
      <c r="H5" s="147" t="s">
        <v>931</v>
      </c>
      <c r="I5" s="150" t="s">
        <v>932</v>
      </c>
      <c r="J5" s="151" t="s">
        <v>933</v>
      </c>
      <c r="K5" s="147" t="s">
        <v>934</v>
      </c>
      <c r="L5" s="152"/>
    </row>
    <row r="6" spans="1:12" ht="12" customHeight="1" x14ac:dyDescent="0.3">
      <c r="B6" s="153" t="s">
        <v>376</v>
      </c>
      <c r="C6" s="463" t="s">
        <v>640</v>
      </c>
      <c r="D6" s="463"/>
      <c r="E6" s="463"/>
      <c r="F6" s="463"/>
      <c r="G6" s="463"/>
      <c r="H6" s="463"/>
      <c r="I6" s="462"/>
      <c r="J6" s="462"/>
      <c r="K6" s="463"/>
      <c r="L6" s="154"/>
    </row>
    <row r="7" spans="1:12" ht="12" customHeight="1" x14ac:dyDescent="0.3">
      <c r="B7" s="153" t="s">
        <v>377</v>
      </c>
      <c r="C7" s="466" t="s">
        <v>641</v>
      </c>
      <c r="D7" s="466"/>
      <c r="E7" s="466"/>
      <c r="F7" s="466"/>
      <c r="G7" s="466"/>
      <c r="H7" s="466"/>
      <c r="I7" s="451"/>
      <c r="J7" s="451"/>
      <c r="K7" s="466"/>
      <c r="L7" s="155"/>
    </row>
    <row r="8" spans="1:12" ht="12" customHeight="1" x14ac:dyDescent="0.3">
      <c r="B8" s="156" t="s">
        <v>378</v>
      </c>
      <c r="C8" s="157" t="s">
        <v>642</v>
      </c>
      <c r="D8" s="158">
        <v>17820</v>
      </c>
      <c r="E8" s="158"/>
      <c r="F8" s="158"/>
      <c r="G8" s="159">
        <f>D8</f>
        <v>17820</v>
      </c>
      <c r="H8" s="160">
        <v>1</v>
      </c>
      <c r="I8" s="158">
        <f>+SUMIFS('LISTE MAPPING'!X:X,'LISTE MAPPING'!Y:Y,'1) Tableau budgétaire 1'!C8)</f>
        <v>6547.4837342834571</v>
      </c>
      <c r="J8" s="158" t="s">
        <v>612</v>
      </c>
      <c r="K8" s="161"/>
      <c r="L8" s="162"/>
    </row>
    <row r="9" spans="1:12" ht="12" customHeight="1" x14ac:dyDescent="0.3">
      <c r="B9" s="156" t="s">
        <v>379</v>
      </c>
      <c r="C9" s="157" t="s">
        <v>644</v>
      </c>
      <c r="D9" s="158">
        <v>12916</v>
      </c>
      <c r="E9" s="158"/>
      <c r="F9" s="158"/>
      <c r="G9" s="159">
        <f t="shared" ref="G9:G15" si="0">D9</f>
        <v>12916</v>
      </c>
      <c r="H9" s="160">
        <v>1</v>
      </c>
      <c r="I9" s="158">
        <f>+SUMIFS('LISTE MAPPING'!X:X,'LISTE MAPPING'!Y:Y,'1) Tableau budgétaire 1'!C9)</f>
        <v>15120.171191970234</v>
      </c>
      <c r="J9" s="158" t="s">
        <v>613</v>
      </c>
      <c r="K9" s="161"/>
      <c r="L9" s="162"/>
    </row>
    <row r="10" spans="1:12" ht="12" customHeight="1" x14ac:dyDescent="0.3">
      <c r="B10" s="156" t="s">
        <v>380</v>
      </c>
      <c r="C10" s="157" t="s">
        <v>645</v>
      </c>
      <c r="D10" s="158">
        <v>10932</v>
      </c>
      <c r="E10" s="158"/>
      <c r="F10" s="158"/>
      <c r="G10" s="159">
        <f t="shared" si="0"/>
        <v>10932</v>
      </c>
      <c r="H10" s="160">
        <v>1</v>
      </c>
      <c r="I10" s="158">
        <f>+SUMIFS('LISTE MAPPING'!X:X,'LISTE MAPPING'!Y:Y,'1) Tableau budgétaire 1'!C10)</f>
        <v>9740.0713678662451</v>
      </c>
      <c r="J10" s="158" t="s">
        <v>614</v>
      </c>
      <c r="K10" s="161"/>
      <c r="L10" s="162"/>
    </row>
    <row r="11" spans="1:12" ht="12" customHeight="1" x14ac:dyDescent="0.3">
      <c r="B11" s="156" t="s">
        <v>381</v>
      </c>
      <c r="C11" s="157" t="s">
        <v>643</v>
      </c>
      <c r="D11" s="158">
        <v>147297</v>
      </c>
      <c r="E11" s="158"/>
      <c r="F11" s="158"/>
      <c r="G11" s="159">
        <f t="shared" si="0"/>
        <v>147297</v>
      </c>
      <c r="H11" s="160">
        <v>1</v>
      </c>
      <c r="I11" s="158">
        <f>+SUMIFS('LISTE MAPPING'!X:X,'LISTE MAPPING'!Y:Y,'1) Tableau budgétaire 1'!C11)</f>
        <v>64329.193303805805</v>
      </c>
      <c r="J11" s="158" t="s">
        <v>615</v>
      </c>
      <c r="K11" s="161"/>
      <c r="L11" s="162"/>
    </row>
    <row r="12" spans="1:12" ht="12" customHeight="1" x14ac:dyDescent="0.3">
      <c r="B12" s="156" t="s">
        <v>382</v>
      </c>
      <c r="C12" s="157" t="s">
        <v>627</v>
      </c>
      <c r="D12" s="158">
        <v>20964</v>
      </c>
      <c r="E12" s="158"/>
      <c r="F12" s="158"/>
      <c r="G12" s="159">
        <f t="shared" si="0"/>
        <v>20964</v>
      </c>
      <c r="H12" s="160">
        <v>1</v>
      </c>
      <c r="I12" s="158">
        <f>+SUMIFS('LISTE MAPPING'!X:X,'LISTE MAPPING'!Y:Y,'1) Tableau budgétaire 1'!C12)</f>
        <v>14319.977767020384</v>
      </c>
      <c r="J12" s="158" t="s">
        <v>615</v>
      </c>
      <c r="K12" s="161"/>
      <c r="L12" s="162"/>
    </row>
    <row r="13" spans="1:12" ht="12" customHeight="1" x14ac:dyDescent="0.3">
      <c r="B13" s="156" t="s">
        <v>383</v>
      </c>
      <c r="C13" s="157" t="s">
        <v>658</v>
      </c>
      <c r="D13" s="158">
        <v>4049</v>
      </c>
      <c r="E13" s="158"/>
      <c r="F13" s="158"/>
      <c r="G13" s="159">
        <f t="shared" si="0"/>
        <v>4049</v>
      </c>
      <c r="H13" s="160">
        <v>1</v>
      </c>
      <c r="I13" s="158">
        <f>+SUMIFS('LISTE MAPPING'!X:X,'LISTE MAPPING'!Y:Y,'1) Tableau budgétaire 1'!C13)</f>
        <v>4302.696320685398</v>
      </c>
      <c r="J13" s="158"/>
      <c r="K13" s="161"/>
      <c r="L13" s="162"/>
    </row>
    <row r="14" spans="1:12" ht="12" customHeight="1" x14ac:dyDescent="0.3">
      <c r="B14" s="156" t="s">
        <v>384</v>
      </c>
      <c r="C14" s="163"/>
      <c r="D14" s="164"/>
      <c r="E14" s="164"/>
      <c r="F14" s="164"/>
      <c r="G14" s="159">
        <f t="shared" si="0"/>
        <v>0</v>
      </c>
      <c r="H14" s="165"/>
      <c r="I14" s="164"/>
      <c r="J14" s="164"/>
      <c r="K14" s="166"/>
      <c r="L14" s="162"/>
    </row>
    <row r="15" spans="1:12" ht="12" customHeight="1" x14ac:dyDescent="0.3">
      <c r="A15" s="167"/>
      <c r="B15" s="156" t="s">
        <v>385</v>
      </c>
      <c r="C15" s="163"/>
      <c r="D15" s="164"/>
      <c r="E15" s="164"/>
      <c r="F15" s="164"/>
      <c r="G15" s="159">
        <f t="shared" si="0"/>
        <v>0</v>
      </c>
      <c r="H15" s="165"/>
      <c r="I15" s="164"/>
      <c r="J15" s="164"/>
      <c r="K15" s="166"/>
    </row>
    <row r="16" spans="1:12" ht="12" customHeight="1" x14ac:dyDescent="0.3">
      <c r="A16" s="167"/>
      <c r="C16" s="168" t="s">
        <v>396</v>
      </c>
      <c r="D16" s="169">
        <f>SUM(D8:D15)</f>
        <v>213978</v>
      </c>
      <c r="E16" s="169">
        <f>SUM(E8:E15)</f>
        <v>0</v>
      </c>
      <c r="F16" s="169">
        <f>SUM(F8:F15)</f>
        <v>0</v>
      </c>
      <c r="G16" s="169">
        <f>SUM(G8:G15)</f>
        <v>213978</v>
      </c>
      <c r="H16" s="169">
        <f>(H8*G8)+(H9*G9)+(H10*G10)+(H11*G11)+(H12*G12)+(H13*G13)+(H14*G14)+(H15*G15)</f>
        <v>213978</v>
      </c>
      <c r="I16" s="169">
        <f>SUM(I8:I15)</f>
        <v>114359.59368563151</v>
      </c>
      <c r="J16" s="169"/>
      <c r="K16" s="166"/>
      <c r="L16" s="170"/>
    </row>
    <row r="17" spans="1:12" ht="12" customHeight="1" x14ac:dyDescent="0.3">
      <c r="A17" s="167"/>
      <c r="B17" s="153" t="s">
        <v>386</v>
      </c>
      <c r="C17" s="450" t="s">
        <v>646</v>
      </c>
      <c r="D17" s="450"/>
      <c r="E17" s="450"/>
      <c r="F17" s="450"/>
      <c r="G17" s="450"/>
      <c r="H17" s="450"/>
      <c r="I17" s="451"/>
      <c r="J17" s="451"/>
      <c r="K17" s="450"/>
      <c r="L17" s="155"/>
    </row>
    <row r="18" spans="1:12" ht="12" customHeight="1" x14ac:dyDescent="0.3">
      <c r="A18" s="167"/>
      <c r="B18" s="156" t="s">
        <v>387</v>
      </c>
      <c r="C18" s="157" t="s">
        <v>625</v>
      </c>
      <c r="D18" s="158">
        <v>137069</v>
      </c>
      <c r="E18" s="158"/>
      <c r="F18" s="158"/>
      <c r="G18" s="159">
        <f>D18</f>
        <v>137069</v>
      </c>
      <c r="H18" s="160">
        <v>1</v>
      </c>
      <c r="I18" s="158">
        <f>+SUMIFS('LISTE MAPPING'!X:X,'LISTE MAPPING'!Y:Y,'1) Tableau budgétaire 1'!C18)</f>
        <v>35413.826525119119</v>
      </c>
      <c r="J18" s="158" t="s">
        <v>616</v>
      </c>
      <c r="K18" s="161"/>
      <c r="L18" s="162"/>
    </row>
    <row r="19" spans="1:12" ht="12" customHeight="1" x14ac:dyDescent="0.3">
      <c r="A19" s="167"/>
      <c r="B19" s="156" t="s">
        <v>388</v>
      </c>
      <c r="C19" s="157" t="s">
        <v>624</v>
      </c>
      <c r="D19" s="158">
        <v>26601</v>
      </c>
      <c r="E19" s="158"/>
      <c r="F19" s="158"/>
      <c r="G19" s="159">
        <f t="shared" ref="G19:G25" si="1">D19</f>
        <v>26601</v>
      </c>
      <c r="H19" s="160">
        <v>1</v>
      </c>
      <c r="I19" s="158">
        <f>+SUMIFS('LISTE MAPPING'!X:X,'LISTE MAPPING'!Y:Y,'1) Tableau budgétaire 1'!C19)</f>
        <v>15023.84852394828</v>
      </c>
      <c r="J19" s="158" t="s">
        <v>617</v>
      </c>
      <c r="K19" s="161"/>
      <c r="L19" s="162"/>
    </row>
    <row r="20" spans="1:12" ht="12" customHeight="1" x14ac:dyDescent="0.3">
      <c r="A20" s="167"/>
      <c r="B20" s="156" t="s">
        <v>389</v>
      </c>
      <c r="C20" s="157" t="s">
        <v>623</v>
      </c>
      <c r="D20" s="158">
        <v>33791</v>
      </c>
      <c r="E20" s="158"/>
      <c r="F20" s="158"/>
      <c r="G20" s="159">
        <f t="shared" si="1"/>
        <v>33791</v>
      </c>
      <c r="H20" s="160">
        <v>1</v>
      </c>
      <c r="I20" s="158">
        <f>+SUMIFS('LISTE MAPPING'!X:X,'LISTE MAPPING'!Y:Y,'1) Tableau budgétaire 1'!C20)</f>
        <v>10371.584655187271</v>
      </c>
      <c r="J20" s="158" t="s">
        <v>618</v>
      </c>
      <c r="K20" s="161"/>
      <c r="L20" s="162"/>
    </row>
    <row r="21" spans="1:12" ht="12" customHeight="1" x14ac:dyDescent="0.3">
      <c r="A21" s="167"/>
      <c r="B21" s="156" t="s">
        <v>390</v>
      </c>
      <c r="C21" s="157" t="s">
        <v>626</v>
      </c>
      <c r="D21" s="158">
        <v>25623</v>
      </c>
      <c r="E21" s="158"/>
      <c r="F21" s="158"/>
      <c r="G21" s="159">
        <f t="shared" si="1"/>
        <v>25623</v>
      </c>
      <c r="H21" s="160">
        <v>1</v>
      </c>
      <c r="I21" s="158">
        <f>+SUMIFS('LISTE MAPPING'!X:X,'LISTE MAPPING'!Y:Y,'1) Tableau budgétaire 1'!C21)</f>
        <v>18574.584594704298</v>
      </c>
      <c r="J21" s="158" t="s">
        <v>619</v>
      </c>
      <c r="K21" s="161"/>
      <c r="L21" s="162"/>
    </row>
    <row r="22" spans="1:12" x14ac:dyDescent="0.3">
      <c r="A22" s="167"/>
      <c r="B22" s="156" t="s">
        <v>391</v>
      </c>
      <c r="C22" s="157"/>
      <c r="D22" s="158"/>
      <c r="E22" s="158"/>
      <c r="F22" s="158"/>
      <c r="G22" s="159">
        <f t="shared" si="1"/>
        <v>0</v>
      </c>
      <c r="H22" s="160"/>
      <c r="I22" s="158">
        <f>+SUMIFS('LISTE MAPPING'!X:X,'LISTE MAPPING'!Y:Y,'1) Tableau budgétaire 1'!C22)</f>
        <v>0</v>
      </c>
      <c r="J22" s="158"/>
      <c r="K22" s="161"/>
      <c r="L22" s="162"/>
    </row>
    <row r="23" spans="1:12" x14ac:dyDescent="0.3">
      <c r="A23" s="167"/>
      <c r="B23" s="156" t="s">
        <v>392</v>
      </c>
      <c r="C23" s="157"/>
      <c r="D23" s="158"/>
      <c r="E23" s="158"/>
      <c r="F23" s="158"/>
      <c r="G23" s="159">
        <f t="shared" si="1"/>
        <v>0</v>
      </c>
      <c r="H23" s="160"/>
      <c r="I23" s="158">
        <f>+SUMIFS('LISTE MAPPING'!X:X,'LISTE MAPPING'!Y:Y,'1) Tableau budgétaire 1'!C23)</f>
        <v>0</v>
      </c>
      <c r="J23" s="158"/>
      <c r="K23" s="161"/>
      <c r="L23" s="162"/>
    </row>
    <row r="24" spans="1:12" x14ac:dyDescent="0.3">
      <c r="A24" s="167"/>
      <c r="B24" s="156" t="s">
        <v>393</v>
      </c>
      <c r="C24" s="163"/>
      <c r="D24" s="164"/>
      <c r="E24" s="164"/>
      <c r="F24" s="164"/>
      <c r="G24" s="159">
        <f t="shared" si="1"/>
        <v>0</v>
      </c>
      <c r="H24" s="165"/>
      <c r="I24" s="158">
        <f>+SUMIFS('LISTE MAPPING'!X:X,'LISTE MAPPING'!Y:Y,'1) Tableau budgétaire 1'!C24)</f>
        <v>0</v>
      </c>
      <c r="J24" s="164"/>
      <c r="K24" s="166"/>
      <c r="L24" s="162"/>
    </row>
    <row r="25" spans="1:12" x14ac:dyDescent="0.3">
      <c r="A25" s="167"/>
      <c r="B25" s="156" t="s">
        <v>394</v>
      </c>
      <c r="C25" s="163"/>
      <c r="D25" s="164"/>
      <c r="E25" s="164"/>
      <c r="F25" s="164"/>
      <c r="G25" s="159">
        <f t="shared" si="1"/>
        <v>0</v>
      </c>
      <c r="H25" s="165"/>
      <c r="I25" s="158">
        <f>+SUMIFS('LISTE MAPPING'!X:X,'LISTE MAPPING'!Y:Y,'1) Tableau budgétaire 1'!C25)</f>
        <v>0</v>
      </c>
      <c r="J25" s="164"/>
      <c r="K25" s="166"/>
      <c r="L25" s="162"/>
    </row>
    <row r="26" spans="1:12" x14ac:dyDescent="0.3">
      <c r="A26" s="167"/>
      <c r="C26" s="168" t="s">
        <v>395</v>
      </c>
      <c r="D26" s="171">
        <f>SUM(D18:D25)</f>
        <v>223084</v>
      </c>
      <c r="E26" s="171">
        <f>SUM(E18:E25)</f>
        <v>0</v>
      </c>
      <c r="F26" s="171">
        <f>SUM(F18:F25)</f>
        <v>0</v>
      </c>
      <c r="G26" s="171">
        <f>SUM(G18:G25)</f>
        <v>223084</v>
      </c>
      <c r="H26" s="169">
        <f>(H18*G18)+(H19*G19)+(H20*G20)+(H21*G21)+(H22*G22)+(H23*G23)+(H24*G24)+(H25*G25)</f>
        <v>223084</v>
      </c>
      <c r="I26" s="169">
        <f>SUM(I18:I25)</f>
        <v>79383.844298958968</v>
      </c>
      <c r="J26" s="169"/>
      <c r="K26" s="166"/>
      <c r="L26" s="170"/>
    </row>
    <row r="27" spans="1:12" x14ac:dyDescent="0.3">
      <c r="A27" s="167"/>
      <c r="B27" s="153" t="s">
        <v>397</v>
      </c>
      <c r="C27" s="450"/>
      <c r="D27" s="450"/>
      <c r="E27" s="450"/>
      <c r="F27" s="450"/>
      <c r="G27" s="450"/>
      <c r="H27" s="450"/>
      <c r="I27" s="451"/>
      <c r="J27" s="451"/>
      <c r="K27" s="450"/>
      <c r="L27" s="155"/>
    </row>
    <row r="28" spans="1:12" x14ac:dyDescent="0.3">
      <c r="A28" s="167"/>
      <c r="B28" s="156" t="s">
        <v>398</v>
      </c>
      <c r="C28" s="157"/>
      <c r="D28" s="158"/>
      <c r="E28" s="158"/>
      <c r="F28" s="158"/>
      <c r="G28" s="159">
        <f>D28</f>
        <v>0</v>
      </c>
      <c r="H28" s="160"/>
      <c r="I28" s="158">
        <f>+SUMIFS('LISTE MAPPING'!X:X,'LISTE MAPPING'!Y:Y,'1) Tableau budgétaire 1'!C28)</f>
        <v>0</v>
      </c>
      <c r="J28" s="158"/>
      <c r="K28" s="161"/>
      <c r="L28" s="162"/>
    </row>
    <row r="29" spans="1:12" x14ac:dyDescent="0.3">
      <c r="A29" s="167"/>
      <c r="B29" s="156" t="s">
        <v>399</v>
      </c>
      <c r="C29" s="157"/>
      <c r="D29" s="158"/>
      <c r="E29" s="158"/>
      <c r="F29" s="158"/>
      <c r="G29" s="159">
        <f t="shared" ref="G29:G35" si="2">D29</f>
        <v>0</v>
      </c>
      <c r="H29" s="160"/>
      <c r="I29" s="158">
        <f>+SUMIFS('LISTE MAPPING'!X:X,'LISTE MAPPING'!Y:Y,'1) Tableau budgétaire 1'!C29)</f>
        <v>0</v>
      </c>
      <c r="J29" s="158"/>
      <c r="K29" s="161"/>
      <c r="L29" s="162"/>
    </row>
    <row r="30" spans="1:12" x14ac:dyDescent="0.3">
      <c r="A30" s="167"/>
      <c r="B30" s="156" t="s">
        <v>400</v>
      </c>
      <c r="C30" s="157"/>
      <c r="D30" s="158"/>
      <c r="E30" s="158"/>
      <c r="F30" s="158"/>
      <c r="G30" s="159">
        <f t="shared" si="2"/>
        <v>0</v>
      </c>
      <c r="H30" s="160"/>
      <c r="I30" s="158">
        <f>+SUMIFS('LISTE MAPPING'!X:X,'LISTE MAPPING'!Y:Y,'1) Tableau budgétaire 1'!C30)</f>
        <v>0</v>
      </c>
      <c r="J30" s="158"/>
      <c r="K30" s="161"/>
      <c r="L30" s="162"/>
    </row>
    <row r="31" spans="1:12" x14ac:dyDescent="0.3">
      <c r="A31" s="167"/>
      <c r="B31" s="156" t="s">
        <v>401</v>
      </c>
      <c r="C31" s="157"/>
      <c r="D31" s="158"/>
      <c r="E31" s="158"/>
      <c r="F31" s="158"/>
      <c r="G31" s="159">
        <f t="shared" si="2"/>
        <v>0</v>
      </c>
      <c r="H31" s="160"/>
      <c r="I31" s="158">
        <f>+SUMIFS('LISTE MAPPING'!X:X,'LISTE MAPPING'!Y:Y,'1) Tableau budgétaire 1'!C31)</f>
        <v>0</v>
      </c>
      <c r="J31" s="158"/>
      <c r="K31" s="161"/>
      <c r="L31" s="162"/>
    </row>
    <row r="32" spans="1:12" s="167" customFormat="1" x14ac:dyDescent="0.3">
      <c r="B32" s="156" t="s">
        <v>402</v>
      </c>
      <c r="C32" s="157"/>
      <c r="D32" s="158"/>
      <c r="E32" s="158"/>
      <c r="F32" s="158"/>
      <c r="G32" s="159">
        <f t="shared" si="2"/>
        <v>0</v>
      </c>
      <c r="H32" s="160"/>
      <c r="I32" s="158">
        <f>+SUMIFS('LISTE MAPPING'!X:X,'LISTE MAPPING'!Y:Y,'1) Tableau budgétaire 1'!C32)</f>
        <v>0</v>
      </c>
      <c r="J32" s="158"/>
      <c r="K32" s="161"/>
      <c r="L32" s="162"/>
    </row>
    <row r="33" spans="1:12" s="167" customFormat="1" x14ac:dyDescent="0.3">
      <c r="B33" s="156" t="s">
        <v>403</v>
      </c>
      <c r="C33" s="157"/>
      <c r="D33" s="158"/>
      <c r="E33" s="158"/>
      <c r="F33" s="158"/>
      <c r="G33" s="159">
        <f t="shared" si="2"/>
        <v>0</v>
      </c>
      <c r="H33" s="160"/>
      <c r="I33" s="158">
        <f>+SUMIFS('LISTE MAPPING'!X:X,'LISTE MAPPING'!Y:Y,'1) Tableau budgétaire 1'!C33)</f>
        <v>0</v>
      </c>
      <c r="J33" s="158"/>
      <c r="K33" s="161"/>
      <c r="L33" s="162"/>
    </row>
    <row r="34" spans="1:12" s="167" customFormat="1" x14ac:dyDescent="0.3">
      <c r="A34" s="142"/>
      <c r="B34" s="156" t="s">
        <v>404</v>
      </c>
      <c r="C34" s="163"/>
      <c r="D34" s="164"/>
      <c r="E34" s="164"/>
      <c r="F34" s="164"/>
      <c r="G34" s="159">
        <f t="shared" si="2"/>
        <v>0</v>
      </c>
      <c r="H34" s="165"/>
      <c r="I34" s="158">
        <f>+SUMIFS('LISTE MAPPING'!X:X,'LISTE MAPPING'!Y:Y,'1) Tableau budgétaire 1'!C34)</f>
        <v>0</v>
      </c>
      <c r="J34" s="164"/>
      <c r="K34" s="166"/>
      <c r="L34" s="162"/>
    </row>
    <row r="35" spans="1:12" x14ac:dyDescent="0.3">
      <c r="B35" s="156" t="s">
        <v>405</v>
      </c>
      <c r="C35" s="163"/>
      <c r="D35" s="164"/>
      <c r="E35" s="164"/>
      <c r="F35" s="164"/>
      <c r="G35" s="159">
        <f t="shared" si="2"/>
        <v>0</v>
      </c>
      <c r="H35" s="165"/>
      <c r="I35" s="158">
        <f>+SUMIFS('LISTE MAPPING'!X:X,'LISTE MAPPING'!Y:Y,'1) Tableau budgétaire 1'!C35)</f>
        <v>0</v>
      </c>
      <c r="J35" s="164"/>
      <c r="K35" s="166"/>
      <c r="L35" s="162"/>
    </row>
    <row r="36" spans="1:12" x14ac:dyDescent="0.3">
      <c r="C36" s="168" t="s">
        <v>406</v>
      </c>
      <c r="D36" s="171">
        <f>SUM(D28:D35)</f>
        <v>0</v>
      </c>
      <c r="E36" s="171">
        <f>SUM(E28:E35)</f>
        <v>0</v>
      </c>
      <c r="F36" s="171">
        <f>SUM(F28:F35)</f>
        <v>0</v>
      </c>
      <c r="G36" s="171">
        <f>SUM(G28:G35)</f>
        <v>0</v>
      </c>
      <c r="H36" s="169">
        <f>(H28*G28)+(H29*G29)+(H30*G30)+(H31*G31)+(H32*G32)+(H33*G33)+(H34*G34)+(H35*G35)</f>
        <v>0</v>
      </c>
      <c r="I36" s="169">
        <f>SUM(I28:I35)</f>
        <v>0</v>
      </c>
      <c r="J36" s="169"/>
      <c r="K36" s="166"/>
      <c r="L36" s="170"/>
    </row>
    <row r="37" spans="1:12" x14ac:dyDescent="0.3">
      <c r="B37" s="153" t="s">
        <v>407</v>
      </c>
      <c r="C37" s="450"/>
      <c r="D37" s="450"/>
      <c r="E37" s="450"/>
      <c r="F37" s="450"/>
      <c r="G37" s="450"/>
      <c r="H37" s="450"/>
      <c r="I37" s="451"/>
      <c r="J37" s="451"/>
      <c r="K37" s="450"/>
      <c r="L37" s="155"/>
    </row>
    <row r="38" spans="1:12" x14ac:dyDescent="0.3">
      <c r="B38" s="156" t="s">
        <v>408</v>
      </c>
      <c r="C38" s="157"/>
      <c r="D38" s="158"/>
      <c r="E38" s="158"/>
      <c r="F38" s="158"/>
      <c r="G38" s="159">
        <f>D38</f>
        <v>0</v>
      </c>
      <c r="H38" s="160"/>
      <c r="I38" s="158">
        <f>+SUMIFS('LISTE MAPPING'!X:X,'LISTE MAPPING'!Y:Y,'1) Tableau budgétaire 1'!C38)</f>
        <v>0</v>
      </c>
      <c r="J38" s="158"/>
      <c r="K38" s="161"/>
      <c r="L38" s="162"/>
    </row>
    <row r="39" spans="1:12" x14ac:dyDescent="0.3">
      <c r="B39" s="156" t="s">
        <v>409</v>
      </c>
      <c r="C39" s="157"/>
      <c r="D39" s="158"/>
      <c r="E39" s="158"/>
      <c r="F39" s="158"/>
      <c r="G39" s="159">
        <f t="shared" ref="G39:G45" si="3">D39</f>
        <v>0</v>
      </c>
      <c r="H39" s="160"/>
      <c r="I39" s="158">
        <f>+SUMIFS('LISTE MAPPING'!X:X,'LISTE MAPPING'!Y:Y,'1) Tableau budgétaire 1'!C39)</f>
        <v>0</v>
      </c>
      <c r="J39" s="158"/>
      <c r="K39" s="161"/>
      <c r="L39" s="162"/>
    </row>
    <row r="40" spans="1:12" x14ac:dyDescent="0.3">
      <c r="B40" s="156" t="s">
        <v>410</v>
      </c>
      <c r="C40" s="157"/>
      <c r="D40" s="158"/>
      <c r="E40" s="158"/>
      <c r="F40" s="158"/>
      <c r="G40" s="159">
        <f t="shared" si="3"/>
        <v>0</v>
      </c>
      <c r="H40" s="160"/>
      <c r="I40" s="158">
        <f>+SUMIFS('LISTE MAPPING'!X:X,'LISTE MAPPING'!Y:Y,'1) Tableau budgétaire 1'!C40)</f>
        <v>0</v>
      </c>
      <c r="J40" s="158"/>
      <c r="K40" s="161"/>
      <c r="L40" s="162"/>
    </row>
    <row r="41" spans="1:12" x14ac:dyDescent="0.3">
      <c r="B41" s="156" t="s">
        <v>411</v>
      </c>
      <c r="C41" s="157"/>
      <c r="D41" s="158"/>
      <c r="E41" s="158"/>
      <c r="F41" s="158"/>
      <c r="G41" s="159">
        <f t="shared" si="3"/>
        <v>0</v>
      </c>
      <c r="H41" s="160"/>
      <c r="I41" s="158">
        <f>+SUMIFS('LISTE MAPPING'!X:X,'LISTE MAPPING'!Y:Y,'1) Tableau budgétaire 1'!C41)</f>
        <v>0</v>
      </c>
      <c r="J41" s="158"/>
      <c r="K41" s="161"/>
      <c r="L41" s="162"/>
    </row>
    <row r="42" spans="1:12" x14ac:dyDescent="0.3">
      <c r="B42" s="156" t="s">
        <v>412</v>
      </c>
      <c r="C42" s="157"/>
      <c r="D42" s="158"/>
      <c r="E42" s="158"/>
      <c r="F42" s="158"/>
      <c r="G42" s="159">
        <f t="shared" si="3"/>
        <v>0</v>
      </c>
      <c r="H42" s="160"/>
      <c r="I42" s="158">
        <f>+SUMIFS('LISTE MAPPING'!X:X,'LISTE MAPPING'!Y:Y,'1) Tableau budgétaire 1'!C42)</f>
        <v>0</v>
      </c>
      <c r="J42" s="158"/>
      <c r="K42" s="161"/>
      <c r="L42" s="162"/>
    </row>
    <row r="43" spans="1:12" x14ac:dyDescent="0.3">
      <c r="A43" s="167"/>
      <c r="B43" s="156" t="s">
        <v>413</v>
      </c>
      <c r="C43" s="157"/>
      <c r="D43" s="158"/>
      <c r="E43" s="158"/>
      <c r="F43" s="158"/>
      <c r="G43" s="159">
        <f t="shared" si="3"/>
        <v>0</v>
      </c>
      <c r="H43" s="160"/>
      <c r="I43" s="158">
        <f>+SUMIFS('LISTE MAPPING'!X:X,'LISTE MAPPING'!Y:Y,'1) Tableau budgétaire 1'!C43)</f>
        <v>0</v>
      </c>
      <c r="J43" s="158"/>
      <c r="K43" s="161"/>
      <c r="L43" s="162"/>
    </row>
    <row r="44" spans="1:12" s="167" customFormat="1" x14ac:dyDescent="0.3">
      <c r="A44" s="142"/>
      <c r="B44" s="156" t="s">
        <v>414</v>
      </c>
      <c r="C44" s="163"/>
      <c r="D44" s="164"/>
      <c r="E44" s="164"/>
      <c r="F44" s="164"/>
      <c r="G44" s="159">
        <f t="shared" si="3"/>
        <v>0</v>
      </c>
      <c r="H44" s="165"/>
      <c r="I44" s="158">
        <f>+SUMIFS('LISTE MAPPING'!X:X,'LISTE MAPPING'!Y:Y,'1) Tableau budgétaire 1'!C44)</f>
        <v>0</v>
      </c>
      <c r="J44" s="164"/>
      <c r="K44" s="166"/>
      <c r="L44" s="162"/>
    </row>
    <row r="45" spans="1:12" x14ac:dyDescent="0.3">
      <c r="B45" s="156" t="s">
        <v>415</v>
      </c>
      <c r="C45" s="163"/>
      <c r="D45" s="164"/>
      <c r="E45" s="164"/>
      <c r="F45" s="164"/>
      <c r="G45" s="159">
        <f t="shared" si="3"/>
        <v>0</v>
      </c>
      <c r="H45" s="165"/>
      <c r="I45" s="158">
        <f>+SUMIFS('LISTE MAPPING'!X:X,'LISTE MAPPING'!Y:Y,'1) Tableau budgétaire 1'!C45)</f>
        <v>0</v>
      </c>
      <c r="J45" s="164"/>
      <c r="K45" s="166"/>
      <c r="L45" s="162"/>
    </row>
    <row r="46" spans="1:12" x14ac:dyDescent="0.3">
      <c r="C46" s="168" t="s">
        <v>416</v>
      </c>
      <c r="D46" s="169">
        <f>SUM(D38:D45)</f>
        <v>0</v>
      </c>
      <c r="E46" s="169">
        <f>SUM(E38:E45)</f>
        <v>0</v>
      </c>
      <c r="F46" s="169">
        <f>SUM(F38:F45)</f>
        <v>0</v>
      </c>
      <c r="G46" s="169">
        <f>SUM(G38:G45)</f>
        <v>0</v>
      </c>
      <c r="H46" s="169">
        <f>(H38*G38)+(H39*G39)+(H40*G40)+(H41*G41)+(H42*G42)+(H43*G43)+(H44*G44)+(H45*G45)</f>
        <v>0</v>
      </c>
      <c r="I46" s="169">
        <f>SUM(I38:I45)</f>
        <v>0</v>
      </c>
      <c r="J46" s="169"/>
      <c r="K46" s="166"/>
      <c r="L46" s="170"/>
    </row>
    <row r="47" spans="1:12" x14ac:dyDescent="0.3">
      <c r="B47" s="172"/>
      <c r="C47" s="173"/>
      <c r="D47" s="174"/>
      <c r="E47" s="174"/>
      <c r="F47" s="174"/>
      <c r="G47" s="174"/>
      <c r="H47" s="174"/>
      <c r="I47" s="174"/>
      <c r="J47" s="174"/>
      <c r="K47" s="174"/>
      <c r="L47" s="162"/>
    </row>
    <row r="48" spans="1:12" x14ac:dyDescent="0.3">
      <c r="B48" s="168" t="s">
        <v>418</v>
      </c>
      <c r="C48" s="461" t="s">
        <v>647</v>
      </c>
      <c r="D48" s="461"/>
      <c r="E48" s="461"/>
      <c r="F48" s="461"/>
      <c r="G48" s="461"/>
      <c r="H48" s="461"/>
      <c r="I48" s="462"/>
      <c r="J48" s="462"/>
      <c r="K48" s="461"/>
      <c r="L48" s="154"/>
    </row>
    <row r="49" spans="1:12" ht="12" customHeight="1" x14ac:dyDescent="0.3">
      <c r="B49" s="153" t="s">
        <v>419</v>
      </c>
      <c r="C49" s="450" t="s">
        <v>648</v>
      </c>
      <c r="D49" s="450"/>
      <c r="E49" s="450"/>
      <c r="F49" s="450"/>
      <c r="G49" s="450"/>
      <c r="H49" s="450"/>
      <c r="I49" s="451"/>
      <c r="J49" s="451"/>
      <c r="K49" s="450"/>
      <c r="L49" s="155"/>
    </row>
    <row r="50" spans="1:12" ht="12" customHeight="1" x14ac:dyDescent="0.3">
      <c r="B50" s="156" t="s">
        <v>420</v>
      </c>
      <c r="C50" s="157" t="s">
        <v>628</v>
      </c>
      <c r="D50" s="158">
        <v>22856</v>
      </c>
      <c r="E50" s="158"/>
      <c r="F50" s="158"/>
      <c r="G50" s="159">
        <f>D50</f>
        <v>22856</v>
      </c>
      <c r="H50" s="160">
        <v>1</v>
      </c>
      <c r="I50" s="158">
        <f>+SUMIFS('LISTE MAPPING'!X:X,'LISTE MAPPING'!Y:Y,'1) Tableau budgétaire 1'!C50)</f>
        <v>5980.4626844992217</v>
      </c>
      <c r="J50" s="158" t="s">
        <v>617</v>
      </c>
      <c r="K50" s="161"/>
      <c r="L50" s="162"/>
    </row>
    <row r="51" spans="1:12" ht="12" customHeight="1" x14ac:dyDescent="0.3">
      <c r="B51" s="156" t="s">
        <v>421</v>
      </c>
      <c r="C51" s="157" t="s">
        <v>632</v>
      </c>
      <c r="D51" s="158">
        <v>68128</v>
      </c>
      <c r="E51" s="158"/>
      <c r="F51" s="158"/>
      <c r="G51" s="159">
        <f t="shared" ref="G51:G57" si="4">D51</f>
        <v>68128</v>
      </c>
      <c r="H51" s="160">
        <v>1</v>
      </c>
      <c r="I51" s="158">
        <f>+SUMIFS('LISTE MAPPING'!X:X,'LISTE MAPPING'!Y:Y,'1) Tableau budgétaire 1'!C51)</f>
        <v>17826.443289415169</v>
      </c>
      <c r="J51" s="158" t="s">
        <v>620</v>
      </c>
      <c r="K51" s="161"/>
      <c r="L51" s="162"/>
    </row>
    <row r="52" spans="1:12" ht="12" customHeight="1" x14ac:dyDescent="0.3">
      <c r="B52" s="156" t="s">
        <v>422</v>
      </c>
      <c r="C52" s="157" t="s">
        <v>649</v>
      </c>
      <c r="D52" s="158">
        <v>188485</v>
      </c>
      <c r="E52" s="158"/>
      <c r="F52" s="158"/>
      <c r="G52" s="159">
        <f t="shared" si="4"/>
        <v>188485</v>
      </c>
      <c r="H52" s="160">
        <v>1</v>
      </c>
      <c r="I52" s="158">
        <f>+SUMIFS('LISTE MAPPING'!X:X,'LISTE MAPPING'!Y:Y,'1) Tableau budgétaire 1'!C52)</f>
        <v>122780.72155945188</v>
      </c>
      <c r="J52" s="158" t="s">
        <v>621</v>
      </c>
      <c r="K52" s="161"/>
      <c r="L52" s="162"/>
    </row>
    <row r="53" spans="1:12" ht="12" customHeight="1" x14ac:dyDescent="0.3">
      <c r="B53" s="156" t="s">
        <v>423</v>
      </c>
      <c r="C53" s="157"/>
      <c r="D53" s="158"/>
      <c r="E53" s="158"/>
      <c r="F53" s="158"/>
      <c r="G53" s="159">
        <f t="shared" si="4"/>
        <v>0</v>
      </c>
      <c r="H53" s="160"/>
      <c r="I53" s="158">
        <f>+SUMIFS('LISTE MAPPING'!X:X,'LISTE MAPPING'!Y:Y,'1) Tableau budgétaire 1'!C53)</f>
        <v>0</v>
      </c>
      <c r="J53" s="158"/>
      <c r="K53" s="161"/>
      <c r="L53" s="162"/>
    </row>
    <row r="54" spans="1:12" ht="12" customHeight="1" x14ac:dyDescent="0.3">
      <c r="B54" s="156" t="s">
        <v>424</v>
      </c>
      <c r="C54" s="157"/>
      <c r="D54" s="158"/>
      <c r="E54" s="158"/>
      <c r="F54" s="158"/>
      <c r="G54" s="159">
        <f t="shared" si="4"/>
        <v>0</v>
      </c>
      <c r="H54" s="160">
        <v>0</v>
      </c>
      <c r="I54" s="158">
        <f>+SUMIFS('LISTE MAPPING'!X:X,'LISTE MAPPING'!Y:Y,'1) Tableau budgétaire 1'!C54)</f>
        <v>0</v>
      </c>
      <c r="J54" s="158"/>
      <c r="K54" s="161"/>
      <c r="L54" s="162"/>
    </row>
    <row r="55" spans="1:12" ht="12" customHeight="1" x14ac:dyDescent="0.3">
      <c r="B55" s="156" t="s">
        <v>425</v>
      </c>
      <c r="C55" s="157"/>
      <c r="D55" s="158"/>
      <c r="E55" s="158"/>
      <c r="F55" s="158"/>
      <c r="G55" s="159">
        <f t="shared" si="4"/>
        <v>0</v>
      </c>
      <c r="H55" s="160"/>
      <c r="I55" s="158">
        <f>+SUMIFS('LISTE MAPPING'!X:X,'LISTE MAPPING'!Y:Y,'1) Tableau budgétaire 1'!C55)</f>
        <v>0</v>
      </c>
      <c r="J55" s="158"/>
      <c r="K55" s="161"/>
      <c r="L55" s="162"/>
    </row>
    <row r="56" spans="1:12" ht="12" customHeight="1" x14ac:dyDescent="0.3">
      <c r="A56" s="167"/>
      <c r="B56" s="156" t="s">
        <v>426</v>
      </c>
      <c r="C56" s="163"/>
      <c r="D56" s="164"/>
      <c r="E56" s="164"/>
      <c r="F56" s="164"/>
      <c r="G56" s="159">
        <f t="shared" si="4"/>
        <v>0</v>
      </c>
      <c r="H56" s="165"/>
      <c r="I56" s="158">
        <f>+SUMIFS('LISTE MAPPING'!X:X,'LISTE MAPPING'!Y:Y,'1) Tableau budgétaire 1'!C56)</f>
        <v>0</v>
      </c>
      <c r="J56" s="164"/>
      <c r="K56" s="166"/>
      <c r="L56" s="162"/>
    </row>
    <row r="57" spans="1:12" s="167" customFormat="1" ht="12" customHeight="1" x14ac:dyDescent="0.3">
      <c r="B57" s="156" t="s">
        <v>427</v>
      </c>
      <c r="C57" s="163"/>
      <c r="D57" s="164"/>
      <c r="E57" s="164"/>
      <c r="F57" s="164"/>
      <c r="G57" s="159">
        <f t="shared" si="4"/>
        <v>0</v>
      </c>
      <c r="H57" s="165"/>
      <c r="I57" s="158">
        <f>+SUMIFS('LISTE MAPPING'!X:X,'LISTE MAPPING'!Y:Y,'1) Tableau budgétaire 1'!C57)</f>
        <v>0</v>
      </c>
      <c r="J57" s="164"/>
      <c r="K57" s="166"/>
      <c r="L57" s="162"/>
    </row>
    <row r="58" spans="1:12" s="167" customFormat="1" ht="12" customHeight="1" x14ac:dyDescent="0.3">
      <c r="A58" s="142"/>
      <c r="B58" s="142"/>
      <c r="C58" s="168" t="s">
        <v>438</v>
      </c>
      <c r="D58" s="169">
        <f>SUM(D50:D57)</f>
        <v>279469</v>
      </c>
      <c r="E58" s="169">
        <f>SUM(E50:E57)</f>
        <v>0</v>
      </c>
      <c r="F58" s="169">
        <f>SUM(F50:F57)</f>
        <v>0</v>
      </c>
      <c r="G58" s="171">
        <f>SUM(G50:G57)</f>
        <v>279469</v>
      </c>
      <c r="H58" s="169">
        <f>(H50*G50)+(H51*G51)+(H52*G52)+(H53*G53)+(H54*G54)+(H55*G55)+(H56*G56)+(H57*G57)</f>
        <v>279469</v>
      </c>
      <c r="I58" s="169">
        <f>SUM(I50:I57)</f>
        <v>146587.62753336626</v>
      </c>
      <c r="J58" s="169"/>
      <c r="K58" s="166"/>
      <c r="L58" s="170"/>
    </row>
    <row r="59" spans="1:12" ht="12" customHeight="1" x14ac:dyDescent="0.3">
      <c r="B59" s="153" t="s">
        <v>428</v>
      </c>
      <c r="C59" s="450" t="s">
        <v>610</v>
      </c>
      <c r="D59" s="450"/>
      <c r="E59" s="450"/>
      <c r="F59" s="450"/>
      <c r="G59" s="450"/>
      <c r="H59" s="450"/>
      <c r="I59" s="451"/>
      <c r="J59" s="451"/>
      <c r="K59" s="450"/>
      <c r="L59" s="155"/>
    </row>
    <row r="60" spans="1:12" ht="12" customHeight="1" x14ac:dyDescent="0.3">
      <c r="B60" s="156" t="s">
        <v>429</v>
      </c>
      <c r="C60" s="157" t="s">
        <v>630</v>
      </c>
      <c r="D60" s="158">
        <v>34948</v>
      </c>
      <c r="E60" s="158"/>
      <c r="F60" s="158"/>
      <c r="G60" s="159">
        <f>D60</f>
        <v>34948</v>
      </c>
      <c r="H60" s="160">
        <v>1</v>
      </c>
      <c r="I60" s="158">
        <f>+SUMIFS('LISTE MAPPING'!X:X,'LISTE MAPPING'!Y:Y,'1) Tableau budgétaire 1'!C60)</f>
        <v>9144.2237980572409</v>
      </c>
      <c r="J60" s="158" t="s">
        <v>622</v>
      </c>
      <c r="K60" s="161"/>
      <c r="L60" s="162"/>
    </row>
    <row r="61" spans="1:12" ht="12" customHeight="1" x14ac:dyDescent="0.3">
      <c r="B61" s="156" t="s">
        <v>430</v>
      </c>
      <c r="C61" s="157" t="s">
        <v>629</v>
      </c>
      <c r="D61" s="158">
        <v>27953</v>
      </c>
      <c r="E61" s="158"/>
      <c r="F61" s="158"/>
      <c r="G61" s="159">
        <f t="shared" ref="G61:G67" si="5">D61</f>
        <v>27953</v>
      </c>
      <c r="H61" s="160">
        <v>1</v>
      </c>
      <c r="I61" s="158">
        <f>+SUMIFS('LISTE MAPPING'!X:X,'LISTE MAPPING'!Y:Y,'1) Tableau budgétaire 1'!C61)</f>
        <v>7314.2097003641984</v>
      </c>
      <c r="J61" s="158" t="s">
        <v>653</v>
      </c>
      <c r="K61" s="161"/>
      <c r="L61" s="162"/>
    </row>
    <row r="62" spans="1:12" ht="12" customHeight="1" x14ac:dyDescent="0.3">
      <c r="B62" s="156" t="s">
        <v>431</v>
      </c>
      <c r="C62" s="157" t="s">
        <v>631</v>
      </c>
      <c r="D62" s="158">
        <v>3564</v>
      </c>
      <c r="E62" s="158"/>
      <c r="F62" s="158"/>
      <c r="G62" s="159">
        <f t="shared" si="5"/>
        <v>3564</v>
      </c>
      <c r="H62" s="160">
        <v>1</v>
      </c>
      <c r="I62" s="158">
        <f>+SUMIFS('LISTE MAPPING'!X:X,'LISTE MAPPING'!Y:Y,'1) Tableau budgétaire 1'!C62)</f>
        <v>932.54483442131163</v>
      </c>
      <c r="J62" s="158" t="s">
        <v>653</v>
      </c>
      <c r="K62" s="161"/>
      <c r="L62" s="162"/>
    </row>
    <row r="63" spans="1:12" ht="12" customHeight="1" x14ac:dyDescent="0.3">
      <c r="B63" s="156" t="s">
        <v>432</v>
      </c>
      <c r="C63" s="157"/>
      <c r="D63" s="158"/>
      <c r="E63" s="158"/>
      <c r="F63" s="158"/>
      <c r="G63" s="159">
        <f t="shared" si="5"/>
        <v>0</v>
      </c>
      <c r="H63" s="160"/>
      <c r="I63" s="158">
        <f>+SUMIFS('LISTE MAPPING'!X:X,'LISTE MAPPING'!Y:Y,'1) Tableau budgétaire 1'!C63)</f>
        <v>0</v>
      </c>
      <c r="J63" s="158"/>
      <c r="K63" s="161"/>
      <c r="L63" s="162"/>
    </row>
    <row r="64" spans="1:12" ht="12" customHeight="1" x14ac:dyDescent="0.3">
      <c r="B64" s="156" t="s">
        <v>433</v>
      </c>
      <c r="C64" s="157"/>
      <c r="D64" s="158"/>
      <c r="E64" s="158"/>
      <c r="F64" s="158"/>
      <c r="G64" s="159">
        <f t="shared" si="5"/>
        <v>0</v>
      </c>
      <c r="H64" s="160"/>
      <c r="I64" s="158">
        <f>+SUMIFS('LISTE MAPPING'!X:X,'LISTE MAPPING'!Y:Y,'1) Tableau budgétaire 1'!C64)</f>
        <v>0</v>
      </c>
      <c r="J64" s="158"/>
      <c r="K64" s="161"/>
      <c r="L64" s="162"/>
    </row>
    <row r="65" spans="1:12" ht="12" customHeight="1" x14ac:dyDescent="0.3">
      <c r="B65" s="156" t="s">
        <v>434</v>
      </c>
      <c r="C65" s="157"/>
      <c r="D65" s="158"/>
      <c r="E65" s="158"/>
      <c r="F65" s="158"/>
      <c r="G65" s="159">
        <f t="shared" si="5"/>
        <v>0</v>
      </c>
      <c r="H65" s="160"/>
      <c r="I65" s="158">
        <f>+SUMIFS('LISTE MAPPING'!X:X,'LISTE MAPPING'!Y:Y,'1) Tableau budgétaire 1'!C65)</f>
        <v>0</v>
      </c>
      <c r="J65" s="158"/>
      <c r="K65" s="161"/>
      <c r="L65" s="162"/>
    </row>
    <row r="66" spans="1:12" ht="12" customHeight="1" x14ac:dyDescent="0.3">
      <c r="B66" s="156" t="s">
        <v>435</v>
      </c>
      <c r="C66" s="163"/>
      <c r="D66" s="164"/>
      <c r="E66" s="164"/>
      <c r="F66" s="164"/>
      <c r="G66" s="159">
        <f t="shared" si="5"/>
        <v>0</v>
      </c>
      <c r="H66" s="165"/>
      <c r="I66" s="158">
        <f>+SUMIFS('LISTE MAPPING'!X:X,'LISTE MAPPING'!Y:Y,'1) Tableau budgétaire 1'!C66)</f>
        <v>0</v>
      </c>
      <c r="J66" s="164"/>
      <c r="K66" s="166"/>
      <c r="L66" s="162"/>
    </row>
    <row r="67" spans="1:12" ht="12" customHeight="1" x14ac:dyDescent="0.3">
      <c r="B67" s="156" t="s">
        <v>436</v>
      </c>
      <c r="C67" s="163"/>
      <c r="D67" s="164"/>
      <c r="E67" s="164"/>
      <c r="F67" s="164"/>
      <c r="G67" s="159">
        <f t="shared" si="5"/>
        <v>0</v>
      </c>
      <c r="H67" s="165"/>
      <c r="I67" s="158">
        <f>+SUMIFS('LISTE MAPPING'!X:X,'LISTE MAPPING'!Y:Y,'1) Tableau budgétaire 1'!C67)</f>
        <v>0</v>
      </c>
      <c r="J67" s="164"/>
      <c r="K67" s="166"/>
      <c r="L67" s="162"/>
    </row>
    <row r="68" spans="1:12" x14ac:dyDescent="0.3">
      <c r="C68" s="168" t="s">
        <v>437</v>
      </c>
      <c r="D68" s="171">
        <f>SUM(D60:D67)</f>
        <v>66465</v>
      </c>
      <c r="E68" s="171">
        <f>SUM(E60:E67)</f>
        <v>0</v>
      </c>
      <c r="F68" s="171">
        <f>SUM(F60:F67)</f>
        <v>0</v>
      </c>
      <c r="G68" s="171">
        <f>SUM(G60:G67)</f>
        <v>66465</v>
      </c>
      <c r="H68" s="169">
        <f>(H60*G60)+(H61*G61)+(H62*G62)+(H63*G63)+(H64*G64)+(H65*G65)+(H66*G66)+(H67*G67)</f>
        <v>66465</v>
      </c>
      <c r="I68" s="169">
        <f>SUM(I60:I67)</f>
        <v>17390.978332842751</v>
      </c>
      <c r="J68" s="169"/>
      <c r="K68" s="166"/>
      <c r="L68" s="170"/>
    </row>
    <row r="69" spans="1:12" ht="12" customHeight="1" x14ac:dyDescent="0.3">
      <c r="B69" s="153" t="s">
        <v>439</v>
      </c>
      <c r="C69" s="450"/>
      <c r="D69" s="450"/>
      <c r="E69" s="450"/>
      <c r="F69" s="450"/>
      <c r="G69" s="450"/>
      <c r="H69" s="450"/>
      <c r="I69" s="451"/>
      <c r="J69" s="451"/>
      <c r="K69" s="450"/>
      <c r="L69" s="155"/>
    </row>
    <row r="70" spans="1:12" ht="12" customHeight="1" x14ac:dyDescent="0.3">
      <c r="B70" s="156" t="s">
        <v>440</v>
      </c>
      <c r="C70" s="157"/>
      <c r="D70" s="158"/>
      <c r="E70" s="158"/>
      <c r="F70" s="158"/>
      <c r="G70" s="159">
        <f>D70</f>
        <v>0</v>
      </c>
      <c r="H70" s="160"/>
      <c r="I70" s="158">
        <f>+SUMIFS('LISTE MAPPING'!X:X,'LISTE MAPPING'!Y:Y,'1) Tableau budgétaire 1'!C70)</f>
        <v>0</v>
      </c>
      <c r="J70" s="158"/>
      <c r="K70" s="161"/>
      <c r="L70" s="162"/>
    </row>
    <row r="71" spans="1:12" ht="12" customHeight="1" x14ac:dyDescent="0.3">
      <c r="B71" s="156" t="s">
        <v>441</v>
      </c>
      <c r="C71" s="157"/>
      <c r="D71" s="158"/>
      <c r="E71" s="158"/>
      <c r="F71" s="158"/>
      <c r="G71" s="159">
        <f t="shared" ref="G71:G77" si="6">D71</f>
        <v>0</v>
      </c>
      <c r="H71" s="160"/>
      <c r="I71" s="158">
        <f>+SUMIFS('LISTE MAPPING'!X:X,'LISTE MAPPING'!Y:Y,'1) Tableau budgétaire 1'!C71)</f>
        <v>0</v>
      </c>
      <c r="J71" s="158"/>
      <c r="K71" s="161"/>
      <c r="L71" s="162"/>
    </row>
    <row r="72" spans="1:12" ht="12" customHeight="1" x14ac:dyDescent="0.3">
      <c r="B72" s="156" t="s">
        <v>442</v>
      </c>
      <c r="C72" s="157"/>
      <c r="D72" s="158"/>
      <c r="E72" s="158"/>
      <c r="F72" s="158"/>
      <c r="G72" s="159">
        <f t="shared" si="6"/>
        <v>0</v>
      </c>
      <c r="H72" s="160"/>
      <c r="I72" s="158">
        <f>+SUMIFS('LISTE MAPPING'!X:X,'LISTE MAPPING'!Y:Y,'1) Tableau budgétaire 1'!C72)</f>
        <v>0</v>
      </c>
      <c r="J72" s="158"/>
      <c r="K72" s="161"/>
      <c r="L72" s="162"/>
    </row>
    <row r="73" spans="1:12" ht="12" customHeight="1" x14ac:dyDescent="0.3">
      <c r="A73" s="167"/>
      <c r="B73" s="156" t="s">
        <v>443</v>
      </c>
      <c r="C73" s="157"/>
      <c r="D73" s="158"/>
      <c r="E73" s="158"/>
      <c r="F73" s="158"/>
      <c r="G73" s="159">
        <f t="shared" si="6"/>
        <v>0</v>
      </c>
      <c r="H73" s="160"/>
      <c r="I73" s="158">
        <f>+SUMIFS('LISTE MAPPING'!X:X,'LISTE MAPPING'!Y:Y,'1) Tableau budgétaire 1'!C73)</f>
        <v>0</v>
      </c>
      <c r="J73" s="158"/>
      <c r="K73" s="161"/>
      <c r="L73" s="162"/>
    </row>
    <row r="74" spans="1:12" s="167" customFormat="1" ht="12" customHeight="1" x14ac:dyDescent="0.3">
      <c r="A74" s="142"/>
      <c r="B74" s="156" t="s">
        <v>444</v>
      </c>
      <c r="C74" s="157"/>
      <c r="D74" s="158"/>
      <c r="E74" s="158"/>
      <c r="F74" s="158"/>
      <c r="G74" s="159">
        <f t="shared" si="6"/>
        <v>0</v>
      </c>
      <c r="H74" s="160"/>
      <c r="I74" s="158">
        <f>+SUMIFS('LISTE MAPPING'!X:X,'LISTE MAPPING'!Y:Y,'1) Tableau budgétaire 1'!C74)</f>
        <v>0</v>
      </c>
      <c r="J74" s="158"/>
      <c r="K74" s="161"/>
      <c r="L74" s="162"/>
    </row>
    <row r="75" spans="1:12" ht="12" customHeight="1" x14ac:dyDescent="0.3">
      <c r="B75" s="156" t="s">
        <v>445</v>
      </c>
      <c r="C75" s="157"/>
      <c r="D75" s="158"/>
      <c r="E75" s="158"/>
      <c r="F75" s="158"/>
      <c r="G75" s="159">
        <f t="shared" si="6"/>
        <v>0</v>
      </c>
      <c r="H75" s="160"/>
      <c r="I75" s="158">
        <f>+SUMIFS('LISTE MAPPING'!X:X,'LISTE MAPPING'!Y:Y,'1) Tableau budgétaire 1'!C75)</f>
        <v>0</v>
      </c>
      <c r="J75" s="158"/>
      <c r="K75" s="161"/>
      <c r="L75" s="162"/>
    </row>
    <row r="76" spans="1:12" ht="12" customHeight="1" x14ac:dyDescent="0.3">
      <c r="B76" s="156" t="s">
        <v>446</v>
      </c>
      <c r="C76" s="163"/>
      <c r="D76" s="164"/>
      <c r="E76" s="164"/>
      <c r="F76" s="164"/>
      <c r="G76" s="159">
        <f t="shared" si="6"/>
        <v>0</v>
      </c>
      <c r="H76" s="165"/>
      <c r="I76" s="158">
        <f>+SUMIFS('LISTE MAPPING'!X:X,'LISTE MAPPING'!Y:Y,'1) Tableau budgétaire 1'!C76)</f>
        <v>0</v>
      </c>
      <c r="J76" s="164"/>
      <c r="K76" s="166"/>
      <c r="L76" s="162"/>
    </row>
    <row r="77" spans="1:12" ht="12" customHeight="1" x14ac:dyDescent="0.3">
      <c r="B77" s="156" t="s">
        <v>447</v>
      </c>
      <c r="C77" s="163"/>
      <c r="D77" s="164"/>
      <c r="E77" s="164"/>
      <c r="F77" s="164"/>
      <c r="G77" s="159">
        <f t="shared" si="6"/>
        <v>0</v>
      </c>
      <c r="H77" s="165"/>
      <c r="I77" s="158">
        <f>+SUMIFS('LISTE MAPPING'!X:X,'LISTE MAPPING'!Y:Y,'1) Tableau budgétaire 1'!C77)</f>
        <v>0</v>
      </c>
      <c r="J77" s="164"/>
      <c r="K77" s="166"/>
      <c r="L77" s="162"/>
    </row>
    <row r="78" spans="1:12" ht="12" customHeight="1" x14ac:dyDescent="0.3">
      <c r="C78" s="168" t="s">
        <v>448</v>
      </c>
      <c r="D78" s="171">
        <f>SUM(D70:D77)</f>
        <v>0</v>
      </c>
      <c r="E78" s="171">
        <f>SUM(E70:E77)</f>
        <v>0</v>
      </c>
      <c r="F78" s="171">
        <f>SUM(F70:F77)</f>
        <v>0</v>
      </c>
      <c r="G78" s="171">
        <f>SUM(G70:G77)</f>
        <v>0</v>
      </c>
      <c r="H78" s="169">
        <f>(H70*G70)+(H71*G71)+(H72*G72)+(H73*G73)+(H74*G74)+(H75*G75)+(H76*G76)+(H77*G77)</f>
        <v>0</v>
      </c>
      <c r="I78" s="169">
        <f>SUM(I70:I77)</f>
        <v>0</v>
      </c>
      <c r="J78" s="169"/>
      <c r="K78" s="166"/>
      <c r="L78" s="170"/>
    </row>
    <row r="79" spans="1:12" ht="12" customHeight="1" x14ac:dyDescent="0.3">
      <c r="B79" s="153" t="s">
        <v>449</v>
      </c>
      <c r="C79" s="450"/>
      <c r="D79" s="450"/>
      <c r="E79" s="450"/>
      <c r="F79" s="450"/>
      <c r="G79" s="450"/>
      <c r="H79" s="450"/>
      <c r="I79" s="451"/>
      <c r="J79" s="451"/>
      <c r="K79" s="450"/>
      <c r="L79" s="155"/>
    </row>
    <row r="80" spans="1:12" ht="12" customHeight="1" x14ac:dyDescent="0.3">
      <c r="B80" s="156" t="s">
        <v>450</v>
      </c>
      <c r="C80" s="157"/>
      <c r="D80" s="158"/>
      <c r="E80" s="158"/>
      <c r="F80" s="158"/>
      <c r="G80" s="159">
        <f>D80</f>
        <v>0</v>
      </c>
      <c r="H80" s="160"/>
      <c r="I80" s="158">
        <f>+SUMIFS('LISTE MAPPING'!X:X,'LISTE MAPPING'!Y:Y,'1) Tableau budgétaire 1'!C80)</f>
        <v>0</v>
      </c>
      <c r="J80" s="158"/>
      <c r="K80" s="161"/>
      <c r="L80" s="162"/>
    </row>
    <row r="81" spans="2:12" ht="12" customHeight="1" x14ac:dyDescent="0.3">
      <c r="B81" s="156" t="s">
        <v>451</v>
      </c>
      <c r="C81" s="157"/>
      <c r="D81" s="158"/>
      <c r="E81" s="158"/>
      <c r="F81" s="158"/>
      <c r="G81" s="159">
        <f t="shared" ref="G81:G87" si="7">D81</f>
        <v>0</v>
      </c>
      <c r="H81" s="160"/>
      <c r="I81" s="158">
        <f>+SUMIFS('LISTE MAPPING'!X:X,'LISTE MAPPING'!Y:Y,'1) Tableau budgétaire 1'!C81)</f>
        <v>0</v>
      </c>
      <c r="J81" s="158"/>
      <c r="K81" s="161"/>
      <c r="L81" s="162"/>
    </row>
    <row r="82" spans="2:12" ht="12" customHeight="1" x14ac:dyDescent="0.3">
      <c r="B82" s="156" t="s">
        <v>452</v>
      </c>
      <c r="C82" s="157"/>
      <c r="D82" s="158"/>
      <c r="E82" s="158"/>
      <c r="F82" s="158"/>
      <c r="G82" s="159">
        <f t="shared" si="7"/>
        <v>0</v>
      </c>
      <c r="H82" s="160"/>
      <c r="I82" s="158">
        <f>+SUMIFS('LISTE MAPPING'!X:X,'LISTE MAPPING'!Y:Y,'1) Tableau budgétaire 1'!C82)</f>
        <v>0</v>
      </c>
      <c r="J82" s="158"/>
      <c r="K82" s="161"/>
      <c r="L82" s="162"/>
    </row>
    <row r="83" spans="2:12" ht="12" customHeight="1" x14ac:dyDescent="0.3">
      <c r="B83" s="156" t="s">
        <v>453</v>
      </c>
      <c r="C83" s="157"/>
      <c r="D83" s="158"/>
      <c r="E83" s="158"/>
      <c r="F83" s="158"/>
      <c r="G83" s="159">
        <f t="shared" si="7"/>
        <v>0</v>
      </c>
      <c r="H83" s="160"/>
      <c r="I83" s="158">
        <f>+SUMIFS('LISTE MAPPING'!X:X,'LISTE MAPPING'!Y:Y,'1) Tableau budgétaire 1'!C83)</f>
        <v>0</v>
      </c>
      <c r="J83" s="158"/>
      <c r="K83" s="161"/>
      <c r="L83" s="162"/>
    </row>
    <row r="84" spans="2:12" ht="12" customHeight="1" x14ac:dyDescent="0.3">
      <c r="B84" s="156" t="s">
        <v>454</v>
      </c>
      <c r="C84" s="157"/>
      <c r="D84" s="158"/>
      <c r="E84" s="158"/>
      <c r="F84" s="158"/>
      <c r="G84" s="159">
        <f t="shared" si="7"/>
        <v>0</v>
      </c>
      <c r="H84" s="160"/>
      <c r="I84" s="158">
        <f>+SUMIFS('LISTE MAPPING'!X:X,'LISTE MAPPING'!Y:Y,'1) Tableau budgétaire 1'!C84)</f>
        <v>0</v>
      </c>
      <c r="J84" s="158"/>
      <c r="K84" s="161"/>
      <c r="L84" s="162"/>
    </row>
    <row r="85" spans="2:12" ht="12" customHeight="1" x14ac:dyDescent="0.3">
      <c r="B85" s="156" t="s">
        <v>455</v>
      </c>
      <c r="C85" s="157"/>
      <c r="D85" s="158"/>
      <c r="E85" s="158"/>
      <c r="F85" s="158"/>
      <c r="G85" s="159">
        <f t="shared" si="7"/>
        <v>0</v>
      </c>
      <c r="H85" s="160"/>
      <c r="I85" s="158">
        <f>+SUMIFS('LISTE MAPPING'!X:X,'LISTE MAPPING'!Y:Y,'1) Tableau budgétaire 1'!C85)</f>
        <v>0</v>
      </c>
      <c r="J85" s="158"/>
      <c r="K85" s="161"/>
      <c r="L85" s="162"/>
    </row>
    <row r="86" spans="2:12" ht="12" customHeight="1" x14ac:dyDescent="0.3">
      <c r="B86" s="156" t="s">
        <v>456</v>
      </c>
      <c r="C86" s="163"/>
      <c r="D86" s="164"/>
      <c r="E86" s="164"/>
      <c r="F86" s="164"/>
      <c r="G86" s="159">
        <f t="shared" si="7"/>
        <v>0</v>
      </c>
      <c r="H86" s="165"/>
      <c r="I86" s="158">
        <f>+SUMIFS('LISTE MAPPING'!X:X,'LISTE MAPPING'!Y:Y,'1) Tableau budgétaire 1'!C86)</f>
        <v>0</v>
      </c>
      <c r="J86" s="164"/>
      <c r="K86" s="166"/>
      <c r="L86" s="162"/>
    </row>
    <row r="87" spans="2:12" ht="12" customHeight="1" x14ac:dyDescent="0.3">
      <c r="B87" s="156" t="s">
        <v>457</v>
      </c>
      <c r="C87" s="163"/>
      <c r="D87" s="164"/>
      <c r="E87" s="164"/>
      <c r="F87" s="164"/>
      <c r="G87" s="159">
        <f t="shared" si="7"/>
        <v>0</v>
      </c>
      <c r="H87" s="165"/>
      <c r="I87" s="158">
        <f>+SUMIFS('LISTE MAPPING'!X:X,'LISTE MAPPING'!Y:Y,'1) Tableau budgétaire 1'!C87)</f>
        <v>0</v>
      </c>
      <c r="J87" s="164"/>
      <c r="K87" s="166"/>
      <c r="L87" s="162"/>
    </row>
    <row r="88" spans="2:12" ht="12" customHeight="1" x14ac:dyDescent="0.3">
      <c r="C88" s="168" t="s">
        <v>458</v>
      </c>
      <c r="D88" s="169">
        <f>SUM(D80:D87)</f>
        <v>0</v>
      </c>
      <c r="E88" s="169">
        <f>SUM(E80:E87)</f>
        <v>0</v>
      </c>
      <c r="F88" s="169">
        <f>SUM(F80:F87)</f>
        <v>0</v>
      </c>
      <c r="G88" s="169">
        <f>SUM(G80:G87)</f>
        <v>0</v>
      </c>
      <c r="H88" s="169">
        <f>(H80*G80)+(H81*G81)+(H82*G82)+(H83*G83)+(H84*G84)+(H85*G85)+(H86*G86)+(H87*G87)</f>
        <v>0</v>
      </c>
      <c r="I88" s="169">
        <f>SUM(I80:I87)</f>
        <v>0</v>
      </c>
      <c r="J88" s="169"/>
      <c r="K88" s="166"/>
      <c r="L88" s="170"/>
    </row>
    <row r="89" spans="2:12" ht="12" customHeight="1" x14ac:dyDescent="0.3">
      <c r="B89" s="175"/>
      <c r="C89" s="172"/>
      <c r="D89" s="176"/>
      <c r="E89" s="176"/>
      <c r="F89" s="176"/>
      <c r="G89" s="176"/>
      <c r="H89" s="176"/>
      <c r="I89" s="176"/>
      <c r="J89" s="176"/>
      <c r="K89" s="172"/>
      <c r="L89" s="177"/>
    </row>
    <row r="90" spans="2:12" ht="12" customHeight="1" x14ac:dyDescent="0.3">
      <c r="B90" s="168" t="s">
        <v>459</v>
      </c>
      <c r="C90" s="461" t="s">
        <v>650</v>
      </c>
      <c r="D90" s="461"/>
      <c r="E90" s="461"/>
      <c r="F90" s="461"/>
      <c r="G90" s="461"/>
      <c r="H90" s="461"/>
      <c r="I90" s="462"/>
      <c r="J90" s="462"/>
      <c r="K90" s="461"/>
      <c r="L90" s="154"/>
    </row>
    <row r="91" spans="2:12" ht="12" customHeight="1" x14ac:dyDescent="0.3">
      <c r="B91" s="153" t="s">
        <v>461</v>
      </c>
      <c r="C91" s="450" t="s">
        <v>651</v>
      </c>
      <c r="D91" s="450"/>
      <c r="E91" s="450"/>
      <c r="F91" s="450"/>
      <c r="G91" s="450"/>
      <c r="H91" s="450"/>
      <c r="I91" s="451"/>
      <c r="J91" s="451"/>
      <c r="K91" s="450"/>
      <c r="L91" s="155"/>
    </row>
    <row r="92" spans="2:12" ht="12" customHeight="1" x14ac:dyDescent="0.3">
      <c r="B92" s="156" t="s">
        <v>462</v>
      </c>
      <c r="C92" s="157" t="s">
        <v>634</v>
      </c>
      <c r="D92" s="158">
        <v>56582</v>
      </c>
      <c r="E92" s="158"/>
      <c r="F92" s="158"/>
      <c r="G92" s="159">
        <f>D92</f>
        <v>56582</v>
      </c>
      <c r="H92" s="160">
        <v>1</v>
      </c>
      <c r="I92" s="158">
        <f>+SUMIFS('LISTE MAPPING'!X:X,'LISTE MAPPING'!Y:Y,'1) Tableau budgétaire 1'!C92)</f>
        <v>13468.557070965995</v>
      </c>
      <c r="J92" s="158" t="s">
        <v>618</v>
      </c>
      <c r="K92" s="161"/>
      <c r="L92" s="162"/>
    </row>
    <row r="93" spans="2:12" ht="12" customHeight="1" x14ac:dyDescent="0.3">
      <c r="B93" s="156" t="s">
        <v>463</v>
      </c>
      <c r="C93" s="157" t="s">
        <v>633</v>
      </c>
      <c r="D93" s="158">
        <v>56582</v>
      </c>
      <c r="E93" s="158"/>
      <c r="F93" s="158"/>
      <c r="G93" s="159">
        <f t="shared" ref="G93:G99" si="8">D93</f>
        <v>56582</v>
      </c>
      <c r="H93" s="160">
        <v>1</v>
      </c>
      <c r="I93" s="158">
        <f>+SUMIFS('LISTE MAPPING'!X:X,'LISTE MAPPING'!Y:Y,'1) Tableau budgétaire 1'!C93)</f>
        <v>13468.558970597565</v>
      </c>
      <c r="J93" s="158" t="s">
        <v>618</v>
      </c>
      <c r="K93" s="161"/>
      <c r="L93" s="162"/>
    </row>
    <row r="94" spans="2:12" ht="12" customHeight="1" x14ac:dyDescent="0.3">
      <c r="B94" s="156" t="s">
        <v>464</v>
      </c>
      <c r="C94" s="157" t="s">
        <v>652</v>
      </c>
      <c r="D94" s="158">
        <v>3858</v>
      </c>
      <c r="E94" s="158"/>
      <c r="F94" s="158"/>
      <c r="G94" s="159">
        <f t="shared" si="8"/>
        <v>3858</v>
      </c>
      <c r="H94" s="160">
        <v>1</v>
      </c>
      <c r="I94" s="158">
        <f>+SUMIFS('LISTE MAPPING'!X:X,'LISTE MAPPING'!Y:Y,'1) Tableau budgétaire 1'!C94)</f>
        <v>7765.4708838205852</v>
      </c>
      <c r="J94" s="158" t="s">
        <v>618</v>
      </c>
      <c r="K94" s="161"/>
      <c r="L94" s="162"/>
    </row>
    <row r="95" spans="2:12" ht="12" customHeight="1" x14ac:dyDescent="0.3">
      <c r="B95" s="156" t="s">
        <v>465</v>
      </c>
      <c r="C95" s="157"/>
      <c r="D95" s="178"/>
      <c r="E95" s="178"/>
      <c r="F95" s="178"/>
      <c r="G95" s="159">
        <f t="shared" si="8"/>
        <v>0</v>
      </c>
      <c r="H95" s="179"/>
      <c r="I95" s="158">
        <f>+SUMIFS('LISTE MAPPING'!X:X,'LISTE MAPPING'!Y:Y,'1) Tableau budgétaire 1'!C95)</f>
        <v>0</v>
      </c>
      <c r="J95" s="178"/>
      <c r="K95" s="180"/>
      <c r="L95" s="162"/>
    </row>
    <row r="96" spans="2:12" ht="12" customHeight="1" x14ac:dyDescent="0.3">
      <c r="B96" s="156" t="s">
        <v>466</v>
      </c>
      <c r="C96" s="157"/>
      <c r="D96" s="158"/>
      <c r="E96" s="158"/>
      <c r="F96" s="158"/>
      <c r="G96" s="159">
        <f t="shared" si="8"/>
        <v>0</v>
      </c>
      <c r="H96" s="160"/>
      <c r="I96" s="158">
        <f>+SUMIFS('LISTE MAPPING'!X:X,'LISTE MAPPING'!Y:Y,'1) Tableau budgétaire 1'!C96)</f>
        <v>0</v>
      </c>
      <c r="J96" s="158"/>
      <c r="K96" s="161"/>
      <c r="L96" s="162"/>
    </row>
    <row r="97" spans="2:12" ht="12" customHeight="1" x14ac:dyDescent="0.3">
      <c r="B97" s="156" t="s">
        <v>467</v>
      </c>
      <c r="C97" s="157"/>
      <c r="D97" s="158"/>
      <c r="E97" s="158"/>
      <c r="F97" s="158"/>
      <c r="G97" s="159">
        <f t="shared" si="8"/>
        <v>0</v>
      </c>
      <c r="H97" s="160"/>
      <c r="I97" s="158">
        <f>+SUMIFS('LISTE MAPPING'!X:X,'LISTE MAPPING'!Y:Y,'1) Tableau budgétaire 1'!C97)</f>
        <v>0</v>
      </c>
      <c r="J97" s="158"/>
      <c r="K97" s="161"/>
      <c r="L97" s="162"/>
    </row>
    <row r="98" spans="2:12" ht="12" customHeight="1" x14ac:dyDescent="0.3">
      <c r="B98" s="156" t="s">
        <v>468</v>
      </c>
      <c r="C98" s="163"/>
      <c r="D98" s="164"/>
      <c r="E98" s="164"/>
      <c r="F98" s="164"/>
      <c r="G98" s="159">
        <f t="shared" si="8"/>
        <v>0</v>
      </c>
      <c r="H98" s="165"/>
      <c r="I98" s="158">
        <f>+SUMIFS('LISTE MAPPING'!X:X,'LISTE MAPPING'!Y:Y,'1) Tableau budgétaire 1'!C98)</f>
        <v>0</v>
      </c>
      <c r="J98" s="164"/>
      <c r="K98" s="166"/>
      <c r="L98" s="162"/>
    </row>
    <row r="99" spans="2:12" ht="12" customHeight="1" x14ac:dyDescent="0.3">
      <c r="B99" s="156" t="s">
        <v>469</v>
      </c>
      <c r="C99" s="163"/>
      <c r="D99" s="164"/>
      <c r="E99" s="164"/>
      <c r="F99" s="164"/>
      <c r="G99" s="159">
        <f t="shared" si="8"/>
        <v>0</v>
      </c>
      <c r="H99" s="165"/>
      <c r="I99" s="158">
        <f>+SUMIFS('LISTE MAPPING'!X:X,'LISTE MAPPING'!Y:Y,'1) Tableau budgétaire 1'!C99)</f>
        <v>0</v>
      </c>
      <c r="J99" s="164"/>
      <c r="K99" s="166"/>
      <c r="L99" s="162"/>
    </row>
    <row r="100" spans="2:12" ht="12" customHeight="1" x14ac:dyDescent="0.3">
      <c r="C100" s="168" t="s">
        <v>470</v>
      </c>
      <c r="D100" s="169">
        <f>SUM(D92:D99)</f>
        <v>117022</v>
      </c>
      <c r="E100" s="169">
        <f>SUM(E92:E99)</f>
        <v>0</v>
      </c>
      <c r="F100" s="169">
        <f>SUM(F92:F99)</f>
        <v>0</v>
      </c>
      <c r="G100" s="171">
        <f>SUM(G92:G99)</f>
        <v>117022</v>
      </c>
      <c r="H100" s="169">
        <f>(H92*G92)+(H93*G93)+(H94*G94)+(H95*G95)+(H96*G96)+(H97*G97)+(H98*G98)+(H99*G99)</f>
        <v>117022</v>
      </c>
      <c r="I100" s="169">
        <f>SUM(I92:I99)</f>
        <v>34702.586925384145</v>
      </c>
      <c r="J100" s="169"/>
      <c r="K100" s="166"/>
      <c r="L100" s="170"/>
    </row>
    <row r="101" spans="2:12" ht="12" customHeight="1" x14ac:dyDescent="0.3">
      <c r="B101" s="153" t="s">
        <v>471</v>
      </c>
      <c r="C101" s="450" t="s">
        <v>611</v>
      </c>
      <c r="D101" s="450"/>
      <c r="E101" s="450"/>
      <c r="F101" s="450"/>
      <c r="G101" s="450"/>
      <c r="H101" s="450"/>
      <c r="I101" s="451"/>
      <c r="J101" s="451"/>
      <c r="K101" s="450"/>
      <c r="L101" s="155"/>
    </row>
    <row r="102" spans="2:12" ht="12" customHeight="1" x14ac:dyDescent="0.3">
      <c r="B102" s="156" t="s">
        <v>472</v>
      </c>
      <c r="C102" s="157" t="s">
        <v>635</v>
      </c>
      <c r="D102" s="158">
        <v>10133</v>
      </c>
      <c r="E102" s="158"/>
      <c r="F102" s="158"/>
      <c r="G102" s="159">
        <f>D102</f>
        <v>10133</v>
      </c>
      <c r="H102" s="160">
        <v>1</v>
      </c>
      <c r="I102" s="158">
        <f>+SUMIFS('LISTE MAPPING'!X:X,'LISTE MAPPING'!Y:Y,'1) Tableau budgétaire 1'!C102)</f>
        <v>7851.7622232426329</v>
      </c>
      <c r="J102" s="158" t="s">
        <v>618</v>
      </c>
      <c r="K102" s="161"/>
      <c r="L102" s="162"/>
    </row>
    <row r="103" spans="2:12" ht="12" customHeight="1" x14ac:dyDescent="0.3">
      <c r="B103" s="156" t="s">
        <v>473</v>
      </c>
      <c r="C103" s="157" t="s">
        <v>636</v>
      </c>
      <c r="D103" s="158">
        <v>26205</v>
      </c>
      <c r="E103" s="158"/>
      <c r="F103" s="158"/>
      <c r="G103" s="159">
        <f t="shared" ref="G103:G109" si="9">D103</f>
        <v>26205</v>
      </c>
      <c r="H103" s="160">
        <v>1</v>
      </c>
      <c r="I103" s="158">
        <f>+SUMIFS('LISTE MAPPING'!X:X,'LISTE MAPPING'!Y:Y,'1) Tableau budgétaire 1'!C103)</f>
        <v>19113.856381418282</v>
      </c>
      <c r="J103" s="158" t="s">
        <v>618</v>
      </c>
      <c r="K103" s="161"/>
      <c r="L103" s="162"/>
    </row>
    <row r="104" spans="2:12" ht="12" customHeight="1" x14ac:dyDescent="0.3">
      <c r="B104" s="156" t="s">
        <v>474</v>
      </c>
      <c r="C104" s="157" t="s">
        <v>637</v>
      </c>
      <c r="D104" s="158">
        <v>21359</v>
      </c>
      <c r="E104" s="158"/>
      <c r="F104" s="158"/>
      <c r="G104" s="159">
        <f t="shared" si="9"/>
        <v>21359</v>
      </c>
      <c r="H104" s="160">
        <v>1</v>
      </c>
      <c r="I104" s="158">
        <f>+SUMIFS('LISTE MAPPING'!X:X,'LISTE MAPPING'!Y:Y,'1) Tableau budgétaire 1'!C104)</f>
        <v>7610.5957875931435</v>
      </c>
      <c r="J104" s="158" t="s">
        <v>618</v>
      </c>
      <c r="K104" s="161"/>
      <c r="L104" s="162"/>
    </row>
    <row r="105" spans="2:12" ht="12" customHeight="1" x14ac:dyDescent="0.3">
      <c r="B105" s="156" t="s">
        <v>475</v>
      </c>
      <c r="C105" s="157" t="s">
        <v>638</v>
      </c>
      <c r="D105" s="158">
        <v>34943</v>
      </c>
      <c r="E105" s="158"/>
      <c r="F105" s="158"/>
      <c r="G105" s="159">
        <f t="shared" si="9"/>
        <v>34943</v>
      </c>
      <c r="H105" s="160">
        <v>1</v>
      </c>
      <c r="I105" s="158">
        <f>+SUMIFS('LISTE MAPPING'!X:X,'LISTE MAPPING'!Y:Y,'1) Tableau budgétaire 1'!C105)</f>
        <v>9143.2883275919648</v>
      </c>
      <c r="J105" s="158" t="s">
        <v>654</v>
      </c>
      <c r="K105" s="161"/>
      <c r="L105" s="162"/>
    </row>
    <row r="106" spans="2:12" ht="12" customHeight="1" x14ac:dyDescent="0.3">
      <c r="B106" s="156" t="s">
        <v>476</v>
      </c>
      <c r="C106" s="157" t="s">
        <v>639</v>
      </c>
      <c r="D106" s="158">
        <v>24581</v>
      </c>
      <c r="E106" s="158"/>
      <c r="F106" s="158"/>
      <c r="G106" s="159">
        <f t="shared" si="9"/>
        <v>24581</v>
      </c>
      <c r="H106" s="160">
        <v>1</v>
      </c>
      <c r="I106" s="158">
        <f>+SUMIFS('LISTE MAPPING'!X:X,'LISTE MAPPING'!Y:Y,'1) Tableau budgétaire 1'!C106)</f>
        <v>6431.792103851677</v>
      </c>
      <c r="J106" s="158" t="s">
        <v>618</v>
      </c>
      <c r="K106" s="161"/>
      <c r="L106" s="162"/>
    </row>
    <row r="107" spans="2:12" ht="12" customHeight="1" x14ac:dyDescent="0.3">
      <c r="B107" s="156" t="s">
        <v>477</v>
      </c>
      <c r="C107" s="181"/>
      <c r="D107" s="158"/>
      <c r="E107" s="158"/>
      <c r="F107" s="158"/>
      <c r="G107" s="159">
        <f t="shared" si="9"/>
        <v>0</v>
      </c>
      <c r="H107" s="160"/>
      <c r="I107" s="158">
        <f>+SUMIFS('LISTE MAPPING'!X:X,'LISTE MAPPING'!Y:Y,'1) Tableau budgétaire 1'!C107)</f>
        <v>0</v>
      </c>
      <c r="J107" s="158"/>
      <c r="K107" s="161"/>
      <c r="L107" s="162"/>
    </row>
    <row r="108" spans="2:12" ht="12" customHeight="1" x14ac:dyDescent="0.3">
      <c r="B108" s="156" t="s">
        <v>478</v>
      </c>
      <c r="C108" s="163"/>
      <c r="D108" s="164"/>
      <c r="E108" s="164"/>
      <c r="F108" s="164"/>
      <c r="G108" s="159">
        <f t="shared" si="9"/>
        <v>0</v>
      </c>
      <c r="H108" s="165"/>
      <c r="I108" s="158">
        <f>+SUMIFS('LISTE MAPPING'!X:X,'LISTE MAPPING'!Y:Y,'1) Tableau budgétaire 1'!C108)</f>
        <v>0</v>
      </c>
      <c r="J108" s="164"/>
      <c r="K108" s="166"/>
      <c r="L108" s="162"/>
    </row>
    <row r="109" spans="2:12" ht="12" customHeight="1" x14ac:dyDescent="0.3">
      <c r="B109" s="156" t="s">
        <v>479</v>
      </c>
      <c r="C109" s="163"/>
      <c r="D109" s="164"/>
      <c r="E109" s="164"/>
      <c r="F109" s="164"/>
      <c r="G109" s="159">
        <f t="shared" si="9"/>
        <v>0</v>
      </c>
      <c r="H109" s="165"/>
      <c r="I109" s="158">
        <f>+SUMIFS('LISTE MAPPING'!X:X,'LISTE MAPPING'!Y:Y,'1) Tableau budgétaire 1'!C109)</f>
        <v>0</v>
      </c>
      <c r="J109" s="164"/>
      <c r="K109" s="166"/>
      <c r="L109" s="162"/>
    </row>
    <row r="110" spans="2:12" ht="12" customHeight="1" x14ac:dyDescent="0.3">
      <c r="C110" s="168" t="s">
        <v>480</v>
      </c>
      <c r="D110" s="171">
        <f>SUM(D102:D109)</f>
        <v>117221</v>
      </c>
      <c r="E110" s="171">
        <f>SUM(E102:E109)</f>
        <v>0</v>
      </c>
      <c r="F110" s="171">
        <f>SUM(F102:F109)</f>
        <v>0</v>
      </c>
      <c r="G110" s="171">
        <f>SUM(G102:G109)</f>
        <v>117221</v>
      </c>
      <c r="H110" s="169">
        <f>(H102*G102)+(H103*G103)+(H104*G104)+(H105*G105)+(H106*G106)+(H107*G107)+(H108*G108)+(H109*G109)</f>
        <v>117221</v>
      </c>
      <c r="I110" s="169">
        <f>SUM(I102:I109)</f>
        <v>50151.294823697703</v>
      </c>
      <c r="J110" s="169"/>
      <c r="K110" s="166"/>
      <c r="L110" s="170"/>
    </row>
    <row r="111" spans="2:12" ht="12" customHeight="1" x14ac:dyDescent="0.3">
      <c r="B111" s="168" t="s">
        <v>481</v>
      </c>
      <c r="C111" s="450"/>
      <c r="D111" s="450"/>
      <c r="E111" s="450"/>
      <c r="F111" s="450"/>
      <c r="G111" s="450"/>
      <c r="H111" s="450"/>
      <c r="I111" s="451"/>
      <c r="J111" s="451"/>
      <c r="K111" s="450"/>
      <c r="L111" s="155"/>
    </row>
    <row r="112" spans="2:12" ht="12" customHeight="1" x14ac:dyDescent="0.3">
      <c r="B112" s="156" t="s">
        <v>482</v>
      </c>
      <c r="C112" s="157"/>
      <c r="D112" s="158"/>
      <c r="E112" s="158"/>
      <c r="F112" s="158"/>
      <c r="G112" s="159">
        <f>D112</f>
        <v>0</v>
      </c>
      <c r="H112" s="160"/>
      <c r="I112" s="158">
        <f>+SUMIFS('LISTE MAPPING'!X:X,'LISTE MAPPING'!Y:Y,'1) Tableau budgétaire 1'!C112)</f>
        <v>0</v>
      </c>
      <c r="J112" s="158"/>
      <c r="K112" s="161"/>
      <c r="L112" s="162"/>
    </row>
    <row r="113" spans="2:12" ht="12" customHeight="1" x14ac:dyDescent="0.3">
      <c r="B113" s="156" t="s">
        <v>483</v>
      </c>
      <c r="C113" s="157"/>
      <c r="D113" s="158"/>
      <c r="E113" s="158"/>
      <c r="F113" s="158"/>
      <c r="G113" s="159">
        <f t="shared" ref="G113:G119" si="10">D113</f>
        <v>0</v>
      </c>
      <c r="H113" s="160"/>
      <c r="I113" s="158">
        <f>+SUMIFS('LISTE MAPPING'!X:X,'LISTE MAPPING'!Y:Y,'1) Tableau budgétaire 1'!C113)</f>
        <v>0</v>
      </c>
      <c r="J113" s="158"/>
      <c r="K113" s="161"/>
      <c r="L113" s="162"/>
    </row>
    <row r="114" spans="2:12" ht="12" customHeight="1" x14ac:dyDescent="0.3">
      <c r="B114" s="156" t="s">
        <v>484</v>
      </c>
      <c r="C114" s="157"/>
      <c r="D114" s="158"/>
      <c r="E114" s="158"/>
      <c r="F114" s="158"/>
      <c r="G114" s="159">
        <f t="shared" si="10"/>
        <v>0</v>
      </c>
      <c r="H114" s="160"/>
      <c r="I114" s="158">
        <f>+SUMIFS('LISTE MAPPING'!X:X,'LISTE MAPPING'!Y:Y,'1) Tableau budgétaire 1'!C114)</f>
        <v>0</v>
      </c>
      <c r="J114" s="158"/>
      <c r="K114" s="161"/>
      <c r="L114" s="162"/>
    </row>
    <row r="115" spans="2:12" ht="12" customHeight="1" x14ac:dyDescent="0.3">
      <c r="B115" s="156" t="s">
        <v>485</v>
      </c>
      <c r="C115" s="157"/>
      <c r="D115" s="158"/>
      <c r="E115" s="158"/>
      <c r="F115" s="158"/>
      <c r="G115" s="159">
        <f t="shared" si="10"/>
        <v>0</v>
      </c>
      <c r="H115" s="160"/>
      <c r="I115" s="158">
        <f>+SUMIFS('LISTE MAPPING'!X:X,'LISTE MAPPING'!Y:Y,'1) Tableau budgétaire 1'!C115)</f>
        <v>0</v>
      </c>
      <c r="J115" s="158"/>
      <c r="K115" s="161"/>
      <c r="L115" s="162"/>
    </row>
    <row r="116" spans="2:12" ht="12" customHeight="1" x14ac:dyDescent="0.3">
      <c r="B116" s="156" t="s">
        <v>486</v>
      </c>
      <c r="C116" s="157"/>
      <c r="D116" s="158"/>
      <c r="E116" s="158"/>
      <c r="F116" s="158"/>
      <c r="G116" s="159">
        <f t="shared" si="10"/>
        <v>0</v>
      </c>
      <c r="H116" s="160"/>
      <c r="I116" s="158">
        <f>+SUMIFS('LISTE MAPPING'!X:X,'LISTE MAPPING'!Y:Y,'1) Tableau budgétaire 1'!C116)</f>
        <v>0</v>
      </c>
      <c r="J116" s="158"/>
      <c r="K116" s="161"/>
      <c r="L116" s="162"/>
    </row>
    <row r="117" spans="2:12" ht="12" customHeight="1" x14ac:dyDescent="0.3">
      <c r="B117" s="156" t="s">
        <v>487</v>
      </c>
      <c r="C117" s="157"/>
      <c r="D117" s="158"/>
      <c r="E117" s="158"/>
      <c r="F117" s="158"/>
      <c r="G117" s="159">
        <f t="shared" si="10"/>
        <v>0</v>
      </c>
      <c r="H117" s="160"/>
      <c r="I117" s="158">
        <f>+SUMIFS('LISTE MAPPING'!X:X,'LISTE MAPPING'!Y:Y,'1) Tableau budgétaire 1'!C117)</f>
        <v>0</v>
      </c>
      <c r="J117" s="158"/>
      <c r="K117" s="161"/>
      <c r="L117" s="162"/>
    </row>
    <row r="118" spans="2:12" ht="12" customHeight="1" x14ac:dyDescent="0.3">
      <c r="B118" s="156" t="s">
        <v>488</v>
      </c>
      <c r="C118" s="163"/>
      <c r="D118" s="164"/>
      <c r="E118" s="164"/>
      <c r="F118" s="164"/>
      <c r="G118" s="159">
        <f t="shared" si="10"/>
        <v>0</v>
      </c>
      <c r="H118" s="165"/>
      <c r="I118" s="158">
        <f>+SUMIFS('LISTE MAPPING'!X:X,'LISTE MAPPING'!Y:Y,'1) Tableau budgétaire 1'!C118)</f>
        <v>0</v>
      </c>
      <c r="J118" s="164"/>
      <c r="K118" s="166"/>
      <c r="L118" s="162"/>
    </row>
    <row r="119" spans="2:12" ht="12" customHeight="1" x14ac:dyDescent="0.3">
      <c r="B119" s="156" t="s">
        <v>489</v>
      </c>
      <c r="C119" s="163"/>
      <c r="D119" s="164"/>
      <c r="E119" s="164"/>
      <c r="F119" s="164"/>
      <c r="G119" s="159">
        <f t="shared" si="10"/>
        <v>0</v>
      </c>
      <c r="H119" s="165"/>
      <c r="I119" s="158">
        <f>+SUMIFS('LISTE MAPPING'!X:X,'LISTE MAPPING'!Y:Y,'1) Tableau budgétaire 1'!C119)</f>
        <v>0</v>
      </c>
      <c r="J119" s="164"/>
      <c r="K119" s="166"/>
      <c r="L119" s="162"/>
    </row>
    <row r="120" spans="2:12" ht="12" customHeight="1" x14ac:dyDescent="0.3">
      <c r="C120" s="168" t="s">
        <v>490</v>
      </c>
      <c r="D120" s="171">
        <f>SUM(D112:D119)</f>
        <v>0</v>
      </c>
      <c r="E120" s="171">
        <f>SUM(E112:E119)</f>
        <v>0</v>
      </c>
      <c r="F120" s="171">
        <f>SUM(F112:F119)</f>
        <v>0</v>
      </c>
      <c r="G120" s="171">
        <f>SUM(G112:G119)</f>
        <v>0</v>
      </c>
      <c r="H120" s="169">
        <f>(H112*G112)+(H113*G113)+(H114*G114)+(H115*G115)+(H116*G116)+(H117*G117)+(H118*G118)+(H119*G119)</f>
        <v>0</v>
      </c>
      <c r="I120" s="169">
        <f>SUM(I112:I119)</f>
        <v>0</v>
      </c>
      <c r="J120" s="169"/>
      <c r="K120" s="166"/>
      <c r="L120" s="170"/>
    </row>
    <row r="121" spans="2:12" ht="12" customHeight="1" x14ac:dyDescent="0.3">
      <c r="B121" s="168" t="s">
        <v>491</v>
      </c>
      <c r="C121" s="450"/>
      <c r="D121" s="450"/>
      <c r="E121" s="450"/>
      <c r="F121" s="450"/>
      <c r="G121" s="450"/>
      <c r="H121" s="450"/>
      <c r="I121" s="451"/>
      <c r="J121" s="451"/>
      <c r="K121" s="450"/>
      <c r="L121" s="155"/>
    </row>
    <row r="122" spans="2:12" ht="12" customHeight="1" x14ac:dyDescent="0.3">
      <c r="B122" s="156" t="s">
        <v>492</v>
      </c>
      <c r="C122" s="157"/>
      <c r="D122" s="158"/>
      <c r="E122" s="158"/>
      <c r="F122" s="158"/>
      <c r="G122" s="159">
        <f>D122</f>
        <v>0</v>
      </c>
      <c r="H122" s="160"/>
      <c r="I122" s="158">
        <f>+SUMIFS('LISTE MAPPING'!X:X,'LISTE MAPPING'!Y:Y,'1) Tableau budgétaire 1'!C122)</f>
        <v>0</v>
      </c>
      <c r="J122" s="158"/>
      <c r="K122" s="161"/>
      <c r="L122" s="162"/>
    </row>
    <row r="123" spans="2:12" ht="12" customHeight="1" x14ac:dyDescent="0.3">
      <c r="B123" s="156" t="s">
        <v>493</v>
      </c>
      <c r="C123" s="157"/>
      <c r="D123" s="158"/>
      <c r="E123" s="158"/>
      <c r="F123" s="158"/>
      <c r="G123" s="159">
        <f t="shared" ref="G123:G129" si="11">D123</f>
        <v>0</v>
      </c>
      <c r="H123" s="160"/>
      <c r="I123" s="158">
        <f>+SUMIFS('LISTE MAPPING'!X:X,'LISTE MAPPING'!Y:Y,'1) Tableau budgétaire 1'!C123)</f>
        <v>0</v>
      </c>
      <c r="J123" s="158"/>
      <c r="K123" s="161"/>
      <c r="L123" s="162"/>
    </row>
    <row r="124" spans="2:12" ht="12" customHeight="1" x14ac:dyDescent="0.3">
      <c r="B124" s="156" t="s">
        <v>494</v>
      </c>
      <c r="C124" s="157"/>
      <c r="D124" s="158"/>
      <c r="E124" s="158"/>
      <c r="F124" s="158"/>
      <c r="G124" s="159">
        <f t="shared" si="11"/>
        <v>0</v>
      </c>
      <c r="H124" s="160"/>
      <c r="I124" s="158">
        <f>+SUMIFS('LISTE MAPPING'!X:X,'LISTE MAPPING'!Y:Y,'1) Tableau budgétaire 1'!C124)</f>
        <v>0</v>
      </c>
      <c r="J124" s="158"/>
      <c r="K124" s="161"/>
      <c r="L124" s="162"/>
    </row>
    <row r="125" spans="2:12" ht="12" customHeight="1" x14ac:dyDescent="0.3">
      <c r="B125" s="156" t="s">
        <v>495</v>
      </c>
      <c r="C125" s="157"/>
      <c r="D125" s="158"/>
      <c r="E125" s="158"/>
      <c r="F125" s="158"/>
      <c r="G125" s="159">
        <f t="shared" si="11"/>
        <v>0</v>
      </c>
      <c r="H125" s="160"/>
      <c r="I125" s="158">
        <f>+SUMIFS('LISTE MAPPING'!X:X,'LISTE MAPPING'!Y:Y,'1) Tableau budgétaire 1'!C125)</f>
        <v>0</v>
      </c>
      <c r="J125" s="158"/>
      <c r="K125" s="161"/>
      <c r="L125" s="162"/>
    </row>
    <row r="126" spans="2:12" ht="12" customHeight="1" x14ac:dyDescent="0.3">
      <c r="B126" s="156" t="s">
        <v>496</v>
      </c>
      <c r="C126" s="157"/>
      <c r="D126" s="158"/>
      <c r="E126" s="158"/>
      <c r="F126" s="158"/>
      <c r="G126" s="159">
        <f t="shared" si="11"/>
        <v>0</v>
      </c>
      <c r="H126" s="160"/>
      <c r="I126" s="158">
        <f>+SUMIFS('LISTE MAPPING'!X:X,'LISTE MAPPING'!Y:Y,'1) Tableau budgétaire 1'!C126)</f>
        <v>0</v>
      </c>
      <c r="J126" s="158"/>
      <c r="K126" s="161"/>
      <c r="L126" s="162"/>
    </row>
    <row r="127" spans="2:12" ht="12" customHeight="1" x14ac:dyDescent="0.3">
      <c r="B127" s="156" t="s">
        <v>497</v>
      </c>
      <c r="C127" s="157"/>
      <c r="D127" s="158"/>
      <c r="E127" s="158"/>
      <c r="F127" s="158"/>
      <c r="G127" s="159">
        <f t="shared" si="11"/>
        <v>0</v>
      </c>
      <c r="H127" s="160"/>
      <c r="I127" s="158">
        <f>+SUMIFS('LISTE MAPPING'!X:X,'LISTE MAPPING'!Y:Y,'1) Tableau budgétaire 1'!C127)</f>
        <v>0</v>
      </c>
      <c r="J127" s="158"/>
      <c r="K127" s="161"/>
      <c r="L127" s="162"/>
    </row>
    <row r="128" spans="2:12" ht="12" customHeight="1" x14ac:dyDescent="0.3">
      <c r="B128" s="156" t="s">
        <v>498</v>
      </c>
      <c r="C128" s="163"/>
      <c r="D128" s="164"/>
      <c r="E128" s="164"/>
      <c r="F128" s="164"/>
      <c r="G128" s="159">
        <f t="shared" si="11"/>
        <v>0</v>
      </c>
      <c r="H128" s="165"/>
      <c r="I128" s="158">
        <f>+SUMIFS('LISTE MAPPING'!X:X,'LISTE MAPPING'!Y:Y,'1) Tableau budgétaire 1'!C128)</f>
        <v>0</v>
      </c>
      <c r="J128" s="164"/>
      <c r="K128" s="166"/>
      <c r="L128" s="162"/>
    </row>
    <row r="129" spans="2:12" ht="12" customHeight="1" x14ac:dyDescent="0.3">
      <c r="B129" s="156" t="s">
        <v>499</v>
      </c>
      <c r="C129" s="163"/>
      <c r="D129" s="164"/>
      <c r="E129" s="164"/>
      <c r="F129" s="164"/>
      <c r="G129" s="159">
        <f t="shared" si="11"/>
        <v>0</v>
      </c>
      <c r="H129" s="165"/>
      <c r="I129" s="158">
        <f>+SUMIFS('LISTE MAPPING'!X:X,'LISTE MAPPING'!Y:Y,'1) Tableau budgétaire 1'!C129)</f>
        <v>0</v>
      </c>
      <c r="J129" s="164"/>
      <c r="K129" s="166"/>
      <c r="L129" s="162"/>
    </row>
    <row r="130" spans="2:12" ht="12" customHeight="1" x14ac:dyDescent="0.3">
      <c r="C130" s="168" t="s">
        <v>500</v>
      </c>
      <c r="D130" s="169">
        <f>SUM(D122:D129)</f>
        <v>0</v>
      </c>
      <c r="E130" s="169">
        <f>SUM(E122:E129)</f>
        <v>0</v>
      </c>
      <c r="F130" s="169">
        <f>SUM(F122:F129)</f>
        <v>0</v>
      </c>
      <c r="G130" s="169">
        <f>SUM(G122:G129)</f>
        <v>0</v>
      </c>
      <c r="H130" s="169">
        <f>(H122*G122)+(H123*G123)+(H124*G124)+(H125*G125)+(H126*G126)+(H127*G127)+(H128*G128)+(H129*G129)</f>
        <v>0</v>
      </c>
      <c r="I130" s="169">
        <f>SUM(I122:I129)</f>
        <v>0</v>
      </c>
      <c r="J130" s="169"/>
      <c r="K130" s="166"/>
      <c r="L130" s="170"/>
    </row>
    <row r="131" spans="2:12" ht="12" customHeight="1" x14ac:dyDescent="0.3">
      <c r="B131" s="175"/>
      <c r="C131" s="172"/>
      <c r="D131" s="176"/>
      <c r="E131" s="176"/>
      <c r="F131" s="176"/>
      <c r="G131" s="176"/>
      <c r="H131" s="176"/>
      <c r="I131" s="176"/>
      <c r="J131" s="176"/>
      <c r="K131" s="182"/>
      <c r="L131" s="177"/>
    </row>
    <row r="132" spans="2:12" ht="12" customHeight="1" x14ac:dyDescent="0.3">
      <c r="B132" s="168" t="s">
        <v>501</v>
      </c>
      <c r="C132" s="461"/>
      <c r="D132" s="461"/>
      <c r="E132" s="461"/>
      <c r="F132" s="461"/>
      <c r="G132" s="461"/>
      <c r="H132" s="461"/>
      <c r="I132" s="462"/>
      <c r="J132" s="462"/>
      <c r="K132" s="461"/>
      <c r="L132" s="154"/>
    </row>
    <row r="133" spans="2:12" ht="12" customHeight="1" x14ac:dyDescent="0.3">
      <c r="B133" s="153" t="s">
        <v>502</v>
      </c>
      <c r="C133" s="450"/>
      <c r="D133" s="450"/>
      <c r="E133" s="450"/>
      <c r="F133" s="450"/>
      <c r="G133" s="450"/>
      <c r="H133" s="450"/>
      <c r="I133" s="451"/>
      <c r="J133" s="451"/>
      <c r="K133" s="450"/>
      <c r="L133" s="155"/>
    </row>
    <row r="134" spans="2:12" ht="12" customHeight="1" x14ac:dyDescent="0.3">
      <c r="B134" s="156" t="s">
        <v>503</v>
      </c>
      <c r="C134" s="157"/>
      <c r="D134" s="158"/>
      <c r="E134" s="158"/>
      <c r="F134" s="158"/>
      <c r="G134" s="159">
        <f>D134</f>
        <v>0</v>
      </c>
      <c r="H134" s="160"/>
      <c r="I134" s="158">
        <f>+SUMIFS('LISTE MAPPING'!X:X,'LISTE MAPPING'!Y:Y,'1) Tableau budgétaire 1'!C134)</f>
        <v>0</v>
      </c>
      <c r="J134" s="158"/>
      <c r="K134" s="161"/>
      <c r="L134" s="162"/>
    </row>
    <row r="135" spans="2:12" ht="12" customHeight="1" x14ac:dyDescent="0.3">
      <c r="B135" s="156" t="s">
        <v>504</v>
      </c>
      <c r="C135" s="157"/>
      <c r="D135" s="158"/>
      <c r="E135" s="158"/>
      <c r="F135" s="158"/>
      <c r="G135" s="159">
        <f t="shared" ref="G135:G141" si="12">D135</f>
        <v>0</v>
      </c>
      <c r="H135" s="160"/>
      <c r="I135" s="158">
        <f>+SUMIFS('LISTE MAPPING'!X:X,'LISTE MAPPING'!Y:Y,'1) Tableau budgétaire 1'!C135)</f>
        <v>0</v>
      </c>
      <c r="J135" s="158"/>
      <c r="K135" s="161"/>
      <c r="L135" s="162"/>
    </row>
    <row r="136" spans="2:12" ht="12" customHeight="1" x14ac:dyDescent="0.3">
      <c r="B136" s="156" t="s">
        <v>505</v>
      </c>
      <c r="C136" s="157"/>
      <c r="D136" s="158"/>
      <c r="E136" s="158"/>
      <c r="F136" s="158"/>
      <c r="G136" s="159">
        <f t="shared" si="12"/>
        <v>0</v>
      </c>
      <c r="H136" s="160"/>
      <c r="I136" s="158">
        <f>+SUMIFS('LISTE MAPPING'!X:X,'LISTE MAPPING'!Y:Y,'1) Tableau budgétaire 1'!C136)</f>
        <v>0</v>
      </c>
      <c r="J136" s="158"/>
      <c r="K136" s="161"/>
      <c r="L136" s="162"/>
    </row>
    <row r="137" spans="2:12" ht="12" customHeight="1" x14ac:dyDescent="0.3">
      <c r="B137" s="156" t="s">
        <v>506</v>
      </c>
      <c r="C137" s="157"/>
      <c r="D137" s="158"/>
      <c r="E137" s="158"/>
      <c r="F137" s="158"/>
      <c r="G137" s="159">
        <f t="shared" si="12"/>
        <v>0</v>
      </c>
      <c r="H137" s="160"/>
      <c r="I137" s="158">
        <f>+SUMIFS('LISTE MAPPING'!X:X,'LISTE MAPPING'!Y:Y,'1) Tableau budgétaire 1'!C137)</f>
        <v>0</v>
      </c>
      <c r="J137" s="158"/>
      <c r="K137" s="161"/>
      <c r="L137" s="162"/>
    </row>
    <row r="138" spans="2:12" ht="12" customHeight="1" x14ac:dyDescent="0.3">
      <c r="B138" s="156" t="s">
        <v>507</v>
      </c>
      <c r="C138" s="157"/>
      <c r="D138" s="158"/>
      <c r="E138" s="158"/>
      <c r="F138" s="158"/>
      <c r="G138" s="159">
        <f t="shared" si="12"/>
        <v>0</v>
      </c>
      <c r="H138" s="160"/>
      <c r="I138" s="158">
        <f>+SUMIFS('LISTE MAPPING'!X:X,'LISTE MAPPING'!Y:Y,'1) Tableau budgétaire 1'!C138)</f>
        <v>0</v>
      </c>
      <c r="J138" s="158"/>
      <c r="K138" s="161"/>
      <c r="L138" s="162"/>
    </row>
    <row r="139" spans="2:12" ht="12" customHeight="1" x14ac:dyDescent="0.3">
      <c r="B139" s="156" t="s">
        <v>508</v>
      </c>
      <c r="C139" s="157"/>
      <c r="D139" s="158"/>
      <c r="E139" s="158"/>
      <c r="F139" s="158"/>
      <c r="G139" s="159">
        <f t="shared" si="12"/>
        <v>0</v>
      </c>
      <c r="H139" s="160"/>
      <c r="I139" s="158">
        <f>+SUMIFS('LISTE MAPPING'!X:X,'LISTE MAPPING'!Y:Y,'1) Tableau budgétaire 1'!C139)</f>
        <v>0</v>
      </c>
      <c r="J139" s="158"/>
      <c r="K139" s="161"/>
      <c r="L139" s="162"/>
    </row>
    <row r="140" spans="2:12" ht="12" customHeight="1" x14ac:dyDescent="0.3">
      <c r="B140" s="156" t="s">
        <v>509</v>
      </c>
      <c r="C140" s="163"/>
      <c r="D140" s="164"/>
      <c r="E140" s="164"/>
      <c r="F140" s="164"/>
      <c r="G140" s="159">
        <f t="shared" si="12"/>
        <v>0</v>
      </c>
      <c r="H140" s="165"/>
      <c r="I140" s="158">
        <f>+SUMIFS('LISTE MAPPING'!X:X,'LISTE MAPPING'!Y:Y,'1) Tableau budgétaire 1'!C140)</f>
        <v>0</v>
      </c>
      <c r="J140" s="164"/>
      <c r="K140" s="166"/>
      <c r="L140" s="162"/>
    </row>
    <row r="141" spans="2:12" ht="12" customHeight="1" x14ac:dyDescent="0.3">
      <c r="B141" s="156" t="s">
        <v>510</v>
      </c>
      <c r="C141" s="163"/>
      <c r="D141" s="164"/>
      <c r="E141" s="164"/>
      <c r="F141" s="164"/>
      <c r="G141" s="159">
        <f t="shared" si="12"/>
        <v>0</v>
      </c>
      <c r="H141" s="165"/>
      <c r="I141" s="158">
        <f>+SUMIFS('LISTE MAPPING'!X:X,'LISTE MAPPING'!Y:Y,'1) Tableau budgétaire 1'!C141)</f>
        <v>0</v>
      </c>
      <c r="J141" s="164"/>
      <c r="K141" s="166"/>
      <c r="L141" s="162"/>
    </row>
    <row r="142" spans="2:12" ht="12" customHeight="1" x14ac:dyDescent="0.3">
      <c r="C142" s="168" t="s">
        <v>511</v>
      </c>
      <c r="D142" s="169">
        <f>SUM(D134:D141)</f>
        <v>0</v>
      </c>
      <c r="E142" s="169">
        <f>SUM(E134:E141)</f>
        <v>0</v>
      </c>
      <c r="F142" s="169">
        <f>SUM(F134:F141)</f>
        <v>0</v>
      </c>
      <c r="G142" s="171">
        <f>SUM(G134:G141)</f>
        <v>0</v>
      </c>
      <c r="H142" s="169">
        <f>(H134*G134)+(H135*G135)+(H136*G136)+(H137*G137)+(H138*G138)+(H139*G139)+(H140*G140)+(H141*G141)</f>
        <v>0</v>
      </c>
      <c r="I142" s="169">
        <f>SUM(I134:I141)</f>
        <v>0</v>
      </c>
      <c r="J142" s="169"/>
      <c r="K142" s="166"/>
      <c r="L142" s="170"/>
    </row>
    <row r="143" spans="2:12" ht="12" customHeight="1" x14ac:dyDescent="0.3">
      <c r="B143" s="153" t="s">
        <v>512</v>
      </c>
      <c r="C143" s="450"/>
      <c r="D143" s="450"/>
      <c r="E143" s="450"/>
      <c r="F143" s="450"/>
      <c r="G143" s="450"/>
      <c r="H143" s="450"/>
      <c r="I143" s="451"/>
      <c r="J143" s="451"/>
      <c r="K143" s="450"/>
      <c r="L143" s="155"/>
    </row>
    <row r="144" spans="2:12" ht="12" customHeight="1" x14ac:dyDescent="0.3">
      <c r="B144" s="156" t="s">
        <v>513</v>
      </c>
      <c r="C144" s="157"/>
      <c r="D144" s="158"/>
      <c r="E144" s="158"/>
      <c r="F144" s="158"/>
      <c r="G144" s="159">
        <f>D144</f>
        <v>0</v>
      </c>
      <c r="H144" s="160"/>
      <c r="I144" s="158">
        <f>+SUMIFS('LISTE MAPPING'!X:X,'LISTE MAPPING'!Y:Y,'1) Tableau budgétaire 1'!C144)</f>
        <v>0</v>
      </c>
      <c r="J144" s="158"/>
      <c r="K144" s="161"/>
      <c r="L144" s="162"/>
    </row>
    <row r="145" spans="2:12" ht="12" customHeight="1" x14ac:dyDescent="0.3">
      <c r="B145" s="156" t="s">
        <v>514</v>
      </c>
      <c r="C145" s="157"/>
      <c r="D145" s="158"/>
      <c r="E145" s="158"/>
      <c r="F145" s="158"/>
      <c r="G145" s="159">
        <f t="shared" ref="G145:G151" si="13">D145</f>
        <v>0</v>
      </c>
      <c r="H145" s="160"/>
      <c r="I145" s="158">
        <f>+SUMIFS('LISTE MAPPING'!X:X,'LISTE MAPPING'!Y:Y,'1) Tableau budgétaire 1'!C145)</f>
        <v>0</v>
      </c>
      <c r="J145" s="158"/>
      <c r="K145" s="161"/>
      <c r="L145" s="162"/>
    </row>
    <row r="146" spans="2:12" ht="12" customHeight="1" x14ac:dyDescent="0.3">
      <c r="B146" s="156" t="s">
        <v>515</v>
      </c>
      <c r="C146" s="157"/>
      <c r="D146" s="158"/>
      <c r="E146" s="158"/>
      <c r="F146" s="158"/>
      <c r="G146" s="159">
        <f t="shared" si="13"/>
        <v>0</v>
      </c>
      <c r="H146" s="160"/>
      <c r="I146" s="158">
        <f>+SUMIFS('LISTE MAPPING'!X:X,'LISTE MAPPING'!Y:Y,'1) Tableau budgétaire 1'!C146)</f>
        <v>0</v>
      </c>
      <c r="J146" s="158"/>
      <c r="K146" s="161"/>
      <c r="L146" s="162"/>
    </row>
    <row r="147" spans="2:12" ht="12" customHeight="1" x14ac:dyDescent="0.3">
      <c r="B147" s="156" t="s">
        <v>516</v>
      </c>
      <c r="C147" s="157"/>
      <c r="D147" s="158"/>
      <c r="E147" s="158"/>
      <c r="F147" s="158"/>
      <c r="G147" s="159">
        <f t="shared" si="13"/>
        <v>0</v>
      </c>
      <c r="H147" s="160"/>
      <c r="I147" s="158">
        <f>+SUMIFS('LISTE MAPPING'!X:X,'LISTE MAPPING'!Y:Y,'1) Tableau budgétaire 1'!C147)</f>
        <v>0</v>
      </c>
      <c r="J147" s="158"/>
      <c r="K147" s="161"/>
      <c r="L147" s="162"/>
    </row>
    <row r="148" spans="2:12" ht="12" customHeight="1" x14ac:dyDescent="0.3">
      <c r="B148" s="156" t="s">
        <v>517</v>
      </c>
      <c r="C148" s="157"/>
      <c r="D148" s="158"/>
      <c r="E148" s="158"/>
      <c r="F148" s="158"/>
      <c r="G148" s="159">
        <f t="shared" si="13"/>
        <v>0</v>
      </c>
      <c r="H148" s="160"/>
      <c r="I148" s="158">
        <f>+SUMIFS('LISTE MAPPING'!X:X,'LISTE MAPPING'!Y:Y,'1) Tableau budgétaire 1'!C148)</f>
        <v>0</v>
      </c>
      <c r="J148" s="158"/>
      <c r="K148" s="161"/>
      <c r="L148" s="162"/>
    </row>
    <row r="149" spans="2:12" ht="12" customHeight="1" x14ac:dyDescent="0.3">
      <c r="B149" s="156" t="s">
        <v>518</v>
      </c>
      <c r="C149" s="157"/>
      <c r="D149" s="158"/>
      <c r="E149" s="158"/>
      <c r="F149" s="158"/>
      <c r="G149" s="159">
        <f t="shared" si="13"/>
        <v>0</v>
      </c>
      <c r="H149" s="160"/>
      <c r="I149" s="158">
        <f>+SUMIFS('LISTE MAPPING'!X:X,'LISTE MAPPING'!Y:Y,'1) Tableau budgétaire 1'!C149)</f>
        <v>0</v>
      </c>
      <c r="J149" s="158"/>
      <c r="K149" s="161"/>
      <c r="L149" s="162"/>
    </row>
    <row r="150" spans="2:12" ht="12" customHeight="1" x14ac:dyDescent="0.3">
      <c r="B150" s="156" t="s">
        <v>519</v>
      </c>
      <c r="C150" s="163"/>
      <c r="D150" s="164"/>
      <c r="E150" s="164"/>
      <c r="F150" s="164"/>
      <c r="G150" s="159">
        <f>D150</f>
        <v>0</v>
      </c>
      <c r="H150" s="165"/>
      <c r="I150" s="158">
        <f>+SUMIFS('LISTE MAPPING'!X:X,'LISTE MAPPING'!Y:Y,'1) Tableau budgétaire 1'!C150)</f>
        <v>0</v>
      </c>
      <c r="J150" s="164"/>
      <c r="K150" s="166"/>
      <c r="L150" s="162"/>
    </row>
    <row r="151" spans="2:12" ht="12" customHeight="1" x14ac:dyDescent="0.3">
      <c r="B151" s="156" t="s">
        <v>520</v>
      </c>
      <c r="C151" s="163"/>
      <c r="D151" s="164"/>
      <c r="E151" s="164"/>
      <c r="F151" s="164"/>
      <c r="G151" s="159">
        <f t="shared" si="13"/>
        <v>0</v>
      </c>
      <c r="H151" s="165"/>
      <c r="I151" s="158">
        <f>+SUMIFS('LISTE MAPPING'!X:X,'LISTE MAPPING'!Y:Y,'1) Tableau budgétaire 1'!C151)</f>
        <v>0</v>
      </c>
      <c r="J151" s="164"/>
      <c r="K151" s="166"/>
      <c r="L151" s="162"/>
    </row>
    <row r="152" spans="2:12" ht="12" customHeight="1" x14ac:dyDescent="0.3">
      <c r="C152" s="168" t="s">
        <v>531</v>
      </c>
      <c r="D152" s="171">
        <f>SUM(D144:D151)</f>
        <v>0</v>
      </c>
      <c r="E152" s="171">
        <f>SUM(E144:E151)</f>
        <v>0</v>
      </c>
      <c r="F152" s="171">
        <f>SUM(F144:F151)</f>
        <v>0</v>
      </c>
      <c r="G152" s="171">
        <f>SUM(G144:G151)</f>
        <v>0</v>
      </c>
      <c r="H152" s="169">
        <f>(H144*G144)+(H145*G145)+(H146*G146)+(H147*G147)+(H148*G148)+(H149*G149)+(H150*G150)+(H151*G151)</f>
        <v>0</v>
      </c>
      <c r="I152" s="169">
        <f>SUM(I144:I151)</f>
        <v>0</v>
      </c>
      <c r="J152" s="169"/>
      <c r="K152" s="166"/>
      <c r="L152" s="170"/>
    </row>
    <row r="153" spans="2:12" ht="12" customHeight="1" x14ac:dyDescent="0.3">
      <c r="B153" s="153" t="s">
        <v>522</v>
      </c>
      <c r="C153" s="450"/>
      <c r="D153" s="450"/>
      <c r="E153" s="450"/>
      <c r="F153" s="450"/>
      <c r="G153" s="450"/>
      <c r="H153" s="450"/>
      <c r="I153" s="451"/>
      <c r="J153" s="451"/>
      <c r="K153" s="450"/>
      <c r="L153" s="155"/>
    </row>
    <row r="154" spans="2:12" ht="12" customHeight="1" x14ac:dyDescent="0.3">
      <c r="B154" s="156" t="s">
        <v>523</v>
      </c>
      <c r="C154" s="157"/>
      <c r="D154" s="158"/>
      <c r="E154" s="158"/>
      <c r="F154" s="158"/>
      <c r="G154" s="159">
        <f>D154</f>
        <v>0</v>
      </c>
      <c r="H154" s="160"/>
      <c r="I154" s="158">
        <f>+SUMIFS('LISTE MAPPING'!X:X,'LISTE MAPPING'!Y:Y,'1) Tableau budgétaire 1'!C154)</f>
        <v>0</v>
      </c>
      <c r="J154" s="158"/>
      <c r="K154" s="161"/>
      <c r="L154" s="162"/>
    </row>
    <row r="155" spans="2:12" ht="12" customHeight="1" x14ac:dyDescent="0.3">
      <c r="B155" s="156" t="s">
        <v>524</v>
      </c>
      <c r="C155" s="157"/>
      <c r="D155" s="158"/>
      <c r="E155" s="158"/>
      <c r="F155" s="158"/>
      <c r="G155" s="159">
        <f t="shared" ref="G155:G161" si="14">D155</f>
        <v>0</v>
      </c>
      <c r="H155" s="160"/>
      <c r="I155" s="158">
        <f>+SUMIFS('LISTE MAPPING'!X:X,'LISTE MAPPING'!Y:Y,'1) Tableau budgétaire 1'!C155)</f>
        <v>0</v>
      </c>
      <c r="J155" s="158"/>
      <c r="K155" s="161"/>
      <c r="L155" s="162"/>
    </row>
    <row r="156" spans="2:12" ht="12" customHeight="1" x14ac:dyDescent="0.3">
      <c r="B156" s="156" t="s">
        <v>525</v>
      </c>
      <c r="C156" s="157"/>
      <c r="D156" s="158"/>
      <c r="E156" s="158"/>
      <c r="F156" s="158"/>
      <c r="G156" s="159">
        <f t="shared" si="14"/>
        <v>0</v>
      </c>
      <c r="H156" s="160"/>
      <c r="I156" s="158">
        <f>+SUMIFS('LISTE MAPPING'!X:X,'LISTE MAPPING'!Y:Y,'1) Tableau budgétaire 1'!C156)</f>
        <v>0</v>
      </c>
      <c r="J156" s="158"/>
      <c r="K156" s="161"/>
      <c r="L156" s="162"/>
    </row>
    <row r="157" spans="2:12" ht="12" customHeight="1" x14ac:dyDescent="0.3">
      <c r="B157" s="156" t="s">
        <v>526</v>
      </c>
      <c r="C157" s="157"/>
      <c r="D157" s="158"/>
      <c r="E157" s="158"/>
      <c r="F157" s="158"/>
      <c r="G157" s="159">
        <f t="shared" si="14"/>
        <v>0</v>
      </c>
      <c r="H157" s="160"/>
      <c r="I157" s="158">
        <f>+SUMIFS('LISTE MAPPING'!X:X,'LISTE MAPPING'!Y:Y,'1) Tableau budgétaire 1'!C157)</f>
        <v>0</v>
      </c>
      <c r="J157" s="158"/>
      <c r="K157" s="161"/>
      <c r="L157" s="162"/>
    </row>
    <row r="158" spans="2:12" ht="12" customHeight="1" x14ac:dyDescent="0.3">
      <c r="B158" s="156" t="s">
        <v>527</v>
      </c>
      <c r="C158" s="157"/>
      <c r="D158" s="158"/>
      <c r="E158" s="158"/>
      <c r="F158" s="158"/>
      <c r="G158" s="159">
        <f t="shared" si="14"/>
        <v>0</v>
      </c>
      <c r="H158" s="160"/>
      <c r="I158" s="158">
        <f>+SUMIFS('LISTE MAPPING'!X:X,'LISTE MAPPING'!Y:Y,'1) Tableau budgétaire 1'!C158)</f>
        <v>0</v>
      </c>
      <c r="J158" s="158"/>
      <c r="K158" s="161"/>
      <c r="L158" s="162"/>
    </row>
    <row r="159" spans="2:12" ht="12" customHeight="1" x14ac:dyDescent="0.3">
      <c r="B159" s="156" t="s">
        <v>528</v>
      </c>
      <c r="C159" s="157"/>
      <c r="D159" s="158"/>
      <c r="E159" s="158"/>
      <c r="F159" s="158"/>
      <c r="G159" s="159">
        <f t="shared" si="14"/>
        <v>0</v>
      </c>
      <c r="H159" s="160"/>
      <c r="I159" s="158">
        <f>+SUMIFS('LISTE MAPPING'!X:X,'LISTE MAPPING'!Y:Y,'1) Tableau budgétaire 1'!C159)</f>
        <v>0</v>
      </c>
      <c r="J159" s="158"/>
      <c r="K159" s="161"/>
      <c r="L159" s="162"/>
    </row>
    <row r="160" spans="2:12" ht="12" customHeight="1" x14ac:dyDescent="0.3">
      <c r="B160" s="156" t="s">
        <v>529</v>
      </c>
      <c r="C160" s="163"/>
      <c r="D160" s="164"/>
      <c r="E160" s="164"/>
      <c r="F160" s="164"/>
      <c r="G160" s="159">
        <f t="shared" si="14"/>
        <v>0</v>
      </c>
      <c r="H160" s="165"/>
      <c r="I160" s="158">
        <f>+SUMIFS('LISTE MAPPING'!X:X,'LISTE MAPPING'!Y:Y,'1) Tableau budgétaire 1'!C160)</f>
        <v>0</v>
      </c>
      <c r="J160" s="164"/>
      <c r="K160" s="166"/>
      <c r="L160" s="162"/>
    </row>
    <row r="161" spans="2:12" ht="12" customHeight="1" x14ac:dyDescent="0.3">
      <c r="B161" s="156" t="s">
        <v>530</v>
      </c>
      <c r="C161" s="163"/>
      <c r="D161" s="164"/>
      <c r="E161" s="164"/>
      <c r="F161" s="164"/>
      <c r="G161" s="159">
        <f t="shared" si="14"/>
        <v>0</v>
      </c>
      <c r="H161" s="165"/>
      <c r="I161" s="158">
        <f>+SUMIFS('LISTE MAPPING'!X:X,'LISTE MAPPING'!Y:Y,'1) Tableau budgétaire 1'!C161)</f>
        <v>0</v>
      </c>
      <c r="J161" s="164"/>
      <c r="K161" s="166"/>
      <c r="L161" s="162"/>
    </row>
    <row r="162" spans="2:12" ht="12" customHeight="1" x14ac:dyDescent="0.3">
      <c r="C162" s="168" t="s">
        <v>521</v>
      </c>
      <c r="D162" s="171">
        <f>SUM(D154:D161)</f>
        <v>0</v>
      </c>
      <c r="E162" s="171">
        <f>SUM(E154:E161)</f>
        <v>0</v>
      </c>
      <c r="F162" s="171">
        <f>SUM(F154:F161)</f>
        <v>0</v>
      </c>
      <c r="G162" s="171">
        <f>SUM(G154:G161)</f>
        <v>0</v>
      </c>
      <c r="H162" s="169">
        <f>(H154*G154)+(H155*G155)+(H156*G156)+(H157*G157)+(H158*G158)+(H159*G159)+(H160*G160)+(H161*G161)</f>
        <v>0</v>
      </c>
      <c r="I162" s="169">
        <f>SUM(I154:I161)</f>
        <v>0</v>
      </c>
      <c r="J162" s="169"/>
      <c r="K162" s="166"/>
      <c r="L162" s="170"/>
    </row>
    <row r="163" spans="2:12" ht="12" customHeight="1" x14ac:dyDescent="0.3">
      <c r="B163" s="153" t="s">
        <v>532</v>
      </c>
      <c r="C163" s="450"/>
      <c r="D163" s="450"/>
      <c r="E163" s="450"/>
      <c r="F163" s="450"/>
      <c r="G163" s="450"/>
      <c r="H163" s="450"/>
      <c r="I163" s="451"/>
      <c r="J163" s="451"/>
      <c r="K163" s="450"/>
      <c r="L163" s="155"/>
    </row>
    <row r="164" spans="2:12" ht="12" customHeight="1" x14ac:dyDescent="0.3">
      <c r="B164" s="156" t="s">
        <v>533</v>
      </c>
      <c r="C164" s="157"/>
      <c r="D164" s="158"/>
      <c r="E164" s="158"/>
      <c r="F164" s="158"/>
      <c r="G164" s="159">
        <f>D164</f>
        <v>0</v>
      </c>
      <c r="H164" s="160"/>
      <c r="I164" s="158">
        <f>+SUMIFS('LISTE MAPPING'!X:X,'LISTE MAPPING'!Y:Y,'1) Tableau budgétaire 1'!C164)</f>
        <v>0</v>
      </c>
      <c r="J164" s="158"/>
      <c r="K164" s="161"/>
      <c r="L164" s="162"/>
    </row>
    <row r="165" spans="2:12" ht="12" customHeight="1" x14ac:dyDescent="0.3">
      <c r="B165" s="156" t="s">
        <v>534</v>
      </c>
      <c r="C165" s="157"/>
      <c r="D165" s="158"/>
      <c r="E165" s="158"/>
      <c r="F165" s="158"/>
      <c r="G165" s="159">
        <f t="shared" ref="G165:G171" si="15">D165</f>
        <v>0</v>
      </c>
      <c r="H165" s="160"/>
      <c r="I165" s="158">
        <f>+SUMIFS('LISTE MAPPING'!X:X,'LISTE MAPPING'!Y:Y,'1) Tableau budgétaire 1'!C165)</f>
        <v>0</v>
      </c>
      <c r="J165" s="158"/>
      <c r="K165" s="161"/>
      <c r="L165" s="162"/>
    </row>
    <row r="166" spans="2:12" ht="12" customHeight="1" x14ac:dyDescent="0.3">
      <c r="B166" s="156" t="s">
        <v>535</v>
      </c>
      <c r="C166" s="157"/>
      <c r="D166" s="158"/>
      <c r="E166" s="158"/>
      <c r="F166" s="158"/>
      <c r="G166" s="159">
        <f t="shared" si="15"/>
        <v>0</v>
      </c>
      <c r="H166" s="160"/>
      <c r="I166" s="158">
        <f>+SUMIFS('LISTE MAPPING'!X:X,'LISTE MAPPING'!Y:Y,'1) Tableau budgétaire 1'!C166)</f>
        <v>0</v>
      </c>
      <c r="J166" s="158"/>
      <c r="K166" s="161"/>
      <c r="L166" s="162"/>
    </row>
    <row r="167" spans="2:12" ht="12" customHeight="1" x14ac:dyDescent="0.3">
      <c r="B167" s="156" t="s">
        <v>536</v>
      </c>
      <c r="C167" s="157"/>
      <c r="D167" s="158"/>
      <c r="E167" s="158"/>
      <c r="F167" s="158"/>
      <c r="G167" s="159">
        <f t="shared" si="15"/>
        <v>0</v>
      </c>
      <c r="H167" s="160"/>
      <c r="I167" s="158">
        <f>+SUMIFS('LISTE MAPPING'!X:X,'LISTE MAPPING'!Y:Y,'1) Tableau budgétaire 1'!C167)</f>
        <v>0</v>
      </c>
      <c r="J167" s="158"/>
      <c r="K167" s="161"/>
      <c r="L167" s="162"/>
    </row>
    <row r="168" spans="2:12" ht="12" customHeight="1" x14ac:dyDescent="0.3">
      <c r="B168" s="156" t="s">
        <v>537</v>
      </c>
      <c r="C168" s="157"/>
      <c r="D168" s="158"/>
      <c r="E168" s="158"/>
      <c r="F168" s="158"/>
      <c r="G168" s="159">
        <f t="shared" si="15"/>
        <v>0</v>
      </c>
      <c r="H168" s="160"/>
      <c r="I168" s="158">
        <f>+SUMIFS('LISTE MAPPING'!X:X,'LISTE MAPPING'!Y:Y,'1) Tableau budgétaire 1'!C168)</f>
        <v>0</v>
      </c>
      <c r="J168" s="158"/>
      <c r="K168" s="161"/>
      <c r="L168" s="162"/>
    </row>
    <row r="169" spans="2:12" ht="12" customHeight="1" x14ac:dyDescent="0.3">
      <c r="B169" s="156" t="s">
        <v>538</v>
      </c>
      <c r="C169" s="157"/>
      <c r="D169" s="158"/>
      <c r="E169" s="158"/>
      <c r="F169" s="158"/>
      <c r="G169" s="159">
        <f t="shared" si="15"/>
        <v>0</v>
      </c>
      <c r="H169" s="160"/>
      <c r="I169" s="158">
        <f>+SUMIFS('LISTE MAPPING'!X:X,'LISTE MAPPING'!Y:Y,'1) Tableau budgétaire 1'!C169)</f>
        <v>0</v>
      </c>
      <c r="J169" s="158"/>
      <c r="K169" s="161"/>
      <c r="L169" s="162"/>
    </row>
    <row r="170" spans="2:12" ht="12" customHeight="1" x14ac:dyDescent="0.3">
      <c r="B170" s="156" t="s">
        <v>539</v>
      </c>
      <c r="C170" s="163"/>
      <c r="D170" s="164"/>
      <c r="E170" s="164"/>
      <c r="F170" s="164"/>
      <c r="G170" s="159">
        <f t="shared" si="15"/>
        <v>0</v>
      </c>
      <c r="H170" s="165"/>
      <c r="I170" s="158">
        <f>+SUMIFS('LISTE MAPPING'!X:X,'LISTE MAPPING'!Y:Y,'1) Tableau budgétaire 1'!C170)</f>
        <v>0</v>
      </c>
      <c r="J170" s="164"/>
      <c r="K170" s="166"/>
      <c r="L170" s="162"/>
    </row>
    <row r="171" spans="2:12" ht="12" customHeight="1" x14ac:dyDescent="0.3">
      <c r="B171" s="156" t="s">
        <v>540</v>
      </c>
      <c r="C171" s="163"/>
      <c r="D171" s="164"/>
      <c r="E171" s="164"/>
      <c r="F171" s="164"/>
      <c r="G171" s="159">
        <f t="shared" si="15"/>
        <v>0</v>
      </c>
      <c r="H171" s="165"/>
      <c r="I171" s="158">
        <f>+SUMIFS('LISTE MAPPING'!X:X,'LISTE MAPPING'!Y:Y,'1) Tableau budgétaire 1'!C171)</f>
        <v>0</v>
      </c>
      <c r="J171" s="164"/>
      <c r="K171" s="166"/>
      <c r="L171" s="162"/>
    </row>
    <row r="172" spans="2:12" ht="12" customHeight="1" x14ac:dyDescent="0.3">
      <c r="C172" s="168" t="s">
        <v>541</v>
      </c>
      <c r="D172" s="169">
        <f>SUM(D164:D171)</f>
        <v>0</v>
      </c>
      <c r="E172" s="169">
        <f>SUM(E164:E171)</f>
        <v>0</v>
      </c>
      <c r="F172" s="169">
        <f>SUM(F164:F171)</f>
        <v>0</v>
      </c>
      <c r="G172" s="169">
        <f>SUM(G164:G171)</f>
        <v>0</v>
      </c>
      <c r="H172" s="169">
        <f>(H164*G164)+(H165*G165)+(H166*G166)+(H167*G167)+(H168*G168)+(H169*G169)+(H170*G170)+(H171*G171)</f>
        <v>0</v>
      </c>
      <c r="I172" s="169">
        <f>SUM(I164:I171)</f>
        <v>0</v>
      </c>
      <c r="J172" s="169"/>
      <c r="K172" s="166"/>
      <c r="L172" s="170"/>
    </row>
    <row r="173" spans="2:12" ht="12" customHeight="1" x14ac:dyDescent="0.3">
      <c r="B173" s="175"/>
      <c r="C173" s="172"/>
      <c r="D173" s="176"/>
      <c r="E173" s="176"/>
      <c r="F173" s="176"/>
      <c r="G173" s="176"/>
      <c r="H173" s="176"/>
      <c r="I173" s="176"/>
      <c r="J173" s="176"/>
      <c r="K173" s="172"/>
      <c r="L173" s="177"/>
    </row>
    <row r="174" spans="2:12" ht="12" customHeight="1" x14ac:dyDescent="0.3">
      <c r="B174" s="175"/>
      <c r="C174" s="172"/>
      <c r="D174" s="176"/>
      <c r="E174" s="176"/>
      <c r="F174" s="176"/>
      <c r="G174" s="176"/>
      <c r="H174" s="176"/>
      <c r="I174" s="176"/>
      <c r="J174" s="176"/>
      <c r="K174" s="172"/>
      <c r="L174" s="177"/>
    </row>
    <row r="175" spans="2:12" ht="12" customHeight="1" x14ac:dyDescent="0.3">
      <c r="B175" s="168" t="s">
        <v>542</v>
      </c>
      <c r="C175" s="183"/>
      <c r="D175" s="184">
        <f>168187-4.84</f>
        <v>168182.16</v>
      </c>
      <c r="E175" s="184"/>
      <c r="F175" s="184"/>
      <c r="G175" s="185">
        <f>D175</f>
        <v>168182.16</v>
      </c>
      <c r="H175" s="186">
        <v>0.2</v>
      </c>
      <c r="I175" s="158">
        <f>+SUMIFS('LISTE MAPPING'!X:X,'LISTE MAPPING'!Y:Y,'1) Tableau budgétaire 1'!B175)</f>
        <v>109836.46247138768</v>
      </c>
      <c r="J175" s="184" t="s">
        <v>655</v>
      </c>
      <c r="K175" s="187"/>
      <c r="L175" s="170"/>
    </row>
    <row r="176" spans="2:12" ht="12" customHeight="1" x14ac:dyDescent="0.3">
      <c r="B176" s="168" t="s">
        <v>543</v>
      </c>
      <c r="C176" s="183"/>
      <c r="D176" s="184">
        <v>138473</v>
      </c>
      <c r="E176" s="184"/>
      <c r="F176" s="184"/>
      <c r="G176" s="185">
        <f>D176</f>
        <v>138473</v>
      </c>
      <c r="H176" s="186">
        <v>0</v>
      </c>
      <c r="I176" s="158">
        <f>+SUMIFS('LISTE MAPPING'!X:X,'LISTE MAPPING'!Y:Y,'1) Tableau budgétaire 1'!B176)</f>
        <v>124002.09785736421</v>
      </c>
      <c r="J176" s="184"/>
      <c r="K176" s="187"/>
      <c r="L176" s="170"/>
    </row>
    <row r="177" spans="2:12" ht="12" customHeight="1" x14ac:dyDescent="0.3">
      <c r="B177" s="168" t="s">
        <v>544</v>
      </c>
      <c r="C177" s="188"/>
      <c r="D177" s="184">
        <v>71902</v>
      </c>
      <c r="E177" s="184"/>
      <c r="F177" s="184"/>
      <c r="G177" s="185">
        <f>D177</f>
        <v>71902</v>
      </c>
      <c r="H177" s="189">
        <v>1</v>
      </c>
      <c r="I177" s="158">
        <f>+SUMIFS('LISTE MAPPING'!X:X,'LISTE MAPPING'!Y:Y,'1) Tableau budgétaire 1'!B177)</f>
        <v>25252.782134347246</v>
      </c>
      <c r="J177" s="184" t="s">
        <v>656</v>
      </c>
      <c r="K177" s="187"/>
      <c r="L177" s="170"/>
    </row>
    <row r="178" spans="2:12" ht="12" customHeight="1" x14ac:dyDescent="0.3">
      <c r="B178" s="190" t="s">
        <v>545</v>
      </c>
      <c r="C178" s="183"/>
      <c r="D178" s="184">
        <v>0</v>
      </c>
      <c r="E178" s="184"/>
      <c r="F178" s="184"/>
      <c r="G178" s="185">
        <f>D178</f>
        <v>0</v>
      </c>
      <c r="H178" s="189">
        <v>0</v>
      </c>
      <c r="I178" s="158">
        <f>+SUMIFS('LISTE MAPPING'!X:X,'LISTE MAPPING'!Y:Y,'1) Tableau budgétaire 1'!B178)</f>
        <v>0</v>
      </c>
      <c r="J178" s="184"/>
      <c r="K178" s="187"/>
      <c r="L178" s="170"/>
    </row>
    <row r="179" spans="2:12" ht="12" customHeight="1" x14ac:dyDescent="0.3">
      <c r="B179" s="190" t="s">
        <v>609</v>
      </c>
      <c r="C179" s="183"/>
      <c r="D179" s="184">
        <v>6073</v>
      </c>
      <c r="E179" s="184"/>
      <c r="F179" s="184"/>
      <c r="G179" s="185">
        <f>D179</f>
        <v>6073</v>
      </c>
      <c r="H179" s="189">
        <v>1</v>
      </c>
      <c r="I179" s="158">
        <f>+SUMIFS('LISTE MAPPING'!X:X,'LISTE MAPPING'!Y:Y,'1) Tableau budgétaire 1'!B179)</f>
        <v>0</v>
      </c>
      <c r="J179" s="184" t="s">
        <v>657</v>
      </c>
      <c r="K179" s="187"/>
      <c r="L179" s="170"/>
    </row>
    <row r="180" spans="2:12" ht="12" customHeight="1" x14ac:dyDescent="0.3">
      <c r="B180" s="175"/>
      <c r="C180" s="191" t="s">
        <v>596</v>
      </c>
      <c r="D180" s="192">
        <f>SUM(D175:D179)</f>
        <v>384630.16000000003</v>
      </c>
      <c r="E180" s="192">
        <f>SUM(E175:E178)</f>
        <v>0</v>
      </c>
      <c r="F180" s="192">
        <f>SUM(F175:F178)</f>
        <v>0</v>
      </c>
      <c r="G180" s="192">
        <f>SUM(G175:G179)</f>
        <v>384630.16000000003</v>
      </c>
      <c r="H180" s="169">
        <f>(H175*G175)+(H176*G176)+(H177*G177)+(H178*G178)+(H179*G179)</f>
        <v>111611.432</v>
      </c>
      <c r="I180" s="192">
        <f>SUM(I175:I179)</f>
        <v>259091.34246309914</v>
      </c>
      <c r="J180" s="169"/>
      <c r="K180" s="183"/>
      <c r="L180" s="193"/>
    </row>
    <row r="181" spans="2:12" ht="12" customHeight="1" x14ac:dyDescent="0.3">
      <c r="B181" s="175"/>
      <c r="C181" s="172"/>
      <c r="D181" s="176"/>
      <c r="E181" s="176"/>
      <c r="F181" s="176"/>
      <c r="G181" s="176"/>
      <c r="H181" s="176"/>
      <c r="I181" s="176"/>
      <c r="J181" s="176"/>
      <c r="K181" s="172"/>
      <c r="L181" s="193"/>
    </row>
    <row r="182" spans="2:12" ht="12" customHeight="1" x14ac:dyDescent="0.3">
      <c r="B182" s="175"/>
      <c r="C182" s="172"/>
      <c r="D182" s="176"/>
      <c r="E182" s="176"/>
      <c r="F182" s="176"/>
      <c r="G182" s="176"/>
      <c r="H182" s="176"/>
      <c r="I182" s="176"/>
      <c r="J182" s="176"/>
      <c r="K182" s="172"/>
      <c r="L182" s="193"/>
    </row>
    <row r="183" spans="2:12" ht="12" customHeight="1" x14ac:dyDescent="0.3">
      <c r="B183" s="175"/>
      <c r="C183" s="172"/>
      <c r="D183" s="176"/>
      <c r="E183" s="176"/>
      <c r="F183" s="176"/>
      <c r="G183" s="176"/>
      <c r="H183" s="176"/>
      <c r="I183" s="176"/>
      <c r="J183" s="176"/>
      <c r="K183" s="172"/>
      <c r="L183" s="193"/>
    </row>
    <row r="184" spans="2:12" ht="12" customHeight="1" x14ac:dyDescent="0.3">
      <c r="B184" s="175"/>
      <c r="C184" s="172"/>
      <c r="D184" s="176"/>
      <c r="E184" s="176"/>
      <c r="F184" s="176"/>
      <c r="G184" s="176"/>
      <c r="H184" s="176"/>
      <c r="I184" s="176"/>
      <c r="J184" s="176"/>
      <c r="K184" s="172"/>
      <c r="L184" s="193"/>
    </row>
    <row r="185" spans="2:12" ht="12" customHeight="1" x14ac:dyDescent="0.3">
      <c r="B185" s="175"/>
      <c r="C185" s="172"/>
      <c r="D185" s="176"/>
      <c r="E185" s="176"/>
      <c r="F185" s="176"/>
      <c r="G185" s="176"/>
      <c r="H185" s="176"/>
      <c r="I185" s="176"/>
      <c r="J185" s="176"/>
      <c r="K185" s="172"/>
      <c r="L185" s="193"/>
    </row>
    <row r="186" spans="2:12" ht="12" customHeight="1" x14ac:dyDescent="0.3">
      <c r="B186" s="175"/>
      <c r="C186" s="172"/>
      <c r="D186" s="176"/>
      <c r="E186" s="176"/>
      <c r="F186" s="176"/>
      <c r="G186" s="176"/>
      <c r="H186" s="176"/>
      <c r="I186" s="176"/>
      <c r="J186" s="176"/>
      <c r="K186" s="172"/>
      <c r="L186" s="193"/>
    </row>
    <row r="187" spans="2:12" ht="12" customHeight="1" thickBot="1" x14ac:dyDescent="0.35">
      <c r="B187" s="175"/>
      <c r="C187" s="172"/>
      <c r="D187" s="176"/>
      <c r="E187" s="176"/>
      <c r="F187" s="176"/>
      <c r="G187" s="176"/>
      <c r="H187" s="176"/>
      <c r="I187" s="176"/>
      <c r="J187" s="176"/>
      <c r="K187" s="172"/>
      <c r="L187" s="193"/>
    </row>
    <row r="188" spans="2:12" ht="12" customHeight="1" x14ac:dyDescent="0.3">
      <c r="B188" s="175"/>
      <c r="C188" s="467" t="s">
        <v>553</v>
      </c>
      <c r="D188" s="468"/>
      <c r="E188" s="194"/>
      <c r="F188" s="194"/>
      <c r="G188" s="194"/>
      <c r="H188" s="193"/>
      <c r="I188" s="195"/>
      <c r="J188" s="195"/>
      <c r="K188" s="193"/>
    </row>
    <row r="189" spans="2:12" ht="12" customHeight="1" x14ac:dyDescent="0.3">
      <c r="B189" s="175"/>
      <c r="C189" s="196"/>
      <c r="D189" s="197" t="str">
        <f>D5</f>
        <v>Organisation recipiendiaire (budget en USD)</v>
      </c>
      <c r="E189" s="198" t="s">
        <v>370</v>
      </c>
      <c r="F189" s="169" t="s">
        <v>371</v>
      </c>
      <c r="G189" s="171" t="s">
        <v>11</v>
      </c>
      <c r="H189" s="172"/>
      <c r="I189" s="176"/>
      <c r="J189" s="176"/>
      <c r="K189" s="193"/>
    </row>
    <row r="190" spans="2:12" ht="12" customHeight="1" x14ac:dyDescent="0.3">
      <c r="B190" s="199"/>
      <c r="C190" s="200" t="s">
        <v>546</v>
      </c>
      <c r="D190" s="201">
        <f>SUM(D16,D26,D36,D46,D58,D68,D78,D88,D100,D110,D120,D130,D142,D152,D162,D172,D175,D176,D177,D178+D179)</f>
        <v>1401869.16</v>
      </c>
      <c r="E190" s="202">
        <f>SUM(E16,E26,E36,E46,E58,E68,E78,E88,E100,E110,E120,E130,E142,E152,E162,E172,E175,E176,E177)</f>
        <v>0</v>
      </c>
      <c r="F190" s="203">
        <f>SUM(F16,F26,F36,F46,F58,F68,F78,F88,F100,F110,F120,F130,F142,F152,F162,F172,F175,F176,F177)</f>
        <v>0</v>
      </c>
      <c r="G190" s="204">
        <f>SUM(D190:F190)</f>
        <v>1401869.16</v>
      </c>
      <c r="H190" s="172"/>
      <c r="I190" s="176"/>
      <c r="J190" s="176"/>
      <c r="K190" s="199"/>
    </row>
    <row r="191" spans="2:12" ht="12" customHeight="1" x14ac:dyDescent="0.3">
      <c r="B191" s="205"/>
      <c r="C191" s="200" t="s">
        <v>547</v>
      </c>
      <c r="D191" s="201">
        <f>D190*0.07</f>
        <v>98130.84120000001</v>
      </c>
      <c r="E191" s="202">
        <f>E190*0.07</f>
        <v>0</v>
      </c>
      <c r="F191" s="203">
        <f>F190*0.07</f>
        <v>0</v>
      </c>
      <c r="G191" s="204">
        <f>G190*0.07</f>
        <v>98130.84120000001</v>
      </c>
      <c r="H191" s="205"/>
      <c r="I191" s="206"/>
      <c r="J191" s="206"/>
      <c r="K191" s="207"/>
    </row>
    <row r="192" spans="2:12" ht="12" customHeight="1" thickBot="1" x14ac:dyDescent="0.35">
      <c r="B192" s="205"/>
      <c r="C192" s="208" t="s">
        <v>11</v>
      </c>
      <c r="D192" s="209">
        <f>SUM(D190:D191)</f>
        <v>1500000.0011999998</v>
      </c>
      <c r="E192" s="210">
        <f>SUM(E190:E191)</f>
        <v>0</v>
      </c>
      <c r="F192" s="211">
        <f>SUM(F190:F191)</f>
        <v>0</v>
      </c>
      <c r="G192" s="211">
        <f>SUM(G190:G191)</f>
        <v>1500000.0011999998</v>
      </c>
      <c r="H192" s="205"/>
      <c r="I192" s="206"/>
      <c r="J192" s="206"/>
      <c r="K192" s="207"/>
    </row>
    <row r="193" spans="2:12" ht="42" customHeight="1" x14ac:dyDescent="0.3">
      <c r="B193" s="205"/>
      <c r="D193" s="212"/>
      <c r="I193" s="213"/>
      <c r="J193" s="213"/>
      <c r="K193" s="177"/>
      <c r="L193" s="207"/>
    </row>
    <row r="194" spans="2:12" s="167" customFormat="1" ht="29.25" customHeight="1" thickBot="1" x14ac:dyDescent="0.35">
      <c r="B194" s="172"/>
      <c r="C194" s="175"/>
      <c r="D194" s="214"/>
      <c r="E194" s="214"/>
      <c r="F194" s="214"/>
      <c r="G194" s="214"/>
      <c r="H194" s="214"/>
      <c r="I194" s="215"/>
      <c r="J194" s="215"/>
      <c r="K194" s="193"/>
      <c r="L194" s="199"/>
    </row>
    <row r="195" spans="2:12" ht="12" customHeight="1" x14ac:dyDescent="0.3">
      <c r="B195" s="207"/>
      <c r="C195" s="455" t="s">
        <v>554</v>
      </c>
      <c r="D195" s="456"/>
      <c r="E195" s="457"/>
      <c r="F195" s="457"/>
      <c r="G195" s="457"/>
      <c r="H195" s="458"/>
      <c r="I195" s="216"/>
      <c r="J195" s="216"/>
      <c r="K195" s="207"/>
    </row>
    <row r="196" spans="2:12" ht="12" customHeight="1" x14ac:dyDescent="0.3">
      <c r="B196" s="207"/>
      <c r="C196" s="217"/>
      <c r="D196" s="218" t="str">
        <f>D5</f>
        <v>Organisation recipiendiaire (budget en USD)</v>
      </c>
      <c r="E196" s="219" t="s">
        <v>370</v>
      </c>
      <c r="F196" s="219" t="s">
        <v>371</v>
      </c>
      <c r="G196" s="220" t="s">
        <v>11</v>
      </c>
      <c r="H196" s="221" t="s">
        <v>9</v>
      </c>
      <c r="I196" s="216"/>
      <c r="J196" s="216"/>
      <c r="K196" s="207"/>
    </row>
    <row r="197" spans="2:12" ht="12" customHeight="1" x14ac:dyDescent="0.3">
      <c r="B197" s="207"/>
      <c r="C197" s="222" t="s">
        <v>548</v>
      </c>
      <c r="D197" s="223">
        <f>D192*H197</f>
        <v>525000.00041999994</v>
      </c>
      <c r="E197" s="224">
        <f>SUM(E190:E191)*0.7</f>
        <v>0</v>
      </c>
      <c r="F197" s="224">
        <f>SUM(F190:F191)*0.7</f>
        <v>0</v>
      </c>
      <c r="G197" s="224"/>
      <c r="H197" s="225">
        <v>0.35</v>
      </c>
      <c r="I197" s="195"/>
      <c r="J197" s="195"/>
      <c r="K197" s="207"/>
    </row>
    <row r="198" spans="2:12" ht="12" customHeight="1" x14ac:dyDescent="0.3">
      <c r="B198" s="454"/>
      <c r="C198" s="226" t="s">
        <v>549</v>
      </c>
      <c r="D198" s="227">
        <f>D192*H198</f>
        <v>525000.00041999994</v>
      </c>
      <c r="E198" s="228">
        <f>SUM(E190:E191)*0.3</f>
        <v>0</v>
      </c>
      <c r="F198" s="228">
        <f>SUM(F190:F191)*0.3</f>
        <v>0</v>
      </c>
      <c r="G198" s="228"/>
      <c r="H198" s="229">
        <v>0.35</v>
      </c>
      <c r="I198" s="195"/>
      <c r="J198" s="195"/>
    </row>
    <row r="199" spans="2:12" ht="12" customHeight="1" x14ac:dyDescent="0.3">
      <c r="B199" s="454"/>
      <c r="C199" s="226" t="s">
        <v>550</v>
      </c>
      <c r="D199" s="227">
        <f>D192*H199</f>
        <v>450000.00035999995</v>
      </c>
      <c r="E199" s="228"/>
      <c r="F199" s="228"/>
      <c r="G199" s="228"/>
      <c r="H199" s="229">
        <v>0.3</v>
      </c>
      <c r="I199" s="195"/>
      <c r="J199" s="195"/>
    </row>
    <row r="200" spans="2:12" ht="12" customHeight="1" thickBot="1" x14ac:dyDescent="0.35">
      <c r="B200" s="454"/>
      <c r="C200" s="208" t="s">
        <v>11</v>
      </c>
      <c r="D200" s="211">
        <f>SUM(D197:D199)</f>
        <v>1500000.0011999998</v>
      </c>
      <c r="E200" s="211">
        <f>SUM(E197:E198)</f>
        <v>0</v>
      </c>
      <c r="F200" s="211">
        <f>SUM(F197:F198)</f>
        <v>0</v>
      </c>
      <c r="G200" s="230"/>
      <c r="H200" s="231"/>
      <c r="I200" s="232"/>
      <c r="J200" s="232"/>
    </row>
    <row r="201" spans="2:12" ht="12" customHeight="1" thickBot="1" x14ac:dyDescent="0.35">
      <c r="B201" s="454"/>
      <c r="C201" s="233"/>
      <c r="D201" s="234"/>
      <c r="E201" s="234"/>
      <c r="F201" s="234"/>
      <c r="G201" s="234"/>
      <c r="H201" s="234"/>
      <c r="I201" s="235"/>
      <c r="J201" s="235"/>
    </row>
    <row r="202" spans="2:12" ht="12" customHeight="1" x14ac:dyDescent="0.3">
      <c r="B202" s="454"/>
      <c r="C202" s="236" t="s">
        <v>935</v>
      </c>
      <c r="D202" s="237">
        <f>SUM(H16,H26,H36,H46,H58,H68,H78,H88,H100,H110,H120,H130,H142,H152,H162,H172,H180)*1.07</f>
        <v>1207869.96224</v>
      </c>
      <c r="E202" s="214"/>
      <c r="F202" s="214"/>
      <c r="G202" s="214"/>
      <c r="H202" s="238" t="s">
        <v>605</v>
      </c>
      <c r="I202" s="239">
        <f>SUM(I180,I172,I162,I152,I142,I130,I120,I110,I100,I88,I78,I68,I58,I46,I36,I26,I16)</f>
        <v>701667.2680629805</v>
      </c>
      <c r="J202" s="240"/>
    </row>
    <row r="203" spans="2:12" ht="12" customHeight="1" thickBot="1" x14ac:dyDescent="0.35">
      <c r="B203" s="454"/>
      <c r="C203" s="241" t="s">
        <v>551</v>
      </c>
      <c r="D203" s="242">
        <f>D202/D192</f>
        <v>0.80524664084913611</v>
      </c>
      <c r="E203" s="243"/>
      <c r="F203" s="243"/>
      <c r="G203" s="243"/>
      <c r="H203" s="244" t="s">
        <v>606</v>
      </c>
      <c r="I203" s="245">
        <f>I202/D190</f>
        <v>0.50052265081784131</v>
      </c>
      <c r="J203" s="246"/>
    </row>
    <row r="204" spans="2:12" ht="12" customHeight="1" x14ac:dyDescent="0.3">
      <c r="B204" s="454"/>
      <c r="C204" s="452"/>
      <c r="D204" s="453"/>
      <c r="E204" s="247"/>
      <c r="F204" s="247"/>
      <c r="G204" s="247"/>
    </row>
    <row r="205" spans="2:12" ht="12" customHeight="1" x14ac:dyDescent="0.3">
      <c r="B205" s="454"/>
      <c r="C205" s="241" t="s">
        <v>936</v>
      </c>
      <c r="D205" s="248">
        <f>SUM(D177:F178)*1.07</f>
        <v>76935.14</v>
      </c>
      <c r="E205" s="249"/>
      <c r="F205" s="249"/>
      <c r="G205" s="249"/>
    </row>
    <row r="206" spans="2:12" ht="12" customHeight="1" x14ac:dyDescent="0.3">
      <c r="B206" s="454"/>
      <c r="C206" s="241" t="s">
        <v>552</v>
      </c>
      <c r="D206" s="242">
        <f>D205/D192</f>
        <v>5.1290093292301261E-2</v>
      </c>
      <c r="E206" s="249"/>
      <c r="F206" s="249"/>
      <c r="G206" s="249"/>
    </row>
    <row r="207" spans="2:12" ht="68.25" customHeight="1" thickBot="1" x14ac:dyDescent="0.35">
      <c r="B207" s="454"/>
      <c r="C207" s="459" t="s">
        <v>937</v>
      </c>
      <c r="D207" s="460"/>
      <c r="E207" s="250"/>
      <c r="F207" s="250"/>
      <c r="G207" s="250"/>
      <c r="I207" s="251"/>
      <c r="J207" s="251"/>
    </row>
    <row r="208" spans="2:12" ht="55.5" customHeight="1" x14ac:dyDescent="0.3">
      <c r="B208" s="454"/>
      <c r="L208" s="167"/>
    </row>
    <row r="209" spans="2:2" ht="42.75" customHeight="1" x14ac:dyDescent="0.3">
      <c r="B209" s="454"/>
    </row>
    <row r="210" spans="2:2" ht="21.75" customHeight="1" x14ac:dyDescent="0.3">
      <c r="B210" s="454"/>
    </row>
    <row r="211" spans="2:2" ht="21.75" customHeight="1" x14ac:dyDescent="0.3">
      <c r="B211" s="454"/>
    </row>
    <row r="212" spans="2:2" ht="23.25" customHeight="1" x14ac:dyDescent="0.3">
      <c r="B212" s="454"/>
    </row>
    <row r="213" spans="2:2" ht="23.25" customHeight="1" x14ac:dyDescent="0.3"/>
    <row r="214" spans="2:2" ht="21.75" customHeight="1" x14ac:dyDescent="0.3"/>
    <row r="215" spans="2:2" ht="16.5" customHeight="1" x14ac:dyDescent="0.3"/>
    <row r="216" spans="2:2" ht="29.25" customHeight="1" x14ac:dyDescent="0.3"/>
    <row r="217" spans="2:2" ht="24.75" customHeight="1" x14ac:dyDescent="0.3"/>
    <row r="218" spans="2:2" ht="33" customHeight="1" x14ac:dyDescent="0.3"/>
    <row r="220" spans="2:2" ht="15" customHeight="1" x14ac:dyDescent="0.3"/>
    <row r="221" spans="2:2" ht="25.5" customHeight="1" x14ac:dyDescent="0.3"/>
  </sheetData>
  <sheetProtection formatCells="0" formatColumns="0" formatRows="0"/>
  <autoFilter ref="A5:U46" xr:uid="{00000000-0009-0000-0000-000003000000}"/>
  <mergeCells count="27">
    <mergeCell ref="C133:K133"/>
    <mergeCell ref="C153:K153"/>
    <mergeCell ref="C188:D188"/>
    <mergeCell ref="C163:K163"/>
    <mergeCell ref="C37:K37"/>
    <mergeCell ref="C143:K143"/>
    <mergeCell ref="C6:K6"/>
    <mergeCell ref="B1:E1"/>
    <mergeCell ref="B3:H3"/>
    <mergeCell ref="C17:K17"/>
    <mergeCell ref="C7:K7"/>
    <mergeCell ref="C27:K27"/>
    <mergeCell ref="C204:D204"/>
    <mergeCell ref="B198:B212"/>
    <mergeCell ref="C195:H195"/>
    <mergeCell ref="C207:D207"/>
    <mergeCell ref="C48:K48"/>
    <mergeCell ref="C49:K49"/>
    <mergeCell ref="C59:K59"/>
    <mergeCell ref="C69:K69"/>
    <mergeCell ref="C79:K79"/>
    <mergeCell ref="C90:K90"/>
    <mergeCell ref="C91:K91"/>
    <mergeCell ref="C101:K101"/>
    <mergeCell ref="C111:K111"/>
    <mergeCell ref="C121:K121"/>
    <mergeCell ref="C132:K132"/>
  </mergeCells>
  <phoneticPr fontId="20" type="noConversion"/>
  <conditionalFormatting sqref="D203">
    <cfRule type="cellIs" dxfId="40" priority="45" operator="lessThan">
      <formula>0.15</formula>
    </cfRule>
  </conditionalFormatting>
  <conditionalFormatting sqref="D206">
    <cfRule type="cellIs" dxfId="39" priority="43" operator="lessThan">
      <formula>0.05</formula>
    </cfRule>
  </conditionalFormatting>
  <dataValidations xWindow="431" yWindow="475" count="6">
    <dataValidation allowBlank="1" showInputMessage="1" showErrorMessage="1" prompt="% Towards Gender Equality and Women's Empowerment Must be Higher than 15%_x000a_" sqref="D203:G203" xr:uid="{00000000-0002-0000-0300-000000000000}"/>
    <dataValidation allowBlank="1" showInputMessage="1" showErrorMessage="1" prompt="M&amp;E Budget Cannot be Less than 5%_x000a_" sqref="D206:G206" xr:uid="{00000000-0002-0000-0300-000001000000}"/>
    <dataValidation allowBlank="1" showInputMessage="1" showErrorMessage="1" prompt="Insert *text* description of Outcome here" sqref="C6:K6 C48:K48 C90:K90 C132:K132" xr:uid="{00000000-0002-0000-0300-000002000000}"/>
    <dataValidation allowBlank="1" showInputMessage="1" showErrorMessage="1" prompt="Insert *text* description of Output here" sqref="C7 C17 C27 C37 C49 C59 C69 C79 C91 C101 C111 C121 C133 C143 C153 C163" xr:uid="{00000000-0002-0000-0300-000003000000}"/>
    <dataValidation allowBlank="1" showInputMessage="1" showErrorMessage="1" prompt="Insert *text* description of Activity here" sqref="C164 C18 C28 C38 C50 C60 C70 C80 C92 C102 C112 C122 C134 C144 C154" xr:uid="{00000000-0002-0000-0300-000004000000}"/>
    <dataValidation allowBlank="1" showErrorMessage="1" prompt="% Towards Gender Equality and Women's Empowerment Must be Higher than 15%_x000a_" sqref="D205:G205" xr:uid="{00000000-0002-0000-0300-000005000000}"/>
  </dataValidations>
  <pageMargins left="0.7" right="0.7" top="0.75" bottom="0.75" header="0.3" footer="0.3"/>
  <pageSetup scale="74" orientation="landscape"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N246"/>
  <sheetViews>
    <sheetView showGridLines="0" showZeros="0" topLeftCell="A187" zoomScale="75" zoomScaleNormal="60" workbookViewId="0">
      <selection activeCell="D56" sqref="D56"/>
    </sheetView>
  </sheetViews>
  <sheetFormatPr baseColWidth="10" defaultColWidth="9.33203125" defaultRowHeight="15.6" x14ac:dyDescent="0.3"/>
  <cols>
    <col min="1" max="1" width="4.44140625" style="23" customWidth="1"/>
    <col min="2" max="2" width="3.33203125" style="23" customWidth="1"/>
    <col min="3" max="3" width="51.44140625" style="23" customWidth="1"/>
    <col min="4" max="4" width="34.33203125" style="24" customWidth="1"/>
    <col min="5" max="5" width="35" style="24" customWidth="1"/>
    <col min="6" max="6" width="34" style="24" customWidth="1"/>
    <col min="7" max="7" width="25.6640625" style="23" customWidth="1"/>
    <col min="8" max="8" width="21.44140625" style="23" customWidth="1"/>
    <col min="9" max="9" width="16.6640625" style="23" customWidth="1"/>
    <col min="10" max="10" width="19.44140625" style="23" customWidth="1"/>
    <col min="11" max="11" width="19" style="23" customWidth="1"/>
    <col min="12" max="12" width="26" style="23" customWidth="1"/>
    <col min="13" max="13" width="21.33203125" style="23" customWidth="1"/>
    <col min="14" max="14" width="7" style="23" customWidth="1"/>
    <col min="15" max="15" width="24.33203125" style="23" customWidth="1"/>
    <col min="16" max="16" width="26.44140625" style="23" customWidth="1"/>
    <col min="17" max="17" width="30.33203125" style="23" customWidth="1"/>
    <col min="18" max="18" width="33" style="23" customWidth="1"/>
    <col min="19" max="20" width="22.6640625" style="23" customWidth="1"/>
    <col min="21" max="21" width="23.44140625" style="23" customWidth="1"/>
    <col min="22" max="22" width="32.33203125" style="23" customWidth="1"/>
    <col min="23" max="23" width="9.33203125" style="23"/>
    <col min="24" max="24" width="17.6640625" style="23" customWidth="1"/>
    <col min="25" max="25" width="26.44140625" style="23" customWidth="1"/>
    <col min="26" max="26" width="22.44140625" style="23" customWidth="1"/>
    <col min="27" max="27" width="29.6640625" style="23" customWidth="1"/>
    <col min="28" max="28" width="23.44140625" style="23" customWidth="1"/>
    <col min="29" max="29" width="18.44140625" style="23" customWidth="1"/>
    <col min="30" max="30" width="17.44140625" style="23" customWidth="1"/>
    <col min="31" max="31" width="25.33203125" style="23" customWidth="1"/>
    <col min="32" max="16384" width="9.33203125" style="23"/>
  </cols>
  <sheetData>
    <row r="1" spans="2:13" ht="28.5" customHeight="1" x14ac:dyDescent="0.85">
      <c r="C1" s="449" t="s">
        <v>555</v>
      </c>
      <c r="D1" s="449"/>
      <c r="E1" s="449"/>
      <c r="F1" s="449"/>
      <c r="G1" s="17"/>
      <c r="H1" s="18"/>
      <c r="I1" s="18"/>
      <c r="L1" s="6"/>
      <c r="M1" s="1"/>
    </row>
    <row r="2" spans="2:13" ht="21.75" customHeight="1" x14ac:dyDescent="0.35">
      <c r="C2" s="475" t="s">
        <v>602</v>
      </c>
      <c r="D2" s="475"/>
      <c r="E2" s="475"/>
      <c r="F2" s="475"/>
      <c r="L2" s="6"/>
      <c r="M2" s="1"/>
    </row>
    <row r="3" spans="2:13" ht="24" customHeight="1" x14ac:dyDescent="0.3">
      <c r="C3" s="20"/>
      <c r="D3" s="20"/>
      <c r="E3" s="20"/>
      <c r="F3" s="20"/>
      <c r="L3" s="6"/>
      <c r="M3" s="1"/>
    </row>
    <row r="4" spans="2:13" ht="55.5" customHeight="1" x14ac:dyDescent="0.3">
      <c r="C4" s="20"/>
      <c r="D4" s="121" t="str">
        <f>'1) Tableau budgétaire 1'!D5</f>
        <v>Organisation recipiendiaire (budget en USD)</v>
      </c>
      <c r="E4" s="70" t="s">
        <v>15</v>
      </c>
      <c r="F4" s="70" t="s">
        <v>16</v>
      </c>
      <c r="G4" s="114" t="s">
        <v>11</v>
      </c>
      <c r="L4" s="6"/>
      <c r="M4" s="1"/>
    </row>
    <row r="5" spans="2:13" ht="24" customHeight="1" x14ac:dyDescent="0.3">
      <c r="B5" s="469" t="s">
        <v>563</v>
      </c>
      <c r="C5" s="470"/>
      <c r="D5" s="470"/>
      <c r="E5" s="470"/>
      <c r="F5" s="470"/>
      <c r="G5" s="471"/>
      <c r="L5" s="6"/>
      <c r="M5" s="1"/>
    </row>
    <row r="6" spans="2:13" ht="22.5" customHeight="1" x14ac:dyDescent="0.3">
      <c r="C6" s="469" t="s">
        <v>564</v>
      </c>
      <c r="D6" s="470"/>
      <c r="E6" s="470"/>
      <c r="F6" s="470"/>
      <c r="G6" s="471"/>
      <c r="L6" s="6"/>
      <c r="M6" s="1"/>
    </row>
    <row r="7" spans="2:13" ht="24.75" customHeight="1" thickBot="1" x14ac:dyDescent="0.35">
      <c r="C7" s="90" t="s">
        <v>565</v>
      </c>
      <c r="D7" s="91">
        <f>'1) Tableau budgétaire 1'!D16</f>
        <v>213978</v>
      </c>
      <c r="E7" s="91">
        <f>'1) Tableau budgétaire 1'!E16</f>
        <v>0</v>
      </c>
      <c r="F7" s="91">
        <f>'1) Tableau budgétaire 1'!F16</f>
        <v>0</v>
      </c>
      <c r="G7" s="92">
        <f>SUM(D7:F7)</f>
        <v>213978</v>
      </c>
      <c r="L7" s="6"/>
      <c r="M7" s="1"/>
    </row>
    <row r="8" spans="2:13" ht="21.75" customHeight="1" x14ac:dyDescent="0.3">
      <c r="C8" s="31" t="s">
        <v>566</v>
      </c>
      <c r="D8" s="67">
        <v>73582</v>
      </c>
      <c r="E8" s="68"/>
      <c r="F8" s="68"/>
      <c r="G8" s="32">
        <f t="shared" ref="G8:G15" si="0">SUM(D8:F8)</f>
        <v>73582</v>
      </c>
    </row>
    <row r="9" spans="2:13" x14ac:dyDescent="0.3">
      <c r="C9" s="21" t="s">
        <v>567</v>
      </c>
      <c r="D9" s="67"/>
      <c r="E9" s="4"/>
      <c r="F9" s="4"/>
      <c r="G9" s="30">
        <f t="shared" si="0"/>
        <v>0</v>
      </c>
    </row>
    <row r="10" spans="2:13" ht="15.75" customHeight="1" x14ac:dyDescent="0.3">
      <c r="C10" s="21" t="s">
        <v>568</v>
      </c>
      <c r="D10" s="67">
        <v>39060</v>
      </c>
      <c r="E10" s="69"/>
      <c r="F10" s="69"/>
      <c r="G10" s="30">
        <f t="shared" si="0"/>
        <v>39060</v>
      </c>
    </row>
    <row r="11" spans="2:13" x14ac:dyDescent="0.3">
      <c r="C11" s="22" t="s">
        <v>569</v>
      </c>
      <c r="D11" s="67">
        <v>4049</v>
      </c>
      <c r="E11" s="69"/>
      <c r="F11" s="69"/>
      <c r="G11" s="30">
        <f t="shared" si="0"/>
        <v>4049</v>
      </c>
    </row>
    <row r="12" spans="2:13" x14ac:dyDescent="0.3">
      <c r="C12" s="21" t="s">
        <v>570</v>
      </c>
      <c r="D12" s="67">
        <v>27747</v>
      </c>
      <c r="E12" s="69"/>
      <c r="F12" s="69"/>
      <c r="G12" s="30">
        <f t="shared" si="0"/>
        <v>27747</v>
      </c>
    </row>
    <row r="13" spans="2:13" ht="21.75" customHeight="1" x14ac:dyDescent="0.3">
      <c r="C13" s="21" t="s">
        <v>571</v>
      </c>
      <c r="D13" s="67">
        <v>69540</v>
      </c>
      <c r="E13" s="69"/>
      <c r="F13" s="69"/>
      <c r="G13" s="30">
        <f t="shared" si="0"/>
        <v>69540</v>
      </c>
    </row>
    <row r="14" spans="2:13" ht="36.75" customHeight="1" x14ac:dyDescent="0.3">
      <c r="C14" s="21" t="s">
        <v>572</v>
      </c>
      <c r="D14" s="67"/>
      <c r="E14" s="69"/>
      <c r="F14" s="69"/>
      <c r="G14" s="30">
        <f t="shared" si="0"/>
        <v>0</v>
      </c>
    </row>
    <row r="15" spans="2:13" ht="15.75" customHeight="1" x14ac:dyDescent="0.3">
      <c r="C15" s="25" t="s">
        <v>20</v>
      </c>
      <c r="D15" s="36">
        <f>SUM(D8:D14)</f>
        <v>213978</v>
      </c>
      <c r="E15" s="36">
        <f>SUM(E8:E14)</f>
        <v>0</v>
      </c>
      <c r="F15" s="36">
        <f>SUM(F8:F14)</f>
        <v>0</v>
      </c>
      <c r="G15" s="75">
        <f t="shared" si="0"/>
        <v>213978</v>
      </c>
    </row>
    <row r="16" spans="2:13" s="24" customFormat="1" x14ac:dyDescent="0.3">
      <c r="C16" s="37"/>
      <c r="D16" s="38"/>
      <c r="E16" s="38"/>
      <c r="F16" s="38"/>
      <c r="G16" s="76"/>
    </row>
    <row r="17" spans="3:7" x14ac:dyDescent="0.3">
      <c r="C17" s="469" t="s">
        <v>573</v>
      </c>
      <c r="D17" s="470"/>
      <c r="E17" s="470"/>
      <c r="F17" s="470"/>
      <c r="G17" s="471"/>
    </row>
    <row r="18" spans="3:7" ht="27" customHeight="1" thickBot="1" x14ac:dyDescent="0.35">
      <c r="C18" s="33" t="s">
        <v>574</v>
      </c>
      <c r="D18" s="34">
        <f>'1) Tableau budgétaire 1'!D26</f>
        <v>223084</v>
      </c>
      <c r="E18" s="34">
        <f>'1) Tableau budgétaire 1'!E26</f>
        <v>0</v>
      </c>
      <c r="F18" s="34">
        <f>'1) Tableau budgétaire 1'!F26</f>
        <v>0</v>
      </c>
      <c r="G18" s="35">
        <f t="shared" ref="G18:G26" si="1">SUM(D18:F18)</f>
        <v>223084</v>
      </c>
    </row>
    <row r="19" spans="3:7" x14ac:dyDescent="0.3">
      <c r="C19" s="31" t="s">
        <v>566</v>
      </c>
      <c r="D19" s="67"/>
      <c r="E19" s="68"/>
      <c r="F19" s="68"/>
      <c r="G19" s="32">
        <f t="shared" si="1"/>
        <v>0</v>
      </c>
    </row>
    <row r="20" spans="3:7" x14ac:dyDescent="0.3">
      <c r="C20" s="21" t="s">
        <v>567</v>
      </c>
      <c r="D20" s="67"/>
      <c r="E20" s="4"/>
      <c r="F20" s="4"/>
      <c r="G20" s="30">
        <f t="shared" si="1"/>
        <v>0</v>
      </c>
    </row>
    <row r="21" spans="3:7" ht="31.2" x14ac:dyDescent="0.3">
      <c r="C21" s="21" t="s">
        <v>568</v>
      </c>
      <c r="D21" s="67"/>
      <c r="E21" s="69"/>
      <c r="F21" s="69"/>
      <c r="G21" s="30">
        <f t="shared" si="1"/>
        <v>0</v>
      </c>
    </row>
    <row r="22" spans="3:7" x14ac:dyDescent="0.3">
      <c r="C22" s="22" t="s">
        <v>569</v>
      </c>
      <c r="D22" s="67"/>
      <c r="E22" s="69"/>
      <c r="F22" s="69"/>
      <c r="G22" s="30">
        <f t="shared" si="1"/>
        <v>0</v>
      </c>
    </row>
    <row r="23" spans="3:7" x14ac:dyDescent="0.3">
      <c r="C23" s="21" t="s">
        <v>570</v>
      </c>
      <c r="D23" s="67"/>
      <c r="E23" s="69"/>
      <c r="F23" s="69"/>
      <c r="G23" s="30">
        <f t="shared" si="1"/>
        <v>0</v>
      </c>
    </row>
    <row r="24" spans="3:7" x14ac:dyDescent="0.3">
      <c r="C24" s="21" t="s">
        <v>571</v>
      </c>
      <c r="D24" s="67">
        <v>223084</v>
      </c>
      <c r="E24" s="69"/>
      <c r="F24" s="69"/>
      <c r="G24" s="30">
        <f t="shared" si="1"/>
        <v>223084</v>
      </c>
    </row>
    <row r="25" spans="3:7" ht="31.2" x14ac:dyDescent="0.3">
      <c r="C25" s="21" t="s">
        <v>572</v>
      </c>
      <c r="D25" s="67"/>
      <c r="E25" s="69"/>
      <c r="F25" s="69"/>
      <c r="G25" s="30">
        <f t="shared" si="1"/>
        <v>0</v>
      </c>
    </row>
    <row r="26" spans="3:7" x14ac:dyDescent="0.3">
      <c r="C26" s="25" t="s">
        <v>20</v>
      </c>
      <c r="D26" s="36">
        <f>SUM(D19:D25)</f>
        <v>223084</v>
      </c>
      <c r="E26" s="36">
        <f>SUM(E19:E25)</f>
        <v>0</v>
      </c>
      <c r="F26" s="36">
        <f>SUM(F19:F25)</f>
        <v>0</v>
      </c>
      <c r="G26" s="30">
        <f t="shared" si="1"/>
        <v>223084</v>
      </c>
    </row>
    <row r="27" spans="3:7" s="24" customFormat="1" x14ac:dyDescent="0.3">
      <c r="C27" s="37"/>
      <c r="D27" s="38"/>
      <c r="E27" s="38"/>
      <c r="F27" s="38"/>
      <c r="G27" s="39"/>
    </row>
    <row r="28" spans="3:7" x14ac:dyDescent="0.3">
      <c r="C28" s="469" t="s">
        <v>575</v>
      </c>
      <c r="D28" s="470"/>
      <c r="E28" s="470"/>
      <c r="F28" s="470"/>
      <c r="G28" s="471"/>
    </row>
    <row r="29" spans="3:7" ht="21.75" customHeight="1" thickBot="1" x14ac:dyDescent="0.35">
      <c r="C29" s="33" t="s">
        <v>576</v>
      </c>
      <c r="D29" s="34">
        <f>'1) Tableau budgétaire 1'!D36</f>
        <v>0</v>
      </c>
      <c r="E29" s="34">
        <f>'1) Tableau budgétaire 1'!E36</f>
        <v>0</v>
      </c>
      <c r="F29" s="34">
        <f>'1) Tableau budgétaire 1'!F36</f>
        <v>0</v>
      </c>
      <c r="G29" s="35">
        <f t="shared" ref="G29:G37" si="2">SUM(D29:F29)</f>
        <v>0</v>
      </c>
    </row>
    <row r="30" spans="3:7" x14ac:dyDescent="0.3">
      <c r="C30" s="31" t="s">
        <v>566</v>
      </c>
      <c r="D30" s="67"/>
      <c r="E30" s="68"/>
      <c r="F30" s="68"/>
      <c r="G30" s="32">
        <f t="shared" si="2"/>
        <v>0</v>
      </c>
    </row>
    <row r="31" spans="3:7" s="24" customFormat="1" ht="15.75" customHeight="1" x14ac:dyDescent="0.3">
      <c r="C31" s="21" t="s">
        <v>567</v>
      </c>
      <c r="D31" s="69"/>
      <c r="E31" s="4"/>
      <c r="F31" s="4"/>
      <c r="G31" s="30">
        <f t="shared" si="2"/>
        <v>0</v>
      </c>
    </row>
    <row r="32" spans="3:7" s="24" customFormat="1" ht="31.2" x14ac:dyDescent="0.3">
      <c r="C32" s="21" t="s">
        <v>568</v>
      </c>
      <c r="D32" s="69"/>
      <c r="E32" s="69"/>
      <c r="F32" s="69"/>
      <c r="G32" s="30">
        <f t="shared" si="2"/>
        <v>0</v>
      </c>
    </row>
    <row r="33" spans="3:7" s="24" customFormat="1" x14ac:dyDescent="0.3">
      <c r="C33" s="22" t="s">
        <v>569</v>
      </c>
      <c r="D33" s="69"/>
      <c r="E33" s="69"/>
      <c r="F33" s="69"/>
      <c r="G33" s="30">
        <f t="shared" si="2"/>
        <v>0</v>
      </c>
    </row>
    <row r="34" spans="3:7" x14ac:dyDescent="0.3">
      <c r="C34" s="21" t="s">
        <v>570</v>
      </c>
      <c r="D34" s="69"/>
      <c r="E34" s="69"/>
      <c r="F34" s="69"/>
      <c r="G34" s="30">
        <f t="shared" si="2"/>
        <v>0</v>
      </c>
    </row>
    <row r="35" spans="3:7" x14ac:dyDescent="0.3">
      <c r="C35" s="21" t="s">
        <v>571</v>
      </c>
      <c r="D35" s="69"/>
      <c r="E35" s="69"/>
      <c r="F35" s="69"/>
      <c r="G35" s="30">
        <f t="shared" si="2"/>
        <v>0</v>
      </c>
    </row>
    <row r="36" spans="3:7" ht="31.2" x14ac:dyDescent="0.3">
      <c r="C36" s="21" t="s">
        <v>572</v>
      </c>
      <c r="D36" s="69"/>
      <c r="E36" s="69"/>
      <c r="F36" s="69"/>
      <c r="G36" s="30">
        <f t="shared" si="2"/>
        <v>0</v>
      </c>
    </row>
    <row r="37" spans="3:7" x14ac:dyDescent="0.3">
      <c r="C37" s="25" t="s">
        <v>20</v>
      </c>
      <c r="D37" s="36">
        <f>SUM(D30:D36)</f>
        <v>0</v>
      </c>
      <c r="E37" s="36">
        <f>SUM(E30:E36)</f>
        <v>0</v>
      </c>
      <c r="F37" s="36">
        <f>SUM(F30:F36)</f>
        <v>0</v>
      </c>
      <c r="G37" s="30">
        <f t="shared" si="2"/>
        <v>0</v>
      </c>
    </row>
    <row r="38" spans="3:7" s="24" customFormat="1" x14ac:dyDescent="0.3">
      <c r="C38" s="37"/>
      <c r="D38" s="38"/>
      <c r="E38" s="38"/>
      <c r="F38" s="38"/>
      <c r="G38" s="39"/>
    </row>
    <row r="39" spans="3:7" x14ac:dyDescent="0.3">
      <c r="C39" s="469" t="s">
        <v>577</v>
      </c>
      <c r="D39" s="470"/>
      <c r="E39" s="470"/>
      <c r="F39" s="470"/>
      <c r="G39" s="471"/>
    </row>
    <row r="40" spans="3:7" ht="20.25" customHeight="1" thickBot="1" x14ac:dyDescent="0.35">
      <c r="C40" s="33" t="s">
        <v>578</v>
      </c>
      <c r="D40" s="34">
        <f>'1) Tableau budgétaire 1'!D46</f>
        <v>0</v>
      </c>
      <c r="E40" s="34">
        <f>'1) Tableau budgétaire 1'!E46</f>
        <v>0</v>
      </c>
      <c r="F40" s="34">
        <f>'1) Tableau budgétaire 1'!F46</f>
        <v>0</v>
      </c>
      <c r="G40" s="35">
        <f t="shared" ref="G40:G48" si="3">SUM(D40:F40)</f>
        <v>0</v>
      </c>
    </row>
    <row r="41" spans="3:7" x14ac:dyDescent="0.3">
      <c r="C41" s="31" t="s">
        <v>566</v>
      </c>
      <c r="D41" s="67"/>
      <c r="E41" s="68"/>
      <c r="F41" s="68"/>
      <c r="G41" s="32">
        <f t="shared" si="3"/>
        <v>0</v>
      </c>
    </row>
    <row r="42" spans="3:7" ht="15.75" customHeight="1" x14ac:dyDescent="0.3">
      <c r="C42" s="21" t="s">
        <v>567</v>
      </c>
      <c r="D42" s="69"/>
      <c r="E42" s="4"/>
      <c r="F42" s="4"/>
      <c r="G42" s="30">
        <f t="shared" si="3"/>
        <v>0</v>
      </c>
    </row>
    <row r="43" spans="3:7" ht="32.25" customHeight="1" x14ac:dyDescent="0.3">
      <c r="C43" s="21" t="s">
        <v>568</v>
      </c>
      <c r="D43" s="69"/>
      <c r="E43" s="69"/>
      <c r="F43" s="69"/>
      <c r="G43" s="30">
        <f t="shared" si="3"/>
        <v>0</v>
      </c>
    </row>
    <row r="44" spans="3:7" s="24" customFormat="1" x14ac:dyDescent="0.3">
      <c r="C44" s="22" t="s">
        <v>569</v>
      </c>
      <c r="D44" s="69"/>
      <c r="E44" s="69"/>
      <c r="F44" s="69"/>
      <c r="G44" s="30">
        <f t="shared" si="3"/>
        <v>0</v>
      </c>
    </row>
    <row r="45" spans="3:7" x14ac:dyDescent="0.3">
      <c r="C45" s="21" t="s">
        <v>570</v>
      </c>
      <c r="D45" s="69"/>
      <c r="E45" s="69"/>
      <c r="F45" s="69"/>
      <c r="G45" s="30">
        <f t="shared" si="3"/>
        <v>0</v>
      </c>
    </row>
    <row r="46" spans="3:7" x14ac:dyDescent="0.3">
      <c r="C46" s="21" t="s">
        <v>571</v>
      </c>
      <c r="D46" s="69"/>
      <c r="E46" s="69"/>
      <c r="F46" s="69"/>
      <c r="G46" s="30">
        <f t="shared" si="3"/>
        <v>0</v>
      </c>
    </row>
    <row r="47" spans="3:7" ht="31.2" x14ac:dyDescent="0.3">
      <c r="C47" s="21" t="s">
        <v>572</v>
      </c>
      <c r="D47" s="69"/>
      <c r="E47" s="69"/>
      <c r="F47" s="69"/>
      <c r="G47" s="30">
        <f t="shared" si="3"/>
        <v>0</v>
      </c>
    </row>
    <row r="48" spans="3:7" ht="21" customHeight="1" x14ac:dyDescent="0.3">
      <c r="C48" s="25" t="s">
        <v>20</v>
      </c>
      <c r="D48" s="36">
        <f>SUM(D41:D47)</f>
        <v>0</v>
      </c>
      <c r="E48" s="36">
        <f>SUM(E41:E47)</f>
        <v>0</v>
      </c>
      <c r="F48" s="36">
        <f>SUM(F41:F47)</f>
        <v>0</v>
      </c>
      <c r="G48" s="30">
        <f t="shared" si="3"/>
        <v>0</v>
      </c>
    </row>
    <row r="49" spans="2:7" s="24" customFormat="1" ht="22.5" customHeight="1" x14ac:dyDescent="0.3">
      <c r="C49" s="40"/>
      <c r="D49" s="38"/>
      <c r="E49" s="38"/>
      <c r="F49" s="38"/>
      <c r="G49" s="39"/>
    </row>
    <row r="50" spans="2:7" x14ac:dyDescent="0.3">
      <c r="B50" s="469" t="s">
        <v>579</v>
      </c>
      <c r="C50" s="470"/>
      <c r="D50" s="470"/>
      <c r="E50" s="470"/>
      <c r="F50" s="470"/>
      <c r="G50" s="471"/>
    </row>
    <row r="51" spans="2:7" x14ac:dyDescent="0.3">
      <c r="C51" s="469" t="s">
        <v>419</v>
      </c>
      <c r="D51" s="470"/>
      <c r="E51" s="470"/>
      <c r="F51" s="470"/>
      <c r="G51" s="471"/>
    </row>
    <row r="52" spans="2:7" ht="24" customHeight="1" thickBot="1" x14ac:dyDescent="0.35">
      <c r="C52" s="33" t="s">
        <v>580</v>
      </c>
      <c r="D52" s="34">
        <f>'1) Tableau budgétaire 1'!D58</f>
        <v>279469</v>
      </c>
      <c r="E52" s="34">
        <f>'1) Tableau budgétaire 1'!E58</f>
        <v>0</v>
      </c>
      <c r="F52" s="34">
        <f>'1) Tableau budgétaire 1'!F58</f>
        <v>0</v>
      </c>
      <c r="G52" s="35">
        <f>SUM(D52:F52)</f>
        <v>279469</v>
      </c>
    </row>
    <row r="53" spans="2:7" ht="15.75" customHeight="1" x14ac:dyDescent="0.3">
      <c r="C53" s="31" t="s">
        <v>566</v>
      </c>
      <c r="D53" s="67">
        <v>73397</v>
      </c>
      <c r="E53" s="68"/>
      <c r="F53" s="68"/>
      <c r="G53" s="32">
        <f t="shared" ref="G53:G60" si="4">SUM(D53:F53)</f>
        <v>73397</v>
      </c>
    </row>
    <row r="54" spans="2:7" ht="15.75" customHeight="1" x14ac:dyDescent="0.3">
      <c r="C54" s="21" t="s">
        <v>567</v>
      </c>
      <c r="D54" s="67"/>
      <c r="E54" s="4"/>
      <c r="F54" s="4"/>
      <c r="G54" s="30">
        <f t="shared" si="4"/>
        <v>0</v>
      </c>
    </row>
    <row r="55" spans="2:7" ht="15.75" customHeight="1" x14ac:dyDescent="0.3">
      <c r="C55" s="21" t="s">
        <v>568</v>
      </c>
      <c r="D55" s="67">
        <v>38960</v>
      </c>
      <c r="E55" s="69"/>
      <c r="F55" s="69"/>
      <c r="G55" s="30">
        <f t="shared" si="4"/>
        <v>38960</v>
      </c>
    </row>
    <row r="56" spans="2:7" ht="18.75" customHeight="1" x14ac:dyDescent="0.3">
      <c r="C56" s="22" t="s">
        <v>569</v>
      </c>
      <c r="D56" s="67">
        <v>62159</v>
      </c>
      <c r="E56" s="69"/>
      <c r="F56" s="69"/>
      <c r="G56" s="30">
        <f t="shared" si="4"/>
        <v>62159</v>
      </c>
    </row>
    <row r="57" spans="2:7" x14ac:dyDescent="0.3">
      <c r="C57" s="21" t="s">
        <v>570</v>
      </c>
      <c r="D57" s="67">
        <v>13969</v>
      </c>
      <c r="E57" s="69"/>
      <c r="F57" s="69"/>
      <c r="G57" s="30">
        <f t="shared" si="4"/>
        <v>13969</v>
      </c>
    </row>
    <row r="58" spans="2:7" s="24" customFormat="1" ht="21.75" customHeight="1" x14ac:dyDescent="0.3">
      <c r="B58" s="23"/>
      <c r="C58" s="21" t="s">
        <v>571</v>
      </c>
      <c r="D58" s="67">
        <v>90984</v>
      </c>
      <c r="E58" s="69"/>
      <c r="F58" s="69"/>
      <c r="G58" s="30">
        <f t="shared" si="4"/>
        <v>90984</v>
      </c>
    </row>
    <row r="59" spans="2:7" s="24" customFormat="1" ht="31.2" x14ac:dyDescent="0.3">
      <c r="B59" s="23"/>
      <c r="C59" s="21" t="s">
        <v>572</v>
      </c>
      <c r="D59" s="67"/>
      <c r="E59" s="69"/>
      <c r="F59" s="69"/>
      <c r="G59" s="30">
        <f t="shared" si="4"/>
        <v>0</v>
      </c>
    </row>
    <row r="60" spans="2:7" x14ac:dyDescent="0.3">
      <c r="C60" s="25" t="s">
        <v>20</v>
      </c>
      <c r="D60" s="36">
        <f>SUM(D53:D59)</f>
        <v>279469</v>
      </c>
      <c r="E60" s="36">
        <f>SUM(E53:E59)</f>
        <v>0</v>
      </c>
      <c r="F60" s="36">
        <f>SUM(F53:F59)</f>
        <v>0</v>
      </c>
      <c r="G60" s="30">
        <f t="shared" si="4"/>
        <v>279469</v>
      </c>
    </row>
    <row r="61" spans="2:7" s="24" customFormat="1" x14ac:dyDescent="0.3">
      <c r="C61" s="37"/>
      <c r="D61" s="38"/>
      <c r="E61" s="38"/>
      <c r="F61" s="38"/>
      <c r="G61" s="39"/>
    </row>
    <row r="62" spans="2:7" x14ac:dyDescent="0.3">
      <c r="B62" s="24"/>
      <c r="C62" s="469" t="s">
        <v>428</v>
      </c>
      <c r="D62" s="470"/>
      <c r="E62" s="470"/>
      <c r="F62" s="470"/>
      <c r="G62" s="471"/>
    </row>
    <row r="63" spans="2:7" ht="21.75" customHeight="1" thickBot="1" x14ac:dyDescent="0.35">
      <c r="C63" s="33" t="s">
        <v>581</v>
      </c>
      <c r="D63" s="34">
        <f>'1) Tableau budgétaire 1'!D68</f>
        <v>66465</v>
      </c>
      <c r="E63" s="34">
        <f>'1) Tableau budgétaire 1'!E68</f>
        <v>0</v>
      </c>
      <c r="F63" s="34">
        <f>'1) Tableau budgétaire 1'!F68</f>
        <v>0</v>
      </c>
      <c r="G63" s="35">
        <f t="shared" ref="G63:G71" si="5">SUM(D63:F63)</f>
        <v>66465</v>
      </c>
    </row>
    <row r="64" spans="2:7" ht="15.75" customHeight="1" x14ac:dyDescent="0.3">
      <c r="C64" s="31" t="s">
        <v>566</v>
      </c>
      <c r="D64" s="67"/>
      <c r="E64" s="68"/>
      <c r="F64" s="68"/>
      <c r="G64" s="32">
        <f t="shared" si="5"/>
        <v>0</v>
      </c>
    </row>
    <row r="65" spans="2:7" ht="15.75" customHeight="1" x14ac:dyDescent="0.3">
      <c r="C65" s="21" t="s">
        <v>567</v>
      </c>
      <c r="D65" s="67"/>
      <c r="E65" s="4"/>
      <c r="F65" s="4"/>
      <c r="G65" s="30">
        <f t="shared" si="5"/>
        <v>0</v>
      </c>
    </row>
    <row r="66" spans="2:7" ht="15.75" customHeight="1" x14ac:dyDescent="0.3">
      <c r="C66" s="21" t="s">
        <v>568</v>
      </c>
      <c r="D66" s="67"/>
      <c r="E66" s="69"/>
      <c r="F66" s="69"/>
      <c r="G66" s="30">
        <f t="shared" si="5"/>
        <v>0</v>
      </c>
    </row>
    <row r="67" spans="2:7" x14ac:dyDescent="0.3">
      <c r="C67" s="22" t="s">
        <v>569</v>
      </c>
      <c r="D67" s="67"/>
      <c r="E67" s="69"/>
      <c r="F67" s="69"/>
      <c r="G67" s="30">
        <f t="shared" si="5"/>
        <v>0</v>
      </c>
    </row>
    <row r="68" spans="2:7" x14ac:dyDescent="0.3">
      <c r="C68" s="21" t="s">
        <v>570</v>
      </c>
      <c r="D68" s="67"/>
      <c r="E68" s="69"/>
      <c r="F68" s="69"/>
      <c r="G68" s="30">
        <f t="shared" si="5"/>
        <v>0</v>
      </c>
    </row>
    <row r="69" spans="2:7" x14ac:dyDescent="0.3">
      <c r="C69" s="21" t="s">
        <v>571</v>
      </c>
      <c r="D69" s="67">
        <v>66465</v>
      </c>
      <c r="E69" s="69"/>
      <c r="F69" s="69"/>
      <c r="G69" s="30">
        <f t="shared" si="5"/>
        <v>66465</v>
      </c>
    </row>
    <row r="70" spans="2:7" ht="31.2" x14ac:dyDescent="0.3">
      <c r="C70" s="21" t="s">
        <v>572</v>
      </c>
      <c r="D70" s="67"/>
      <c r="E70" s="69"/>
      <c r="F70" s="69"/>
      <c r="G70" s="30">
        <f t="shared" si="5"/>
        <v>0</v>
      </c>
    </row>
    <row r="71" spans="2:7" x14ac:dyDescent="0.3">
      <c r="C71" s="25" t="s">
        <v>20</v>
      </c>
      <c r="D71" s="36">
        <f>SUM(D64:D70)</f>
        <v>66465</v>
      </c>
      <c r="E71" s="36">
        <f>SUM(E64:E70)</f>
        <v>0</v>
      </c>
      <c r="F71" s="36">
        <f>SUM(F64:F70)</f>
        <v>0</v>
      </c>
      <c r="G71" s="30">
        <f t="shared" si="5"/>
        <v>66465</v>
      </c>
    </row>
    <row r="72" spans="2:7" s="24" customFormat="1" x14ac:dyDescent="0.3">
      <c r="C72" s="37"/>
      <c r="D72" s="38"/>
      <c r="E72" s="38"/>
      <c r="F72" s="38"/>
      <c r="G72" s="39"/>
    </row>
    <row r="73" spans="2:7" x14ac:dyDescent="0.3">
      <c r="C73" s="469" t="s">
        <v>439</v>
      </c>
      <c r="D73" s="470"/>
      <c r="E73" s="470"/>
      <c r="F73" s="470"/>
      <c r="G73" s="471"/>
    </row>
    <row r="74" spans="2:7" ht="21.75" customHeight="1" thickBot="1" x14ac:dyDescent="0.35">
      <c r="B74" s="24"/>
      <c r="C74" s="33" t="s">
        <v>582</v>
      </c>
      <c r="D74" s="34">
        <f>'1) Tableau budgétaire 1'!D78</f>
        <v>0</v>
      </c>
      <c r="E74" s="34">
        <f>'1) Tableau budgétaire 1'!E78</f>
        <v>0</v>
      </c>
      <c r="F74" s="34">
        <f>'1) Tableau budgétaire 1'!F78</f>
        <v>0</v>
      </c>
      <c r="G74" s="35">
        <f t="shared" ref="G74:G82" si="6">SUM(D74:F74)</f>
        <v>0</v>
      </c>
    </row>
    <row r="75" spans="2:7" ht="18" customHeight="1" x14ac:dyDescent="0.3">
      <c r="C75" s="31" t="s">
        <v>566</v>
      </c>
      <c r="D75" s="67"/>
      <c r="E75" s="68"/>
      <c r="F75" s="68"/>
      <c r="G75" s="32">
        <f t="shared" si="6"/>
        <v>0</v>
      </c>
    </row>
    <row r="76" spans="2:7" ht="15.75" customHeight="1" x14ac:dyDescent="0.3">
      <c r="C76" s="21" t="s">
        <v>567</v>
      </c>
      <c r="D76" s="69"/>
      <c r="E76" s="4"/>
      <c r="F76" s="4"/>
      <c r="G76" s="30">
        <f t="shared" si="6"/>
        <v>0</v>
      </c>
    </row>
    <row r="77" spans="2:7" s="24" customFormat="1" ht="15.75" customHeight="1" x14ac:dyDescent="0.3">
      <c r="B77" s="23"/>
      <c r="C77" s="21" t="s">
        <v>568</v>
      </c>
      <c r="D77" s="69"/>
      <c r="E77" s="69"/>
      <c r="F77" s="69"/>
      <c r="G77" s="30">
        <f t="shared" si="6"/>
        <v>0</v>
      </c>
    </row>
    <row r="78" spans="2:7" x14ac:dyDescent="0.3">
      <c r="B78" s="24"/>
      <c r="C78" s="22" t="s">
        <v>569</v>
      </c>
      <c r="D78" s="69"/>
      <c r="E78" s="69"/>
      <c r="F78" s="69"/>
      <c r="G78" s="30">
        <f t="shared" si="6"/>
        <v>0</v>
      </c>
    </row>
    <row r="79" spans="2:7" x14ac:dyDescent="0.3">
      <c r="B79" s="24"/>
      <c r="C79" s="21" t="s">
        <v>570</v>
      </c>
      <c r="D79" s="69"/>
      <c r="E79" s="69"/>
      <c r="F79" s="69"/>
      <c r="G79" s="30">
        <f t="shared" si="6"/>
        <v>0</v>
      </c>
    </row>
    <row r="80" spans="2:7" x14ac:dyDescent="0.3">
      <c r="B80" s="24"/>
      <c r="C80" s="21" t="s">
        <v>571</v>
      </c>
      <c r="D80" s="69"/>
      <c r="E80" s="69"/>
      <c r="F80" s="69"/>
      <c r="G80" s="30">
        <f t="shared" si="6"/>
        <v>0</v>
      </c>
    </row>
    <row r="81" spans="2:7" ht="31.2" x14ac:dyDescent="0.3">
      <c r="C81" s="21" t="s">
        <v>572</v>
      </c>
      <c r="D81" s="69"/>
      <c r="E81" s="69"/>
      <c r="F81" s="69"/>
      <c r="G81" s="30">
        <f t="shared" si="6"/>
        <v>0</v>
      </c>
    </row>
    <row r="82" spans="2:7" x14ac:dyDescent="0.3">
      <c r="C82" s="25" t="s">
        <v>20</v>
      </c>
      <c r="D82" s="36">
        <f>SUM(D75:D81)</f>
        <v>0</v>
      </c>
      <c r="E82" s="36">
        <f>SUM(E75:E81)</f>
        <v>0</v>
      </c>
      <c r="F82" s="36">
        <f>SUM(F75:F81)</f>
        <v>0</v>
      </c>
      <c r="G82" s="30">
        <f t="shared" si="6"/>
        <v>0</v>
      </c>
    </row>
    <row r="83" spans="2:7" s="24" customFormat="1" x14ac:dyDescent="0.3">
      <c r="C83" s="37"/>
      <c r="D83" s="38"/>
      <c r="E83" s="38"/>
      <c r="F83" s="38"/>
      <c r="G83" s="39"/>
    </row>
    <row r="84" spans="2:7" x14ac:dyDescent="0.3">
      <c r="C84" s="469" t="s">
        <v>449</v>
      </c>
      <c r="D84" s="470"/>
      <c r="E84" s="470"/>
      <c r="F84" s="470"/>
      <c r="G84" s="471"/>
    </row>
    <row r="85" spans="2:7" ht="21.75" customHeight="1" thickBot="1" x14ac:dyDescent="0.35">
      <c r="C85" s="33" t="s">
        <v>583</v>
      </c>
      <c r="D85" s="34">
        <f>'1) Tableau budgétaire 1'!D88</f>
        <v>0</v>
      </c>
      <c r="E85" s="34">
        <f>'1) Tableau budgétaire 1'!E88</f>
        <v>0</v>
      </c>
      <c r="F85" s="34">
        <f>'1) Tableau budgétaire 1'!F88</f>
        <v>0</v>
      </c>
      <c r="G85" s="35">
        <f t="shared" ref="G85:G93" si="7">SUM(D85:F85)</f>
        <v>0</v>
      </c>
    </row>
    <row r="86" spans="2:7" ht="15.75" customHeight="1" x14ac:dyDescent="0.3">
      <c r="C86" s="31" t="s">
        <v>566</v>
      </c>
      <c r="D86" s="67"/>
      <c r="E86" s="68"/>
      <c r="F86" s="68"/>
      <c r="G86" s="32">
        <f t="shared" si="7"/>
        <v>0</v>
      </c>
    </row>
    <row r="87" spans="2:7" ht="15.75" customHeight="1" x14ac:dyDescent="0.3">
      <c r="B87" s="24"/>
      <c r="C87" s="21" t="s">
        <v>567</v>
      </c>
      <c r="D87" s="69"/>
      <c r="E87" s="4"/>
      <c r="F87" s="4"/>
      <c r="G87" s="30">
        <f t="shared" si="7"/>
        <v>0</v>
      </c>
    </row>
    <row r="88" spans="2:7" ht="15.75" customHeight="1" x14ac:dyDescent="0.3">
      <c r="C88" s="21" t="s">
        <v>568</v>
      </c>
      <c r="D88" s="69"/>
      <c r="E88" s="69"/>
      <c r="F88" s="69"/>
      <c r="G88" s="30">
        <f t="shared" si="7"/>
        <v>0</v>
      </c>
    </row>
    <row r="89" spans="2:7" x14ac:dyDescent="0.3">
      <c r="C89" s="22" t="s">
        <v>569</v>
      </c>
      <c r="D89" s="69"/>
      <c r="E89" s="69"/>
      <c r="F89" s="69"/>
      <c r="G89" s="30">
        <f t="shared" si="7"/>
        <v>0</v>
      </c>
    </row>
    <row r="90" spans="2:7" x14ac:dyDescent="0.3">
      <c r="C90" s="21" t="s">
        <v>570</v>
      </c>
      <c r="D90" s="69"/>
      <c r="E90" s="69"/>
      <c r="F90" s="69"/>
      <c r="G90" s="30">
        <f t="shared" si="7"/>
        <v>0</v>
      </c>
    </row>
    <row r="91" spans="2:7" ht="25.5" customHeight="1" x14ac:dyDescent="0.3">
      <c r="C91" s="21" t="s">
        <v>571</v>
      </c>
      <c r="D91" s="69"/>
      <c r="E91" s="69"/>
      <c r="F91" s="69"/>
      <c r="G91" s="30">
        <f t="shared" si="7"/>
        <v>0</v>
      </c>
    </row>
    <row r="92" spans="2:7" ht="31.2" x14ac:dyDescent="0.3">
      <c r="B92" s="24"/>
      <c r="C92" s="21" t="s">
        <v>572</v>
      </c>
      <c r="D92" s="69"/>
      <c r="E92" s="69"/>
      <c r="F92" s="69"/>
      <c r="G92" s="30">
        <f t="shared" si="7"/>
        <v>0</v>
      </c>
    </row>
    <row r="93" spans="2:7" ht="15.75" customHeight="1" x14ac:dyDescent="0.3">
      <c r="C93" s="25" t="s">
        <v>20</v>
      </c>
      <c r="D93" s="36">
        <f>SUM(D86:D92)</f>
        <v>0</v>
      </c>
      <c r="E93" s="36">
        <f>SUM(E86:E92)</f>
        <v>0</v>
      </c>
      <c r="F93" s="36">
        <f>SUM(F86:F92)</f>
        <v>0</v>
      </c>
      <c r="G93" s="30">
        <f t="shared" si="7"/>
        <v>0</v>
      </c>
    </row>
    <row r="94" spans="2:7" ht="25.5" customHeight="1" x14ac:dyDescent="0.3">
      <c r="D94" s="23"/>
      <c r="E94" s="23"/>
      <c r="F94" s="23"/>
    </row>
    <row r="95" spans="2:7" x14ac:dyDescent="0.3">
      <c r="B95" s="469" t="s">
        <v>584</v>
      </c>
      <c r="C95" s="470"/>
      <c r="D95" s="470"/>
      <c r="E95" s="470"/>
      <c r="F95" s="470"/>
      <c r="G95" s="471"/>
    </row>
    <row r="96" spans="2:7" x14ac:dyDescent="0.3">
      <c r="C96" s="469" t="s">
        <v>461</v>
      </c>
      <c r="D96" s="470"/>
      <c r="E96" s="470"/>
      <c r="F96" s="470"/>
      <c r="G96" s="471"/>
    </row>
    <row r="97" spans="3:7" ht="22.5" customHeight="1" thickBot="1" x14ac:dyDescent="0.35">
      <c r="C97" s="33" t="s">
        <v>585</v>
      </c>
      <c r="D97" s="34">
        <f>'1) Tableau budgétaire 1'!D100</f>
        <v>117022</v>
      </c>
      <c r="E97" s="34">
        <f>'1) Tableau budgétaire 1'!E100</f>
        <v>0</v>
      </c>
      <c r="F97" s="34">
        <f>'1) Tableau budgétaire 1'!F100</f>
        <v>0</v>
      </c>
      <c r="G97" s="35">
        <f>SUM(D97:F97)</f>
        <v>117022</v>
      </c>
    </row>
    <row r="98" spans="3:7" x14ac:dyDescent="0.3">
      <c r="C98" s="31" t="s">
        <v>566</v>
      </c>
      <c r="D98" s="67"/>
      <c r="E98" s="68"/>
      <c r="F98" s="68"/>
      <c r="G98" s="32">
        <f t="shared" ref="G98:G105" si="8">SUM(D98:F98)</f>
        <v>0</v>
      </c>
    </row>
    <row r="99" spans="3:7" x14ac:dyDescent="0.3">
      <c r="C99" s="21" t="s">
        <v>567</v>
      </c>
      <c r="D99" s="67"/>
      <c r="E99" s="4"/>
      <c r="F99" s="4"/>
      <c r="G99" s="30">
        <f t="shared" si="8"/>
        <v>0</v>
      </c>
    </row>
    <row r="100" spans="3:7" ht="15.75" customHeight="1" x14ac:dyDescent="0.3">
      <c r="C100" s="21" t="s">
        <v>568</v>
      </c>
      <c r="D100" s="67"/>
      <c r="E100" s="69"/>
      <c r="F100" s="69"/>
      <c r="G100" s="30">
        <f t="shared" si="8"/>
        <v>0</v>
      </c>
    </row>
    <row r="101" spans="3:7" x14ac:dyDescent="0.3">
      <c r="C101" s="22" t="s">
        <v>569</v>
      </c>
      <c r="D101" s="67"/>
      <c r="E101" s="69"/>
      <c r="F101" s="69"/>
      <c r="G101" s="30">
        <f t="shared" si="8"/>
        <v>0</v>
      </c>
    </row>
    <row r="102" spans="3:7" x14ac:dyDescent="0.3">
      <c r="C102" s="21" t="s">
        <v>570</v>
      </c>
      <c r="D102" s="67"/>
      <c r="E102" s="69"/>
      <c r="F102" s="69"/>
      <c r="G102" s="30">
        <f t="shared" si="8"/>
        <v>0</v>
      </c>
    </row>
    <row r="103" spans="3:7" x14ac:dyDescent="0.3">
      <c r="C103" s="21" t="s">
        <v>571</v>
      </c>
      <c r="D103" s="67">
        <v>117022</v>
      </c>
      <c r="E103" s="69"/>
      <c r="F103" s="69"/>
      <c r="G103" s="30">
        <f t="shared" si="8"/>
        <v>117022</v>
      </c>
    </row>
    <row r="104" spans="3:7" ht="31.2" x14ac:dyDescent="0.3">
      <c r="C104" s="21" t="s">
        <v>572</v>
      </c>
      <c r="D104" s="67"/>
      <c r="E104" s="69"/>
      <c r="F104" s="69"/>
      <c r="G104" s="30">
        <f t="shared" si="8"/>
        <v>0</v>
      </c>
    </row>
    <row r="105" spans="3:7" x14ac:dyDescent="0.3">
      <c r="C105" s="25" t="s">
        <v>20</v>
      </c>
      <c r="D105" s="36">
        <f>SUM(D98:D104)</f>
        <v>117022</v>
      </c>
      <c r="E105" s="36">
        <f>SUM(E98:E104)</f>
        <v>0</v>
      </c>
      <c r="F105" s="36">
        <f>SUM(F98:F104)</f>
        <v>0</v>
      </c>
      <c r="G105" s="30">
        <f t="shared" si="8"/>
        <v>117022</v>
      </c>
    </row>
    <row r="106" spans="3:7" s="24" customFormat="1" x14ac:dyDescent="0.3">
      <c r="C106" s="37"/>
      <c r="D106" s="38"/>
      <c r="E106" s="38"/>
      <c r="F106" s="38"/>
      <c r="G106" s="39"/>
    </row>
    <row r="107" spans="3:7" ht="15.75" customHeight="1" x14ac:dyDescent="0.3">
      <c r="C107" s="469" t="s">
        <v>586</v>
      </c>
      <c r="D107" s="470"/>
      <c r="E107" s="470"/>
      <c r="F107" s="470"/>
      <c r="G107" s="471"/>
    </row>
    <row r="108" spans="3:7" ht="21.75" customHeight="1" thickBot="1" x14ac:dyDescent="0.35">
      <c r="C108" s="33" t="s">
        <v>587</v>
      </c>
      <c r="D108" s="34">
        <f>'1) Tableau budgétaire 1'!D110</f>
        <v>117221</v>
      </c>
      <c r="E108" s="34">
        <f>'1) Tableau budgétaire 1'!E110</f>
        <v>0</v>
      </c>
      <c r="F108" s="34">
        <f>'1) Tableau budgétaire 1'!F110</f>
        <v>0</v>
      </c>
      <c r="G108" s="35">
        <f t="shared" ref="G108:G116" si="9">SUM(D108:F108)</f>
        <v>117221</v>
      </c>
    </row>
    <row r="109" spans="3:7" x14ac:dyDescent="0.3">
      <c r="C109" s="31" t="s">
        <v>566</v>
      </c>
      <c r="D109" s="67"/>
      <c r="E109" s="68"/>
      <c r="F109" s="68"/>
      <c r="G109" s="32">
        <f t="shared" si="9"/>
        <v>0</v>
      </c>
    </row>
    <row r="110" spans="3:7" x14ac:dyDescent="0.3">
      <c r="C110" s="21" t="s">
        <v>567</v>
      </c>
      <c r="D110" s="67"/>
      <c r="E110" s="4"/>
      <c r="F110" s="4"/>
      <c r="G110" s="30">
        <f t="shared" si="9"/>
        <v>0</v>
      </c>
    </row>
    <row r="111" spans="3:7" ht="31.2" x14ac:dyDescent="0.3">
      <c r="C111" s="21" t="s">
        <v>568</v>
      </c>
      <c r="D111" s="67"/>
      <c r="E111" s="69"/>
      <c r="F111" s="69"/>
      <c r="G111" s="30">
        <f t="shared" si="9"/>
        <v>0</v>
      </c>
    </row>
    <row r="112" spans="3:7" x14ac:dyDescent="0.3">
      <c r="C112" s="22" t="s">
        <v>569</v>
      </c>
      <c r="D112" s="67"/>
      <c r="E112" s="69"/>
      <c r="F112" s="69"/>
      <c r="G112" s="30">
        <f t="shared" si="9"/>
        <v>0</v>
      </c>
    </row>
    <row r="113" spans="3:7" x14ac:dyDescent="0.3">
      <c r="C113" s="21" t="s">
        <v>570</v>
      </c>
      <c r="D113" s="67"/>
      <c r="E113" s="69"/>
      <c r="F113" s="69"/>
      <c r="G113" s="30">
        <f t="shared" si="9"/>
        <v>0</v>
      </c>
    </row>
    <row r="114" spans="3:7" x14ac:dyDescent="0.3">
      <c r="C114" s="21" t="s">
        <v>571</v>
      </c>
      <c r="D114" s="67">
        <v>117221</v>
      </c>
      <c r="E114" s="69"/>
      <c r="F114" s="69"/>
      <c r="G114" s="30">
        <f t="shared" si="9"/>
        <v>117221</v>
      </c>
    </row>
    <row r="115" spans="3:7" ht="31.2" x14ac:dyDescent="0.3">
      <c r="C115" s="21" t="s">
        <v>572</v>
      </c>
      <c r="D115" s="67"/>
      <c r="E115" s="69"/>
      <c r="F115" s="69"/>
      <c r="G115" s="30">
        <f t="shared" si="9"/>
        <v>0</v>
      </c>
    </row>
    <row r="116" spans="3:7" x14ac:dyDescent="0.3">
      <c r="C116" s="25" t="s">
        <v>20</v>
      </c>
      <c r="D116" s="36">
        <f>SUM(D109:D115)</f>
        <v>117221</v>
      </c>
      <c r="E116" s="36">
        <f>SUM(E109:E115)</f>
        <v>0</v>
      </c>
      <c r="F116" s="36">
        <f>SUM(F109:F115)</f>
        <v>0</v>
      </c>
      <c r="G116" s="30">
        <f t="shared" si="9"/>
        <v>117221</v>
      </c>
    </row>
    <row r="117" spans="3:7" s="24" customFormat="1" x14ac:dyDescent="0.3">
      <c r="C117" s="37"/>
      <c r="D117" s="38"/>
      <c r="E117" s="38"/>
      <c r="F117" s="38"/>
      <c r="G117" s="39"/>
    </row>
    <row r="118" spans="3:7" x14ac:dyDescent="0.3">
      <c r="C118" s="469" t="s">
        <v>481</v>
      </c>
      <c r="D118" s="470"/>
      <c r="E118" s="470"/>
      <c r="F118" s="470"/>
      <c r="G118" s="471"/>
    </row>
    <row r="119" spans="3:7" ht="21" customHeight="1" thickBot="1" x14ac:dyDescent="0.35">
      <c r="C119" s="33" t="s">
        <v>588</v>
      </c>
      <c r="D119" s="34">
        <f>'1) Tableau budgétaire 1'!D120</f>
        <v>0</v>
      </c>
      <c r="E119" s="34">
        <f>'1) Tableau budgétaire 1'!E120</f>
        <v>0</v>
      </c>
      <c r="F119" s="34">
        <f>'1) Tableau budgétaire 1'!F120</f>
        <v>0</v>
      </c>
      <c r="G119" s="35">
        <f t="shared" ref="G119:G127" si="10">SUM(D119:F119)</f>
        <v>0</v>
      </c>
    </row>
    <row r="120" spans="3:7" x14ac:dyDescent="0.3">
      <c r="C120" s="31" t="s">
        <v>566</v>
      </c>
      <c r="D120" s="67"/>
      <c r="E120" s="68"/>
      <c r="F120" s="68"/>
      <c r="G120" s="32">
        <f t="shared" si="10"/>
        <v>0</v>
      </c>
    </row>
    <row r="121" spans="3:7" x14ac:dyDescent="0.3">
      <c r="C121" s="21" t="s">
        <v>567</v>
      </c>
      <c r="D121" s="69"/>
      <c r="E121" s="4"/>
      <c r="F121" s="4"/>
      <c r="G121" s="30">
        <f t="shared" si="10"/>
        <v>0</v>
      </c>
    </row>
    <row r="122" spans="3:7" ht="31.2" x14ac:dyDescent="0.3">
      <c r="C122" s="21" t="s">
        <v>568</v>
      </c>
      <c r="D122" s="69"/>
      <c r="E122" s="69"/>
      <c r="F122" s="69"/>
      <c r="G122" s="30">
        <f t="shared" si="10"/>
        <v>0</v>
      </c>
    </row>
    <row r="123" spans="3:7" x14ac:dyDescent="0.3">
      <c r="C123" s="22" t="s">
        <v>569</v>
      </c>
      <c r="D123" s="69"/>
      <c r="E123" s="69"/>
      <c r="F123" s="69"/>
      <c r="G123" s="30">
        <f t="shared" si="10"/>
        <v>0</v>
      </c>
    </row>
    <row r="124" spans="3:7" x14ac:dyDescent="0.3">
      <c r="C124" s="21" t="s">
        <v>570</v>
      </c>
      <c r="D124" s="69"/>
      <c r="E124" s="69"/>
      <c r="F124" s="69"/>
      <c r="G124" s="30">
        <f t="shared" si="10"/>
        <v>0</v>
      </c>
    </row>
    <row r="125" spans="3:7" x14ac:dyDescent="0.3">
      <c r="C125" s="21" t="s">
        <v>571</v>
      </c>
      <c r="D125" s="69"/>
      <c r="E125" s="69"/>
      <c r="F125" s="69"/>
      <c r="G125" s="30">
        <f t="shared" si="10"/>
        <v>0</v>
      </c>
    </row>
    <row r="126" spans="3:7" ht="31.2" x14ac:dyDescent="0.3">
      <c r="C126" s="21" t="s">
        <v>572</v>
      </c>
      <c r="D126" s="69"/>
      <c r="E126" s="69"/>
      <c r="F126" s="69"/>
      <c r="G126" s="30">
        <f t="shared" si="10"/>
        <v>0</v>
      </c>
    </row>
    <row r="127" spans="3:7" x14ac:dyDescent="0.3">
      <c r="C127" s="25" t="s">
        <v>20</v>
      </c>
      <c r="D127" s="36">
        <f>SUM(D120:D126)</f>
        <v>0</v>
      </c>
      <c r="E127" s="36">
        <f>SUM(E120:E126)</f>
        <v>0</v>
      </c>
      <c r="F127" s="36">
        <f>SUM(F120:F126)</f>
        <v>0</v>
      </c>
      <c r="G127" s="30">
        <f t="shared" si="10"/>
        <v>0</v>
      </c>
    </row>
    <row r="128" spans="3:7" s="24" customFormat="1" x14ac:dyDescent="0.3">
      <c r="C128" s="37"/>
      <c r="D128" s="38"/>
      <c r="E128" s="38"/>
      <c r="F128" s="38"/>
      <c r="G128" s="39"/>
    </row>
    <row r="129" spans="2:7" x14ac:dyDescent="0.3">
      <c r="C129" s="469" t="s">
        <v>491</v>
      </c>
      <c r="D129" s="470"/>
      <c r="E129" s="470"/>
      <c r="F129" s="470"/>
      <c r="G129" s="471"/>
    </row>
    <row r="130" spans="2:7" ht="24" customHeight="1" thickBot="1" x14ac:dyDescent="0.35">
      <c r="C130" s="33" t="s">
        <v>589</v>
      </c>
      <c r="D130" s="34">
        <f>'1) Tableau budgétaire 1'!D130</f>
        <v>0</v>
      </c>
      <c r="E130" s="34">
        <f>'1) Tableau budgétaire 1'!E130</f>
        <v>0</v>
      </c>
      <c r="F130" s="34">
        <f>'1) Tableau budgétaire 1'!F130</f>
        <v>0</v>
      </c>
      <c r="G130" s="35">
        <f t="shared" ref="G130:G138" si="11">SUM(D130:F130)</f>
        <v>0</v>
      </c>
    </row>
    <row r="131" spans="2:7" ht="15.75" customHeight="1" x14ac:dyDescent="0.3">
      <c r="C131" s="31" t="s">
        <v>566</v>
      </c>
      <c r="D131" s="67"/>
      <c r="E131" s="68"/>
      <c r="F131" s="68"/>
      <c r="G131" s="32">
        <f t="shared" si="11"/>
        <v>0</v>
      </c>
    </row>
    <row r="132" spans="2:7" x14ac:dyDescent="0.3">
      <c r="C132" s="21" t="s">
        <v>567</v>
      </c>
      <c r="D132" s="69"/>
      <c r="E132" s="4"/>
      <c r="F132" s="4"/>
      <c r="G132" s="30">
        <f t="shared" si="11"/>
        <v>0</v>
      </c>
    </row>
    <row r="133" spans="2:7" ht="15.75" customHeight="1" x14ac:dyDescent="0.3">
      <c r="C133" s="21" t="s">
        <v>568</v>
      </c>
      <c r="D133" s="69"/>
      <c r="E133" s="69"/>
      <c r="F133" s="69"/>
      <c r="G133" s="30">
        <f t="shared" si="11"/>
        <v>0</v>
      </c>
    </row>
    <row r="134" spans="2:7" x14ac:dyDescent="0.3">
      <c r="C134" s="22" t="s">
        <v>569</v>
      </c>
      <c r="D134" s="69"/>
      <c r="E134" s="69"/>
      <c r="F134" s="69"/>
      <c r="G134" s="30">
        <f t="shared" si="11"/>
        <v>0</v>
      </c>
    </row>
    <row r="135" spans="2:7" x14ac:dyDescent="0.3">
      <c r="C135" s="21" t="s">
        <v>570</v>
      </c>
      <c r="D135" s="69"/>
      <c r="E135" s="69"/>
      <c r="F135" s="69"/>
      <c r="G135" s="30">
        <f t="shared" si="11"/>
        <v>0</v>
      </c>
    </row>
    <row r="136" spans="2:7" ht="15.75" customHeight="1" x14ac:dyDescent="0.3">
      <c r="C136" s="21" t="s">
        <v>571</v>
      </c>
      <c r="D136" s="69"/>
      <c r="E136" s="69"/>
      <c r="F136" s="69"/>
      <c r="G136" s="30">
        <f t="shared" si="11"/>
        <v>0</v>
      </c>
    </row>
    <row r="137" spans="2:7" ht="31.2" x14ac:dyDescent="0.3">
      <c r="C137" s="21" t="s">
        <v>572</v>
      </c>
      <c r="D137" s="69"/>
      <c r="E137" s="69"/>
      <c r="F137" s="69"/>
      <c r="G137" s="30">
        <f t="shared" si="11"/>
        <v>0</v>
      </c>
    </row>
    <row r="138" spans="2:7" x14ac:dyDescent="0.3">
      <c r="C138" s="25" t="s">
        <v>20</v>
      </c>
      <c r="D138" s="36">
        <f>SUM(D131:D137)</f>
        <v>0</v>
      </c>
      <c r="E138" s="36">
        <f>SUM(E131:E137)</f>
        <v>0</v>
      </c>
      <c r="F138" s="36">
        <f>SUM(F131:F137)</f>
        <v>0</v>
      </c>
      <c r="G138" s="30">
        <f t="shared" si="11"/>
        <v>0</v>
      </c>
    </row>
    <row r="140" spans="2:7" x14ac:dyDescent="0.3">
      <c r="B140" s="469" t="s">
        <v>590</v>
      </c>
      <c r="C140" s="470"/>
      <c r="D140" s="470"/>
      <c r="E140" s="470"/>
      <c r="F140" s="470"/>
      <c r="G140" s="471"/>
    </row>
    <row r="141" spans="2:7" x14ac:dyDescent="0.3">
      <c r="C141" s="469" t="s">
        <v>502</v>
      </c>
      <c r="D141" s="470"/>
      <c r="E141" s="470"/>
      <c r="F141" s="470"/>
      <c r="G141" s="471"/>
    </row>
    <row r="142" spans="2:7" ht="24" customHeight="1" thickBot="1" x14ac:dyDescent="0.35">
      <c r="C142" s="33" t="s">
        <v>591</v>
      </c>
      <c r="D142" s="34">
        <f>'1) Tableau budgétaire 1'!D142</f>
        <v>0</v>
      </c>
      <c r="E142" s="34">
        <f>'1) Tableau budgétaire 1'!E142</f>
        <v>0</v>
      </c>
      <c r="F142" s="34">
        <f>'1) Tableau budgétaire 1'!F142</f>
        <v>0</v>
      </c>
      <c r="G142" s="35">
        <f>SUM(D142:F142)</f>
        <v>0</v>
      </c>
    </row>
    <row r="143" spans="2:7" ht="24.75" customHeight="1" x14ac:dyDescent="0.3">
      <c r="C143" s="31" t="s">
        <v>566</v>
      </c>
      <c r="D143" s="67"/>
      <c r="E143" s="68"/>
      <c r="F143" s="68"/>
      <c r="G143" s="32">
        <f t="shared" ref="G143:G150" si="12">SUM(D143:F143)</f>
        <v>0</v>
      </c>
    </row>
    <row r="144" spans="2:7" ht="15.75" customHeight="1" x14ac:dyDescent="0.3">
      <c r="C144" s="21" t="s">
        <v>567</v>
      </c>
      <c r="D144" s="69"/>
      <c r="E144" s="4"/>
      <c r="F144" s="4"/>
      <c r="G144" s="30">
        <f t="shared" si="12"/>
        <v>0</v>
      </c>
    </row>
    <row r="145" spans="3:7" ht="15.75" customHeight="1" x14ac:dyDescent="0.3">
      <c r="C145" s="21" t="s">
        <v>568</v>
      </c>
      <c r="D145" s="69"/>
      <c r="E145" s="69"/>
      <c r="F145" s="69"/>
      <c r="G145" s="30">
        <f t="shared" si="12"/>
        <v>0</v>
      </c>
    </row>
    <row r="146" spans="3:7" ht="15.75" customHeight="1" x14ac:dyDescent="0.3">
      <c r="C146" s="22" t="s">
        <v>569</v>
      </c>
      <c r="D146" s="69"/>
      <c r="E146" s="69"/>
      <c r="F146" s="69"/>
      <c r="G146" s="30">
        <f t="shared" si="12"/>
        <v>0</v>
      </c>
    </row>
    <row r="147" spans="3:7" ht="15.75" customHeight="1" x14ac:dyDescent="0.3">
      <c r="C147" s="21" t="s">
        <v>570</v>
      </c>
      <c r="D147" s="69"/>
      <c r="E147" s="69"/>
      <c r="F147" s="69"/>
      <c r="G147" s="30">
        <f t="shared" si="12"/>
        <v>0</v>
      </c>
    </row>
    <row r="148" spans="3:7" ht="15.75" customHeight="1" x14ac:dyDescent="0.3">
      <c r="C148" s="21" t="s">
        <v>571</v>
      </c>
      <c r="D148" s="69"/>
      <c r="E148" s="69"/>
      <c r="F148" s="69"/>
      <c r="G148" s="30">
        <f t="shared" si="12"/>
        <v>0</v>
      </c>
    </row>
    <row r="149" spans="3:7" ht="15.75" customHeight="1" x14ac:dyDescent="0.3">
      <c r="C149" s="21" t="s">
        <v>572</v>
      </c>
      <c r="D149" s="69"/>
      <c r="E149" s="69"/>
      <c r="F149" s="69"/>
      <c r="G149" s="30">
        <f t="shared" si="12"/>
        <v>0</v>
      </c>
    </row>
    <row r="150" spans="3:7" ht="15.75" customHeight="1" x14ac:dyDescent="0.3">
      <c r="C150" s="25" t="s">
        <v>20</v>
      </c>
      <c r="D150" s="36">
        <f>SUM(D143:D149)</f>
        <v>0</v>
      </c>
      <c r="E150" s="36">
        <f>SUM(E143:E149)</f>
        <v>0</v>
      </c>
      <c r="F150" s="36">
        <f>SUM(F143:F149)</f>
        <v>0</v>
      </c>
      <c r="G150" s="30">
        <f t="shared" si="12"/>
        <v>0</v>
      </c>
    </row>
    <row r="151" spans="3:7" s="24" customFormat="1" ht="15.75" customHeight="1" x14ac:dyDescent="0.3">
      <c r="C151" s="37"/>
      <c r="D151" s="38"/>
      <c r="E151" s="38"/>
      <c r="F151" s="38"/>
      <c r="G151" s="39"/>
    </row>
    <row r="152" spans="3:7" ht="15.75" customHeight="1" x14ac:dyDescent="0.3">
      <c r="C152" s="469" t="s">
        <v>592</v>
      </c>
      <c r="D152" s="470"/>
      <c r="E152" s="470"/>
      <c r="F152" s="470"/>
      <c r="G152" s="471"/>
    </row>
    <row r="153" spans="3:7" ht="21" customHeight="1" thickBot="1" x14ac:dyDescent="0.35">
      <c r="C153" s="33" t="s">
        <v>593</v>
      </c>
      <c r="D153" s="34">
        <f>'1) Tableau budgétaire 1'!D152</f>
        <v>0</v>
      </c>
      <c r="E153" s="34">
        <f>'1) Tableau budgétaire 1'!E152</f>
        <v>0</v>
      </c>
      <c r="F153" s="34">
        <f>'1) Tableau budgétaire 1'!F152</f>
        <v>0</v>
      </c>
      <c r="G153" s="35">
        <f t="shared" ref="G153:G161" si="13">SUM(D153:F153)</f>
        <v>0</v>
      </c>
    </row>
    <row r="154" spans="3:7" ht="15.75" customHeight="1" x14ac:dyDescent="0.3">
      <c r="C154" s="31" t="s">
        <v>566</v>
      </c>
      <c r="D154" s="67"/>
      <c r="E154" s="68"/>
      <c r="F154" s="68"/>
      <c r="G154" s="32">
        <f t="shared" si="13"/>
        <v>0</v>
      </c>
    </row>
    <row r="155" spans="3:7" ht="15.75" customHeight="1" x14ac:dyDescent="0.3">
      <c r="C155" s="21" t="s">
        <v>567</v>
      </c>
      <c r="D155" s="69"/>
      <c r="E155" s="4"/>
      <c r="F155" s="4"/>
      <c r="G155" s="30">
        <f t="shared" si="13"/>
        <v>0</v>
      </c>
    </row>
    <row r="156" spans="3:7" ht="15.75" customHeight="1" x14ac:dyDescent="0.3">
      <c r="C156" s="21" t="s">
        <v>568</v>
      </c>
      <c r="D156" s="69"/>
      <c r="E156" s="69"/>
      <c r="F156" s="69"/>
      <c r="G156" s="30">
        <f t="shared" si="13"/>
        <v>0</v>
      </c>
    </row>
    <row r="157" spans="3:7" ht="15.75" customHeight="1" x14ac:dyDescent="0.3">
      <c r="C157" s="22" t="s">
        <v>569</v>
      </c>
      <c r="D157" s="69"/>
      <c r="E157" s="69"/>
      <c r="F157" s="69"/>
      <c r="G157" s="30">
        <f t="shared" si="13"/>
        <v>0</v>
      </c>
    </row>
    <row r="158" spans="3:7" ht="15.75" customHeight="1" x14ac:dyDescent="0.3">
      <c r="C158" s="21" t="s">
        <v>570</v>
      </c>
      <c r="D158" s="69"/>
      <c r="E158" s="69"/>
      <c r="F158" s="69"/>
      <c r="G158" s="30">
        <f t="shared" si="13"/>
        <v>0</v>
      </c>
    </row>
    <row r="159" spans="3:7" ht="15.75" customHeight="1" x14ac:dyDescent="0.3">
      <c r="C159" s="21" t="s">
        <v>571</v>
      </c>
      <c r="D159" s="69"/>
      <c r="E159" s="69"/>
      <c r="F159" s="69"/>
      <c r="G159" s="30">
        <f t="shared" si="13"/>
        <v>0</v>
      </c>
    </row>
    <row r="160" spans="3:7" ht="15.75" customHeight="1" x14ac:dyDescent="0.3">
      <c r="C160" s="21" t="s">
        <v>572</v>
      </c>
      <c r="D160" s="69"/>
      <c r="E160" s="69"/>
      <c r="F160" s="69"/>
      <c r="G160" s="30">
        <f t="shared" si="13"/>
        <v>0</v>
      </c>
    </row>
    <row r="161" spans="3:7" ht="15.75" customHeight="1" x14ac:dyDescent="0.3">
      <c r="C161" s="25" t="s">
        <v>20</v>
      </c>
      <c r="D161" s="36">
        <f>SUM(D154:D160)</f>
        <v>0</v>
      </c>
      <c r="E161" s="36">
        <f>SUM(E154:E160)</f>
        <v>0</v>
      </c>
      <c r="F161" s="36">
        <f>SUM(F154:F160)</f>
        <v>0</v>
      </c>
      <c r="G161" s="30">
        <f t="shared" si="13"/>
        <v>0</v>
      </c>
    </row>
    <row r="162" spans="3:7" s="24" customFormat="1" ht="15.75" customHeight="1" x14ac:dyDescent="0.3">
      <c r="C162" s="37"/>
      <c r="D162" s="38"/>
      <c r="E162" s="38"/>
      <c r="F162" s="38"/>
      <c r="G162" s="39"/>
    </row>
    <row r="163" spans="3:7" ht="15.75" customHeight="1" x14ac:dyDescent="0.3">
      <c r="C163" s="469" t="s">
        <v>522</v>
      </c>
      <c r="D163" s="470"/>
      <c r="E163" s="470"/>
      <c r="F163" s="470"/>
      <c r="G163" s="471"/>
    </row>
    <row r="164" spans="3:7" ht="19.5" customHeight="1" thickBot="1" x14ac:dyDescent="0.35">
      <c r="C164" s="33" t="s">
        <v>594</v>
      </c>
      <c r="D164" s="34">
        <f>'1) Tableau budgétaire 1'!D162</f>
        <v>0</v>
      </c>
      <c r="E164" s="34">
        <f>'1) Tableau budgétaire 1'!E162</f>
        <v>0</v>
      </c>
      <c r="F164" s="34">
        <f>'1) Tableau budgétaire 1'!F162</f>
        <v>0</v>
      </c>
      <c r="G164" s="35">
        <f t="shared" ref="G164:G172" si="14">SUM(D164:F164)</f>
        <v>0</v>
      </c>
    </row>
    <row r="165" spans="3:7" ht="15.75" customHeight="1" x14ac:dyDescent="0.3">
      <c r="C165" s="31" t="s">
        <v>566</v>
      </c>
      <c r="D165" s="67"/>
      <c r="E165" s="68"/>
      <c r="F165" s="68"/>
      <c r="G165" s="32">
        <f t="shared" si="14"/>
        <v>0</v>
      </c>
    </row>
    <row r="166" spans="3:7" ht="15.75" customHeight="1" x14ac:dyDescent="0.3">
      <c r="C166" s="21" t="s">
        <v>567</v>
      </c>
      <c r="D166" s="69"/>
      <c r="E166" s="4"/>
      <c r="F166" s="4"/>
      <c r="G166" s="30">
        <f t="shared" si="14"/>
        <v>0</v>
      </c>
    </row>
    <row r="167" spans="3:7" ht="15.75" customHeight="1" x14ac:dyDescent="0.3">
      <c r="C167" s="21" t="s">
        <v>568</v>
      </c>
      <c r="D167" s="69"/>
      <c r="E167" s="69"/>
      <c r="F167" s="69"/>
      <c r="G167" s="30">
        <f t="shared" si="14"/>
        <v>0</v>
      </c>
    </row>
    <row r="168" spans="3:7" ht="15.75" customHeight="1" x14ac:dyDescent="0.3">
      <c r="C168" s="22" t="s">
        <v>569</v>
      </c>
      <c r="D168" s="69"/>
      <c r="E168" s="69"/>
      <c r="F168" s="69"/>
      <c r="G168" s="30">
        <f t="shared" si="14"/>
        <v>0</v>
      </c>
    </row>
    <row r="169" spans="3:7" ht="15.75" customHeight="1" x14ac:dyDescent="0.3">
      <c r="C169" s="21" t="s">
        <v>570</v>
      </c>
      <c r="D169" s="69"/>
      <c r="E169" s="69"/>
      <c r="F169" s="69"/>
      <c r="G169" s="30">
        <f t="shared" si="14"/>
        <v>0</v>
      </c>
    </row>
    <row r="170" spans="3:7" ht="15.75" customHeight="1" x14ac:dyDescent="0.3">
      <c r="C170" s="21" t="s">
        <v>571</v>
      </c>
      <c r="D170" s="69"/>
      <c r="E170" s="69"/>
      <c r="F170" s="69"/>
      <c r="G170" s="30">
        <f t="shared" si="14"/>
        <v>0</v>
      </c>
    </row>
    <row r="171" spans="3:7" ht="15.75" customHeight="1" x14ac:dyDescent="0.3">
      <c r="C171" s="21" t="s">
        <v>572</v>
      </c>
      <c r="D171" s="69"/>
      <c r="E171" s="69"/>
      <c r="F171" s="69"/>
      <c r="G171" s="30">
        <f t="shared" si="14"/>
        <v>0</v>
      </c>
    </row>
    <row r="172" spans="3:7" ht="15.75" customHeight="1" x14ac:dyDescent="0.3">
      <c r="C172" s="25" t="s">
        <v>20</v>
      </c>
      <c r="D172" s="36">
        <f>SUM(D165:D171)</f>
        <v>0</v>
      </c>
      <c r="E172" s="36">
        <f>SUM(E165:E171)</f>
        <v>0</v>
      </c>
      <c r="F172" s="36">
        <f>SUM(F165:F171)</f>
        <v>0</v>
      </c>
      <c r="G172" s="30">
        <f t="shared" si="14"/>
        <v>0</v>
      </c>
    </row>
    <row r="173" spans="3:7" s="24" customFormat="1" ht="15.75" customHeight="1" x14ac:dyDescent="0.3">
      <c r="C173" s="37"/>
      <c r="D173" s="38"/>
      <c r="E173" s="38"/>
      <c r="F173" s="38"/>
      <c r="G173" s="39"/>
    </row>
    <row r="174" spans="3:7" ht="15.75" customHeight="1" x14ac:dyDescent="0.3">
      <c r="C174" s="469" t="s">
        <v>532</v>
      </c>
      <c r="D174" s="470"/>
      <c r="E174" s="470"/>
      <c r="F174" s="470"/>
      <c r="G174" s="471"/>
    </row>
    <row r="175" spans="3:7" ht="22.5" customHeight="1" thickBot="1" x14ac:dyDescent="0.35">
      <c r="C175" s="33" t="s">
        <v>595</v>
      </c>
      <c r="D175" s="34">
        <f>'1) Tableau budgétaire 1'!D172</f>
        <v>0</v>
      </c>
      <c r="E175" s="34">
        <f>'1) Tableau budgétaire 1'!E172</f>
        <v>0</v>
      </c>
      <c r="F175" s="34">
        <f>'1) Tableau budgétaire 1'!F172</f>
        <v>0</v>
      </c>
      <c r="G175" s="35">
        <f t="shared" ref="G175:G183" si="15">SUM(D175:F175)</f>
        <v>0</v>
      </c>
    </row>
    <row r="176" spans="3:7" ht="15.75" customHeight="1" x14ac:dyDescent="0.3">
      <c r="C176" s="31" t="s">
        <v>566</v>
      </c>
      <c r="D176" s="67"/>
      <c r="E176" s="68"/>
      <c r="F176" s="68"/>
      <c r="G176" s="32">
        <f t="shared" si="15"/>
        <v>0</v>
      </c>
    </row>
    <row r="177" spans="3:7" ht="15.75" customHeight="1" x14ac:dyDescent="0.3">
      <c r="C177" s="21" t="s">
        <v>567</v>
      </c>
      <c r="D177" s="69"/>
      <c r="E177" s="4"/>
      <c r="F177" s="4"/>
      <c r="G177" s="30">
        <f t="shared" si="15"/>
        <v>0</v>
      </c>
    </row>
    <row r="178" spans="3:7" ht="15.75" customHeight="1" x14ac:dyDescent="0.3">
      <c r="C178" s="21" t="s">
        <v>568</v>
      </c>
      <c r="D178" s="69"/>
      <c r="E178" s="69"/>
      <c r="F178" s="69"/>
      <c r="G178" s="30">
        <f t="shared" si="15"/>
        <v>0</v>
      </c>
    </row>
    <row r="179" spans="3:7" ht="15.75" customHeight="1" x14ac:dyDescent="0.3">
      <c r="C179" s="22" t="s">
        <v>569</v>
      </c>
      <c r="D179" s="69"/>
      <c r="E179" s="69"/>
      <c r="F179" s="69"/>
      <c r="G179" s="30">
        <f t="shared" si="15"/>
        <v>0</v>
      </c>
    </row>
    <row r="180" spans="3:7" ht="15.75" customHeight="1" x14ac:dyDescent="0.3">
      <c r="C180" s="21" t="s">
        <v>570</v>
      </c>
      <c r="D180" s="69"/>
      <c r="E180" s="69"/>
      <c r="F180" s="69"/>
      <c r="G180" s="30">
        <f t="shared" si="15"/>
        <v>0</v>
      </c>
    </row>
    <row r="181" spans="3:7" ht="15.75" customHeight="1" x14ac:dyDescent="0.3">
      <c r="C181" s="21" t="s">
        <v>571</v>
      </c>
      <c r="D181" s="69"/>
      <c r="E181" s="69"/>
      <c r="F181" s="69"/>
      <c r="G181" s="30">
        <f t="shared" si="15"/>
        <v>0</v>
      </c>
    </row>
    <row r="182" spans="3:7" ht="15.75" customHeight="1" x14ac:dyDescent="0.3">
      <c r="C182" s="21" t="s">
        <v>572</v>
      </c>
      <c r="D182" s="69"/>
      <c r="E182" s="69"/>
      <c r="F182" s="69"/>
      <c r="G182" s="30">
        <f t="shared" si="15"/>
        <v>0</v>
      </c>
    </row>
    <row r="183" spans="3:7" ht="15.75" customHeight="1" x14ac:dyDescent="0.3">
      <c r="C183" s="25" t="s">
        <v>20</v>
      </c>
      <c r="D183" s="36">
        <f>SUM(D176:D182)</f>
        <v>0</v>
      </c>
      <c r="E183" s="36">
        <f>SUM(E176:E182)</f>
        <v>0</v>
      </c>
      <c r="F183" s="36">
        <f>SUM(F176:F182)</f>
        <v>0</v>
      </c>
      <c r="G183" s="30">
        <f t="shared" si="15"/>
        <v>0</v>
      </c>
    </row>
    <row r="184" spans="3:7" ht="15.75" customHeight="1" x14ac:dyDescent="0.3"/>
    <row r="185" spans="3:7" ht="18" customHeight="1" x14ac:dyDescent="0.3">
      <c r="C185" s="469" t="s">
        <v>597</v>
      </c>
      <c r="D185" s="470"/>
      <c r="E185" s="470"/>
      <c r="F185" s="470"/>
      <c r="G185" s="471"/>
    </row>
    <row r="186" spans="3:7" ht="40.5" customHeight="1" thickBot="1" x14ac:dyDescent="0.35">
      <c r="C186" s="33" t="s">
        <v>598</v>
      </c>
      <c r="D186" s="34">
        <f>'1) Tableau budgétaire 1'!D180</f>
        <v>384630.16000000003</v>
      </c>
      <c r="E186" s="34">
        <f>'1) Tableau budgétaire 1'!E180</f>
        <v>0</v>
      </c>
      <c r="F186" s="34">
        <f>'1) Tableau budgétaire 1'!F180</f>
        <v>0</v>
      </c>
      <c r="G186" s="35">
        <f t="shared" ref="G186:G194" si="16">SUM(D186:F186)</f>
        <v>384630.16000000003</v>
      </c>
    </row>
    <row r="187" spans="3:7" ht="15.75" customHeight="1" x14ac:dyDescent="0.3">
      <c r="C187" s="31" t="s">
        <v>566</v>
      </c>
      <c r="D187" s="67">
        <v>122644.16000000003</v>
      </c>
      <c r="E187" s="68"/>
      <c r="F187" s="68"/>
      <c r="G187" s="32">
        <f t="shared" si="16"/>
        <v>122644.16000000003</v>
      </c>
    </row>
    <row r="188" spans="3:7" ht="15.75" customHeight="1" x14ac:dyDescent="0.3">
      <c r="C188" s="21" t="s">
        <v>567</v>
      </c>
      <c r="D188" s="67">
        <v>28909</v>
      </c>
      <c r="E188" s="4"/>
      <c r="F188" s="4"/>
      <c r="G188" s="30">
        <f t="shared" si="16"/>
        <v>28909</v>
      </c>
    </row>
    <row r="189" spans="3:7" ht="15.75" customHeight="1" x14ac:dyDescent="0.3">
      <c r="C189" s="21" t="s">
        <v>568</v>
      </c>
      <c r="D189" s="67">
        <v>38501</v>
      </c>
      <c r="E189" s="69"/>
      <c r="F189" s="69"/>
      <c r="G189" s="30">
        <f t="shared" si="16"/>
        <v>38501</v>
      </c>
    </row>
    <row r="190" spans="3:7" ht="15.75" customHeight="1" x14ac:dyDescent="0.3">
      <c r="C190" s="22" t="s">
        <v>569</v>
      </c>
      <c r="D190" s="67">
        <v>66362</v>
      </c>
      <c r="E190" s="69"/>
      <c r="F190" s="69"/>
      <c r="G190" s="30">
        <f t="shared" si="16"/>
        <v>66362</v>
      </c>
    </row>
    <row r="191" spans="3:7" ht="15.75" customHeight="1" x14ac:dyDescent="0.3">
      <c r="C191" s="21" t="s">
        <v>570</v>
      </c>
      <c r="D191" s="67">
        <v>59002</v>
      </c>
      <c r="E191" s="69"/>
      <c r="F191" s="69"/>
      <c r="G191" s="30">
        <f t="shared" si="16"/>
        <v>59002</v>
      </c>
    </row>
    <row r="192" spans="3:7" ht="15.75" customHeight="1" x14ac:dyDescent="0.3">
      <c r="C192" s="21" t="s">
        <v>571</v>
      </c>
      <c r="D192" s="67"/>
      <c r="E192" s="69"/>
      <c r="F192" s="69"/>
      <c r="G192" s="30">
        <f t="shared" si="16"/>
        <v>0</v>
      </c>
    </row>
    <row r="193" spans="3:13" ht="15.75" customHeight="1" x14ac:dyDescent="0.3">
      <c r="C193" s="21" t="s">
        <v>572</v>
      </c>
      <c r="D193" s="67">
        <v>69212</v>
      </c>
      <c r="E193" s="69"/>
      <c r="F193" s="69"/>
      <c r="G193" s="30">
        <f t="shared" si="16"/>
        <v>69212</v>
      </c>
    </row>
    <row r="194" spans="3:13" ht="15.75" customHeight="1" x14ac:dyDescent="0.3">
      <c r="C194" s="25" t="s">
        <v>20</v>
      </c>
      <c r="D194" s="36">
        <f>SUM(D187:D193)</f>
        <v>384630.16000000003</v>
      </c>
      <c r="E194" s="36">
        <f>SUM(E187:E193)</f>
        <v>0</v>
      </c>
      <c r="F194" s="36">
        <f>SUM(F187:F193)</f>
        <v>0</v>
      </c>
      <c r="G194" s="30">
        <f t="shared" si="16"/>
        <v>384630.16000000003</v>
      </c>
    </row>
    <row r="195" spans="3:13" ht="15.75" customHeight="1" thickBot="1" x14ac:dyDescent="0.35">
      <c r="C195" s="122"/>
    </row>
    <row r="196" spans="3:13" ht="19.5" customHeight="1" thickBot="1" x14ac:dyDescent="0.35">
      <c r="C196" s="472" t="s">
        <v>553</v>
      </c>
      <c r="D196" s="473"/>
      <c r="E196" s="473"/>
      <c r="F196" s="473"/>
      <c r="G196" s="474"/>
    </row>
    <row r="197" spans="3:13" ht="51" customHeight="1" thickBot="1" x14ac:dyDescent="0.35">
      <c r="C197" s="101"/>
      <c r="D197" s="101" t="str">
        <f>'1) Tableau budgétaire 1'!D5</f>
        <v>Organisation recipiendiaire (budget en USD)</v>
      </c>
      <c r="E197" s="85" t="s">
        <v>370</v>
      </c>
      <c r="F197" s="29" t="s">
        <v>371</v>
      </c>
      <c r="G197" s="113" t="s">
        <v>6</v>
      </c>
    </row>
    <row r="198" spans="3:13" ht="19.5" customHeight="1" x14ac:dyDescent="0.3">
      <c r="C198" s="97" t="s">
        <v>566</v>
      </c>
      <c r="D198" s="78">
        <f t="shared" ref="D198:D204" si="17">SUM(D176,D165,D154,D143,D131,D120,D109,D98,D86,D75,D64,D53,D41,D30,D19,D8,D187)</f>
        <v>269623.16000000003</v>
      </c>
      <c r="E198" s="45">
        <f t="shared" ref="E198:F204" si="18">SUM(E176,E165,E154,E143,E131,E120,E109,E98,E86,E75,E64,E53,E41,E30,E19,E8)</f>
        <v>0</v>
      </c>
      <c r="F198" s="45">
        <f t="shared" si="18"/>
        <v>0</v>
      </c>
      <c r="G198" s="41">
        <f t="shared" ref="G198:G205" si="19">SUM(D198:F198)</f>
        <v>269623.16000000003</v>
      </c>
    </row>
    <row r="199" spans="3:13" ht="34.5" customHeight="1" x14ac:dyDescent="0.3">
      <c r="C199" s="98" t="s">
        <v>567</v>
      </c>
      <c r="D199" s="78">
        <f t="shared" si="17"/>
        <v>28909</v>
      </c>
      <c r="E199" s="45">
        <f t="shared" si="18"/>
        <v>0</v>
      </c>
      <c r="F199" s="45">
        <f t="shared" si="18"/>
        <v>0</v>
      </c>
      <c r="G199" s="42">
        <f t="shared" si="19"/>
        <v>28909</v>
      </c>
    </row>
    <row r="200" spans="3:13" ht="48" customHeight="1" x14ac:dyDescent="0.3">
      <c r="C200" s="98" t="s">
        <v>568</v>
      </c>
      <c r="D200" s="78">
        <f t="shared" si="17"/>
        <v>116521</v>
      </c>
      <c r="E200" s="45">
        <f t="shared" si="18"/>
        <v>0</v>
      </c>
      <c r="F200" s="45">
        <f t="shared" si="18"/>
        <v>0</v>
      </c>
      <c r="G200" s="42">
        <f t="shared" si="19"/>
        <v>116521</v>
      </c>
    </row>
    <row r="201" spans="3:13" ht="33" customHeight="1" x14ac:dyDescent="0.3">
      <c r="C201" s="99" t="s">
        <v>569</v>
      </c>
      <c r="D201" s="78">
        <f t="shared" si="17"/>
        <v>132570</v>
      </c>
      <c r="E201" s="45">
        <f t="shared" si="18"/>
        <v>0</v>
      </c>
      <c r="F201" s="45">
        <f t="shared" si="18"/>
        <v>0</v>
      </c>
      <c r="G201" s="42">
        <f t="shared" si="19"/>
        <v>132570</v>
      </c>
    </row>
    <row r="202" spans="3:13" ht="21" customHeight="1" x14ac:dyDescent="0.3">
      <c r="C202" s="98" t="s">
        <v>570</v>
      </c>
      <c r="D202" s="93">
        <f t="shared" si="17"/>
        <v>100718</v>
      </c>
      <c r="E202" s="45">
        <f t="shared" si="18"/>
        <v>0</v>
      </c>
      <c r="F202" s="45">
        <f t="shared" si="18"/>
        <v>0</v>
      </c>
      <c r="G202" s="42">
        <f t="shared" si="19"/>
        <v>100718</v>
      </c>
      <c r="H202" s="8"/>
      <c r="I202" s="8"/>
      <c r="J202" s="8"/>
      <c r="K202" s="8"/>
      <c r="L202" s="8"/>
      <c r="M202" s="7"/>
    </row>
    <row r="203" spans="3:13" ht="39.75" customHeight="1" x14ac:dyDescent="0.3">
      <c r="C203" s="98" t="s">
        <v>571</v>
      </c>
      <c r="D203" s="94">
        <f t="shared" si="17"/>
        <v>684316</v>
      </c>
      <c r="E203" s="78">
        <f t="shared" si="18"/>
        <v>0</v>
      </c>
      <c r="F203" s="45">
        <f t="shared" si="18"/>
        <v>0</v>
      </c>
      <c r="G203" s="42">
        <f t="shared" si="19"/>
        <v>684316</v>
      </c>
      <c r="H203" s="8"/>
      <c r="I203" s="8"/>
      <c r="J203" s="8"/>
      <c r="K203" s="8"/>
      <c r="L203" s="8"/>
      <c r="M203" s="7"/>
    </row>
    <row r="204" spans="3:13" ht="34.5" customHeight="1" thickBot="1" x14ac:dyDescent="0.35">
      <c r="C204" s="98" t="s">
        <v>572</v>
      </c>
      <c r="D204" s="94">
        <f t="shared" si="17"/>
        <v>69212</v>
      </c>
      <c r="E204" s="79">
        <f t="shared" si="18"/>
        <v>0</v>
      </c>
      <c r="F204" s="48">
        <f t="shared" si="18"/>
        <v>0</v>
      </c>
      <c r="G204" s="43">
        <f t="shared" si="19"/>
        <v>69212</v>
      </c>
      <c r="H204" s="8"/>
      <c r="I204" s="8"/>
      <c r="J204" s="8"/>
      <c r="K204" s="8"/>
      <c r="L204" s="8"/>
      <c r="M204" s="7"/>
    </row>
    <row r="205" spans="3:13" ht="22.5" customHeight="1" thickBot="1" x14ac:dyDescent="0.35">
      <c r="C205" s="74" t="s">
        <v>546</v>
      </c>
      <c r="D205" s="95">
        <f>SUM(D198:D204)</f>
        <v>1401869.1600000001</v>
      </c>
      <c r="E205" s="80">
        <f>SUM(E198:E204)</f>
        <v>0</v>
      </c>
      <c r="F205" s="46">
        <f>SUM(F198:F204)</f>
        <v>0</v>
      </c>
      <c r="G205" s="47">
        <f t="shared" si="19"/>
        <v>1401869.1600000001</v>
      </c>
      <c r="H205" s="8"/>
      <c r="I205" s="8"/>
      <c r="J205" s="8"/>
      <c r="K205" s="8"/>
      <c r="L205" s="8"/>
      <c r="M205" s="7"/>
    </row>
    <row r="206" spans="3:13" ht="22.5" customHeight="1" x14ac:dyDescent="0.3">
      <c r="C206" s="74" t="s">
        <v>547</v>
      </c>
      <c r="D206" s="95">
        <f>D205*0.07</f>
        <v>98130.841200000024</v>
      </c>
      <c r="E206" s="77"/>
      <c r="F206" s="77"/>
      <c r="G206" s="81"/>
      <c r="H206" s="8"/>
      <c r="I206" s="8"/>
      <c r="J206" s="8"/>
      <c r="K206" s="8"/>
      <c r="L206" s="8"/>
      <c r="M206" s="7"/>
    </row>
    <row r="207" spans="3:13" ht="22.5" customHeight="1" thickBot="1" x14ac:dyDescent="0.35">
      <c r="C207" s="100" t="s">
        <v>373</v>
      </c>
      <c r="D207" s="96">
        <f>SUM(D205:D206)</f>
        <v>1500000.0012000003</v>
      </c>
      <c r="E207" s="82"/>
      <c r="F207" s="82"/>
      <c r="G207" s="83"/>
      <c r="H207" s="8"/>
      <c r="I207" s="8"/>
      <c r="J207" s="8"/>
      <c r="K207" s="8"/>
      <c r="L207" s="8"/>
      <c r="M207" s="7"/>
    </row>
    <row r="208" spans="3:13" ht="15.75" customHeight="1" x14ac:dyDescent="0.3">
      <c r="H208" s="16"/>
      <c r="I208" s="16"/>
      <c r="J208" s="16"/>
      <c r="K208" s="16"/>
      <c r="L208" s="26"/>
      <c r="M208" s="24"/>
    </row>
    <row r="209" spans="3:13" ht="15.75" customHeight="1" x14ac:dyDescent="0.3">
      <c r="H209" s="16"/>
      <c r="I209" s="16"/>
      <c r="J209" s="16"/>
      <c r="K209" s="16"/>
      <c r="L209" s="26"/>
      <c r="M209" s="24"/>
    </row>
    <row r="210" spans="3:13" ht="15.75" customHeight="1" x14ac:dyDescent="0.3">
      <c r="L210" s="27"/>
    </row>
    <row r="211" spans="3:13" ht="15.75" customHeight="1" x14ac:dyDescent="0.3">
      <c r="H211" s="19"/>
      <c r="I211" s="19"/>
      <c r="L211" s="27"/>
    </row>
    <row r="212" spans="3:13" ht="15.75" customHeight="1" x14ac:dyDescent="0.3">
      <c r="H212" s="19"/>
      <c r="I212" s="19"/>
    </row>
    <row r="213" spans="3:13" ht="40.5" customHeight="1" x14ac:dyDescent="0.3">
      <c r="H213" s="19"/>
      <c r="I213" s="19"/>
      <c r="L213" s="28"/>
    </row>
    <row r="214" spans="3:13" ht="24.75" customHeight="1" x14ac:dyDescent="0.3">
      <c r="H214" s="19"/>
      <c r="I214" s="19"/>
      <c r="L214" s="28"/>
    </row>
    <row r="215" spans="3:13" ht="41.25" customHeight="1" x14ac:dyDescent="0.3">
      <c r="H215" s="3"/>
      <c r="I215" s="19"/>
      <c r="L215" s="28"/>
    </row>
    <row r="216" spans="3:13" ht="51.75" customHeight="1" x14ac:dyDescent="0.3">
      <c r="H216" s="3"/>
      <c r="I216" s="19"/>
      <c r="L216" s="28"/>
    </row>
    <row r="217" spans="3:13" ht="42" customHeight="1" x14ac:dyDescent="0.3">
      <c r="H217" s="19"/>
      <c r="I217" s="19"/>
      <c r="L217" s="28"/>
    </row>
    <row r="218" spans="3:13" s="24" customFormat="1" ht="42" customHeight="1" x14ac:dyDescent="0.3">
      <c r="C218" s="23"/>
      <c r="G218" s="23"/>
      <c r="H218" s="23"/>
      <c r="I218" s="19"/>
      <c r="J218" s="23"/>
      <c r="K218" s="23"/>
      <c r="L218" s="28"/>
      <c r="M218" s="23"/>
    </row>
    <row r="219" spans="3:13" s="24" customFormat="1" ht="42" customHeight="1" x14ac:dyDescent="0.3">
      <c r="C219" s="23"/>
      <c r="G219" s="23"/>
      <c r="H219" s="23"/>
      <c r="I219" s="19"/>
      <c r="J219" s="23"/>
      <c r="K219" s="23"/>
      <c r="L219" s="23"/>
      <c r="M219" s="23"/>
    </row>
    <row r="220" spans="3:13" s="24" customFormat="1" ht="63.75" customHeight="1" x14ac:dyDescent="0.3">
      <c r="C220" s="23"/>
      <c r="G220" s="23"/>
      <c r="H220" s="23"/>
      <c r="I220" s="27"/>
      <c r="J220" s="23"/>
      <c r="K220" s="23"/>
      <c r="L220" s="23"/>
      <c r="M220" s="23"/>
    </row>
    <row r="221" spans="3:13" s="24" customFormat="1" ht="42" customHeight="1" x14ac:dyDescent="0.3">
      <c r="C221" s="23"/>
      <c r="G221" s="23"/>
      <c r="H221" s="23"/>
      <c r="I221" s="23"/>
      <c r="J221" s="23"/>
      <c r="K221" s="23"/>
      <c r="L221" s="23"/>
      <c r="M221" s="27"/>
    </row>
    <row r="222" spans="3:13" ht="23.25" customHeight="1" x14ac:dyDescent="0.3"/>
    <row r="223" spans="3:13" ht="27.75" customHeight="1" x14ac:dyDescent="0.3"/>
    <row r="224" spans="3:13" ht="55.5" customHeight="1" x14ac:dyDescent="0.3"/>
    <row r="225" spans="14:14" ht="57.75" customHeight="1" x14ac:dyDescent="0.3"/>
    <row r="226" spans="14:14" ht="21.75" customHeight="1" x14ac:dyDescent="0.3"/>
    <row r="227" spans="14:14" ht="49.5" customHeight="1" x14ac:dyDescent="0.3"/>
    <row r="228" spans="14:14" ht="28.5" customHeight="1" x14ac:dyDescent="0.3"/>
    <row r="229" spans="14:14" ht="28.5" customHeight="1" x14ac:dyDescent="0.3"/>
    <row r="230" spans="14:14" ht="28.5" customHeight="1" x14ac:dyDescent="0.3"/>
    <row r="231" spans="14:14" ht="23.25" customHeight="1" x14ac:dyDescent="0.3">
      <c r="N231" s="27"/>
    </row>
    <row r="232" spans="14:14" ht="43.5" customHeight="1" x14ac:dyDescent="0.3">
      <c r="N232" s="27"/>
    </row>
    <row r="233" spans="14:14" ht="55.5" customHeight="1" x14ac:dyDescent="0.3"/>
    <row r="234" spans="14:14" ht="42.75" customHeight="1" x14ac:dyDescent="0.3">
      <c r="N234" s="27"/>
    </row>
    <row r="235" spans="14:14" ht="21.75" customHeight="1" x14ac:dyDescent="0.3">
      <c r="N235" s="27"/>
    </row>
    <row r="236" spans="14:14" ht="21.75" customHeight="1" x14ac:dyDescent="0.3">
      <c r="N236" s="27"/>
    </row>
    <row r="237" spans="14:14" ht="23.25" customHeight="1" x14ac:dyDescent="0.3"/>
    <row r="238" spans="14:14" ht="23.25" customHeight="1" x14ac:dyDescent="0.3"/>
    <row r="239" spans="14:14" ht="21.75" customHeight="1" x14ac:dyDescent="0.3"/>
    <row r="240" spans="14:14" ht="16.5" customHeight="1" x14ac:dyDescent="0.3"/>
    <row r="241" ht="29.25" customHeight="1" x14ac:dyDescent="0.3"/>
    <row r="242" ht="24.75" customHeight="1" x14ac:dyDescent="0.3"/>
    <row r="243" ht="33" customHeight="1" x14ac:dyDescent="0.3"/>
    <row r="245" ht="15" customHeight="1" x14ac:dyDescent="0.3"/>
    <row r="246" ht="25.5" customHeight="1" x14ac:dyDescent="0.3"/>
  </sheetData>
  <sheetProtection formatCells="0" formatColumns="0" formatRows="0"/>
  <mergeCells count="24">
    <mergeCell ref="C1:F1"/>
    <mergeCell ref="C2:F2"/>
    <mergeCell ref="B5:G5"/>
    <mergeCell ref="C6:G6"/>
    <mergeCell ref="B50:G50"/>
    <mergeCell ref="C17:G17"/>
    <mergeCell ref="C28:G28"/>
    <mergeCell ref="C39:G39"/>
    <mergeCell ref="C51:G51"/>
    <mergeCell ref="C96:G96"/>
    <mergeCell ref="C107:G107"/>
    <mergeCell ref="C118:G118"/>
    <mergeCell ref="C196:G196"/>
    <mergeCell ref="C129:G129"/>
    <mergeCell ref="B140:G140"/>
    <mergeCell ref="C141:G141"/>
    <mergeCell ref="C62:G62"/>
    <mergeCell ref="C73:G73"/>
    <mergeCell ref="C84:G84"/>
    <mergeCell ref="B95:G95"/>
    <mergeCell ref="C185:G185"/>
    <mergeCell ref="C163:G163"/>
    <mergeCell ref="C174:G174"/>
    <mergeCell ref="C152:G152"/>
  </mergeCells>
  <conditionalFormatting sqref="D15">
    <cfRule type="cellIs" dxfId="38" priority="17" operator="notEqual">
      <formula>$D$7</formula>
    </cfRule>
  </conditionalFormatting>
  <conditionalFormatting sqref="D26">
    <cfRule type="cellIs" dxfId="37" priority="16" operator="notEqual">
      <formula>$D$18</formula>
    </cfRule>
  </conditionalFormatting>
  <conditionalFormatting sqref="D37">
    <cfRule type="cellIs" dxfId="36" priority="15" operator="notEqual">
      <formula>$D$29</formula>
    </cfRule>
  </conditionalFormatting>
  <conditionalFormatting sqref="D48">
    <cfRule type="cellIs" dxfId="35" priority="14" operator="notEqual">
      <formula>$D$40</formula>
    </cfRule>
  </conditionalFormatting>
  <conditionalFormatting sqref="D60">
    <cfRule type="cellIs" dxfId="34" priority="13" operator="notEqual">
      <formula>$D$52</formula>
    </cfRule>
  </conditionalFormatting>
  <conditionalFormatting sqref="D71">
    <cfRule type="cellIs" dxfId="33" priority="12" operator="notEqual">
      <formula>$D$63</formula>
    </cfRule>
  </conditionalFormatting>
  <conditionalFormatting sqref="D82">
    <cfRule type="cellIs" dxfId="32" priority="11" operator="notEqual">
      <formula>$D$74</formula>
    </cfRule>
  </conditionalFormatting>
  <conditionalFormatting sqref="D93">
    <cfRule type="cellIs" dxfId="31" priority="10" operator="notEqual">
      <formula>$D$85</formula>
    </cfRule>
  </conditionalFormatting>
  <conditionalFormatting sqref="D105">
    <cfRule type="cellIs" dxfId="30" priority="9" operator="notEqual">
      <formula>$D$97</formula>
    </cfRule>
  </conditionalFormatting>
  <conditionalFormatting sqref="D116">
    <cfRule type="cellIs" dxfId="29" priority="8" operator="notEqual">
      <formula>$D$108</formula>
    </cfRule>
  </conditionalFormatting>
  <conditionalFormatting sqref="D127">
    <cfRule type="cellIs" dxfId="28" priority="7" operator="notEqual">
      <formula>$D$119</formula>
    </cfRule>
  </conditionalFormatting>
  <conditionalFormatting sqref="D138">
    <cfRule type="cellIs" dxfId="27" priority="6" operator="notEqual">
      <formula>$D$130</formula>
    </cfRule>
  </conditionalFormatting>
  <conditionalFormatting sqref="D150">
    <cfRule type="cellIs" dxfId="26" priority="5" operator="notEqual">
      <formula>$D$142</formula>
    </cfRule>
  </conditionalFormatting>
  <conditionalFormatting sqref="D161">
    <cfRule type="cellIs" dxfId="25" priority="4" operator="notEqual">
      <formula>$D$153</formula>
    </cfRule>
  </conditionalFormatting>
  <conditionalFormatting sqref="D172">
    <cfRule type="cellIs" dxfId="24" priority="3" operator="notEqual">
      <formula>$D$164</formula>
    </cfRule>
  </conditionalFormatting>
  <conditionalFormatting sqref="D183">
    <cfRule type="cellIs" dxfId="23" priority="2" operator="notEqual">
      <formula>$D$175</formula>
    </cfRule>
  </conditionalFormatting>
  <conditionalFormatting sqref="D194">
    <cfRule type="cellIs" dxfId="22" priority="1" operator="notEqual">
      <formula>$D$186</formula>
    </cfRule>
  </conditionalFormatting>
  <conditionalFormatting sqref="G15">
    <cfRule type="cellIs" dxfId="21" priority="34" operator="notEqual">
      <formula>$G$7</formula>
    </cfRule>
  </conditionalFormatting>
  <conditionalFormatting sqref="G26">
    <cfRule type="cellIs" dxfId="20" priority="33" operator="notEqual">
      <formula>$G$18</formula>
    </cfRule>
  </conditionalFormatting>
  <conditionalFormatting sqref="G37:G38">
    <cfRule type="cellIs" dxfId="19" priority="32" operator="notEqual">
      <formula>$G$29</formula>
    </cfRule>
  </conditionalFormatting>
  <conditionalFormatting sqref="G48">
    <cfRule type="cellIs" dxfId="18" priority="31" operator="notEqual">
      <formula>$G$40</formula>
    </cfRule>
  </conditionalFormatting>
  <conditionalFormatting sqref="G60">
    <cfRule type="cellIs" dxfId="17" priority="30" operator="notEqual">
      <formula>$G$52</formula>
    </cfRule>
  </conditionalFormatting>
  <conditionalFormatting sqref="G71">
    <cfRule type="cellIs" dxfId="16" priority="29" operator="notEqual">
      <formula>$G$63</formula>
    </cfRule>
  </conditionalFormatting>
  <conditionalFormatting sqref="G82">
    <cfRule type="cellIs" dxfId="15" priority="28" operator="notEqual">
      <formula>$G$74</formula>
    </cfRule>
  </conditionalFormatting>
  <conditionalFormatting sqref="G93">
    <cfRule type="cellIs" dxfId="14" priority="27" operator="notEqual">
      <formula>$G$85</formula>
    </cfRule>
  </conditionalFormatting>
  <conditionalFormatting sqref="G105">
    <cfRule type="cellIs" dxfId="13" priority="26" operator="notEqual">
      <formula>$G$97</formula>
    </cfRule>
  </conditionalFormatting>
  <conditionalFormatting sqref="G116">
    <cfRule type="cellIs" dxfId="12" priority="25" operator="notEqual">
      <formula>$G$108</formula>
    </cfRule>
  </conditionalFormatting>
  <conditionalFormatting sqref="G127">
    <cfRule type="cellIs" dxfId="11" priority="24" operator="notEqual">
      <formula>$G$119</formula>
    </cfRule>
  </conditionalFormatting>
  <conditionalFormatting sqref="G138">
    <cfRule type="cellIs" dxfId="10" priority="23" operator="notEqual">
      <formula>$G$130</formula>
    </cfRule>
  </conditionalFormatting>
  <conditionalFormatting sqref="G150">
    <cfRule type="cellIs" dxfId="9" priority="22" operator="notEqual">
      <formula>$G$142</formula>
    </cfRule>
  </conditionalFormatting>
  <conditionalFormatting sqref="G161">
    <cfRule type="cellIs" dxfId="8" priority="21" operator="notEqual">
      <formula>$G$153</formula>
    </cfRule>
  </conditionalFormatting>
  <conditionalFormatting sqref="G172">
    <cfRule type="cellIs" dxfId="7" priority="20" operator="notEqual">
      <formula>$G$153</formula>
    </cfRule>
  </conditionalFormatting>
  <conditionalFormatting sqref="G183">
    <cfRule type="cellIs" dxfId="6" priority="19" operator="notEqual">
      <formula>$G$175</formula>
    </cfRule>
  </conditionalFormatting>
  <conditionalFormatting sqref="G194">
    <cfRule type="cellIs" dxfId="5" priority="18"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182 C25 C36 C47 C59 C70 C81 C92 C104 C115 C126 C137 C149 C160 C171 C193 C204" xr:uid="{00000000-0002-0000-04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181 C24 C35 C46 C58 C69 C80 C91 C103 C114 C125 C136 C148 C159 C170 C192 C203" xr:uid="{00000000-0002-0000-0400-000001000000}"/>
    <dataValidation allowBlank="1" showInputMessage="1" showErrorMessage="1" prompt="Services contracted by an organization which follow the normal procurement processes." sqref="C11 C179 C22 C33 C44 C56 C67 C78 C89 C101 C112 C123 C134 C146 C157 C168 C190 C201" xr:uid="{00000000-0002-0000-0400-000002000000}"/>
    <dataValidation allowBlank="1" showInputMessage="1" showErrorMessage="1" prompt="Includes staff and non-staff travel paid for by the organization directly related to a project." sqref="C12 C180 C23 C34 C45 C57 C68 C79 C90 C102 C113 C124 C135 C147 C158 C169 C191 C202" xr:uid="{00000000-0002-0000-04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178 C21 C32 C43 C55 C66 C77 C88 C100 C111 C122 C133 C145 C156 C167 C189 C200" xr:uid="{00000000-0002-0000-04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177 C20 C31 C42 C54 C65 C76 C87 C99 C110 C121 C132 C144 C155 C166 C188 C199" xr:uid="{00000000-0002-0000-0400-000005000000}"/>
    <dataValidation allowBlank="1" showInputMessage="1" showErrorMessage="1" prompt="Includes all related staff and temporary staff costs including base salary, post adjustment and all staff entitlements." sqref="C8 C176 C19 C30 C41 C53 C64 C75 C86 C98 C109 C120 C131 C143 C154 C165 C187 C198" xr:uid="{00000000-0002-0000-0400-000006000000}"/>
    <dataValidation allowBlank="1" showInputMessage="1" showErrorMessage="1" prompt="Output totals must match the original total from Table 1, and will show as red if not. " sqref="G15" xr:uid="{00000000-0002-0000-0400-000007000000}"/>
  </dataValidations>
  <pageMargins left="0.7" right="0.7" top="0.75" bottom="0.75" header="0.3" footer="0.3"/>
  <pageSetup scale="74" orientation="landscape" r:id="rId1"/>
  <rowBreaks count="1" manualBreakCount="1">
    <brk id="6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2:B15"/>
  <sheetViews>
    <sheetView showGridLines="0" topLeftCell="A10" workbookViewId="0">
      <selection activeCell="B18" sqref="B18"/>
    </sheetView>
  </sheetViews>
  <sheetFormatPr baseColWidth="10" defaultColWidth="8.6640625" defaultRowHeight="14.4" x14ac:dyDescent="0.3"/>
  <cols>
    <col min="1" max="1" width="9" customWidth="1"/>
    <col min="2" max="2" width="73.33203125" customWidth="1"/>
  </cols>
  <sheetData>
    <row r="2" spans="2:2" ht="15" thickBot="1" x14ac:dyDescent="0.35"/>
    <row r="3" spans="2:2" ht="15" thickBot="1" x14ac:dyDescent="0.35">
      <c r="B3" s="105" t="s">
        <v>558</v>
      </c>
    </row>
    <row r="4" spans="2:2" ht="54" customHeight="1" x14ac:dyDescent="0.3">
      <c r="B4" s="106" t="s">
        <v>599</v>
      </c>
    </row>
    <row r="5" spans="2:2" ht="63.75" customHeight="1" x14ac:dyDescent="0.3">
      <c r="B5" s="103" t="s">
        <v>562</v>
      </c>
    </row>
    <row r="6" spans="2:2" x14ac:dyDescent="0.3">
      <c r="B6" s="103"/>
    </row>
    <row r="7" spans="2:2" ht="57.6" x14ac:dyDescent="0.3">
      <c r="B7" s="102" t="s">
        <v>559</v>
      </c>
    </row>
    <row r="8" spans="2:2" x14ac:dyDescent="0.3">
      <c r="B8" s="103"/>
    </row>
    <row r="9" spans="2:2" ht="72" x14ac:dyDescent="0.3">
      <c r="B9" s="102" t="s">
        <v>600</v>
      </c>
    </row>
    <row r="10" spans="2:2" x14ac:dyDescent="0.3">
      <c r="B10" s="103"/>
    </row>
    <row r="11" spans="2:2" ht="28.8" x14ac:dyDescent="0.3">
      <c r="B11" s="103" t="s">
        <v>560</v>
      </c>
    </row>
    <row r="12" spans="2:2" x14ac:dyDescent="0.3">
      <c r="B12" s="103"/>
    </row>
    <row r="13" spans="2:2" ht="72" x14ac:dyDescent="0.3">
      <c r="B13" s="102" t="s">
        <v>601</v>
      </c>
    </row>
    <row r="14" spans="2:2" x14ac:dyDescent="0.3">
      <c r="B14" s="103"/>
    </row>
    <row r="15" spans="2:2" ht="58.2" thickBot="1" x14ac:dyDescent="0.35">
      <c r="B15" s="104" t="s">
        <v>561</v>
      </c>
    </row>
  </sheetData>
  <sheetProtection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B1:D47"/>
  <sheetViews>
    <sheetView showGridLines="0" showZeros="0" zoomScale="80" zoomScaleNormal="80" zoomScaleSheetLayoutView="70" workbookViewId="0"/>
  </sheetViews>
  <sheetFormatPr baseColWidth="10" defaultColWidth="8.6640625" defaultRowHeight="14.4" x14ac:dyDescent="0.3"/>
  <cols>
    <col min="2" max="2" width="61.6640625" customWidth="1"/>
    <col min="4" max="4" width="17.6640625" customWidth="1"/>
  </cols>
  <sheetData>
    <row r="1" spans="2:4" ht="15" thickBot="1" x14ac:dyDescent="0.35"/>
    <row r="2" spans="2:4" x14ac:dyDescent="0.3">
      <c r="B2" s="476" t="s">
        <v>374</v>
      </c>
      <c r="C2" s="477"/>
      <c r="D2" s="478"/>
    </row>
    <row r="3" spans="2:4" ht="15" thickBot="1" x14ac:dyDescent="0.35">
      <c r="B3" s="479"/>
      <c r="C3" s="480"/>
      <c r="D3" s="481"/>
    </row>
    <row r="4" spans="2:4" ht="15" thickBot="1" x14ac:dyDescent="0.35"/>
    <row r="5" spans="2:4" x14ac:dyDescent="0.3">
      <c r="B5" s="487" t="s">
        <v>21</v>
      </c>
      <c r="C5" s="488"/>
      <c r="D5" s="489"/>
    </row>
    <row r="6" spans="2:4" ht="15" thickBot="1" x14ac:dyDescent="0.35">
      <c r="B6" s="484"/>
      <c r="C6" s="485"/>
      <c r="D6" s="486"/>
    </row>
    <row r="7" spans="2:4" x14ac:dyDescent="0.3">
      <c r="B7" s="55" t="s">
        <v>22</v>
      </c>
      <c r="C7" s="482">
        <f>SUM('1) Tableau budgétaire 1'!D16:F16,'1) Tableau budgétaire 1'!D26:F26,'1) Tableau budgétaire 1'!D36:F36,'1) Tableau budgétaire 1'!D46:F46)</f>
        <v>437062</v>
      </c>
      <c r="D7" s="483"/>
    </row>
    <row r="8" spans="2:4" x14ac:dyDescent="0.3">
      <c r="B8" s="55" t="s">
        <v>369</v>
      </c>
      <c r="C8" s="490">
        <f>SUM(D10:D14)</f>
        <v>0</v>
      </c>
      <c r="D8" s="491"/>
    </row>
    <row r="9" spans="2:4" x14ac:dyDescent="0.3">
      <c r="B9" s="56" t="s">
        <v>363</v>
      </c>
      <c r="C9" s="57" t="s">
        <v>364</v>
      </c>
      <c r="D9" s="58" t="s">
        <v>365</v>
      </c>
    </row>
    <row r="10" spans="2:4" ht="35.1" customHeight="1" x14ac:dyDescent="0.3">
      <c r="B10" s="71"/>
      <c r="C10" s="60"/>
      <c r="D10" s="61">
        <f>$C$7*C10</f>
        <v>0</v>
      </c>
    </row>
    <row r="11" spans="2:4" ht="35.1" customHeight="1" x14ac:dyDescent="0.3">
      <c r="B11" s="71"/>
      <c r="C11" s="60"/>
      <c r="D11" s="61">
        <f>C7*C11</f>
        <v>0</v>
      </c>
    </row>
    <row r="12" spans="2:4" ht="35.1" customHeight="1" x14ac:dyDescent="0.3">
      <c r="B12" s="72"/>
      <c r="C12" s="60"/>
      <c r="D12" s="61">
        <f>C7*C12</f>
        <v>0</v>
      </c>
    </row>
    <row r="13" spans="2:4" ht="35.1" customHeight="1" x14ac:dyDescent="0.3">
      <c r="B13" s="72"/>
      <c r="C13" s="60"/>
      <c r="D13" s="61">
        <f>C7*C13</f>
        <v>0</v>
      </c>
    </row>
    <row r="14" spans="2:4" ht="35.1" customHeight="1" thickBot="1" x14ac:dyDescent="0.35">
      <c r="B14" s="73"/>
      <c r="C14" s="65"/>
      <c r="D14" s="66">
        <f>C7*C14</f>
        <v>0</v>
      </c>
    </row>
    <row r="15" spans="2:4" ht="15" thickBot="1" x14ac:dyDescent="0.35"/>
    <row r="16" spans="2:4" x14ac:dyDescent="0.3">
      <c r="B16" s="487" t="s">
        <v>366</v>
      </c>
      <c r="C16" s="488"/>
      <c r="D16" s="489"/>
    </row>
    <row r="17" spans="2:4" ht="15" thickBot="1" x14ac:dyDescent="0.35">
      <c r="B17" s="492"/>
      <c r="C17" s="493"/>
      <c r="D17" s="494"/>
    </row>
    <row r="18" spans="2:4" x14ac:dyDescent="0.3">
      <c r="B18" s="55" t="s">
        <v>22</v>
      </c>
      <c r="C18" s="482">
        <f>SUM('1) Tableau budgétaire 1'!D58:F58,'1) Tableau budgétaire 1'!D68:F68,'1) Tableau budgétaire 1'!D78:F78,'1) Tableau budgétaire 1'!D88:F88)</f>
        <v>345934</v>
      </c>
      <c r="D18" s="483"/>
    </row>
    <row r="19" spans="2:4" x14ac:dyDescent="0.3">
      <c r="B19" s="55" t="s">
        <v>369</v>
      </c>
      <c r="C19" s="490">
        <f>SUM(D21:D25)</f>
        <v>0</v>
      </c>
      <c r="D19" s="491"/>
    </row>
    <row r="20" spans="2:4" x14ac:dyDescent="0.3">
      <c r="B20" s="56" t="s">
        <v>363</v>
      </c>
      <c r="C20" s="57" t="s">
        <v>364</v>
      </c>
      <c r="D20" s="58" t="s">
        <v>365</v>
      </c>
    </row>
    <row r="21" spans="2:4" ht="35.1" customHeight="1" x14ac:dyDescent="0.3">
      <c r="B21" s="59"/>
      <c r="C21" s="60"/>
      <c r="D21" s="61">
        <f>$C$18*C21</f>
        <v>0</v>
      </c>
    </row>
    <row r="22" spans="2:4" ht="35.1" customHeight="1" x14ac:dyDescent="0.3">
      <c r="B22" s="62"/>
      <c r="C22" s="60"/>
      <c r="D22" s="61">
        <f>$C$18*C22</f>
        <v>0</v>
      </c>
    </row>
    <row r="23" spans="2:4" ht="35.1" customHeight="1" x14ac:dyDescent="0.3">
      <c r="B23" s="63"/>
      <c r="C23" s="60"/>
      <c r="D23" s="61">
        <f>$C$18*C23</f>
        <v>0</v>
      </c>
    </row>
    <row r="24" spans="2:4" ht="35.1" customHeight="1" x14ac:dyDescent="0.3">
      <c r="B24" s="63"/>
      <c r="C24" s="60"/>
      <c r="D24" s="61">
        <f>$C$18*C24</f>
        <v>0</v>
      </c>
    </row>
    <row r="25" spans="2:4" ht="35.1" customHeight="1" thickBot="1" x14ac:dyDescent="0.35">
      <c r="B25" s="64"/>
      <c r="C25" s="65"/>
      <c r="D25" s="61">
        <f>$C$18*C25</f>
        <v>0</v>
      </c>
    </row>
    <row r="26" spans="2:4" ht="15" thickBot="1" x14ac:dyDescent="0.35"/>
    <row r="27" spans="2:4" x14ac:dyDescent="0.3">
      <c r="B27" s="487" t="s">
        <v>367</v>
      </c>
      <c r="C27" s="488"/>
      <c r="D27" s="489"/>
    </row>
    <row r="28" spans="2:4" ht="15" thickBot="1" x14ac:dyDescent="0.35">
      <c r="B28" s="484"/>
      <c r="C28" s="485"/>
      <c r="D28" s="486"/>
    </row>
    <row r="29" spans="2:4" x14ac:dyDescent="0.3">
      <c r="B29" s="55" t="s">
        <v>22</v>
      </c>
      <c r="C29" s="482">
        <f>SUM('1) Tableau budgétaire 1'!D100:F100,'1) Tableau budgétaire 1'!D110:F110,'1) Tableau budgétaire 1'!D120:F120,'1) Tableau budgétaire 1'!D130:F130)</f>
        <v>234243</v>
      </c>
      <c r="D29" s="483"/>
    </row>
    <row r="30" spans="2:4" x14ac:dyDescent="0.3">
      <c r="B30" s="55" t="s">
        <v>369</v>
      </c>
      <c r="C30" s="490">
        <f>SUM(D32:D36)</f>
        <v>0</v>
      </c>
      <c r="D30" s="491"/>
    </row>
    <row r="31" spans="2:4" x14ac:dyDescent="0.3">
      <c r="B31" s="56" t="s">
        <v>363</v>
      </c>
      <c r="C31" s="57" t="s">
        <v>364</v>
      </c>
      <c r="D31" s="58" t="s">
        <v>365</v>
      </c>
    </row>
    <row r="32" spans="2:4" ht="35.1" customHeight="1" x14ac:dyDescent="0.3">
      <c r="B32" s="59"/>
      <c r="C32" s="60"/>
      <c r="D32" s="61">
        <f>$C$29*C32</f>
        <v>0</v>
      </c>
    </row>
    <row r="33" spans="2:4" ht="35.1" customHeight="1" x14ac:dyDescent="0.3">
      <c r="B33" s="62"/>
      <c r="C33" s="60"/>
      <c r="D33" s="61">
        <f>$C$29*C33</f>
        <v>0</v>
      </c>
    </row>
    <row r="34" spans="2:4" ht="35.1" customHeight="1" x14ac:dyDescent="0.3">
      <c r="B34" s="63"/>
      <c r="C34" s="60"/>
      <c r="D34" s="61">
        <f>$C$29*C34</f>
        <v>0</v>
      </c>
    </row>
    <row r="35" spans="2:4" ht="35.1" customHeight="1" x14ac:dyDescent="0.3">
      <c r="B35" s="63"/>
      <c r="C35" s="60"/>
      <c r="D35" s="61">
        <f>$C$29*C35</f>
        <v>0</v>
      </c>
    </row>
    <row r="36" spans="2:4" ht="35.1" customHeight="1" thickBot="1" x14ac:dyDescent="0.35">
      <c r="B36" s="64"/>
      <c r="C36" s="65"/>
      <c r="D36" s="61">
        <f>$C$29*C36</f>
        <v>0</v>
      </c>
    </row>
    <row r="37" spans="2:4" ht="15" thickBot="1" x14ac:dyDescent="0.35"/>
    <row r="38" spans="2:4" x14ac:dyDescent="0.3">
      <c r="B38" s="487" t="s">
        <v>368</v>
      </c>
      <c r="C38" s="488"/>
      <c r="D38" s="489"/>
    </row>
    <row r="39" spans="2:4" ht="15" thickBot="1" x14ac:dyDescent="0.35">
      <c r="B39" s="484"/>
      <c r="C39" s="485"/>
      <c r="D39" s="486"/>
    </row>
    <row r="40" spans="2:4" x14ac:dyDescent="0.3">
      <c r="B40" s="55" t="s">
        <v>22</v>
      </c>
      <c r="C40" s="482">
        <f>SUM('1) Tableau budgétaire 1'!D142:F142,'1) Tableau budgétaire 1'!D152:F152,'1) Tableau budgétaire 1'!D162:F162,'1) Tableau budgétaire 1'!D172:F172)</f>
        <v>0</v>
      </c>
      <c r="D40" s="483"/>
    </row>
    <row r="41" spans="2:4" x14ac:dyDescent="0.3">
      <c r="B41" s="55" t="s">
        <v>369</v>
      </c>
      <c r="C41" s="490">
        <f>SUM(D43:D47)</f>
        <v>0</v>
      </c>
      <c r="D41" s="491"/>
    </row>
    <row r="42" spans="2:4" x14ac:dyDescent="0.3">
      <c r="B42" s="56" t="s">
        <v>363</v>
      </c>
      <c r="C42" s="57" t="s">
        <v>364</v>
      </c>
      <c r="D42" s="58" t="s">
        <v>365</v>
      </c>
    </row>
    <row r="43" spans="2:4" ht="35.1" customHeight="1" x14ac:dyDescent="0.3">
      <c r="B43" s="59"/>
      <c r="C43" s="60"/>
      <c r="D43" s="61">
        <f>$C$40*C43</f>
        <v>0</v>
      </c>
    </row>
    <row r="44" spans="2:4" ht="35.1" customHeight="1" x14ac:dyDescent="0.3">
      <c r="B44" s="62"/>
      <c r="C44" s="60"/>
      <c r="D44" s="61">
        <f>$C$40*C44</f>
        <v>0</v>
      </c>
    </row>
    <row r="45" spans="2:4" ht="35.1" customHeight="1" x14ac:dyDescent="0.3">
      <c r="B45" s="63"/>
      <c r="C45" s="60"/>
      <c r="D45" s="61">
        <f>$C$40*C45</f>
        <v>0</v>
      </c>
    </row>
    <row r="46" spans="2:4" ht="35.1" customHeight="1" x14ac:dyDescent="0.3">
      <c r="B46" s="63"/>
      <c r="C46" s="60"/>
      <c r="D46" s="61">
        <f>$C$40*C46</f>
        <v>0</v>
      </c>
    </row>
    <row r="47" spans="2:4" ht="35.1" customHeight="1" thickBot="1" x14ac:dyDescent="0.35">
      <c r="B47" s="64"/>
      <c r="C47" s="65"/>
      <c r="D47" s="66">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Sheet2!$A$1:$A$170</xm:f>
          </x14:formula1>
          <xm:sqref>B10:B14 B21:B25 B32:B36 B43:B47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B1:F23"/>
  <sheetViews>
    <sheetView showGridLines="0" showZeros="0" zoomScale="80" zoomScaleNormal="80" workbookViewId="0">
      <selection activeCell="C8" sqref="C8"/>
    </sheetView>
  </sheetViews>
  <sheetFormatPr baseColWidth="10" defaultColWidth="8.6640625" defaultRowHeight="14.4" x14ac:dyDescent="0.3"/>
  <cols>
    <col min="1" max="1" width="12.44140625" customWidth="1"/>
    <col min="2" max="2" width="20.44140625" customWidth="1"/>
    <col min="3" max="3" width="25.44140625" customWidth="1"/>
    <col min="4" max="5" width="25.44140625" hidden="1" customWidth="1"/>
    <col min="6" max="6" width="24.44140625" customWidth="1"/>
    <col min="7" max="7" width="18.44140625" customWidth="1"/>
    <col min="8" max="8" width="21.6640625" customWidth="1"/>
    <col min="9" max="10" width="15.6640625" bestFit="1" customWidth="1"/>
    <col min="11" max="11" width="11.33203125" bestFit="1" customWidth="1"/>
  </cols>
  <sheetData>
    <row r="1" spans="2:6" ht="15" thickBot="1" x14ac:dyDescent="0.35"/>
    <row r="2" spans="2:6" s="49" customFormat="1" ht="15.6" x14ac:dyDescent="0.3">
      <c r="B2" s="498" t="s">
        <v>12</v>
      </c>
      <c r="C2" s="499"/>
      <c r="D2" s="499"/>
      <c r="E2" s="499"/>
      <c r="F2" s="500"/>
    </row>
    <row r="3" spans="2:6" s="49" customFormat="1" ht="16.2" thickBot="1" x14ac:dyDescent="0.35">
      <c r="B3" s="501"/>
      <c r="C3" s="502"/>
      <c r="D3" s="502"/>
      <c r="E3" s="502"/>
      <c r="F3" s="503"/>
    </row>
    <row r="4" spans="2:6" s="49" customFormat="1" ht="16.2" thickBot="1" x14ac:dyDescent="0.35"/>
    <row r="5" spans="2:6" s="49" customFormat="1" ht="16.2" thickBot="1" x14ac:dyDescent="0.35">
      <c r="B5" s="472" t="s">
        <v>6</v>
      </c>
      <c r="C5" s="474"/>
      <c r="D5" s="84"/>
      <c r="E5" s="84"/>
    </row>
    <row r="6" spans="2:6" s="49" customFormat="1" ht="46.5" customHeight="1" x14ac:dyDescent="0.3">
      <c r="B6" s="44"/>
      <c r="C6" s="86" t="str">
        <f>'1) Tableau budgétaire 1'!D5</f>
        <v>Organisation recipiendiaire (budget en USD)</v>
      </c>
      <c r="D6" s="85" t="s">
        <v>15</v>
      </c>
      <c r="E6" s="29" t="s">
        <v>16</v>
      </c>
    </row>
    <row r="7" spans="2:6" s="49" customFormat="1" ht="31.2" x14ac:dyDescent="0.3">
      <c r="B7" s="5" t="s">
        <v>0</v>
      </c>
      <c r="C7" s="87">
        <f>'2) Tableau budgétaire 2'!D198</f>
        <v>269623.16000000003</v>
      </c>
      <c r="D7" s="78">
        <f>'2) Tableau budgétaire 2'!E198</f>
        <v>0</v>
      </c>
      <c r="E7" s="45">
        <f>'2) Tableau budgétaire 2'!F198</f>
        <v>0</v>
      </c>
    </row>
    <row r="8" spans="2:6" s="49" customFormat="1" ht="46.8" x14ac:dyDescent="0.3">
      <c r="B8" s="5" t="s">
        <v>1</v>
      </c>
      <c r="C8" s="87">
        <f>'2) Tableau budgétaire 2'!D199</f>
        <v>28909</v>
      </c>
      <c r="D8" s="78">
        <f>'2) Tableau budgétaire 2'!E199</f>
        <v>0</v>
      </c>
      <c r="E8" s="45">
        <f>'2) Tableau budgétaire 2'!F199</f>
        <v>0</v>
      </c>
    </row>
    <row r="9" spans="2:6" s="49" customFormat="1" ht="62.4" x14ac:dyDescent="0.3">
      <c r="B9" s="5" t="s">
        <v>2</v>
      </c>
      <c r="C9" s="87">
        <f>'2) Tableau budgétaire 2'!D200</f>
        <v>116521</v>
      </c>
      <c r="D9" s="78">
        <f>'2) Tableau budgétaire 2'!E200</f>
        <v>0</v>
      </c>
      <c r="E9" s="45">
        <f>'2) Tableau budgétaire 2'!F200</f>
        <v>0</v>
      </c>
    </row>
    <row r="10" spans="2:6" s="49" customFormat="1" ht="31.2" x14ac:dyDescent="0.3">
      <c r="B10" s="15" t="s">
        <v>3</v>
      </c>
      <c r="C10" s="87">
        <f>'2) Tableau budgétaire 2'!D201</f>
        <v>132570</v>
      </c>
      <c r="D10" s="78">
        <f>'2) Tableau budgétaire 2'!E201</f>
        <v>0</v>
      </c>
      <c r="E10" s="45">
        <f>'2) Tableau budgétaire 2'!F201</f>
        <v>0</v>
      </c>
    </row>
    <row r="11" spans="2:6" s="49" customFormat="1" ht="15.6" x14ac:dyDescent="0.3">
      <c r="B11" s="5" t="s">
        <v>5</v>
      </c>
      <c r="C11" s="87">
        <f>'2) Tableau budgétaire 2'!D202</f>
        <v>100718</v>
      </c>
      <c r="D11" s="78">
        <f>'2) Tableau budgétaire 2'!E202</f>
        <v>0</v>
      </c>
      <c r="E11" s="45">
        <f>'2) Tableau budgétaire 2'!F202</f>
        <v>0</v>
      </c>
    </row>
    <row r="12" spans="2:6" s="49" customFormat="1" ht="46.8" x14ac:dyDescent="0.3">
      <c r="B12" s="5" t="s">
        <v>4</v>
      </c>
      <c r="C12" s="87">
        <f>'2) Tableau budgétaire 2'!D203</f>
        <v>684316</v>
      </c>
      <c r="D12" s="78">
        <f>'2) Tableau budgétaire 2'!E203</f>
        <v>0</v>
      </c>
      <c r="E12" s="45">
        <f>'2) Tableau budgétaire 2'!F203</f>
        <v>0</v>
      </c>
    </row>
    <row r="13" spans="2:6" s="49" customFormat="1" ht="47.4" thickBot="1" x14ac:dyDescent="0.35">
      <c r="B13" s="14" t="s">
        <v>19</v>
      </c>
      <c r="C13" s="88">
        <f>'2) Tableau budgétaire 2'!D204</f>
        <v>69212</v>
      </c>
      <c r="D13" s="79">
        <f>'2) Tableau budgétaire 2'!E204</f>
        <v>0</v>
      </c>
      <c r="E13" s="48">
        <f>'2) Tableau budgétaire 2'!F204</f>
        <v>0</v>
      </c>
    </row>
    <row r="14" spans="2:6" s="49" customFormat="1" ht="30" customHeight="1" thickBot="1" x14ac:dyDescent="0.35">
      <c r="B14" s="109" t="s">
        <v>604</v>
      </c>
      <c r="C14" s="110">
        <f>SUM(C7:C13)</f>
        <v>1401869.1600000001</v>
      </c>
      <c r="D14" s="80">
        <f>SUM(D7:D13)</f>
        <v>0</v>
      </c>
      <c r="E14" s="46">
        <f>SUM(E7:E13)</f>
        <v>0</v>
      </c>
    </row>
    <row r="15" spans="2:6" s="49" customFormat="1" ht="21" customHeight="1" thickBot="1" x14ac:dyDescent="0.35">
      <c r="B15" s="111" t="s">
        <v>603</v>
      </c>
      <c r="C15" s="112">
        <f>C14*0.07</f>
        <v>98130.841200000024</v>
      </c>
      <c r="D15" s="77"/>
      <c r="E15" s="77"/>
    </row>
    <row r="16" spans="2:6" s="49" customFormat="1" ht="20.25" customHeight="1" thickBot="1" x14ac:dyDescent="0.35">
      <c r="B16" s="107" t="s">
        <v>11</v>
      </c>
      <c r="C16" s="108">
        <f>SUM(C14:C15)</f>
        <v>1500000.0012000003</v>
      </c>
      <c r="D16" s="77"/>
      <c r="E16" s="77"/>
    </row>
    <row r="17" spans="2:6" s="49" customFormat="1" ht="16.2" thickBot="1" x14ac:dyDescent="0.35"/>
    <row r="18" spans="2:6" s="49" customFormat="1" ht="15.6" x14ac:dyDescent="0.3">
      <c r="B18" s="495" t="s">
        <v>7</v>
      </c>
      <c r="C18" s="496"/>
      <c r="D18" s="496"/>
      <c r="E18" s="496"/>
      <c r="F18" s="497"/>
    </row>
    <row r="19" spans="2:6" ht="44.25" customHeight="1" x14ac:dyDescent="0.3">
      <c r="B19" s="12"/>
      <c r="C19" s="10" t="str">
        <f>'1) Tableau budgétaire 1'!D5</f>
        <v>Organisation recipiendiaire (budget en USD)</v>
      </c>
      <c r="D19" s="10" t="s">
        <v>17</v>
      </c>
      <c r="E19" s="10" t="s">
        <v>18</v>
      </c>
      <c r="F19" s="13" t="s">
        <v>9</v>
      </c>
    </row>
    <row r="20" spans="2:6" ht="23.25" customHeight="1" x14ac:dyDescent="0.3">
      <c r="B20" s="11" t="s">
        <v>8</v>
      </c>
      <c r="C20" s="9">
        <f>'1) Tableau budgétaire 1'!D197</f>
        <v>525000.00041999994</v>
      </c>
      <c r="D20" s="9">
        <f>'1) Tableau budgétaire 1'!E197</f>
        <v>0</v>
      </c>
      <c r="E20" s="9">
        <f>'1) Tableau budgétaire 1'!F197</f>
        <v>0</v>
      </c>
      <c r="F20" s="2">
        <f>'1) Tableau budgétaire 1'!H197</f>
        <v>0.35</v>
      </c>
    </row>
    <row r="21" spans="2:6" ht="24.75" customHeight="1" x14ac:dyDescent="0.3">
      <c r="B21" s="11" t="s">
        <v>10</v>
      </c>
      <c r="C21" s="9">
        <f>'1) Tableau budgétaire 1'!D198</f>
        <v>525000.00041999994</v>
      </c>
      <c r="D21" s="9">
        <f>'1) Tableau budgétaire 1'!E198</f>
        <v>0</v>
      </c>
      <c r="E21" s="9">
        <f>'1) Tableau budgétaire 1'!F198</f>
        <v>0</v>
      </c>
      <c r="F21" s="2">
        <f>'1) Tableau budgétaire 1'!H198</f>
        <v>0.35</v>
      </c>
    </row>
    <row r="22" spans="2:6" ht="24.75" customHeight="1" x14ac:dyDescent="0.3">
      <c r="B22" s="11" t="s">
        <v>372</v>
      </c>
      <c r="C22" s="9">
        <f>'1) Tableau budgétaire 1'!D199</f>
        <v>450000.00035999995</v>
      </c>
      <c r="D22" s="9"/>
      <c r="E22" s="9"/>
      <c r="F22" s="2">
        <f>'1) Tableau budgétaire 1'!H199</f>
        <v>0.3</v>
      </c>
    </row>
    <row r="23" spans="2:6" ht="15" thickBot="1" x14ac:dyDescent="0.35">
      <c r="B23" s="115" t="s">
        <v>373</v>
      </c>
      <c r="C23" s="116">
        <f>'1) Tableau budgétaire 1'!D200</f>
        <v>1500000.0011999998</v>
      </c>
      <c r="D23" s="117"/>
      <c r="E23" s="117"/>
      <c r="F23" s="118"/>
    </row>
  </sheetData>
  <sheetProtection sheet="1" formatCells="0" formatColumns="0" formatRows="0"/>
  <mergeCells count="3">
    <mergeCell ref="B18:F18"/>
    <mergeCell ref="B2:F3"/>
    <mergeCell ref="B5:C5"/>
  </mergeCells>
  <dataValidations count="7">
    <dataValidation allowBlank="1" showInputMessage="1" showErrorMessage="1" prompt="Includes all related staff and temporary staff costs including base salary, post adjustment and all staff entitlements." sqref="B7" xr:uid="{00000000-0002-0000-07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7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700-000002000000}"/>
    <dataValidation allowBlank="1" showInputMessage="1" showErrorMessage="1" prompt="Includes staff and non-staff travel paid for by the organization directly related to a project." sqref="B11" xr:uid="{00000000-0002-0000-0700-000003000000}"/>
    <dataValidation allowBlank="1" showInputMessage="1" showErrorMessage="1" prompt="Services contracted by an organization which follow the normal procurement processes." sqref="B10" xr:uid="{00000000-0002-0000-07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7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7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7EFF24C-0FCF-4FE9-93DC-F6186BD4CE2C}">
            <xm:f>'1) Tableau budgétaire 1'!$D$192</xm:f>
            <x14:dxf>
              <font>
                <color rgb="FF9C0006"/>
              </font>
              <fill>
                <patternFill>
                  <bgColor rgb="FFFFC7CE"/>
                </patternFill>
              </fill>
            </x14:dxf>
          </x14:cfRule>
          <xm:sqref>C16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70"/>
  <sheetViews>
    <sheetView topLeftCell="A148" workbookViewId="0">
      <selection activeCell="D3" sqref="D3"/>
    </sheetView>
  </sheetViews>
  <sheetFormatPr baseColWidth="10" defaultColWidth="8.6640625" defaultRowHeight="14.4" x14ac:dyDescent="0.3"/>
  <sheetData>
    <row r="1" spans="1:2" x14ac:dyDescent="0.3">
      <c r="A1" s="50" t="s">
        <v>23</v>
      </c>
      <c r="B1" s="51" t="s">
        <v>24</v>
      </c>
    </row>
    <row r="2" spans="1:2" x14ac:dyDescent="0.3">
      <c r="A2" s="52" t="s">
        <v>25</v>
      </c>
      <c r="B2" s="53" t="s">
        <v>26</v>
      </c>
    </row>
    <row r="3" spans="1:2" x14ac:dyDescent="0.3">
      <c r="A3" s="52" t="s">
        <v>27</v>
      </c>
      <c r="B3" s="53" t="s">
        <v>28</v>
      </c>
    </row>
    <row r="4" spans="1:2" x14ac:dyDescent="0.3">
      <c r="A4" s="52" t="s">
        <v>29</v>
      </c>
      <c r="B4" s="53" t="s">
        <v>30</v>
      </c>
    </row>
    <row r="5" spans="1:2" x14ac:dyDescent="0.3">
      <c r="A5" s="52" t="s">
        <v>31</v>
      </c>
      <c r="B5" s="53" t="s">
        <v>32</v>
      </c>
    </row>
    <row r="6" spans="1:2" x14ac:dyDescent="0.3">
      <c r="A6" s="52" t="s">
        <v>33</v>
      </c>
      <c r="B6" s="53" t="s">
        <v>34</v>
      </c>
    </row>
    <row r="7" spans="1:2" x14ac:dyDescent="0.3">
      <c r="A7" s="52" t="s">
        <v>35</v>
      </c>
      <c r="B7" s="53" t="s">
        <v>36</v>
      </c>
    </row>
    <row r="8" spans="1:2" x14ac:dyDescent="0.3">
      <c r="A8" s="52" t="s">
        <v>37</v>
      </c>
      <c r="B8" s="53" t="s">
        <v>38</v>
      </c>
    </row>
    <row r="9" spans="1:2" x14ac:dyDescent="0.3">
      <c r="A9" s="52" t="s">
        <v>39</v>
      </c>
      <c r="B9" s="53" t="s">
        <v>40</v>
      </c>
    </row>
    <row r="10" spans="1:2" x14ac:dyDescent="0.3">
      <c r="A10" s="52" t="s">
        <v>41</v>
      </c>
      <c r="B10" s="53" t="s">
        <v>42</v>
      </c>
    </row>
    <row r="11" spans="1:2" x14ac:dyDescent="0.3">
      <c r="A11" s="52" t="s">
        <v>43</v>
      </c>
      <c r="B11" s="53" t="s">
        <v>44</v>
      </c>
    </row>
    <row r="12" spans="1:2" x14ac:dyDescent="0.3">
      <c r="A12" s="52" t="s">
        <v>45</v>
      </c>
      <c r="B12" s="53" t="s">
        <v>46</v>
      </c>
    </row>
    <row r="13" spans="1:2" x14ac:dyDescent="0.3">
      <c r="A13" s="52" t="s">
        <v>47</v>
      </c>
      <c r="B13" s="53" t="s">
        <v>48</v>
      </c>
    </row>
    <row r="14" spans="1:2" x14ac:dyDescent="0.3">
      <c r="A14" s="52" t="s">
        <v>49</v>
      </c>
      <c r="B14" s="53" t="s">
        <v>50</v>
      </c>
    </row>
    <row r="15" spans="1:2" x14ac:dyDescent="0.3">
      <c r="A15" s="52" t="s">
        <v>51</v>
      </c>
      <c r="B15" s="53" t="s">
        <v>52</v>
      </c>
    </row>
    <row r="16" spans="1:2" x14ac:dyDescent="0.3">
      <c r="A16" s="52" t="s">
        <v>53</v>
      </c>
      <c r="B16" s="53" t="s">
        <v>54</v>
      </c>
    </row>
    <row r="17" spans="1:2" x14ac:dyDescent="0.3">
      <c r="A17" s="52" t="s">
        <v>55</v>
      </c>
      <c r="B17" s="53" t="s">
        <v>56</v>
      </c>
    </row>
    <row r="18" spans="1:2" x14ac:dyDescent="0.3">
      <c r="A18" s="52" t="s">
        <v>57</v>
      </c>
      <c r="B18" s="53" t="s">
        <v>58</v>
      </c>
    </row>
    <row r="19" spans="1:2" x14ac:dyDescent="0.3">
      <c r="A19" s="52" t="s">
        <v>59</v>
      </c>
      <c r="B19" s="53" t="s">
        <v>60</v>
      </c>
    </row>
    <row r="20" spans="1:2" x14ac:dyDescent="0.3">
      <c r="A20" s="52" t="s">
        <v>61</v>
      </c>
      <c r="B20" s="53" t="s">
        <v>62</v>
      </c>
    </row>
    <row r="21" spans="1:2" x14ac:dyDescent="0.3">
      <c r="A21" s="52" t="s">
        <v>63</v>
      </c>
      <c r="B21" s="53" t="s">
        <v>64</v>
      </c>
    </row>
    <row r="22" spans="1:2" x14ac:dyDescent="0.3">
      <c r="A22" s="52" t="s">
        <v>65</v>
      </c>
      <c r="B22" s="53" t="s">
        <v>66</v>
      </c>
    </row>
    <row r="23" spans="1:2" x14ac:dyDescent="0.3">
      <c r="A23" s="52" t="s">
        <v>67</v>
      </c>
      <c r="B23" s="53" t="s">
        <v>68</v>
      </c>
    </row>
    <row r="24" spans="1:2" x14ac:dyDescent="0.3">
      <c r="A24" s="52" t="s">
        <v>69</v>
      </c>
      <c r="B24" s="53" t="s">
        <v>70</v>
      </c>
    </row>
    <row r="25" spans="1:2" x14ac:dyDescent="0.3">
      <c r="A25" s="52" t="s">
        <v>71</v>
      </c>
      <c r="B25" s="53" t="s">
        <v>72</v>
      </c>
    </row>
    <row r="26" spans="1:2" x14ac:dyDescent="0.3">
      <c r="A26" s="52" t="s">
        <v>73</v>
      </c>
      <c r="B26" s="53" t="s">
        <v>74</v>
      </c>
    </row>
    <row r="27" spans="1:2" x14ac:dyDescent="0.3">
      <c r="A27" s="52" t="s">
        <v>75</v>
      </c>
      <c r="B27" s="53" t="s">
        <v>76</v>
      </c>
    </row>
    <row r="28" spans="1:2" x14ac:dyDescent="0.3">
      <c r="A28" s="52" t="s">
        <v>77</v>
      </c>
      <c r="B28" s="53" t="s">
        <v>78</v>
      </c>
    </row>
    <row r="29" spans="1:2" x14ac:dyDescent="0.3">
      <c r="A29" s="52" t="s">
        <v>79</v>
      </c>
      <c r="B29" s="53" t="s">
        <v>80</v>
      </c>
    </row>
    <row r="30" spans="1:2" x14ac:dyDescent="0.3">
      <c r="A30" s="52" t="s">
        <v>81</v>
      </c>
      <c r="B30" s="53" t="s">
        <v>82</v>
      </c>
    </row>
    <row r="31" spans="1:2" x14ac:dyDescent="0.3">
      <c r="A31" s="52" t="s">
        <v>83</v>
      </c>
      <c r="B31" s="53" t="s">
        <v>84</v>
      </c>
    </row>
    <row r="32" spans="1:2" x14ac:dyDescent="0.3">
      <c r="A32" s="52" t="s">
        <v>85</v>
      </c>
      <c r="B32" s="53" t="s">
        <v>86</v>
      </c>
    </row>
    <row r="33" spans="1:2" x14ac:dyDescent="0.3">
      <c r="A33" s="52" t="s">
        <v>87</v>
      </c>
      <c r="B33" s="53" t="s">
        <v>88</v>
      </c>
    </row>
    <row r="34" spans="1:2" x14ac:dyDescent="0.3">
      <c r="A34" s="52" t="s">
        <v>89</v>
      </c>
      <c r="B34" s="53" t="s">
        <v>90</v>
      </c>
    </row>
    <row r="35" spans="1:2" x14ac:dyDescent="0.3">
      <c r="A35" s="52" t="s">
        <v>91</v>
      </c>
      <c r="B35" s="53" t="s">
        <v>92</v>
      </c>
    </row>
    <row r="36" spans="1:2" x14ac:dyDescent="0.3">
      <c r="A36" s="52" t="s">
        <v>93</v>
      </c>
      <c r="B36" s="53" t="s">
        <v>94</v>
      </c>
    </row>
    <row r="37" spans="1:2" x14ac:dyDescent="0.3">
      <c r="A37" s="52" t="s">
        <v>95</v>
      </c>
      <c r="B37" s="53" t="s">
        <v>96</v>
      </c>
    </row>
    <row r="38" spans="1:2" x14ac:dyDescent="0.3">
      <c r="A38" s="52" t="s">
        <v>97</v>
      </c>
      <c r="B38" s="53" t="s">
        <v>98</v>
      </c>
    </row>
    <row r="39" spans="1:2" x14ac:dyDescent="0.3">
      <c r="A39" s="52" t="s">
        <v>99</v>
      </c>
      <c r="B39" s="53" t="s">
        <v>100</v>
      </c>
    </row>
    <row r="40" spans="1:2" x14ac:dyDescent="0.3">
      <c r="A40" s="52" t="s">
        <v>101</v>
      </c>
      <c r="B40" s="53" t="s">
        <v>102</v>
      </c>
    </row>
    <row r="41" spans="1:2" x14ac:dyDescent="0.3">
      <c r="A41" s="52" t="s">
        <v>103</v>
      </c>
      <c r="B41" s="53" t="s">
        <v>104</v>
      </c>
    </row>
    <row r="42" spans="1:2" x14ac:dyDescent="0.3">
      <c r="A42" s="52" t="s">
        <v>105</v>
      </c>
      <c r="B42" s="53" t="s">
        <v>106</v>
      </c>
    </row>
    <row r="43" spans="1:2" x14ac:dyDescent="0.3">
      <c r="A43" s="52" t="s">
        <v>107</v>
      </c>
      <c r="B43" s="53" t="s">
        <v>108</v>
      </c>
    </row>
    <row r="44" spans="1:2" x14ac:dyDescent="0.3">
      <c r="A44" s="52" t="s">
        <v>109</v>
      </c>
      <c r="B44" s="53" t="s">
        <v>110</v>
      </c>
    </row>
    <row r="45" spans="1:2" x14ac:dyDescent="0.3">
      <c r="A45" s="52" t="s">
        <v>111</v>
      </c>
      <c r="B45" s="53" t="s">
        <v>112</v>
      </c>
    </row>
    <row r="46" spans="1:2" x14ac:dyDescent="0.3">
      <c r="A46" s="52" t="s">
        <v>113</v>
      </c>
      <c r="B46" s="53" t="s">
        <v>114</v>
      </c>
    </row>
    <row r="47" spans="1:2" x14ac:dyDescent="0.3">
      <c r="A47" s="52" t="s">
        <v>115</v>
      </c>
      <c r="B47" s="53" t="s">
        <v>116</v>
      </c>
    </row>
    <row r="48" spans="1:2" x14ac:dyDescent="0.3">
      <c r="A48" s="52" t="s">
        <v>117</v>
      </c>
      <c r="B48" s="53" t="s">
        <v>118</v>
      </c>
    </row>
    <row r="49" spans="1:2" x14ac:dyDescent="0.3">
      <c r="A49" s="52" t="s">
        <v>119</v>
      </c>
      <c r="B49" s="53" t="s">
        <v>120</v>
      </c>
    </row>
    <row r="50" spans="1:2" x14ac:dyDescent="0.3">
      <c r="A50" s="52" t="s">
        <v>121</v>
      </c>
      <c r="B50" s="53" t="s">
        <v>122</v>
      </c>
    </row>
    <row r="51" spans="1:2" x14ac:dyDescent="0.3">
      <c r="A51" s="52" t="s">
        <v>123</v>
      </c>
      <c r="B51" s="53" t="s">
        <v>124</v>
      </c>
    </row>
    <row r="52" spans="1:2" x14ac:dyDescent="0.3">
      <c r="A52" s="52" t="s">
        <v>125</v>
      </c>
      <c r="B52" s="53" t="s">
        <v>126</v>
      </c>
    </row>
    <row r="53" spans="1:2" x14ac:dyDescent="0.3">
      <c r="A53" s="52" t="s">
        <v>127</v>
      </c>
      <c r="B53" s="53" t="s">
        <v>128</v>
      </c>
    </row>
    <row r="54" spans="1:2" x14ac:dyDescent="0.3">
      <c r="A54" s="52" t="s">
        <v>129</v>
      </c>
      <c r="B54" s="53" t="s">
        <v>130</v>
      </c>
    </row>
    <row r="55" spans="1:2" x14ac:dyDescent="0.3">
      <c r="A55" s="52" t="s">
        <v>131</v>
      </c>
      <c r="B55" s="53" t="s">
        <v>132</v>
      </c>
    </row>
    <row r="56" spans="1:2" x14ac:dyDescent="0.3">
      <c r="A56" s="52" t="s">
        <v>133</v>
      </c>
      <c r="B56" s="53" t="s">
        <v>134</v>
      </c>
    </row>
    <row r="57" spans="1:2" x14ac:dyDescent="0.3">
      <c r="A57" s="52" t="s">
        <v>135</v>
      </c>
      <c r="B57" s="53" t="s">
        <v>136</v>
      </c>
    </row>
    <row r="58" spans="1:2" x14ac:dyDescent="0.3">
      <c r="A58" s="52" t="s">
        <v>137</v>
      </c>
      <c r="B58" s="53" t="s">
        <v>138</v>
      </c>
    </row>
    <row r="59" spans="1:2" x14ac:dyDescent="0.3">
      <c r="A59" s="52" t="s">
        <v>139</v>
      </c>
      <c r="B59" s="53" t="s">
        <v>140</v>
      </c>
    </row>
    <row r="60" spans="1:2" x14ac:dyDescent="0.3">
      <c r="A60" s="52" t="s">
        <v>141</v>
      </c>
      <c r="B60" s="53" t="s">
        <v>142</v>
      </c>
    </row>
    <row r="61" spans="1:2" x14ac:dyDescent="0.3">
      <c r="A61" s="52" t="s">
        <v>143</v>
      </c>
      <c r="B61" s="53" t="s">
        <v>144</v>
      </c>
    </row>
    <row r="62" spans="1:2" x14ac:dyDescent="0.3">
      <c r="A62" s="52" t="s">
        <v>145</v>
      </c>
      <c r="B62" s="53" t="s">
        <v>146</v>
      </c>
    </row>
    <row r="63" spans="1:2" x14ac:dyDescent="0.3">
      <c r="A63" s="52" t="s">
        <v>147</v>
      </c>
      <c r="B63" s="53" t="s">
        <v>148</v>
      </c>
    </row>
    <row r="64" spans="1:2" x14ac:dyDescent="0.3">
      <c r="A64" s="52" t="s">
        <v>149</v>
      </c>
      <c r="B64" s="53" t="s">
        <v>150</v>
      </c>
    </row>
    <row r="65" spans="1:2" x14ac:dyDescent="0.3">
      <c r="A65" s="52" t="s">
        <v>151</v>
      </c>
      <c r="B65" s="53" t="s">
        <v>152</v>
      </c>
    </row>
    <row r="66" spans="1:2" x14ac:dyDescent="0.3">
      <c r="A66" s="52" t="s">
        <v>153</v>
      </c>
      <c r="B66" s="53" t="s">
        <v>154</v>
      </c>
    </row>
    <row r="67" spans="1:2" x14ac:dyDescent="0.3">
      <c r="A67" s="52" t="s">
        <v>155</v>
      </c>
      <c r="B67" s="53" t="s">
        <v>156</v>
      </c>
    </row>
    <row r="68" spans="1:2" x14ac:dyDescent="0.3">
      <c r="A68" s="52" t="s">
        <v>157</v>
      </c>
      <c r="B68" s="53" t="s">
        <v>158</v>
      </c>
    </row>
    <row r="69" spans="1:2" x14ac:dyDescent="0.3">
      <c r="A69" s="52" t="s">
        <v>159</v>
      </c>
      <c r="B69" s="53" t="s">
        <v>160</v>
      </c>
    </row>
    <row r="70" spans="1:2" x14ac:dyDescent="0.3">
      <c r="A70" s="52" t="s">
        <v>161</v>
      </c>
      <c r="B70" s="53" t="s">
        <v>162</v>
      </c>
    </row>
    <row r="71" spans="1:2" x14ac:dyDescent="0.3">
      <c r="A71" s="52" t="s">
        <v>163</v>
      </c>
      <c r="B71" s="53" t="s">
        <v>164</v>
      </c>
    </row>
    <row r="72" spans="1:2" x14ac:dyDescent="0.3">
      <c r="A72" s="52" t="s">
        <v>165</v>
      </c>
      <c r="B72" s="53" t="s">
        <v>166</v>
      </c>
    </row>
    <row r="73" spans="1:2" x14ac:dyDescent="0.3">
      <c r="A73" s="52" t="s">
        <v>167</v>
      </c>
      <c r="B73" s="53" t="s">
        <v>168</v>
      </c>
    </row>
    <row r="74" spans="1:2" x14ac:dyDescent="0.3">
      <c r="A74" s="52" t="s">
        <v>169</v>
      </c>
      <c r="B74" s="53" t="s">
        <v>170</v>
      </c>
    </row>
    <row r="75" spans="1:2" x14ac:dyDescent="0.3">
      <c r="A75" s="52" t="s">
        <v>171</v>
      </c>
      <c r="B75" s="54" t="s">
        <v>172</v>
      </c>
    </row>
    <row r="76" spans="1:2" x14ac:dyDescent="0.3">
      <c r="A76" s="52" t="s">
        <v>173</v>
      </c>
      <c r="B76" s="54" t="s">
        <v>174</v>
      </c>
    </row>
    <row r="77" spans="1:2" x14ac:dyDescent="0.3">
      <c r="A77" s="52" t="s">
        <v>175</v>
      </c>
      <c r="B77" s="54" t="s">
        <v>176</v>
      </c>
    </row>
    <row r="78" spans="1:2" x14ac:dyDescent="0.3">
      <c r="A78" s="52" t="s">
        <v>177</v>
      </c>
      <c r="B78" s="54" t="s">
        <v>178</v>
      </c>
    </row>
    <row r="79" spans="1:2" x14ac:dyDescent="0.3">
      <c r="A79" s="52" t="s">
        <v>179</v>
      </c>
      <c r="B79" s="54" t="s">
        <v>180</v>
      </c>
    </row>
    <row r="80" spans="1:2" x14ac:dyDescent="0.3">
      <c r="A80" s="52" t="s">
        <v>181</v>
      </c>
      <c r="B80" s="54" t="s">
        <v>182</v>
      </c>
    </row>
    <row r="81" spans="1:2" x14ac:dyDescent="0.3">
      <c r="A81" s="52" t="s">
        <v>183</v>
      </c>
      <c r="B81" s="54" t="s">
        <v>184</v>
      </c>
    </row>
    <row r="82" spans="1:2" x14ac:dyDescent="0.3">
      <c r="A82" s="52" t="s">
        <v>185</v>
      </c>
      <c r="B82" s="54" t="s">
        <v>186</v>
      </c>
    </row>
    <row r="83" spans="1:2" x14ac:dyDescent="0.3">
      <c r="A83" s="52" t="s">
        <v>187</v>
      </c>
      <c r="B83" s="54" t="s">
        <v>188</v>
      </c>
    </row>
    <row r="84" spans="1:2" x14ac:dyDescent="0.3">
      <c r="A84" s="52" t="s">
        <v>189</v>
      </c>
      <c r="B84" s="54" t="s">
        <v>190</v>
      </c>
    </row>
    <row r="85" spans="1:2" x14ac:dyDescent="0.3">
      <c r="A85" s="52" t="s">
        <v>191</v>
      </c>
      <c r="B85" s="54" t="s">
        <v>192</v>
      </c>
    </row>
    <row r="86" spans="1:2" x14ac:dyDescent="0.3">
      <c r="A86" s="52" t="s">
        <v>193</v>
      </c>
      <c r="B86" s="54" t="s">
        <v>194</v>
      </c>
    </row>
    <row r="87" spans="1:2" x14ac:dyDescent="0.3">
      <c r="A87" s="52" t="s">
        <v>195</v>
      </c>
      <c r="B87" s="54" t="s">
        <v>196</v>
      </c>
    </row>
    <row r="88" spans="1:2" x14ac:dyDescent="0.3">
      <c r="A88" s="52" t="s">
        <v>197</v>
      </c>
      <c r="B88" s="54" t="s">
        <v>198</v>
      </c>
    </row>
    <row r="89" spans="1:2" x14ac:dyDescent="0.3">
      <c r="A89" s="52" t="s">
        <v>199</v>
      </c>
      <c r="B89" s="54" t="s">
        <v>200</v>
      </c>
    </row>
    <row r="90" spans="1:2" x14ac:dyDescent="0.3">
      <c r="A90" s="52" t="s">
        <v>201</v>
      </c>
      <c r="B90" s="54" t="s">
        <v>202</v>
      </c>
    </row>
    <row r="91" spans="1:2" x14ac:dyDescent="0.3">
      <c r="A91" s="52" t="s">
        <v>203</v>
      </c>
      <c r="B91" s="54" t="s">
        <v>204</v>
      </c>
    </row>
    <row r="92" spans="1:2" x14ac:dyDescent="0.3">
      <c r="A92" s="52" t="s">
        <v>205</v>
      </c>
      <c r="B92" s="54" t="s">
        <v>206</v>
      </c>
    </row>
    <row r="93" spans="1:2" x14ac:dyDescent="0.3">
      <c r="A93" s="52" t="s">
        <v>207</v>
      </c>
      <c r="B93" s="54" t="s">
        <v>208</v>
      </c>
    </row>
    <row r="94" spans="1:2" x14ac:dyDescent="0.3">
      <c r="A94" s="52" t="s">
        <v>209</v>
      </c>
      <c r="B94" s="54" t="s">
        <v>210</v>
      </c>
    </row>
    <row r="95" spans="1:2" x14ac:dyDescent="0.3">
      <c r="A95" s="52" t="s">
        <v>211</v>
      </c>
      <c r="B95" s="54" t="s">
        <v>212</v>
      </c>
    </row>
    <row r="96" spans="1:2" x14ac:dyDescent="0.3">
      <c r="A96" s="52" t="s">
        <v>213</v>
      </c>
      <c r="B96" s="54" t="s">
        <v>214</v>
      </c>
    </row>
    <row r="97" spans="1:2" x14ac:dyDescent="0.3">
      <c r="A97" s="52" t="s">
        <v>215</v>
      </c>
      <c r="B97" s="54" t="s">
        <v>216</v>
      </c>
    </row>
    <row r="98" spans="1:2" x14ac:dyDescent="0.3">
      <c r="A98" s="52" t="s">
        <v>217</v>
      </c>
      <c r="B98" s="54" t="s">
        <v>218</v>
      </c>
    </row>
    <row r="99" spans="1:2" x14ac:dyDescent="0.3">
      <c r="A99" s="52" t="s">
        <v>219</v>
      </c>
      <c r="B99" s="54" t="s">
        <v>220</v>
      </c>
    </row>
    <row r="100" spans="1:2" x14ac:dyDescent="0.3">
      <c r="A100" s="52" t="s">
        <v>221</v>
      </c>
      <c r="B100" s="54" t="s">
        <v>222</v>
      </c>
    </row>
    <row r="101" spans="1:2" x14ac:dyDescent="0.3">
      <c r="A101" s="52" t="s">
        <v>223</v>
      </c>
      <c r="B101" s="54" t="s">
        <v>224</v>
      </c>
    </row>
    <row r="102" spans="1:2" x14ac:dyDescent="0.3">
      <c r="A102" s="52" t="s">
        <v>225</v>
      </c>
      <c r="B102" s="54" t="s">
        <v>226</v>
      </c>
    </row>
    <row r="103" spans="1:2" x14ac:dyDescent="0.3">
      <c r="A103" s="52" t="s">
        <v>227</v>
      </c>
      <c r="B103" s="54" t="s">
        <v>228</v>
      </c>
    </row>
    <row r="104" spans="1:2" x14ac:dyDescent="0.3">
      <c r="A104" s="52" t="s">
        <v>229</v>
      </c>
      <c r="B104" s="54" t="s">
        <v>230</v>
      </c>
    </row>
    <row r="105" spans="1:2" x14ac:dyDescent="0.3">
      <c r="A105" s="52" t="s">
        <v>231</v>
      </c>
      <c r="B105" s="54" t="s">
        <v>232</v>
      </c>
    </row>
    <row r="106" spans="1:2" x14ac:dyDescent="0.3">
      <c r="A106" s="52" t="s">
        <v>233</v>
      </c>
      <c r="B106" s="54" t="s">
        <v>234</v>
      </c>
    </row>
    <row r="107" spans="1:2" x14ac:dyDescent="0.3">
      <c r="A107" s="52" t="s">
        <v>235</v>
      </c>
      <c r="B107" s="54" t="s">
        <v>236</v>
      </c>
    </row>
    <row r="108" spans="1:2" x14ac:dyDescent="0.3">
      <c r="A108" s="52" t="s">
        <v>237</v>
      </c>
      <c r="B108" s="54" t="s">
        <v>238</v>
      </c>
    </row>
    <row r="109" spans="1:2" x14ac:dyDescent="0.3">
      <c r="A109" s="52" t="s">
        <v>239</v>
      </c>
      <c r="B109" s="54" t="s">
        <v>240</v>
      </c>
    </row>
    <row r="110" spans="1:2" x14ac:dyDescent="0.3">
      <c r="A110" s="52" t="s">
        <v>241</v>
      </c>
      <c r="B110" s="54" t="s">
        <v>242</v>
      </c>
    </row>
    <row r="111" spans="1:2" x14ac:dyDescent="0.3">
      <c r="A111" s="52" t="s">
        <v>243</v>
      </c>
      <c r="B111" s="54" t="s">
        <v>244</v>
      </c>
    </row>
    <row r="112" spans="1:2" x14ac:dyDescent="0.3">
      <c r="A112" s="52" t="s">
        <v>245</v>
      </c>
      <c r="B112" s="54" t="s">
        <v>246</v>
      </c>
    </row>
    <row r="113" spans="1:2" x14ac:dyDescent="0.3">
      <c r="A113" s="52" t="s">
        <v>247</v>
      </c>
      <c r="B113" s="54" t="s">
        <v>248</v>
      </c>
    </row>
    <row r="114" spans="1:2" x14ac:dyDescent="0.3">
      <c r="A114" s="52" t="s">
        <v>249</v>
      </c>
      <c r="B114" s="54" t="s">
        <v>250</v>
      </c>
    </row>
    <row r="115" spans="1:2" x14ac:dyDescent="0.3">
      <c r="A115" s="52" t="s">
        <v>251</v>
      </c>
      <c r="B115" s="54" t="s">
        <v>252</v>
      </c>
    </row>
    <row r="116" spans="1:2" x14ac:dyDescent="0.3">
      <c r="A116" s="52" t="s">
        <v>253</v>
      </c>
      <c r="B116" s="54" t="s">
        <v>254</v>
      </c>
    </row>
    <row r="117" spans="1:2" x14ac:dyDescent="0.3">
      <c r="A117" s="52" t="s">
        <v>255</v>
      </c>
      <c r="B117" s="54" t="s">
        <v>256</v>
      </c>
    </row>
    <row r="118" spans="1:2" x14ac:dyDescent="0.3">
      <c r="A118" s="52" t="s">
        <v>257</v>
      </c>
      <c r="B118" s="54" t="s">
        <v>258</v>
      </c>
    </row>
    <row r="119" spans="1:2" x14ac:dyDescent="0.3">
      <c r="A119" s="52" t="s">
        <v>259</v>
      </c>
      <c r="B119" s="54" t="s">
        <v>260</v>
      </c>
    </row>
    <row r="120" spans="1:2" x14ac:dyDescent="0.3">
      <c r="A120" s="52" t="s">
        <v>261</v>
      </c>
      <c r="B120" s="54" t="s">
        <v>262</v>
      </c>
    </row>
    <row r="121" spans="1:2" x14ac:dyDescent="0.3">
      <c r="A121" s="52" t="s">
        <v>263</v>
      </c>
      <c r="B121" s="54" t="s">
        <v>264</v>
      </c>
    </row>
    <row r="122" spans="1:2" x14ac:dyDescent="0.3">
      <c r="A122" s="52" t="s">
        <v>265</v>
      </c>
      <c r="B122" s="54" t="s">
        <v>266</v>
      </c>
    </row>
    <row r="123" spans="1:2" x14ac:dyDescent="0.3">
      <c r="A123" s="52" t="s">
        <v>267</v>
      </c>
      <c r="B123" s="54" t="s">
        <v>268</v>
      </c>
    </row>
    <row r="124" spans="1:2" x14ac:dyDescent="0.3">
      <c r="A124" s="52" t="s">
        <v>269</v>
      </c>
      <c r="B124" s="54" t="s">
        <v>270</v>
      </c>
    </row>
    <row r="125" spans="1:2" x14ac:dyDescent="0.3">
      <c r="A125" s="52" t="s">
        <v>271</v>
      </c>
      <c r="B125" s="54" t="s">
        <v>272</v>
      </c>
    </row>
    <row r="126" spans="1:2" x14ac:dyDescent="0.3">
      <c r="A126" s="52" t="s">
        <v>273</v>
      </c>
      <c r="B126" s="54" t="s">
        <v>274</v>
      </c>
    </row>
    <row r="127" spans="1:2" x14ac:dyDescent="0.3">
      <c r="A127" s="52" t="s">
        <v>275</v>
      </c>
      <c r="B127" s="54" t="s">
        <v>276</v>
      </c>
    </row>
    <row r="128" spans="1:2" x14ac:dyDescent="0.3">
      <c r="A128" s="52" t="s">
        <v>277</v>
      </c>
      <c r="B128" s="54" t="s">
        <v>278</v>
      </c>
    </row>
    <row r="129" spans="1:2" x14ac:dyDescent="0.3">
      <c r="A129" s="52" t="s">
        <v>279</v>
      </c>
      <c r="B129" s="54" t="s">
        <v>280</v>
      </c>
    </row>
    <row r="130" spans="1:2" x14ac:dyDescent="0.3">
      <c r="A130" s="52" t="s">
        <v>281</v>
      </c>
      <c r="B130" s="54" t="s">
        <v>282</v>
      </c>
    </row>
    <row r="131" spans="1:2" x14ac:dyDescent="0.3">
      <c r="A131" s="52" t="s">
        <v>283</v>
      </c>
      <c r="B131" s="54" t="s">
        <v>284</v>
      </c>
    </row>
    <row r="132" spans="1:2" x14ac:dyDescent="0.3">
      <c r="A132" s="52" t="s">
        <v>285</v>
      </c>
      <c r="B132" s="54" t="s">
        <v>286</v>
      </c>
    </row>
    <row r="133" spans="1:2" x14ac:dyDescent="0.3">
      <c r="A133" s="52" t="s">
        <v>287</v>
      </c>
      <c r="B133" s="54" t="s">
        <v>288</v>
      </c>
    </row>
    <row r="134" spans="1:2" x14ac:dyDescent="0.3">
      <c r="A134" s="52" t="s">
        <v>289</v>
      </c>
      <c r="B134" s="54" t="s">
        <v>290</v>
      </c>
    </row>
    <row r="135" spans="1:2" x14ac:dyDescent="0.3">
      <c r="A135" s="52" t="s">
        <v>291</v>
      </c>
      <c r="B135" s="54" t="s">
        <v>292</v>
      </c>
    </row>
    <row r="136" spans="1:2" x14ac:dyDescent="0.3">
      <c r="A136" s="52" t="s">
        <v>293</v>
      </c>
      <c r="B136" s="54" t="s">
        <v>294</v>
      </c>
    </row>
    <row r="137" spans="1:2" x14ac:dyDescent="0.3">
      <c r="A137" s="52" t="s">
        <v>295</v>
      </c>
      <c r="B137" s="54" t="s">
        <v>296</v>
      </c>
    </row>
    <row r="138" spans="1:2" x14ac:dyDescent="0.3">
      <c r="A138" s="52" t="s">
        <v>297</v>
      </c>
      <c r="B138" s="54" t="s">
        <v>298</v>
      </c>
    </row>
    <row r="139" spans="1:2" x14ac:dyDescent="0.3">
      <c r="A139" s="52" t="s">
        <v>299</v>
      </c>
      <c r="B139" s="54" t="s">
        <v>300</v>
      </c>
    </row>
    <row r="140" spans="1:2" x14ac:dyDescent="0.3">
      <c r="A140" s="52" t="s">
        <v>301</v>
      </c>
      <c r="B140" s="54" t="s">
        <v>302</v>
      </c>
    </row>
    <row r="141" spans="1:2" x14ac:dyDescent="0.3">
      <c r="A141" s="52" t="s">
        <v>303</v>
      </c>
      <c r="B141" s="54" t="s">
        <v>304</v>
      </c>
    </row>
    <row r="142" spans="1:2" x14ac:dyDescent="0.3">
      <c r="A142" s="52" t="s">
        <v>305</v>
      </c>
      <c r="B142" s="54" t="s">
        <v>306</v>
      </c>
    </row>
    <row r="143" spans="1:2" x14ac:dyDescent="0.3">
      <c r="A143" s="52" t="s">
        <v>307</v>
      </c>
      <c r="B143" s="54" t="s">
        <v>308</v>
      </c>
    </row>
    <row r="144" spans="1:2" x14ac:dyDescent="0.3">
      <c r="A144" s="52" t="s">
        <v>309</v>
      </c>
      <c r="B144" s="54" t="s">
        <v>310</v>
      </c>
    </row>
    <row r="145" spans="1:2" x14ac:dyDescent="0.3">
      <c r="A145" s="52" t="s">
        <v>311</v>
      </c>
      <c r="B145" s="54" t="s">
        <v>312</v>
      </c>
    </row>
    <row r="146" spans="1:2" x14ac:dyDescent="0.3">
      <c r="A146" s="52" t="s">
        <v>313</v>
      </c>
      <c r="B146" s="54" t="s">
        <v>314</v>
      </c>
    </row>
    <row r="147" spans="1:2" x14ac:dyDescent="0.3">
      <c r="A147" s="52" t="s">
        <v>315</v>
      </c>
      <c r="B147" s="54" t="s">
        <v>316</v>
      </c>
    </row>
    <row r="148" spans="1:2" x14ac:dyDescent="0.3">
      <c r="A148" s="52" t="s">
        <v>317</v>
      </c>
      <c r="B148" s="54" t="s">
        <v>318</v>
      </c>
    </row>
    <row r="149" spans="1:2" x14ac:dyDescent="0.3">
      <c r="A149" s="52" t="s">
        <v>319</v>
      </c>
      <c r="B149" s="54" t="s">
        <v>320</v>
      </c>
    </row>
    <row r="150" spans="1:2" x14ac:dyDescent="0.3">
      <c r="A150" s="52" t="s">
        <v>321</v>
      </c>
      <c r="B150" s="54" t="s">
        <v>322</v>
      </c>
    </row>
    <row r="151" spans="1:2" x14ac:dyDescent="0.3">
      <c r="A151" s="52" t="s">
        <v>323</v>
      </c>
      <c r="B151" s="54" t="s">
        <v>324</v>
      </c>
    </row>
    <row r="152" spans="1:2" x14ac:dyDescent="0.3">
      <c r="A152" s="52" t="s">
        <v>325</v>
      </c>
      <c r="B152" s="54" t="s">
        <v>326</v>
      </c>
    </row>
    <row r="153" spans="1:2" x14ac:dyDescent="0.3">
      <c r="A153" s="52" t="s">
        <v>327</v>
      </c>
      <c r="B153" s="54" t="s">
        <v>328</v>
      </c>
    </row>
    <row r="154" spans="1:2" x14ac:dyDescent="0.3">
      <c r="A154" s="52" t="s">
        <v>329</v>
      </c>
      <c r="B154" s="54" t="s">
        <v>330</v>
      </c>
    </row>
    <row r="155" spans="1:2" x14ac:dyDescent="0.3">
      <c r="A155" s="52" t="s">
        <v>331</v>
      </c>
      <c r="B155" s="54" t="s">
        <v>332</v>
      </c>
    </row>
    <row r="156" spans="1:2" x14ac:dyDescent="0.3">
      <c r="A156" s="52" t="s">
        <v>333</v>
      </c>
      <c r="B156" s="54" t="s">
        <v>334</v>
      </c>
    </row>
    <row r="157" spans="1:2" x14ac:dyDescent="0.3">
      <c r="A157" s="52" t="s">
        <v>335</v>
      </c>
      <c r="B157" s="54" t="s">
        <v>336</v>
      </c>
    </row>
    <row r="158" spans="1:2" x14ac:dyDescent="0.3">
      <c r="A158" s="52" t="s">
        <v>337</v>
      </c>
      <c r="B158" s="54" t="s">
        <v>338</v>
      </c>
    </row>
    <row r="159" spans="1:2" x14ac:dyDescent="0.3">
      <c r="A159" s="52" t="s">
        <v>339</v>
      </c>
      <c r="B159" s="54" t="s">
        <v>340</v>
      </c>
    </row>
    <row r="160" spans="1:2" x14ac:dyDescent="0.3">
      <c r="A160" s="52" t="s">
        <v>341</v>
      </c>
      <c r="B160" s="54" t="s">
        <v>342</v>
      </c>
    </row>
    <row r="161" spans="1:2" x14ac:dyDescent="0.3">
      <c r="A161" s="52" t="s">
        <v>343</v>
      </c>
      <c r="B161" s="54" t="s">
        <v>344</v>
      </c>
    </row>
    <row r="162" spans="1:2" x14ac:dyDescent="0.3">
      <c r="A162" s="52" t="s">
        <v>345</v>
      </c>
      <c r="B162" s="54" t="s">
        <v>346</v>
      </c>
    </row>
    <row r="163" spans="1:2" x14ac:dyDescent="0.3">
      <c r="A163" s="52" t="s">
        <v>347</v>
      </c>
      <c r="B163" s="54" t="s">
        <v>348</v>
      </c>
    </row>
    <row r="164" spans="1:2" x14ac:dyDescent="0.3">
      <c r="A164" s="52" t="s">
        <v>349</v>
      </c>
      <c r="B164" s="54" t="s">
        <v>350</v>
      </c>
    </row>
    <row r="165" spans="1:2" x14ac:dyDescent="0.3">
      <c r="A165" s="52" t="s">
        <v>351</v>
      </c>
      <c r="B165" s="54" t="s">
        <v>352</v>
      </c>
    </row>
    <row r="166" spans="1:2" x14ac:dyDescent="0.3">
      <c r="A166" s="52" t="s">
        <v>353</v>
      </c>
      <c r="B166" s="54" t="s">
        <v>354</v>
      </c>
    </row>
    <row r="167" spans="1:2" x14ac:dyDescent="0.3">
      <c r="A167" s="52" t="s">
        <v>355</v>
      </c>
      <c r="B167" s="54" t="s">
        <v>356</v>
      </c>
    </row>
    <row r="168" spans="1:2" x14ac:dyDescent="0.3">
      <c r="A168" s="52" t="s">
        <v>357</v>
      </c>
      <c r="B168" s="54" t="s">
        <v>358</v>
      </c>
    </row>
    <row r="169" spans="1:2" x14ac:dyDescent="0.3">
      <c r="A169" s="52" t="s">
        <v>359</v>
      </c>
      <c r="B169" s="54" t="s">
        <v>360</v>
      </c>
    </row>
    <row r="170" spans="1:2" x14ac:dyDescent="0.3">
      <c r="A170" s="52" t="s">
        <v>361</v>
      </c>
      <c r="B170" s="54" t="s">
        <v>362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MPTF_00006_00972</ProjectId>
    <FundCode xmlns="f9695bc1-6109-4dcd-a27a-f8a0370b00e2">MPTF_00006</FundCode>
    <Comments xmlns="f9695bc1-6109-4dcd-a27a-f8a0370b00e2" xsi:nil="true"/>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BA85A-1F6F-44AF-BE4D-A983C582EAE0}">
  <ds:schemaRefs>
    <ds:schemaRef ds:uri="http://schemas.microsoft.com/sharepoint/v3/contenttype/forms"/>
  </ds:schemaRefs>
</ds:datastoreItem>
</file>

<file path=customXml/itemProps2.xml><?xml version="1.0" encoding="utf-8"?>
<ds:datastoreItem xmlns:ds="http://schemas.openxmlformats.org/officeDocument/2006/customXml" ds:itemID="{F5B16946-3A9F-4676-B097-56BA490BA74F}">
  <ds:schemaRefs>
    <ds:schemaRef ds:uri="3352a50b-fe51-4c0c-a9ac-ac90f8281031"/>
    <ds:schemaRef ds:uri="http://schemas.microsoft.com/office/2006/documentManagement/types"/>
    <ds:schemaRef ds:uri="http://purl.org/dc/terms/"/>
    <ds:schemaRef ds:uri="http://www.w3.org/XML/1998/namespace"/>
    <ds:schemaRef ds:uri="http://schemas.microsoft.com/office/2006/metadata/properties"/>
    <ds:schemaRef ds:uri="http://purl.org/dc/dcmitype/"/>
    <ds:schemaRef ds:uri="http://schemas.microsoft.com/office/infopath/2007/PartnerControls"/>
    <ds:schemaRef ds:uri="http://schemas.openxmlformats.org/package/2006/metadata/core-properties"/>
    <ds:schemaRef ds:uri="9dc44b34-9e2b-42ea-86f7-9ee7f71036fc"/>
    <ds:schemaRef ds:uri="http://purl.org/dc/elements/1.1/"/>
  </ds:schemaRefs>
</ds:datastoreItem>
</file>

<file path=customXml/itemProps3.xml><?xml version="1.0" encoding="utf-8"?>
<ds:datastoreItem xmlns:ds="http://schemas.openxmlformats.org/officeDocument/2006/customXml" ds:itemID="{66C89F23-626B-490D-93ED-EEA87986FA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RAPPORT ATLAS</vt:lpstr>
      <vt:lpstr>LISTE MAPPING</vt:lpstr>
      <vt:lpstr>Instructions</vt:lpstr>
      <vt:lpstr>1) Tableau budgétaire 1</vt:lpstr>
      <vt:lpstr>2) Tableau budgétaire 2</vt:lpstr>
      <vt:lpstr>3) Notes d'explication</vt:lpstr>
      <vt:lpstr>4) Pour utilisation par PBSO</vt:lpstr>
      <vt:lpstr>5) Pour utilisation par MPTFO</vt:lpstr>
      <vt:lpstr>Sheet2</vt:lpstr>
      <vt:lpstr>'LISTE MAPPING'!Zone_d_impression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CSO FR _pbf_rapport financier.xlsx</dc:title>
  <dc:creator>Jelena Zelenovic</dc:creator>
  <cp:lastModifiedBy>ahmat djaba</cp:lastModifiedBy>
  <cp:lastPrinted>2017-12-11T22:51:21Z</cp:lastPrinted>
  <dcterms:created xsi:type="dcterms:W3CDTF">2017-11-15T21:17:43Z</dcterms:created>
  <dcterms:modified xsi:type="dcterms:W3CDTF">2024-06-11T13:37:38Z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2244400</vt:r8>
  </property>
  <property fmtid="{D5CDD505-2E9C-101B-9397-08002B2CF9AE}" pid="4" name="MediaServiceImageTags">
    <vt:lpwstr/>
  </property>
</Properties>
</file>