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unicef-my.sharepoint.com/personal/nzuniga_unicef_org/Documents/Documents CP Officer/Grants/PBF afrohondureño/Reporte/Mayo 2024/"/>
    </mc:Choice>
  </mc:AlternateContent>
  <xr:revisionPtr revIDLastSave="48" documentId="8_{98E30ECE-28ED-41DD-B096-CCD0814583F3}" xr6:coauthVersionLast="47" xr6:coauthVersionMax="47" xr10:uidLastSave="{CFC3EFD5-C8AD-4A6A-97A2-334751A4C8D8}"/>
  <bookViews>
    <workbookView xWindow="57480" yWindow="-120" windowWidth="29040" windowHeight="15840" firstSheet="1" activeTab="1" xr2:uid="{45E982DC-F307-476B-B0E7-44C4B248A770}"/>
  </bookViews>
  <sheets>
    <sheet name="EXPENDITURE" sheetId="1" r:id="rId1"/>
    <sheet name="INSIGH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1" i="1" l="1"/>
  <c r="H192" i="1"/>
  <c r="H190" i="1"/>
  <c r="H176" i="1"/>
  <c r="H177" i="1"/>
  <c r="H178" i="1"/>
  <c r="H175" i="1"/>
  <c r="H61" i="1"/>
  <c r="H62" i="1"/>
  <c r="H63" i="1"/>
  <c r="H64" i="1"/>
  <c r="H65" i="1"/>
  <c r="H60" i="1"/>
  <c r="H51" i="1"/>
  <c r="H52" i="1"/>
  <c r="H53" i="1"/>
  <c r="H54" i="1"/>
  <c r="H55" i="1"/>
  <c r="H50" i="1"/>
  <c r="H19" i="1"/>
  <c r="H20" i="1"/>
  <c r="H21" i="1"/>
  <c r="H22" i="1"/>
  <c r="H18" i="1"/>
  <c r="H8" i="1"/>
  <c r="H9" i="1"/>
  <c r="H10" i="1"/>
  <c r="H11" i="1"/>
  <c r="H12" i="1"/>
  <c r="H13" i="1"/>
  <c r="H14" i="1"/>
  <c r="H7" i="1"/>
  <c r="F190" i="1"/>
  <c r="F26" i="1"/>
  <c r="G26" i="1"/>
  <c r="F58" i="1"/>
  <c r="G58" i="1"/>
  <c r="F68" i="1"/>
  <c r="G68" i="1"/>
  <c r="F175" i="1"/>
  <c r="F177" i="1"/>
  <c r="E61" i="1"/>
  <c r="E16" i="1" l="1"/>
  <c r="E190" i="1" s="1"/>
  <c r="E26" i="1"/>
  <c r="E58" i="1"/>
  <c r="E68" i="1"/>
  <c r="E179" i="1"/>
  <c r="E176" i="1"/>
  <c r="E9" i="1"/>
  <c r="E10" i="1"/>
  <c r="E19" i="1"/>
  <c r="E22" i="1"/>
  <c r="E52" i="1"/>
  <c r="E51" i="1"/>
  <c r="E65" i="1"/>
  <c r="E177" i="1" l="1"/>
  <c r="E18" i="1" l="1"/>
  <c r="E60" i="1"/>
  <c r="E50" i="1"/>
  <c r="E192" i="1" l="1"/>
  <c r="D206" i="1"/>
  <c r="I201" i="1"/>
  <c r="G196" i="1"/>
  <c r="F196" i="1"/>
  <c r="D196" i="1"/>
  <c r="G188" i="1"/>
  <c r="F188" i="1"/>
  <c r="D188" i="1"/>
  <c r="J179" i="1"/>
  <c r="G179" i="1"/>
  <c r="F179" i="1"/>
  <c r="D179" i="1"/>
  <c r="J172" i="1"/>
  <c r="G172" i="1"/>
  <c r="F172" i="1"/>
  <c r="D172" i="1"/>
  <c r="H171" i="1"/>
  <c r="H170" i="1"/>
  <c r="H169" i="1"/>
  <c r="H168" i="1"/>
  <c r="H167" i="1"/>
  <c r="H166" i="1"/>
  <c r="H165" i="1"/>
  <c r="H164" i="1"/>
  <c r="J162" i="1"/>
  <c r="G162" i="1"/>
  <c r="F162" i="1"/>
  <c r="D162" i="1"/>
  <c r="H161" i="1"/>
  <c r="H160" i="1"/>
  <c r="H159" i="1"/>
  <c r="H158" i="1"/>
  <c r="H157" i="1"/>
  <c r="H156" i="1"/>
  <c r="H155" i="1"/>
  <c r="H154" i="1"/>
  <c r="J152" i="1"/>
  <c r="G152" i="1"/>
  <c r="F152" i="1"/>
  <c r="D152" i="1"/>
  <c r="H151" i="1"/>
  <c r="H150" i="1"/>
  <c r="H149" i="1"/>
  <c r="H148" i="1"/>
  <c r="H147" i="1"/>
  <c r="H146" i="1"/>
  <c r="H145" i="1"/>
  <c r="H144" i="1"/>
  <c r="J142" i="1"/>
  <c r="G142" i="1"/>
  <c r="F142" i="1"/>
  <c r="D142" i="1"/>
  <c r="H141" i="1"/>
  <c r="H140" i="1"/>
  <c r="H139" i="1"/>
  <c r="H138" i="1"/>
  <c r="H137" i="1"/>
  <c r="H136" i="1"/>
  <c r="H135" i="1"/>
  <c r="H134" i="1"/>
  <c r="J130" i="1"/>
  <c r="G130" i="1"/>
  <c r="F130" i="1"/>
  <c r="D130" i="1"/>
  <c r="H129" i="1"/>
  <c r="H128" i="1"/>
  <c r="H127" i="1"/>
  <c r="H126" i="1"/>
  <c r="H125" i="1"/>
  <c r="H124" i="1"/>
  <c r="H123" i="1"/>
  <c r="H122" i="1"/>
  <c r="J120" i="1"/>
  <c r="G120" i="1"/>
  <c r="F120" i="1"/>
  <c r="D120" i="1"/>
  <c r="H119" i="1"/>
  <c r="H118" i="1"/>
  <c r="H117" i="1"/>
  <c r="H116" i="1"/>
  <c r="H115" i="1"/>
  <c r="H114" i="1"/>
  <c r="H113" i="1"/>
  <c r="H112" i="1"/>
  <c r="J110" i="1"/>
  <c r="G110" i="1"/>
  <c r="F110" i="1"/>
  <c r="D110" i="1"/>
  <c r="H109" i="1"/>
  <c r="H108" i="1"/>
  <c r="H107" i="1"/>
  <c r="H106" i="1"/>
  <c r="H105" i="1"/>
  <c r="H104" i="1"/>
  <c r="H103" i="1"/>
  <c r="H102" i="1"/>
  <c r="J100" i="1"/>
  <c r="G100" i="1"/>
  <c r="F100" i="1"/>
  <c r="D100" i="1"/>
  <c r="H99" i="1"/>
  <c r="H98" i="1"/>
  <c r="H97" i="1"/>
  <c r="H96" i="1"/>
  <c r="H95" i="1"/>
  <c r="H94" i="1"/>
  <c r="H93" i="1"/>
  <c r="H92" i="1"/>
  <c r="J88" i="1"/>
  <c r="G88" i="1"/>
  <c r="F88" i="1"/>
  <c r="D88" i="1"/>
  <c r="H87" i="1"/>
  <c r="H86" i="1"/>
  <c r="H85" i="1"/>
  <c r="H84" i="1"/>
  <c r="H83" i="1"/>
  <c r="H82" i="1"/>
  <c r="H81" i="1"/>
  <c r="H80" i="1"/>
  <c r="J78" i="1"/>
  <c r="G78" i="1"/>
  <c r="F78" i="1"/>
  <c r="D78" i="1"/>
  <c r="H77" i="1"/>
  <c r="H76" i="1"/>
  <c r="H75" i="1"/>
  <c r="H74" i="1"/>
  <c r="H73" i="1"/>
  <c r="H72" i="1"/>
  <c r="H71" i="1"/>
  <c r="H70" i="1"/>
  <c r="J68" i="1"/>
  <c r="D68" i="1"/>
  <c r="H67" i="1"/>
  <c r="H66" i="1"/>
  <c r="J58" i="1"/>
  <c r="D58" i="1"/>
  <c r="H57" i="1"/>
  <c r="H56" i="1"/>
  <c r="J46" i="1"/>
  <c r="G46" i="1"/>
  <c r="F46" i="1"/>
  <c r="D46" i="1"/>
  <c r="H45" i="1"/>
  <c r="H44" i="1"/>
  <c r="H43" i="1"/>
  <c r="H42" i="1"/>
  <c r="H41" i="1"/>
  <c r="H40" i="1"/>
  <c r="H39" i="1"/>
  <c r="H38" i="1"/>
  <c r="J36" i="1"/>
  <c r="G36" i="1"/>
  <c r="F36" i="1"/>
  <c r="D36" i="1"/>
  <c r="H35" i="1"/>
  <c r="H34" i="1"/>
  <c r="H33" i="1"/>
  <c r="H32" i="1"/>
  <c r="H31" i="1"/>
  <c r="H30" i="1"/>
  <c r="H29" i="1"/>
  <c r="H28" i="1"/>
  <c r="J26" i="1"/>
  <c r="D26" i="1"/>
  <c r="D190" i="1" s="1"/>
  <c r="H25" i="1"/>
  <c r="H24" i="1"/>
  <c r="H23" i="1"/>
  <c r="J16" i="1"/>
  <c r="G16" i="1"/>
  <c r="F16" i="1"/>
  <c r="D16" i="1"/>
  <c r="H15" i="1"/>
  <c r="H179" i="1" l="1"/>
  <c r="F191" i="1"/>
  <c r="F192" i="1" s="1"/>
  <c r="I26" i="1"/>
  <c r="I36" i="1"/>
  <c r="I78" i="1"/>
  <c r="I120" i="1"/>
  <c r="I162" i="1"/>
  <c r="I179" i="1"/>
  <c r="G190" i="1"/>
  <c r="I16" i="1"/>
  <c r="I100" i="1"/>
  <c r="I142" i="1"/>
  <c r="I46" i="1"/>
  <c r="I88" i="1"/>
  <c r="I130" i="1"/>
  <c r="I172" i="1"/>
  <c r="I58" i="1"/>
  <c r="H68" i="1"/>
  <c r="I110" i="1"/>
  <c r="I152" i="1"/>
  <c r="J203" i="1"/>
  <c r="D191" i="1"/>
  <c r="D192" i="1" s="1"/>
  <c r="I68" i="1"/>
  <c r="H100" i="1"/>
  <c r="H142" i="1"/>
  <c r="H26" i="1"/>
  <c r="H152" i="1"/>
  <c r="H58" i="1"/>
  <c r="H46" i="1"/>
  <c r="H88" i="1"/>
  <c r="H130" i="1"/>
  <c r="H172" i="1"/>
  <c r="H110" i="1"/>
  <c r="H36" i="1"/>
  <c r="H78" i="1"/>
  <c r="H120" i="1"/>
  <c r="H162" i="1"/>
  <c r="H16" i="1"/>
  <c r="G191" i="1" l="1"/>
  <c r="G192" i="1" s="1"/>
  <c r="G199" i="1" s="1"/>
  <c r="D203" i="1"/>
  <c r="F200" i="1"/>
  <c r="F198" i="1"/>
  <c r="F199" i="1"/>
  <c r="D199" i="1"/>
  <c r="D198" i="1"/>
  <c r="D200" i="1"/>
  <c r="G200" i="1" l="1"/>
  <c r="G201" i="1" s="1"/>
  <c r="G198" i="1"/>
  <c r="J204" i="1"/>
  <c r="H200" i="1"/>
  <c r="H199" i="1"/>
  <c r="F201" i="1"/>
  <c r="D207" i="1"/>
  <c r="D204" i="1"/>
  <c r="D201" i="1"/>
  <c r="H198" i="1"/>
  <c r="H2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PC DELL</author>
    <author>tc={A382597C-3A1E-45F7-BF12-E478A05BB54E}</author>
    <author>tc={534943C7-B680-4736-ADEB-65E05013B3CE}</author>
  </authors>
  <commentList>
    <comment ref="G7" authorId="0" shapeId="0" xr:uid="{326273C9-0172-43AB-BB27-12289A19BF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SEDS- 38156.13</t>
        </r>
      </text>
    </comment>
    <comment ref="D22" authorId="1" shapeId="0" xr:uid="{0ED38254-F696-473F-9086-D223A8067A99}">
      <text>
        <r>
          <rPr>
            <b/>
            <sz val="9"/>
            <color indexed="81"/>
            <rFont val="Tahoma"/>
            <family val="2"/>
          </rPr>
          <t>PC DELL:</t>
        </r>
        <r>
          <rPr>
            <sz val="9"/>
            <color indexed="81"/>
            <rFont val="Tahoma"/>
            <family val="2"/>
          </rPr>
          <t xml:space="preserve">
44,500.00</t>
        </r>
      </text>
    </comment>
    <comment ref="D178" authorId="2" shapeId="0" xr:uid="{A382597C-3A1E-45F7-BF12-E478A05B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LB</t>
      </text>
    </comment>
    <comment ref="F178" authorId="3" shapeId="0" xr:uid="{534943C7-B680-4736-ADEB-65E05013B3CE}">
      <text>
        <t>[Threaded comment]
Your version of Excel allows you to read this threaded comment; however, any edits to it will get removed if the file is opened in a newer version of Excel. Learn more: https://go.microsoft.com/fwlink/?linkid=870924
Comment:
    evaluación</t>
      </text>
    </comment>
  </commentList>
</comments>
</file>

<file path=xl/sharedStrings.xml><?xml version="1.0" encoding="utf-8"?>
<sst xmlns="http://schemas.openxmlformats.org/spreadsheetml/2006/main" count="599" uniqueCount="446">
  <si>
    <t xml:space="preserve">Annex D - PBF Project Budget- EXPENDITURE </t>
  </si>
  <si>
    <t>Table 1 - PBF project budget by outcome, output and activity</t>
  </si>
  <si>
    <r>
      <rPr>
        <b/>
        <sz val="12"/>
        <color theme="1"/>
        <rFont val="Aptos Narrow"/>
        <family val="2"/>
        <scheme val="minor"/>
      </rPr>
      <t>Outcome/ Output</t>
    </r>
    <r>
      <rPr>
        <sz val="12"/>
        <color theme="1"/>
        <rFont val="Aptos Narrow"/>
        <family val="2"/>
        <scheme val="minor"/>
      </rPr>
      <t xml:space="preserve"> number</t>
    </r>
  </si>
  <si>
    <r>
      <rPr>
        <b/>
        <sz val="12"/>
        <color theme="1"/>
        <rFont val="Aptos Narrow"/>
        <family val="2"/>
        <scheme val="minor"/>
      </rPr>
      <t>Description</t>
    </r>
    <r>
      <rPr>
        <sz val="12"/>
        <color theme="1"/>
        <rFont val="Aptos Narrow"/>
        <family val="2"/>
        <scheme val="minor"/>
      </rPr>
      <t xml:space="preserve"> (Text)</t>
    </r>
  </si>
  <si>
    <t>UNICEF</t>
  </si>
  <si>
    <t>EJECUTADO AEA</t>
  </si>
  <si>
    <t xml:space="preserve">EJECUTADO UNICEF </t>
  </si>
  <si>
    <t>EJECUTADO OTROS SOCIOS</t>
  </si>
  <si>
    <t>Total</t>
  </si>
  <si>
    <r>
      <rPr>
        <b/>
        <sz val="12"/>
        <color theme="1"/>
        <rFont val="Aptos Narrow"/>
        <family val="2"/>
        <scheme val="minor"/>
      </rPr>
      <t>% of budget</t>
    </r>
    <r>
      <rPr>
        <sz val="12"/>
        <color theme="1"/>
        <rFont val="Aptos Narrow"/>
        <family val="2"/>
        <scheme val="minor"/>
      </rPr>
      <t xml:space="preserve"> per activity  allocated to </t>
    </r>
    <r>
      <rPr>
        <b/>
        <sz val="12"/>
        <color theme="1"/>
        <rFont val="Aptos Narrow"/>
        <family val="2"/>
        <scheme val="minor"/>
      </rPr>
      <t>Gender Equality and Women's Empowerment (GEWE)</t>
    </r>
    <r>
      <rPr>
        <sz val="12"/>
        <color theme="1"/>
        <rFont val="Aptos Narrow"/>
        <family val="2"/>
        <scheme val="minor"/>
      </rPr>
      <t xml:space="preserve"> (if any):</t>
    </r>
  </si>
  <si>
    <r>
      <t xml:space="preserve">Current level of </t>
    </r>
    <r>
      <rPr>
        <b/>
        <sz val="12"/>
        <color theme="1"/>
        <rFont val="Aptos Narrow"/>
        <family val="2"/>
        <scheme val="minor"/>
      </rPr>
      <t xml:space="preserve">expenditure/ commitment </t>
    </r>
    <r>
      <rPr>
        <sz val="12"/>
        <color theme="1"/>
        <rFont val="Aptos Narrow"/>
        <family val="2"/>
        <scheme val="minor"/>
      </rPr>
      <t>(To be completed at time of project progress reporting)</t>
    </r>
    <r>
      <rPr>
        <b/>
        <sz val="12"/>
        <color theme="1"/>
        <rFont val="Aptos Narrow"/>
        <family val="2"/>
        <scheme val="minor"/>
      </rPr>
      <t xml:space="preserve"> </t>
    </r>
  </si>
  <si>
    <r>
      <rPr>
        <b/>
        <sz val="12"/>
        <color theme="1"/>
        <rFont val="Aptos Narrow"/>
        <family val="2"/>
        <scheme val="minor"/>
      </rPr>
      <t xml:space="preserve">GEWE justification </t>
    </r>
    <r>
      <rPr>
        <sz val="12"/>
        <color theme="1"/>
        <rFont val="Aptos Narrow"/>
        <family val="2"/>
        <scheme val="minor"/>
      </rPr>
      <t>(e.g. training includes session on gender equality, specific efforts made to ensure equal representation of women and men etc.)</t>
    </r>
  </si>
  <si>
    <r>
      <t xml:space="preserve">Any other </t>
    </r>
    <r>
      <rPr>
        <b/>
        <sz val="12"/>
        <color theme="1"/>
        <rFont val="Aptos Narrow"/>
        <family val="2"/>
        <scheme val="minor"/>
      </rPr>
      <t>remarks</t>
    </r>
    <r>
      <rPr>
        <sz val="12"/>
        <color theme="1"/>
        <rFont val="Aptos Narrow"/>
        <family val="2"/>
        <scheme val="minor"/>
      </rPr>
      <t xml:space="preserve"> (e.g. on types of inputs provided or budget justification, esp. for TA or travel costs)</t>
    </r>
  </si>
  <si>
    <t xml:space="preserve">OUTCOME 1: </t>
  </si>
  <si>
    <t xml:space="preserve">Para el 2025, se ha incrementado la confianza de la población hondureña, en especial la afrohondureña en la institucionalidad pública que lidera procesos de consolidación de paz, y trabaja en la reducción del impacto de la violencia en zonas afectadas por el crimen organizado, incorporando enfoques de derechos humanos, igualdad de género, identidades culturales. </t>
  </si>
  <si>
    <t>Output 1.1:</t>
  </si>
  <si>
    <t>Mejorada la presencia y capacidad de las instituciones gubernamentales en su respuesta integral a las manifestaciones de violencia causadas por el crimen organizado que afectan a las poblaciones afrohondureñas</t>
  </si>
  <si>
    <t>Activity 1.1.1:</t>
  </si>
  <si>
    <t>Fortalecimiento de las capacidades de actoras(es) nacionales y locales involucrados en la atención integral para mejorar su capacidad mediante el Plan Nacional de Respuesta para la Prevención de la Violencia contra Niñas, Niños y Adolescentes ante las diversas manifestaciones de violencia en poblaciones afrohondureñas, desde el cambio de normas sociales y comportamientos discriminatorios que contribuya a la promoción de cultura inclusiva de paz.</t>
  </si>
  <si>
    <t>Inclusión de enfoques de género en talleres y aprendizajes, metodlogias inclusivas. Plan de acción implica acciones contra la VBG y violencia contra MN, los procesos de planificación incluyen organizaciones de muejres.</t>
  </si>
  <si>
    <t xml:space="preserve">Implementa: UNODC, UNICEF
Actoras(es) nacionales y locales: Ministerio Público, CICESCT, municipalidades, Policia Nacional, Municipal y Turistica </t>
  </si>
  <si>
    <t>Activity 1.1.2:</t>
  </si>
  <si>
    <t>Generación de modelos y lineamientos estatales para mejorar la inclusión y respuesta a poblaciones afrohondureñas y actores impactados por manifestaciones de violencia por el crimen organizado.</t>
  </si>
  <si>
    <t>Modelos incluyen lineamientos de inclusión e  interseccionalidades. El modelo si integra un enfoque de género en todos sus componentes.</t>
  </si>
  <si>
    <t xml:space="preserve">Implementa: UNODC, UNICEF, AEA
 </t>
  </si>
  <si>
    <t>Activity 1.1.3:</t>
  </si>
  <si>
    <t>Ampliación de cobertura y fortalecimiento institucional, en las zonas de Colón, Atlántida e Islas de la Bahía  para mejorar  la atención y respuesta  especializada en protección y consolidación de paz.</t>
  </si>
  <si>
    <t>Paridad en la contratación de personal, capacitacitaciones en género, talleres en respuesta a multiples formas de violencia-.</t>
  </si>
  <si>
    <t xml:space="preserve">Implementa: UNODC, UNICEF, AeA
Ampliación de cobertura: DINAF, PN, MP, PJ, CICEST, Alcaldías
 </t>
  </si>
  <si>
    <r>
      <t xml:space="preserve">Ampliación de cobertura y fortalecimiento institucional, en las zonas de Colón, Atlántida e Islas de la Bahía  para mejorar  la atención y respuesta  especializada en protección y consolidación de paz. </t>
    </r>
    <r>
      <rPr>
        <b/>
        <sz val="12"/>
        <color rgb="FFFF0000"/>
        <rFont val="Aptos Narrow"/>
        <family val="2"/>
        <scheme val="minor"/>
      </rPr>
      <t>(GRANT) MINISTERIO PUBLICO</t>
    </r>
  </si>
  <si>
    <t>Activity 1.1.4</t>
  </si>
  <si>
    <t>Fortalecimiento de las capacidades de centros educativos para detectar riesgos y prevenir el abandono escolar; prevenir, detectar y referir situaciones de violencia y adicciones, así como promover la cultura inclusiva de paz y la resolución de conflictos.</t>
  </si>
  <si>
    <t>Identificación de riesgos, VBG, Inclusión de niñas y personas LGBTI, inclusión de otros grupos</t>
  </si>
  <si>
    <t xml:space="preserve">Implementa: UNODC, UNICEF, AeA
 </t>
  </si>
  <si>
    <t>Activity 1.1.5</t>
  </si>
  <si>
    <t xml:space="preserve">Desarrollo de estrategias para consolidar la imlementacion del  Plan Nacional de Repuesta Contra la Violencia que afecta a  Niñas, Niños y Adolescentes </t>
  </si>
  <si>
    <t xml:space="preserve">Desarrollo de estrategias de cambios de normas sociales de género, planificación municipal para mujeres y niñez. </t>
  </si>
  <si>
    <t>LIDERA: unicef
IMPLEMENTA: Sub Sec de Prevención de Violencia con Municipios. MUNICIPALIDADES</t>
  </si>
  <si>
    <t>Activity 1.1.6</t>
  </si>
  <si>
    <t>Implementación de estrategias de transparencia, mecanismos, políticas, normas y procedimientos institucionales para incrementar la confianza, la rendición de cuentas y acceso de niñas, adolescentes y mujeres afrohondureñas</t>
  </si>
  <si>
    <t>Activity 1.1.7</t>
  </si>
  <si>
    <t>La incidencia en programas de protección social diferenciados para las poblaciones afro hondureñas impactadas por las manifestaciones de violencia y la conflictividad local</t>
  </si>
  <si>
    <t>Implementa:  UNODC y AenA
coordinación con: Secretaria de de Transparencia y Lucha contra la corrupción. 
Rendición de cuentas y confianza AenA con municipalidades</t>
  </si>
  <si>
    <t>Activity 1.1.8</t>
  </si>
  <si>
    <t>Output Total</t>
  </si>
  <si>
    <t>Output 1.2:</t>
  </si>
  <si>
    <t>Incrementar la confianza de las poblaciones afrohondureñas, especialmente garífuna y creole en la institucionalidad local y nacional con el fin de mejorar factores protectores y de consolidación de paz.</t>
  </si>
  <si>
    <t>Activity 1.2.1</t>
  </si>
  <si>
    <t>Desarrollo y/o adaptación de rutas de referencia y atención de niñas, niños, adolescentes y mujeres  afrohondureñas sobrevivientes de violencia y VBG en zonas afectadas por el crimen organizado</t>
  </si>
  <si>
    <t>Rutas para poblaciones afectadas, atención VBG, talleres con enfoques diferenciados</t>
  </si>
  <si>
    <t>Implementa: UNICEF y AenA</t>
  </si>
  <si>
    <t>Activity 1.2.2</t>
  </si>
  <si>
    <t>Promoción de la cultura inclusiva de paz, igualdad de género y derechos humanos a través de estrategias de cambios social y de comportamientos respetuosos de la cultura,  arte y simbolismos afrohondureños.</t>
  </si>
  <si>
    <t>Estrategia incluye elementos, normas y comportamientos para la igualdad de género, simbolismos culturales que abordan la discriminación de género</t>
  </si>
  <si>
    <t>Implementa: UNICEF y  mua</t>
  </si>
  <si>
    <t>Activity 1.2.3</t>
  </si>
  <si>
    <t xml:space="preserve">Desarrollo de sistemas predictivos, de alertas y respuesta tempranas entre OSC y gobierno para niñez y personas desaparecidas, conflictos sociales y violencia contra poblaciones afrohondureñas </t>
  </si>
  <si>
    <t>Respuesta a situaciones de VBG, inlcusioin de mujeres y niñas en procesos. Mecanismoa de denuncia accesibles a niñas, mujeres y poblaciones en desventaja</t>
  </si>
  <si>
    <t>Activity 1.2.4</t>
  </si>
  <si>
    <t>Generar un proceso de aprendizaje sobre los efectos de la corrupción en las poblaciones afrohondureñas y su acceso a derechos humanos, así como la protección contra trata, utilización y otras violencias.</t>
  </si>
  <si>
    <t>Se reconocen las afectaciones en poblaciones afro, por géneros, otros. Afectaciones e incrementos de riesgos vinculados con VBG</t>
  </si>
  <si>
    <t>Implementa: UNODC, UNICEF, AEA
Instancias: CICESCT, Municipalidades, Policia Nacional, Secretaría de Transparencia, Ministerio Público</t>
  </si>
  <si>
    <t>Activity 1.2.5</t>
  </si>
  <si>
    <t xml:space="preserve">Fortalecimiento de las capacidades de comunicadores(as) sociales, medios de comunicación masiva y medios locales y alternativos para un manejo de la información enfocado en la cohesión social, el refuerzo de la identidad nacional inclusiva y el arraigo para la construcción de la paz, incluyendo el desarrollo de contenidos y propuestas comunicativas junto a la Secretaría de las Culturas, las Artes y los Patrominios de los pueblos de Honduras. </t>
  </si>
  <si>
    <t xml:space="preserve">Temas y contenidos de inclusión y abordaje de igualdad de género. Se desafian normas sociales de género </t>
  </si>
  <si>
    <t xml:space="preserve"> Implementa UNICEF en coordinación con Mujeres en las Artes y redes comuntarias, radios locales, medios de comunicación, editores, CONATEL, Secretaría de las Culturas, las Artes y los Patrominios de los pueblos de Honduras.    
Beneficiarios: medios de comunicacion, periodistas y comunicadores sociales.</t>
  </si>
  <si>
    <t>Activity 1.2.6</t>
  </si>
  <si>
    <t>Activity 1.2.7</t>
  </si>
  <si>
    <t>Activity 1.2.8</t>
  </si>
  <si>
    <t>Output 1.3:</t>
  </si>
  <si>
    <t>Activity 1.3.1</t>
  </si>
  <si>
    <t>Activity 1.3.2</t>
  </si>
  <si>
    <t>Activity 1.3.3</t>
  </si>
  <si>
    <t>Activity 1.3.4</t>
  </si>
  <si>
    <t>Activity 1.3.5</t>
  </si>
  <si>
    <t>Activity 1.3.6</t>
  </si>
  <si>
    <t>Activity 1.3.7</t>
  </si>
  <si>
    <t>Activity 1.3.8</t>
  </si>
  <si>
    <t>Output 1.4:</t>
  </si>
  <si>
    <t>Activity 1.4.1</t>
  </si>
  <si>
    <t>Activity 1.4.2</t>
  </si>
  <si>
    <t>Activity 1.4.3</t>
  </si>
  <si>
    <t>Activity 1.4.4</t>
  </si>
  <si>
    <t>Activity 1.4.5</t>
  </si>
  <si>
    <t>Activity 1.4.6</t>
  </si>
  <si>
    <t>Activity 1.4.7</t>
  </si>
  <si>
    <t>Activity 1.4.8</t>
  </si>
  <si>
    <t xml:space="preserve">OUTCOME 2: </t>
  </si>
  <si>
    <t>Para 2025 el Estado y las poblaciones afrohondureñas han incrementado los niveles de influencia y participación ciudadana inclusiva para la consolidación de la paz y el pleno ejercicio de los derechos humanos, especialmente en el caso de las mujeres, juventudes y otros grupos de población insuficientemente representadas.</t>
  </si>
  <si>
    <t>Outcome 2.1</t>
  </si>
  <si>
    <t>Fomentar la participación directa, continua e inclusiva y los mecanismos que promueven la integración, la toma de decisiones y las iniciativas de las organizaciones de sociedad civil (garífunas y creoles) con enfoque de niñez, género y derechos humanos, para incidir en la formulación e implementación de políticas públicas</t>
  </si>
  <si>
    <t>Activity 2.1.1</t>
  </si>
  <si>
    <t xml:space="preserve">Desarrollo de una estrategia formativa y de comunicación simbólica y artística, culturalmente sensible, para reducir las barreras en autoridades y sectores gubernamentales y el fortalecimiento de identidades afrohondureñas dentro del modelaje interinstitucional, a nivel nacional y municipal que permitan incrementar el valor y aprecio social hacia la cultura y población afrohondureña. </t>
  </si>
  <si>
    <t>Contenidos de inclusión y abordaje de igualdad de género. Se desafian normas sociales de género a traves de arte, ferias, campañas</t>
  </si>
  <si>
    <t>Implementa: UNICEF, AEA en coordinación con Mujeres en las Artes
Se trabajará con autoridades municipales, Jueces de Paz, directores de escuelas, Salud, Registro Nacional de las Personas, Policia Nacional, Ministerio Publico y DINAF</t>
  </si>
  <si>
    <t>Activity 2.1.2</t>
  </si>
  <si>
    <t>Crear y fortalecer espacios, coyunturas y mecanismos con autoridades y funcionarios del gobierno central para incrementar la inclusión de poblaciones afrohondureñas en propuestas de/en políticas públicas relacionadas con reducción de explotación, trata de personas, control territorial costero, narcotráfico y corrupción.</t>
  </si>
  <si>
    <t>Talleres, mecanismos de participación inclusivos de grupos y mujeres en desventaja. Incluye temas de VBG y su abordaje</t>
  </si>
  <si>
    <t>Implementa: UNICEF, UNODC,  AEA
En coordinación con Mujeres en las Artes
Se trabajará con autoridades municipales, Secretaría de Seguridad, Secretaría de Transparencia</t>
  </si>
  <si>
    <t>Activity 2.1.3</t>
  </si>
  <si>
    <t>Generación de un proceso de formación política y consolidación de paz con intercambios entre equipos de jóvenes (mujeres y hombres) afrohondureños con autoridades e influyentes políticos para generar análisis crítico, diálogo y mayor comprensión de los impactos de la política pública y el racismo.</t>
  </si>
  <si>
    <t>Inclusión de procesos de aprendizaje de temas de poder, políticas para la igualdad, inclusión social.  Mecanismos inclusivos de NNA y sobre todo jóvenes mujeres</t>
  </si>
  <si>
    <t>Implementa: UNICEF, AEA
Se trabajará para alcanzar adolescentes y se coordinará con INJ, Sub Secretaria de prevención</t>
  </si>
  <si>
    <t>Activity 2.1.4</t>
  </si>
  <si>
    <t>Generar estrategias de incidencia política,  visibilidad afrohondureña que amplie el reconocimiento y la participacion en la toma de decisiones vinculadas con paz, protección y justicia.</t>
  </si>
  <si>
    <t xml:space="preserve">Participación activa de mujeres y niñas. Incidencia partiendo de intereses de poblaciones dejadas atrás. </t>
  </si>
  <si>
    <t xml:space="preserve">Implementa: UNICEF, UNODC,  AEA
Amplia coordinacion con Congreso nacional, Instancias del ejecutivo
</t>
  </si>
  <si>
    <t>Activity 2.1.5</t>
  </si>
  <si>
    <t>Procesos de movilización y acción comunitaria que genere mayor influencia y partipación de sectores insuficientemente representados para mejorar la cohesión social y la representatividad.</t>
  </si>
  <si>
    <t xml:space="preserve">Representatividad, legitimidad como puntos de discusión y mecanismos que los desafian. </t>
  </si>
  <si>
    <t xml:space="preserve">Implementa: AEA
apoya UNICEF.
Amplia coordinacion con Congreso nacional, Instancias del ejecutivo
</t>
  </si>
  <si>
    <t>Activity 2.1.6</t>
  </si>
  <si>
    <t>Encuentros multigeneracionales para el intercambio de conocimientos ancestrales vinculados con la paz, la resolución de conflictos y la inclusión de abordajes de igualdad.</t>
  </si>
  <si>
    <t>Diálogos multigeneracionales  sobre género, vinculados con la paz, la resolución de conflictos y la inclusión de abordajes de igualdad, desafiando normas sociales no cohesionantes con propuestas locales innovadoras a través del artes, simbolismos, etc.</t>
  </si>
  <si>
    <t>Implementa: AEA
Sectores involucrados en el nivel comunitario y nacional</t>
  </si>
  <si>
    <t>Activity 2.1.7</t>
  </si>
  <si>
    <t>Activity 2.1.8</t>
  </si>
  <si>
    <t>Output 2.2</t>
  </si>
  <si>
    <t>Fortalecer las instancias de base comunitarias en el corredor garífuna, especialmente OSC conformadas por mujeres, jóvenes para prevenir y reducir las manifestaciones de violencia apoyando su capacidad para identificarla y denunciarla, así como la incidencia pública basada en evidencia para la consolidación de paz.</t>
  </si>
  <si>
    <t>Activity 2.2.1</t>
  </si>
  <si>
    <t>Creación de escenarios creativos y de innovación liderado por organizaciones locales de jóvenes en el espacio público para que las poblaciones afrohondureñas generen análisis críticos, y propuesta en respuesta a las políticas y fenómenos que les afectan, los conflictos y la consolidación de la paz.</t>
  </si>
  <si>
    <t>Reuniones, análisis y espacios de participación con jovenes mujeres y niñas, asi como otras poblaciones.</t>
  </si>
  <si>
    <t>Implementa: AEA, Muejers en las Artes
Sectores involucrados en el nivel comunitario y nacional</t>
  </si>
  <si>
    <t>Activity 2.2.2</t>
  </si>
  <si>
    <t>Estructurar y fortalecer mecanismos comunitarios de protección de niñez y mujeres para la prevención de violencias y soluciones ante situaciones de vulneraciones de derechos.</t>
  </si>
  <si>
    <t xml:space="preserve">Mecanismos comunitarios; incluyen la atencion diferenciada de niñas y adolescentes, lideres, lideresas comunitaria </t>
  </si>
  <si>
    <t xml:space="preserve">Implementa: AEA
Lideres, lideresas comunitaria </t>
  </si>
  <si>
    <t>Activity 2.2.3</t>
  </si>
  <si>
    <t>Fortalecimiento de capacidades de 15 organizaciones locales  de jóvenes, mujeres y otros que se organizan y aplican a través de un mecanismo transparente (multisectorial-participativo) a subvenciones que les permitan generar propuestas sensibles a la conflictividad, al contexto que sean  innovadoras, auténticas y autónomas de participación, incidencia y cohesión social horizontal o vertical con enfoques de género</t>
  </si>
  <si>
    <t>Incentivar organización y coordinaciones de mujeres, generación de propuestas por mujeres y jóvenes. Abordajes de igualdad en 100% de las propuestas</t>
  </si>
  <si>
    <t>Implementa: AEA, UNICEF 
organizaciones locales nuevas o consolidadas, lideresas y lideres jovenes</t>
  </si>
  <si>
    <t>Activity 2.2.4</t>
  </si>
  <si>
    <t>Fortalecimiento de capacidades y mecanismos  para la  prevención de violencia  en las zonas afrohondureñas  de mayor exposición, incluyendo la detección de riesgos y canalización de quienes requieren servicios especializados a través de estrategias de salud pública y protección.</t>
  </si>
  <si>
    <t xml:space="preserve">Activacion por temas de género, inclusión y abordajes de VBG, mujeres y lideredas participan de formas directas en las estartegias </t>
  </si>
  <si>
    <t>Implementa:  UNICEF con Cure Violence y UNODC con Sub Seds
Organizaciones locales nuevas o consolidadas, lideresas y lideres jovenes.</t>
  </si>
  <si>
    <t>Activity 2.2.5</t>
  </si>
  <si>
    <t xml:space="preserve">Estrategia para reducir el aprendizaje de la violencia y la tolerancia hacia el castigo y la VBG a través de metodologías orientadas al cambio de mensajes intergeneracionales para la crianza y la contrucción de relaciones. </t>
  </si>
  <si>
    <t>Incluye la deconstrucción de normas y comportamientos incentivados en los espacios primarios de NNA.</t>
  </si>
  <si>
    <t xml:space="preserve">Implementa:  UNICEF </t>
  </si>
  <si>
    <t>Activity 2.2.6</t>
  </si>
  <si>
    <t xml:space="preserve">Fortalecimiento de redes locales de masculinidades no violentas y participativas en la reducción de violencia y la contrucción de relaciones saludables. </t>
  </si>
  <si>
    <t xml:space="preserve">Implementa:  UNICEF con Muejres en las Artes y Hombre por la Igualdad
</t>
  </si>
  <si>
    <t>Activity 2.2.7</t>
  </si>
  <si>
    <t>Activity 2.2.8</t>
  </si>
  <si>
    <t>Output 2.3</t>
  </si>
  <si>
    <t>Activity 2.3.1</t>
  </si>
  <si>
    <t>Activity 2.3.2</t>
  </si>
  <si>
    <t>Activity 2.3.3</t>
  </si>
  <si>
    <t>Activity 2.3.4</t>
  </si>
  <si>
    <t>Activity 2.3.5</t>
  </si>
  <si>
    <t>Activity 2.3.6</t>
  </si>
  <si>
    <t>Activity 2.3.7</t>
  </si>
  <si>
    <t>Activity 2.3.8</t>
  </si>
  <si>
    <t>Output 2.4</t>
  </si>
  <si>
    <t>Activity 2.4.1</t>
  </si>
  <si>
    <t>Activity 2.4.2</t>
  </si>
  <si>
    <t>Activity 2.4.3</t>
  </si>
  <si>
    <t>Activity 2.4.4</t>
  </si>
  <si>
    <t>Activity 2.4.5</t>
  </si>
  <si>
    <t>Activity 2.4.6</t>
  </si>
  <si>
    <t>Activity 2.4.7</t>
  </si>
  <si>
    <t>Activity 2.4.8</t>
  </si>
  <si>
    <t xml:space="preserve">OUTCOME 3: </t>
  </si>
  <si>
    <t>Output 3.1</t>
  </si>
  <si>
    <t>Activity 3.1.1</t>
  </si>
  <si>
    <t>Activity 3.1.2</t>
  </si>
  <si>
    <t>Activity 3.1.3</t>
  </si>
  <si>
    <t>Activity 3.1.4</t>
  </si>
  <si>
    <t>Activity 3.1.5</t>
  </si>
  <si>
    <t>Activity 3.1.6</t>
  </si>
  <si>
    <t>Activity 3.1.7</t>
  </si>
  <si>
    <t>Activity 3.1.8</t>
  </si>
  <si>
    <t>Output 3.2:</t>
  </si>
  <si>
    <t>Activity 3.2.1</t>
  </si>
  <si>
    <t>Activity 3.2.2</t>
  </si>
  <si>
    <t>Activity 3.2.3</t>
  </si>
  <si>
    <t>Activity 3.2.4</t>
  </si>
  <si>
    <t>Activity 3.2.5</t>
  </si>
  <si>
    <t>Activity 3.2.6</t>
  </si>
  <si>
    <t>Activity 3.2.7</t>
  </si>
  <si>
    <t>Activity 3.2.8</t>
  </si>
  <si>
    <t>Output 3.3</t>
  </si>
  <si>
    <t>Activity 3.3.1</t>
  </si>
  <si>
    <t>Activity 3.3.2</t>
  </si>
  <si>
    <t>Activity 3.3.3</t>
  </si>
  <si>
    <t>Activity 3.3.4</t>
  </si>
  <si>
    <t>Activity 3.3.5</t>
  </si>
  <si>
    <t>Activity 3.3.6</t>
  </si>
  <si>
    <t>Activity 3.3.7</t>
  </si>
  <si>
    <t>Activity 3.3.8</t>
  </si>
  <si>
    <t>Output 3.4</t>
  </si>
  <si>
    <t>Activity 3.4.1</t>
  </si>
  <si>
    <t>Activity 3.4.2</t>
  </si>
  <si>
    <t>Activity 3.4.3</t>
  </si>
  <si>
    <t>Activity 3.4.4</t>
  </si>
  <si>
    <t>Activity 3.4.5</t>
  </si>
  <si>
    <t>Activity 3.4.6</t>
  </si>
  <si>
    <t>Activity 3.4.7</t>
  </si>
  <si>
    <t>Activity 3.4.8</t>
  </si>
  <si>
    <t xml:space="preserve">OUTCOME 4: </t>
  </si>
  <si>
    <t>Output 4.1</t>
  </si>
  <si>
    <t>Activity 4.1.1</t>
  </si>
  <si>
    <t>Activity 4.1.2</t>
  </si>
  <si>
    <t>Activity 4.1.3</t>
  </si>
  <si>
    <t>Activity 4.1.4</t>
  </si>
  <si>
    <t>Activity 4.1.5</t>
  </si>
  <si>
    <t>Activity 4.1.6</t>
  </si>
  <si>
    <t>Activity 4.1.7</t>
  </si>
  <si>
    <t>Activity 4.1.8</t>
  </si>
  <si>
    <t>Output 4.2</t>
  </si>
  <si>
    <t>Activity 4.2.1</t>
  </si>
  <si>
    <t>Activity 4.2.2</t>
  </si>
  <si>
    <t>Activity 4.2.3</t>
  </si>
  <si>
    <t>Activity 4.2.4</t>
  </si>
  <si>
    <t>Activity 4.2.5</t>
  </si>
  <si>
    <t>Activity 4.2.6</t>
  </si>
  <si>
    <t>Activity 4.2.7</t>
  </si>
  <si>
    <t>Activity 4.2.8</t>
  </si>
  <si>
    <t>Output 4.3</t>
  </si>
  <si>
    <t>Activity 4.3.1</t>
  </si>
  <si>
    <t>Activity 4.3.2</t>
  </si>
  <si>
    <t>Activity 4.3.3</t>
  </si>
  <si>
    <t>Activity 4.3.4</t>
  </si>
  <si>
    <t>Activity 4.3.5</t>
  </si>
  <si>
    <t>Activity 4.3.6</t>
  </si>
  <si>
    <t>Activity 4.3.7</t>
  </si>
  <si>
    <t>Activity 4.3.8</t>
  </si>
  <si>
    <t>Output 4.4</t>
  </si>
  <si>
    <t>Activity 4.4.1</t>
  </si>
  <si>
    <t>Activity 4.4.2</t>
  </si>
  <si>
    <t>Activity 4.4.3</t>
  </si>
  <si>
    <t>Activity 4.4.4</t>
  </si>
  <si>
    <t>Activity 4.4.5</t>
  </si>
  <si>
    <t>Activity 4.4.6</t>
  </si>
  <si>
    <t>Activity 4.4.7</t>
  </si>
  <si>
    <t>Activity 4.4.8</t>
  </si>
  <si>
    <t>Additional personnel costs</t>
  </si>
  <si>
    <t xml:space="preserve">Equipos técnicos locales y especializados </t>
  </si>
  <si>
    <t>UNICEF (1 personas NOB y 1 SBC)
UNODC equipo en campo. 
AenA equipo local en territorio</t>
  </si>
  <si>
    <t>Additional operational costs</t>
  </si>
  <si>
    <t>Operational  Cost</t>
  </si>
  <si>
    <t>Monitoring budget</t>
  </si>
  <si>
    <t>Budget for independent final evaluation</t>
  </si>
  <si>
    <t xml:space="preserve">Linea de base con análisis de barreras en participación, violencia y normas sociales para el desarrollo de estrategias  y evaluación final	</t>
  </si>
  <si>
    <t>Total Additional Costs</t>
  </si>
  <si>
    <t>Totals</t>
  </si>
  <si>
    <t>Sub-Total Project Budget</t>
  </si>
  <si>
    <t>Indirect support costs (7%):</t>
  </si>
  <si>
    <t>Performance-Based Tranche Breakdown</t>
  </si>
  <si>
    <t>Tranche %</t>
  </si>
  <si>
    <t>First Tranche:</t>
  </si>
  <si>
    <t>Second Tranche:</t>
  </si>
  <si>
    <t>Third Tranche</t>
  </si>
  <si>
    <t>Total:</t>
  </si>
  <si>
    <r>
      <t xml:space="preserve">$ Towards GEWE </t>
    </r>
    <r>
      <rPr>
        <sz val="12"/>
        <color theme="1"/>
        <rFont val="Aptos Narrow"/>
        <family val="2"/>
        <scheme val="minor"/>
      </rPr>
      <t>(includes indirect costs)</t>
    </r>
  </si>
  <si>
    <t>Total Expenditure</t>
  </si>
  <si>
    <t>% Towards GEWE</t>
  </si>
  <si>
    <t>Delivery Rate:</t>
  </si>
  <si>
    <r>
      <t xml:space="preserve">$ Towards M&amp;E </t>
    </r>
    <r>
      <rPr>
        <sz val="12"/>
        <color theme="1"/>
        <rFont val="Aptos Narrow"/>
        <family val="2"/>
        <scheme val="minor"/>
      </rPr>
      <t>(includes indirect costs)</t>
    </r>
  </si>
  <si>
    <t>% Towards M&amp;E</t>
  </si>
  <si>
    <r>
      <t xml:space="preserve">Note: PBF does not accept projects with less than </t>
    </r>
    <r>
      <rPr>
        <b/>
        <sz val="11"/>
        <color theme="1"/>
        <rFont val="Aptos Narrow"/>
        <family val="2"/>
        <scheme val="minor"/>
      </rPr>
      <t>5%</t>
    </r>
    <r>
      <rPr>
        <sz val="11"/>
        <color theme="1"/>
        <rFont val="Aptos Narrow"/>
        <family val="2"/>
        <scheme val="minor"/>
      </rPr>
      <t xml:space="preserve"> towards M&amp;E and less than </t>
    </r>
    <r>
      <rPr>
        <b/>
        <sz val="11"/>
        <color theme="1"/>
        <rFont val="Aptos Narrow"/>
        <family val="2"/>
        <scheme val="minor"/>
      </rPr>
      <t xml:space="preserve">15% </t>
    </r>
    <r>
      <rPr>
        <sz val="11"/>
        <color theme="1"/>
        <rFont val="Aptos Narrow"/>
        <family val="2"/>
        <scheme val="minor"/>
      </rPr>
      <t xml:space="preserve">towards GEWE. These figures will show as </t>
    </r>
    <r>
      <rPr>
        <sz val="11"/>
        <color rgb="FFFF0000"/>
        <rFont val="Aptos Narrow"/>
        <family val="2"/>
        <scheme val="minor"/>
      </rPr>
      <t xml:space="preserve">red </t>
    </r>
    <r>
      <rPr>
        <sz val="11"/>
        <color theme="1"/>
        <rFont val="Aptos Narrow"/>
        <family val="2"/>
        <scheme val="minor"/>
      </rPr>
      <t xml:space="preserve">if this minimum threshold is not met.  </t>
    </r>
  </si>
  <si>
    <t>Fund Monitoring by Grant</t>
  </si>
  <si>
    <t>Business Area:</t>
  </si>
  <si>
    <t>Honduras - 1860</t>
  </si>
  <si>
    <t>Programmable Amount:</t>
  </si>
  <si>
    <t>$1,286,416.60</t>
  </si>
  <si>
    <t>Reporting Period:</t>
  </si>
  <si>
    <t>1 Sep 2023 - 12 Jun 2024</t>
  </si>
  <si>
    <t>$250,726.04</t>
  </si>
  <si>
    <t>Grant Reference:</t>
  </si>
  <si>
    <t>SC230542</t>
  </si>
  <si>
    <t xml:space="preserve">Programmable Balance: </t>
  </si>
  <si>
    <t>Total Funds Utilized:</t>
  </si>
  <si>
    <t>$1,035,690.56</t>
  </si>
  <si>
    <t>After Reporting Period:</t>
  </si>
  <si>
    <t>$57,365.40</t>
  </si>
  <si>
    <t>Grant Duration:</t>
  </si>
  <si>
    <t>7 September 2023 - 6 March 2026</t>
  </si>
  <si>
    <t>For Reporting Period:</t>
  </si>
  <si>
    <t>$978,325.16</t>
  </si>
  <si>
    <t>Donor:</t>
  </si>
  <si>
    <t>United Nations Multi Partner Trust</t>
  </si>
  <si>
    <t>1 Jan 2012 - 31 Aug 2023:</t>
  </si>
  <si>
    <t>$0.00</t>
  </si>
  <si>
    <t>Prior to 2012:</t>
  </si>
  <si>
    <r>
      <rPr>
        <b/>
        <sz val="8"/>
        <color rgb="FF000000"/>
        <rFont val="Arial"/>
        <family val="2"/>
      </rPr>
      <t xml:space="preserve">Input
</t>
    </r>
    <r>
      <rPr>
        <b/>
        <sz val="8"/>
        <color rgb="FF000000"/>
        <rFont val="Arial"/>
        <family val="2"/>
      </rPr>
      <t>Type</t>
    </r>
  </si>
  <si>
    <r>
      <rPr>
        <b/>
        <sz val="8"/>
        <color rgb="FF000000"/>
        <rFont val="Arial"/>
        <family val="2"/>
      </rPr>
      <t xml:space="preserve">Commitment Item
</t>
    </r>
    <r>
      <rPr>
        <b/>
        <sz val="8"/>
        <color rgb="FF000000"/>
        <rFont val="Arial"/>
        <family val="2"/>
      </rPr>
      <t>Reference</t>
    </r>
  </si>
  <si>
    <r>
      <rPr>
        <b/>
        <sz val="8"/>
        <color rgb="FF000000"/>
        <rFont val="Arial"/>
        <family val="2"/>
      </rPr>
      <t xml:space="preserve">Posting
</t>
    </r>
    <r>
      <rPr>
        <b/>
        <sz val="8"/>
        <color rgb="FF000000"/>
        <rFont val="Arial"/>
        <family val="2"/>
      </rPr>
      <t>Date</t>
    </r>
  </si>
  <si>
    <t>Commitment Item Description</t>
  </si>
  <si>
    <t>Commitments</t>
  </si>
  <si>
    <t>Actual</t>
  </si>
  <si>
    <t>Utilized</t>
  </si>
  <si>
    <t>Outcome:  880 - PROGRAMME EFFECTIVENESS</t>
  </si>
  <si>
    <t/>
  </si>
  <si>
    <t>Output: 003 - CROSS-SECTORAL, PLANNING, MONITORING AND EVALUATION</t>
  </si>
  <si>
    <t>Activity:  002 - OPERATIONAL SUPPORT - NON STAFF COSTS</t>
  </si>
  <si>
    <t>Cash</t>
  </si>
  <si>
    <t>1000034865-8</t>
  </si>
  <si>
    <t>02.01.2024</t>
  </si>
  <si>
    <t>Costo Operacional Anual</t>
  </si>
  <si>
    <t>Cash Sub-total</t>
  </si>
  <si>
    <t>Service</t>
  </si>
  <si>
    <t>0043407024-10</t>
  </si>
  <si>
    <t>24.05.2024</t>
  </si>
  <si>
    <t>Servicio de Internet Dedicado</t>
  </si>
  <si>
    <t>Service Sub-total</t>
  </si>
  <si>
    <t>Outcome:  885 - SAFE AND PROTECTIVE ENVIRONMENTS</t>
  </si>
  <si>
    <t>Output: 001 - CHILDREN AND FAMILIES WITH CAPACITY TO PREVENT VIOLENCE</t>
  </si>
  <si>
    <t>Activity:  003 - PARTICIPATION/EMPOWERMENT OF CHILDREN FOR RESILIENCE</t>
  </si>
  <si>
    <t>0100647604-12</t>
  </si>
  <si>
    <t>31.12.2023</t>
  </si>
  <si>
    <t>12 / Respuesta multidimensional para sostener la p</t>
  </si>
  <si>
    <t>0100668074-5</t>
  </si>
  <si>
    <t>15.04.2024</t>
  </si>
  <si>
    <t>05 / Respuesta multidimensional para sostener la p</t>
  </si>
  <si>
    <t>0400114484-21</t>
  </si>
  <si>
    <t>01.01.2024</t>
  </si>
  <si>
    <t>021 / Respuesta multidimensional para sostener la</t>
  </si>
  <si>
    <t>0400114484-22</t>
  </si>
  <si>
    <t>022 / Respuesta multidimensional para sostener la</t>
  </si>
  <si>
    <t>Activity:  005 - SOCIAL AND BEHAVIORAL CHANGE TO REDUCE VIOLENCE</t>
  </si>
  <si>
    <t>0400114484-20</t>
  </si>
  <si>
    <t>020 / Respuesta multidimensional para sostener la</t>
  </si>
  <si>
    <t>Output: 002 - LOCAL CHILD PROTECTIONS SYSTEMS AGAINSTVIOLENCE</t>
  </si>
  <si>
    <t>Activity:  001 - STAFF COSTS</t>
  </si>
  <si>
    <t>0820566911-1</t>
  </si>
  <si>
    <t>01.05.2024</t>
  </si>
  <si>
    <t>0820566915-1</t>
  </si>
  <si>
    <t>0820566919-1</t>
  </si>
  <si>
    <t>0820566924-1</t>
  </si>
  <si>
    <t>0820566927-1</t>
  </si>
  <si>
    <t>0820566931-1</t>
  </si>
  <si>
    <t>0820566933-1</t>
  </si>
  <si>
    <t>0820566936-1</t>
  </si>
  <si>
    <t>0820566939-1</t>
  </si>
  <si>
    <t>01.06.2024</t>
  </si>
  <si>
    <t>0820566941-1</t>
  </si>
  <si>
    <t>0820566944-1</t>
  </si>
  <si>
    <t>0820566946-1</t>
  </si>
  <si>
    <t>0820566950-1</t>
  </si>
  <si>
    <t>0820566954-1</t>
  </si>
  <si>
    <t>0820566957-1</t>
  </si>
  <si>
    <t>0820566961-1</t>
  </si>
  <si>
    <t xml:space="preserve"> Direct Charge</t>
  </si>
  <si>
    <t>Travel</t>
  </si>
  <si>
    <t>0002866051-10</t>
  </si>
  <si>
    <t>19.03.2024</t>
  </si>
  <si>
    <t xml:space="preserve">*Trip from 12.03.24 To  15.03.24 to   Honduras - / </t>
  </si>
  <si>
    <t>0002866079-10</t>
  </si>
  <si>
    <t>15.05.2024</t>
  </si>
  <si>
    <t xml:space="preserve">*Trip from 27.05.24 To  30.05.24 to   Honduras - / </t>
  </si>
  <si>
    <t>0002866113-10</t>
  </si>
  <si>
    <t>17.05.2024</t>
  </si>
  <si>
    <t xml:space="preserve">*Trip from 20.05.24 To  25.05.24 to   Honduras - / </t>
  </si>
  <si>
    <t>0002866114-10</t>
  </si>
  <si>
    <t>Travel Sub-total</t>
  </si>
  <si>
    <t>Activity:  003 - STRENGTHENING COMMUNITIES TO PREVENT AND PROTECT CHILDREN FROM VIOLENCE</t>
  </si>
  <si>
    <t>0100647604-10</t>
  </si>
  <si>
    <t>10 / Respuesta multidimensional para sostener la p</t>
  </si>
  <si>
    <t>0100647604-11</t>
  </si>
  <si>
    <t>11 / Respuesta multidimensional para sostener la p</t>
  </si>
  <si>
    <t>0400114484-16</t>
  </si>
  <si>
    <t>016 / Respuesta multidimensional para sostener la</t>
  </si>
  <si>
    <t>0400114484-17</t>
  </si>
  <si>
    <t>017 / Respuesta multidimensional para sostener la</t>
  </si>
  <si>
    <t>0400114484-18</t>
  </si>
  <si>
    <t>018 / Respuesta multidimensional para sostener la</t>
  </si>
  <si>
    <t>Activity:  004 - LOCAL PROTECTION SYSTEMS AND PATHWAYS FOR RESPONSE TO VIOLENCE AGAINST CHILDREN</t>
  </si>
  <si>
    <t>0100647604-7</t>
  </si>
  <si>
    <t>07 / Respuesta multidimensional para sostener la p</t>
  </si>
  <si>
    <t>0100647604-8</t>
  </si>
  <si>
    <t>08 / Respuesta multidimensional para sostener la p</t>
  </si>
  <si>
    <t>0100647604-9</t>
  </si>
  <si>
    <t>09 / Respuesta multidimensional para sostener la p</t>
  </si>
  <si>
    <t>0100668074-10</t>
  </si>
  <si>
    <t>0100668074-3</t>
  </si>
  <si>
    <t>03 / Respuesta multidimensional para sostener la p</t>
  </si>
  <si>
    <t>0100668074-4</t>
  </si>
  <si>
    <t>04 / Respuesta multidimensional para sostener la p</t>
  </si>
  <si>
    <t>0100668074-9</t>
  </si>
  <si>
    <t>0400114484-10</t>
  </si>
  <si>
    <t>010 / Respuesta multidimensional para sostener la</t>
  </si>
  <si>
    <t>0400114484-11</t>
  </si>
  <si>
    <t>011 / Respuesta multidimensional para sostener la</t>
  </si>
  <si>
    <t>0400114484-12</t>
  </si>
  <si>
    <t>012 / Respuesta multidimensional para sostener la</t>
  </si>
  <si>
    <t>0400114484-13</t>
  </si>
  <si>
    <t>013 / Respuesta multidimensional para sostener la</t>
  </si>
  <si>
    <t>0400114484-14</t>
  </si>
  <si>
    <t>014 / Respuesta multidimensional para sostener la</t>
  </si>
  <si>
    <t>0400114484-19</t>
  </si>
  <si>
    <t>019 / Respuesta multidimensional para sostener la</t>
  </si>
  <si>
    <t>Output: 003 - STREGTHENED NATIONAL PROTECTION AND JUSTICE SYSTEMS</t>
  </si>
  <si>
    <t>0002865867-10</t>
  </si>
  <si>
    <t>*Trip from 03.12.23 To  06.12.23 to   Honduras:L / In-Country Travel</t>
  </si>
  <si>
    <t>0002865869-10</t>
  </si>
  <si>
    <t>*Trip from 04.12.23 To  06.12.23 to   Honduras:L / In-Country Travel</t>
  </si>
  <si>
    <t>0002865930-10</t>
  </si>
  <si>
    <t>Activity:  003 - CAPACITY BUILDING OF PROTECTION SERVICEPROVIDERS</t>
  </si>
  <si>
    <t>0100647604-5</t>
  </si>
  <si>
    <t>0100647604-6</t>
  </si>
  <si>
    <t>06 / Respuesta multidimensional para sostener la p</t>
  </si>
  <si>
    <t>0100668074-7</t>
  </si>
  <si>
    <t>0400114484-8</t>
  </si>
  <si>
    <t>008 / Respuesta multidimensional para sostener la</t>
  </si>
  <si>
    <t>Activity:  004 - ADVOCACY TO STRENGTHEN CHILD PROTECTIONSYSTEM TO RESPOND TO VIOLENCE</t>
  </si>
  <si>
    <t>0100647604-4</t>
  </si>
  <si>
    <t>0400114484-5</t>
  </si>
  <si>
    <t>005 / Respuesta multidimensional para sostener la</t>
  </si>
  <si>
    <t>Activity:  005 - SPECIALIZED MODELS AND PROGRAMS FOR PROTECTING CHILDREN FROM VIOLENCE</t>
  </si>
  <si>
    <t>0100647604-1</t>
  </si>
  <si>
    <t>01 / Respuesta multidimensional para sostener la p</t>
  </si>
  <si>
    <t>0100647604-16</t>
  </si>
  <si>
    <t>16 / Respuesta multidimensional para sostener la p</t>
  </si>
  <si>
    <t>0100647604-17</t>
  </si>
  <si>
    <t>17 / Respuesta multidimensional para sostener la p</t>
  </si>
  <si>
    <t>0100647604-2</t>
  </si>
  <si>
    <t>02 / Respuesta multidimensional para sostener la p</t>
  </si>
  <si>
    <t>0100647604-3</t>
  </si>
  <si>
    <t>0100668074-1</t>
  </si>
  <si>
    <t>0100668074-2</t>
  </si>
  <si>
    <t>0100668074-6</t>
  </si>
  <si>
    <t>0100668074-8</t>
  </si>
  <si>
    <t>0100669144-2</t>
  </si>
  <si>
    <t>29.04.2024</t>
  </si>
  <si>
    <t>02 / 885. Para 2026, más niñas, niños, adolescente</t>
  </si>
  <si>
    <t>0400114484-1</t>
  </si>
  <si>
    <t>001 / Respuesta multidimensional para sostener la</t>
  </si>
  <si>
    <t>0400114484-2</t>
  </si>
  <si>
    <t>002 / Respuesta multidimensional para sostener la</t>
  </si>
  <si>
    <t>0400114484-23</t>
  </si>
  <si>
    <t>HON/PCA202354/PD2023129 / Respuesta multidimension</t>
  </si>
  <si>
    <t>0400114484-27</t>
  </si>
  <si>
    <t>0400114484-28</t>
  </si>
  <si>
    <t>0400114484-3</t>
  </si>
  <si>
    <t>003 / Respuesta multidimensional para sostener la</t>
  </si>
  <si>
    <t>0400114484-4</t>
  </si>
  <si>
    <t>004 / Respuesta multidimensional para sostener la</t>
  </si>
  <si>
    <t>0400114484-6</t>
  </si>
  <si>
    <t>006 / Respuesta multidimensional para sostener la</t>
  </si>
  <si>
    <t>0400114484-9</t>
  </si>
  <si>
    <t>009 / Respuesta multidimensional para sostener la</t>
  </si>
  <si>
    <t>1000036762-1</t>
  </si>
  <si>
    <t>21.05.2024</t>
  </si>
  <si>
    <t>Asistencia técnica para la revisión de procedimien</t>
  </si>
  <si>
    <t>Total (For Reporting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</si>
</sst>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L&quot;* #,##0.00_-;\-&quot;L&quot;* #,##0.00_-;_-&quot;L&quot;* &quot;-&quot;??_-;_-@_-"/>
    <numFmt numFmtId="165" formatCode="_-[$$-540A]* #,##0.00_ ;_-[$$-540A]* \-#,##0.00\ ;_-[$$-540A]* &quot;-&quot;??_ ;_-@_ "/>
    <numFmt numFmtId="166" formatCode="_-[$L-480A]* #,##0.00_-;\-[$L-480A]* #,##0.00_-;_-[$L-480A]* &quot;-&quot;??_-;_-@_-"/>
    <numFmt numFmtId="167" formatCode="[$-10409]#,##0.00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rgb="FF00B0F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name val="Aptos Narrow"/>
      <family val="2"/>
      <scheme val="minor"/>
    </font>
    <font>
      <sz val="9"/>
      <color indexed="81"/>
      <name val="Tahoma"/>
      <family val="2"/>
    </font>
    <font>
      <sz val="12"/>
      <color rgb="FFC00000"/>
      <name val="Aptos Narrow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7D8FF"/>
        <bgColor rgb="FF97D8FF"/>
      </patternFill>
    </fill>
    <fill>
      <patternFill patternType="solid">
        <fgColor rgb="FFC8E8FF"/>
        <bgColor rgb="FFC8E8FF"/>
      </patternFill>
    </fill>
    <fill>
      <patternFill patternType="solid">
        <fgColor rgb="FFE6E6E6"/>
        <bgColor rgb="FFE6E6E6"/>
      </patternFill>
    </fill>
    <fill>
      <patternFill patternType="solid">
        <fgColor rgb="FFF5F5F5"/>
        <bgColor rgb="FFF5F5F5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99FF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1" applyFont="1" applyBorder="1" applyAlignment="1">
      <alignment wrapText="1"/>
    </xf>
    <xf numFmtId="164" fontId="7" fillId="3" borderId="0" xfId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164" fontId="10" fillId="3" borderId="0" xfId="1" applyFont="1" applyFill="1" applyBorder="1" applyAlignment="1">
      <alignment horizontal="left" wrapText="1"/>
    </xf>
    <xf numFmtId="164" fontId="10" fillId="3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64" fontId="15" fillId="0" borderId="0" xfId="1" applyFont="1" applyFill="1" applyBorder="1" applyAlignment="1" applyProtection="1">
      <alignment vertical="center" wrapText="1"/>
    </xf>
    <xf numFmtId="164" fontId="9" fillId="0" borderId="0" xfId="1" applyFont="1" applyFill="1" applyBorder="1" applyAlignment="1" applyProtection="1">
      <alignment vertical="center" wrapText="1"/>
    </xf>
    <xf numFmtId="0" fontId="11" fillId="4" borderId="2" xfId="0" applyFont="1" applyFill="1" applyBorder="1" applyAlignment="1">
      <alignment vertical="center" wrapText="1"/>
    </xf>
    <xf numFmtId="164" fontId="17" fillId="0" borderId="2" xfId="1" applyFont="1" applyFill="1" applyBorder="1" applyAlignment="1" applyProtection="1">
      <alignment horizontal="center" vertical="center" wrapText="1"/>
      <protection locked="0"/>
    </xf>
    <xf numFmtId="164" fontId="11" fillId="0" borderId="2" xfId="1" applyFont="1" applyBorder="1" applyAlignment="1" applyProtection="1">
      <alignment horizontal="center" vertical="center" wrapText="1"/>
      <protection locked="0"/>
    </xf>
    <xf numFmtId="9" fontId="11" fillId="0" borderId="2" xfId="2" applyFont="1" applyBorder="1" applyAlignment="1" applyProtection="1">
      <alignment horizontal="center" vertical="center" wrapText="1"/>
      <protection locked="0"/>
    </xf>
    <xf numFmtId="164" fontId="11" fillId="3" borderId="2" xfId="1" applyFont="1" applyFill="1" applyBorder="1" applyAlignment="1" applyProtection="1">
      <alignment horizontal="left" vertical="top" wrapText="1"/>
      <protection locked="0"/>
    </xf>
    <xf numFmtId="49" fontId="11" fillId="0" borderId="2" xfId="1" applyNumberFormat="1" applyFont="1" applyBorder="1" applyAlignment="1" applyProtection="1">
      <alignment vertical="top" wrapText="1"/>
      <protection locked="0"/>
    </xf>
    <xf numFmtId="164" fontId="11" fillId="0" borderId="0" xfId="1" applyFont="1" applyFill="1" applyBorder="1" applyAlignment="1" applyProtection="1">
      <alignment horizontal="center" vertical="center" wrapText="1"/>
    </xf>
    <xf numFmtId="164" fontId="17" fillId="0" borderId="2" xfId="1" applyFont="1" applyBorder="1" applyAlignment="1" applyProtection="1">
      <alignment horizontal="center" vertical="center" wrapText="1"/>
      <protection locked="0"/>
    </xf>
    <xf numFmtId="9" fontId="17" fillId="0" borderId="2" xfId="2" applyFont="1" applyBorder="1" applyAlignment="1" applyProtection="1">
      <alignment horizontal="center" vertical="center" wrapText="1"/>
      <protection locked="0"/>
    </xf>
    <xf numFmtId="164" fontId="15" fillId="0" borderId="2" xfId="1" applyFont="1" applyBorder="1" applyAlignment="1" applyProtection="1">
      <alignment horizontal="center" vertical="center" wrapText="1"/>
      <protection locked="0"/>
    </xf>
    <xf numFmtId="164" fontId="17" fillId="3" borderId="2" xfId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164" fontId="15" fillId="0" borderId="2" xfId="1" applyFont="1" applyFill="1" applyBorder="1" applyAlignment="1" applyProtection="1">
      <alignment horizontal="center" vertical="center" wrapText="1"/>
      <protection locked="0"/>
    </xf>
    <xf numFmtId="9" fontId="17" fillId="3" borderId="2" xfId="2" applyFont="1" applyFill="1" applyBorder="1" applyAlignment="1" applyProtection="1">
      <alignment horizontal="center" vertical="center" wrapText="1"/>
      <protection locked="0"/>
    </xf>
    <xf numFmtId="164" fontId="15" fillId="3" borderId="2" xfId="1" applyFont="1" applyFill="1" applyBorder="1" applyAlignment="1" applyProtection="1">
      <alignment horizontal="center" vertical="center" wrapText="1"/>
      <protection locked="0"/>
    </xf>
    <xf numFmtId="164" fontId="15" fillId="3" borderId="2" xfId="1" applyFont="1" applyFill="1" applyBorder="1" applyAlignment="1" applyProtection="1">
      <alignment horizontal="left" vertical="top" wrapText="1"/>
      <protection locked="0"/>
    </xf>
    <xf numFmtId="49" fontId="17" fillId="3" borderId="2" xfId="1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Alignment="1">
      <alignment wrapText="1"/>
    </xf>
    <xf numFmtId="164" fontId="11" fillId="3" borderId="2" xfId="1" applyFont="1" applyFill="1" applyBorder="1" applyAlignment="1" applyProtection="1">
      <alignment horizontal="center" vertical="center" wrapText="1"/>
      <protection locked="0"/>
    </xf>
    <xf numFmtId="9" fontId="11" fillId="3" borderId="2" xfId="2" applyFont="1" applyFill="1" applyBorder="1" applyAlignment="1" applyProtection="1">
      <alignment horizontal="center" vertical="center" wrapText="1"/>
      <protection locked="0"/>
    </xf>
    <xf numFmtId="49" fontId="11" fillId="3" borderId="2" xfId="1" applyNumberFormat="1" applyFont="1" applyFill="1" applyBorder="1" applyAlignment="1" applyProtection="1">
      <alignment vertical="top" wrapText="1"/>
      <protection locked="0"/>
    </xf>
    <xf numFmtId="164" fontId="9" fillId="4" borderId="2" xfId="1" applyFont="1" applyFill="1" applyBorder="1" applyAlignment="1" applyProtection="1">
      <alignment horizontal="center" vertical="center" wrapText="1"/>
    </xf>
    <xf numFmtId="164" fontId="9" fillId="3" borderId="2" xfId="1" applyFont="1" applyFill="1" applyBorder="1" applyAlignment="1" applyProtection="1">
      <alignment horizontal="left" vertical="top" wrapText="1"/>
    </xf>
    <xf numFmtId="164" fontId="9" fillId="0" borderId="0" xfId="1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4" fontId="9" fillId="4" borderId="7" xfId="1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vertical="center" wrapText="1"/>
      <protection locked="0"/>
    </xf>
    <xf numFmtId="164" fontId="11" fillId="3" borderId="0" xfId="1" applyFont="1" applyFill="1" applyBorder="1" applyAlignment="1" applyProtection="1">
      <alignment horizontal="center" vertical="center" wrapText="1"/>
      <protection locked="0"/>
    </xf>
    <xf numFmtId="164" fontId="11" fillId="3" borderId="0" xfId="1" applyFont="1" applyFill="1" applyBorder="1" applyAlignment="1" applyProtection="1">
      <alignment horizontal="left" vertical="top" wrapText="1"/>
      <protection locked="0"/>
    </xf>
    <xf numFmtId="164" fontId="11" fillId="3" borderId="0" xfId="1" applyFont="1" applyFill="1" applyBorder="1" applyAlignment="1" applyProtection="1">
      <alignment vertical="top" wrapText="1"/>
      <protection locked="0"/>
    </xf>
    <xf numFmtId="44" fontId="14" fillId="6" borderId="2" xfId="0" applyNumberFormat="1" applyFont="1" applyFill="1" applyBorder="1" applyAlignment="1">
      <alignment horizontal="center" vertical="center" wrapText="1"/>
    </xf>
    <xf numFmtId="44" fontId="14" fillId="7" borderId="2" xfId="0" applyNumberFormat="1" applyFont="1" applyFill="1" applyBorder="1" applyAlignment="1">
      <alignment horizontal="left" vertical="top" wrapText="1"/>
    </xf>
    <xf numFmtId="0" fontId="9" fillId="3" borderId="0" xfId="0" applyFont="1" applyFill="1" applyAlignment="1">
      <alignment vertical="center" wrapText="1"/>
    </xf>
    <xf numFmtId="164" fontId="11" fillId="3" borderId="0" xfId="1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3" borderId="4" xfId="0" applyFont="1" applyFill="1" applyBorder="1" applyAlignment="1" applyProtection="1">
      <alignment vertical="top" wrapText="1"/>
      <protection locked="0"/>
    </xf>
    <xf numFmtId="164" fontId="11" fillId="0" borderId="2" xfId="1" applyFont="1" applyBorder="1" applyAlignment="1" applyProtection="1">
      <alignment vertical="center" wrapText="1"/>
      <protection locked="0"/>
    </xf>
    <xf numFmtId="9" fontId="11" fillId="0" borderId="2" xfId="2" applyFont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vertical="center" wrapText="1"/>
    </xf>
    <xf numFmtId="164" fontId="9" fillId="8" borderId="2" xfId="1" applyFont="1" applyFill="1" applyBorder="1" applyAlignment="1" applyProtection="1">
      <alignment vertical="center" wrapText="1"/>
    </xf>
    <xf numFmtId="0" fontId="11" fillId="3" borderId="2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0" fontId="11" fillId="3" borderId="0" xfId="0" applyFont="1" applyFill="1" applyAlignment="1">
      <alignment vertical="center" wrapText="1"/>
    </xf>
    <xf numFmtId="44" fontId="11" fillId="4" borderId="2" xfId="0" applyNumberFormat="1" applyFont="1" applyFill="1" applyBorder="1" applyAlignment="1">
      <alignment vertical="center" wrapText="1"/>
    </xf>
    <xf numFmtId="164" fontId="11" fillId="0" borderId="0" xfId="1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>
      <alignment vertical="top" wrapText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top" wrapText="1"/>
    </xf>
    <xf numFmtId="164" fontId="9" fillId="4" borderId="21" xfId="1" applyFont="1" applyFill="1" applyBorder="1" applyAlignment="1" applyProtection="1">
      <alignment vertical="center" wrapText="1"/>
    </xf>
    <xf numFmtId="164" fontId="0" fillId="0" borderId="0" xfId="1" applyFont="1" applyBorder="1" applyAlignment="1">
      <alignment wrapText="1"/>
    </xf>
    <xf numFmtId="164" fontId="0" fillId="3" borderId="0" xfId="1" applyFont="1" applyFill="1" applyBorder="1" applyAlignment="1">
      <alignment horizontal="left" vertical="top" wrapText="1"/>
    </xf>
    <xf numFmtId="164" fontId="9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center" wrapText="1"/>
    </xf>
    <xf numFmtId="44" fontId="9" fillId="3" borderId="0" xfId="0" applyNumberFormat="1" applyFont="1" applyFill="1" applyAlignment="1">
      <alignment vertic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left" vertical="top" wrapText="1"/>
    </xf>
    <xf numFmtId="164" fontId="9" fillId="3" borderId="0" xfId="1" applyFont="1" applyFill="1" applyBorder="1" applyAlignment="1" applyProtection="1">
      <alignment vertical="center" wrapText="1"/>
      <protection locked="0"/>
    </xf>
    <xf numFmtId="164" fontId="9" fillId="3" borderId="0" xfId="1" applyFont="1" applyFill="1" applyBorder="1" applyAlignment="1" applyProtection="1">
      <alignment horizontal="left" vertical="top" wrapText="1"/>
      <protection locked="0"/>
    </xf>
    <xf numFmtId="164" fontId="9" fillId="4" borderId="3" xfId="1" applyFont="1" applyFill="1" applyBorder="1" applyAlignment="1" applyProtection="1">
      <alignment vertical="center" wrapText="1"/>
    </xf>
    <xf numFmtId="9" fontId="9" fillId="3" borderId="19" xfId="2" applyFont="1" applyFill="1" applyBorder="1" applyAlignment="1" applyProtection="1">
      <alignment vertical="center" wrapText="1"/>
      <protection locked="0"/>
    </xf>
    <xf numFmtId="9" fontId="9" fillId="3" borderId="15" xfId="2" applyFont="1" applyFill="1" applyBorder="1" applyAlignment="1" applyProtection="1">
      <alignment vertical="center" wrapText="1"/>
      <protection locked="0"/>
    </xf>
    <xf numFmtId="164" fontId="9" fillId="3" borderId="0" xfId="1" applyFont="1" applyFill="1" applyBorder="1" applyAlignment="1" applyProtection="1">
      <alignment horizontal="right" vertical="center" wrapText="1"/>
      <protection locked="0"/>
    </xf>
    <xf numFmtId="9" fontId="9" fillId="3" borderId="15" xfId="2" applyFont="1" applyFill="1" applyBorder="1" applyAlignment="1" applyProtection="1">
      <alignment horizontal="right" vertical="center" wrapText="1"/>
      <protection locked="0"/>
    </xf>
    <xf numFmtId="164" fontId="9" fillId="3" borderId="0" xfId="1" applyFont="1" applyFill="1" applyBorder="1" applyAlignment="1" applyProtection="1">
      <alignment vertical="center" wrapText="1"/>
    </xf>
    <xf numFmtId="9" fontId="9" fillId="4" borderId="22" xfId="2" applyFont="1" applyFill="1" applyBorder="1" applyAlignment="1" applyProtection="1">
      <alignment vertical="center" wrapText="1"/>
    </xf>
    <xf numFmtId="164" fontId="9" fillId="0" borderId="0" xfId="1" applyFont="1" applyFill="1" applyBorder="1" applyAlignment="1">
      <alignment vertical="center" wrapText="1"/>
    </xf>
    <xf numFmtId="44" fontId="9" fillId="0" borderId="0" xfId="0" applyNumberFormat="1" applyFont="1" applyAlignment="1">
      <alignment vertical="center" wrapText="1"/>
    </xf>
    <xf numFmtId="44" fontId="9" fillId="4" borderId="24" xfId="0" applyNumberFormat="1" applyFont="1" applyFill="1" applyBorder="1" applyAlignment="1">
      <alignment vertical="center" wrapText="1"/>
    </xf>
    <xf numFmtId="164" fontId="0" fillId="4" borderId="25" xfId="1" applyFont="1" applyFill="1" applyBorder="1" applyAlignment="1">
      <alignment vertical="center" wrapText="1"/>
    </xf>
    <xf numFmtId="9" fontId="9" fillId="3" borderId="0" xfId="2" applyFont="1" applyFill="1" applyBorder="1" applyAlignment="1">
      <alignment wrapText="1"/>
    </xf>
    <xf numFmtId="0" fontId="0" fillId="4" borderId="20" xfId="0" applyFill="1" applyBorder="1" applyAlignment="1">
      <alignment wrapText="1"/>
    </xf>
    <xf numFmtId="9" fontId="0" fillId="4" borderId="22" xfId="2" applyFont="1" applyFill="1" applyBorder="1" applyAlignment="1">
      <alignment wrapText="1"/>
    </xf>
    <xf numFmtId="9" fontId="0" fillId="3" borderId="0" xfId="2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44" fontId="9" fillId="3" borderId="0" xfId="2" applyNumberFormat="1" applyFont="1" applyFill="1" applyBorder="1" applyAlignment="1">
      <alignment wrapText="1"/>
    </xf>
    <xf numFmtId="164" fontId="0" fillId="0" borderId="0" xfId="1" applyFont="1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 vertical="center" wrapText="1"/>
      <protection locked="0"/>
    </xf>
    <xf numFmtId="165" fontId="17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Fill="1" applyBorder="1" applyAlignment="1" applyProtection="1">
      <alignment horizontal="center" vertical="center" wrapText="1"/>
    </xf>
    <xf numFmtId="165" fontId="12" fillId="0" borderId="7" xfId="1" applyNumberFormat="1" applyFont="1" applyFill="1" applyBorder="1" applyAlignment="1" applyProtection="1">
      <alignment horizontal="center" vertical="center" wrapText="1"/>
    </xf>
    <xf numFmtId="165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0" xfId="1" applyNumberFormat="1" applyFont="1" applyFill="1" applyBorder="1" applyAlignment="1" applyProtection="1">
      <alignment vertical="center" wrapText="1"/>
      <protection locked="0"/>
    </xf>
    <xf numFmtId="165" fontId="17" fillId="0" borderId="2" xfId="1" applyNumberFormat="1" applyFont="1" applyFill="1" applyBorder="1" applyAlignment="1" applyProtection="1">
      <alignment vertical="center" wrapText="1"/>
      <protection locked="0"/>
    </xf>
    <xf numFmtId="165" fontId="12" fillId="0" borderId="2" xfId="1" applyNumberFormat="1" applyFont="1" applyFill="1" applyBorder="1" applyAlignment="1" applyProtection="1">
      <alignment vertical="center" wrapText="1"/>
    </xf>
    <xf numFmtId="165" fontId="17" fillId="0" borderId="2" xfId="0" applyNumberFormat="1" applyFont="1" applyBorder="1" applyAlignment="1">
      <alignment vertical="center" wrapText="1"/>
    </xf>
    <xf numFmtId="165" fontId="12" fillId="0" borderId="21" xfId="1" applyNumberFormat="1" applyFont="1" applyFill="1" applyBorder="1" applyAlignment="1" applyProtection="1">
      <alignment vertical="center" wrapText="1"/>
    </xf>
    <xf numFmtId="165" fontId="20" fillId="0" borderId="0" xfId="0" applyNumberFormat="1" applyFont="1" applyAlignment="1">
      <alignment wrapText="1"/>
    </xf>
    <xf numFmtId="165" fontId="12" fillId="0" borderId="0" xfId="0" applyNumberFormat="1" applyFont="1" applyAlignment="1">
      <alignment vertical="center" wrapText="1"/>
    </xf>
    <xf numFmtId="165" fontId="12" fillId="0" borderId="25" xfId="0" applyNumberFormat="1" applyFont="1" applyBorder="1" applyAlignment="1">
      <alignment vertical="center" wrapText="1"/>
    </xf>
    <xf numFmtId="165" fontId="12" fillId="0" borderId="19" xfId="2" applyNumberFormat="1" applyFont="1" applyFill="1" applyBorder="1" applyAlignment="1" applyProtection="1">
      <alignment wrapText="1"/>
    </xf>
    <xf numFmtId="165" fontId="6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11" fillId="4" borderId="2" xfId="1" applyNumberFormat="1" applyFont="1" applyFill="1" applyBorder="1" applyAlignment="1" applyProtection="1">
      <alignment horizontal="center" vertical="center" wrapText="1"/>
    </xf>
    <xf numFmtId="165" fontId="9" fillId="4" borderId="2" xfId="1" applyNumberFormat="1" applyFont="1" applyFill="1" applyBorder="1" applyAlignment="1" applyProtection="1">
      <alignment horizontal="center" vertical="center" wrapText="1"/>
    </xf>
    <xf numFmtId="165" fontId="9" fillId="4" borderId="7" xfId="1" applyNumberFormat="1" applyFont="1" applyFill="1" applyBorder="1" applyAlignment="1" applyProtection="1">
      <alignment horizontal="center" vertical="center" wrapText="1"/>
    </xf>
    <xf numFmtId="165" fontId="11" fillId="3" borderId="0" xfId="1" applyNumberFormat="1" applyFont="1" applyFill="1" applyBorder="1" applyAlignment="1" applyProtection="1">
      <alignment horizontal="center" vertical="center" wrapText="1"/>
      <protection locked="0"/>
    </xf>
    <xf numFmtId="165" fontId="11" fillId="3" borderId="0" xfId="1" applyNumberFormat="1" applyFont="1" applyFill="1" applyBorder="1" applyAlignment="1" applyProtection="1">
      <alignment vertical="center" wrapText="1"/>
      <protection locked="0"/>
    </xf>
    <xf numFmtId="165" fontId="11" fillId="4" borderId="2" xfId="1" applyNumberFormat="1" applyFont="1" applyFill="1" applyBorder="1" applyAlignment="1" applyProtection="1">
      <alignment vertical="center" wrapText="1"/>
    </xf>
    <xf numFmtId="165" fontId="9" fillId="8" borderId="2" xfId="1" applyNumberFormat="1" applyFont="1" applyFill="1" applyBorder="1" applyAlignment="1" applyProtection="1">
      <alignment vertical="center" wrapText="1"/>
    </xf>
    <xf numFmtId="165" fontId="11" fillId="4" borderId="19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wrapText="1"/>
    </xf>
    <xf numFmtId="165" fontId="9" fillId="3" borderId="0" xfId="0" applyNumberFormat="1" applyFont="1" applyFill="1" applyAlignment="1">
      <alignment vertical="center" wrapText="1"/>
    </xf>
    <xf numFmtId="165" fontId="9" fillId="4" borderId="3" xfId="1" applyNumberFormat="1" applyFont="1" applyFill="1" applyBorder="1" applyAlignment="1" applyProtection="1">
      <alignment vertical="center" wrapText="1"/>
    </xf>
    <xf numFmtId="165" fontId="9" fillId="4" borderId="23" xfId="1" applyNumberFormat="1" applyFont="1" applyFill="1" applyBorder="1" applyAlignment="1" applyProtection="1">
      <alignment vertical="center" wrapText="1"/>
    </xf>
    <xf numFmtId="165" fontId="9" fillId="4" borderId="21" xfId="1" applyNumberFormat="1" applyFont="1" applyFill="1" applyBorder="1" applyAlignment="1" applyProtection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9" fillId="3" borderId="0" xfId="2" applyNumberFormat="1" applyFont="1" applyFill="1" applyBorder="1" applyAlignment="1">
      <alignment wrapText="1"/>
    </xf>
    <xf numFmtId="165" fontId="4" fillId="3" borderId="0" xfId="0" applyNumberFormat="1" applyFont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1" applyNumberFormat="1" applyFont="1" applyBorder="1" applyAlignment="1" applyProtection="1">
      <alignment horizontal="center" vertical="center" wrapText="1"/>
      <protection locked="0"/>
    </xf>
    <xf numFmtId="165" fontId="17" fillId="0" borderId="2" xfId="1" applyNumberFormat="1" applyFont="1" applyBorder="1" applyAlignment="1" applyProtection="1">
      <alignment horizontal="center" vertical="center" wrapText="1"/>
      <protection locked="0"/>
    </xf>
    <xf numFmtId="165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wrapText="1"/>
      <protection locked="0"/>
    </xf>
    <xf numFmtId="165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wrapText="1"/>
      <protection locked="0"/>
    </xf>
    <xf numFmtId="165" fontId="11" fillId="0" borderId="2" xfId="1" applyNumberFormat="1" applyFont="1" applyBorder="1" applyAlignment="1" applyProtection="1">
      <alignment vertical="center" wrapText="1"/>
      <protection locked="0"/>
    </xf>
    <xf numFmtId="165" fontId="11" fillId="4" borderId="2" xfId="0" applyNumberFormat="1" applyFont="1" applyFill="1" applyBorder="1" applyAlignment="1">
      <alignment vertical="center" wrapText="1"/>
    </xf>
    <xf numFmtId="165" fontId="12" fillId="0" borderId="7" xfId="0" applyNumberFormat="1" applyFont="1" applyBorder="1" applyAlignment="1" applyProtection="1">
      <alignment horizontal="center" vertical="center" wrapText="1"/>
      <protection locked="0"/>
    </xf>
    <xf numFmtId="165" fontId="12" fillId="0" borderId="10" xfId="0" applyNumberFormat="1" applyFont="1" applyBorder="1" applyAlignment="1" applyProtection="1">
      <alignment horizontal="center" vertical="center" wrapText="1"/>
      <protection locked="0"/>
    </xf>
    <xf numFmtId="165" fontId="12" fillId="0" borderId="3" xfId="1" applyNumberFormat="1" applyFont="1" applyFill="1" applyBorder="1" applyAlignment="1" applyProtection="1">
      <alignment vertical="center" wrapText="1"/>
    </xf>
    <xf numFmtId="165" fontId="12" fillId="3" borderId="0" xfId="2" applyNumberFormat="1" applyFont="1" applyFill="1" applyBorder="1" applyAlignment="1" applyProtection="1">
      <alignment wrapText="1"/>
    </xf>
    <xf numFmtId="165" fontId="4" fillId="0" borderId="0" xfId="0" applyNumberFormat="1" applyFont="1" applyAlignment="1">
      <alignment horizontal="center" vertical="center" wrapText="1"/>
    </xf>
    <xf numFmtId="165" fontId="12" fillId="0" borderId="0" xfId="2" applyNumberFormat="1" applyFont="1" applyFill="1" applyBorder="1" applyAlignment="1" applyProtection="1">
      <alignment wrapText="1"/>
    </xf>
    <xf numFmtId="165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20" fillId="0" borderId="0" xfId="3" applyFont="1" applyFill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9" fillId="8" borderId="2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165" fontId="22" fillId="0" borderId="2" xfId="1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Alignment="1">
      <alignment vertical="center" wrapText="1"/>
    </xf>
    <xf numFmtId="0" fontId="24" fillId="0" borderId="0" xfId="0" applyFont="1"/>
    <xf numFmtId="0" fontId="24" fillId="0" borderId="28" xfId="0" applyFont="1" applyBorder="1" applyAlignment="1">
      <alignment vertical="top" wrapText="1"/>
    </xf>
    <xf numFmtId="0" fontId="26" fillId="0" borderId="0" xfId="0" applyFont="1" applyAlignment="1">
      <alignment horizontal="left" vertical="top" wrapText="1" readingOrder="1"/>
    </xf>
    <xf numFmtId="0" fontId="26" fillId="10" borderId="29" xfId="0" applyFont="1" applyFill="1" applyBorder="1" applyAlignment="1">
      <alignment horizontal="center" wrapText="1" readingOrder="1"/>
    </xf>
    <xf numFmtId="0" fontId="27" fillId="0" borderId="29" xfId="0" applyFont="1" applyBorder="1" applyAlignment="1">
      <alignment vertical="top" wrapText="1" readingOrder="1"/>
    </xf>
    <xf numFmtId="0" fontId="27" fillId="0" borderId="29" xfId="0" applyFont="1" applyBorder="1" applyAlignment="1">
      <alignment horizontal="center" vertical="top" wrapText="1" readingOrder="1"/>
    </xf>
    <xf numFmtId="0" fontId="27" fillId="0" borderId="34" xfId="0" applyFont="1" applyBorder="1" applyAlignment="1">
      <alignment horizontal="right" vertical="top" wrapText="1" readingOrder="1"/>
    </xf>
    <xf numFmtId="0" fontId="26" fillId="0" borderId="0" xfId="0" applyFont="1" applyAlignment="1">
      <alignment horizontal="right" wrapText="1" readingOrder="1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14" fillId="5" borderId="3" xfId="0" applyFont="1" applyFill="1" applyBorder="1" applyAlignment="1" applyProtection="1">
      <alignment horizontal="left" vertical="top" wrapText="1"/>
      <protection locked="0"/>
    </xf>
    <xf numFmtId="0" fontId="14" fillId="5" borderId="4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165" fontId="12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5" fontId="12" fillId="0" borderId="7" xfId="0" applyNumberFormat="1" applyFont="1" applyBorder="1" applyAlignment="1" applyProtection="1">
      <alignment horizontal="center" vertical="center" wrapText="1"/>
      <protection locked="0"/>
    </xf>
    <xf numFmtId="165" fontId="12" fillId="0" borderId="10" xfId="0" applyNumberFormat="1" applyFont="1" applyBorder="1" applyAlignment="1" applyProtection="1">
      <alignment horizontal="center" vertical="center" wrapText="1"/>
      <protection locked="0"/>
    </xf>
    <xf numFmtId="165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165" fontId="9" fillId="4" borderId="7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165" fontId="9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9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9" fillId="4" borderId="7" xfId="1" applyFont="1" applyFill="1" applyBorder="1" applyAlignment="1" applyProtection="1">
      <alignment horizontal="center" vertical="center" wrapText="1"/>
      <protection locked="0"/>
    </xf>
    <xf numFmtId="164" fontId="9" fillId="4" borderId="10" xfId="1" applyFont="1" applyFill="1" applyBorder="1" applyAlignment="1" applyProtection="1">
      <alignment horizontal="center" vertical="center" wrapText="1"/>
      <protection locked="0"/>
    </xf>
    <xf numFmtId="165" fontId="9" fillId="4" borderId="15" xfId="1" applyNumberFormat="1" applyFont="1" applyFill="1" applyBorder="1" applyAlignment="1" applyProtection="1">
      <alignment horizontal="center" vertical="center" wrapText="1"/>
    </xf>
    <xf numFmtId="165" fontId="9" fillId="4" borderId="17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right" wrapText="1" readingOrder="1"/>
    </xf>
    <xf numFmtId="167" fontId="26" fillId="0" borderId="0" xfId="0" applyNumberFormat="1" applyFont="1" applyAlignment="1">
      <alignment wrapText="1" readingOrder="1"/>
    </xf>
    <xf numFmtId="0" fontId="27" fillId="0" borderId="29" xfId="0" applyFont="1" applyBorder="1" applyAlignment="1">
      <alignment vertical="top" wrapText="1" readingOrder="1"/>
    </xf>
    <xf numFmtId="0" fontId="24" fillId="0" borderId="3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167" fontId="27" fillId="0" borderId="29" xfId="0" applyNumberFormat="1" applyFont="1" applyBorder="1" applyAlignment="1">
      <alignment vertical="top" wrapText="1" readingOrder="1"/>
    </xf>
    <xf numFmtId="167" fontId="28" fillId="0" borderId="29" xfId="0" applyNumberFormat="1" applyFont="1" applyBorder="1" applyAlignment="1">
      <alignment vertical="top" wrapText="1" readingOrder="1"/>
    </xf>
    <xf numFmtId="0" fontId="27" fillId="0" borderId="34" xfId="0" applyFont="1" applyBorder="1" applyAlignment="1">
      <alignment vertical="top" wrapText="1" readingOrder="1"/>
    </xf>
    <xf numFmtId="0" fontId="24" fillId="0" borderId="34" xfId="0" applyFont="1" applyBorder="1" applyAlignment="1">
      <alignment vertical="top" wrapText="1"/>
    </xf>
    <xf numFmtId="0" fontId="27" fillId="0" borderId="34" xfId="0" applyFont="1" applyBorder="1" applyAlignment="1">
      <alignment horizontal="right" vertical="top" wrapText="1" readingOrder="1"/>
    </xf>
    <xf numFmtId="167" fontId="26" fillId="0" borderId="29" xfId="0" applyNumberFormat="1" applyFont="1" applyBorder="1" applyAlignment="1">
      <alignment vertical="top" wrapText="1" readingOrder="1"/>
    </xf>
    <xf numFmtId="0" fontId="26" fillId="13" borderId="29" xfId="0" applyFont="1" applyFill="1" applyBorder="1" applyAlignment="1">
      <alignment vertical="top" wrapText="1" readingOrder="1"/>
    </xf>
    <xf numFmtId="167" fontId="26" fillId="13" borderId="29" xfId="0" applyNumberFormat="1" applyFont="1" applyFill="1" applyBorder="1" applyAlignment="1">
      <alignment vertical="top" wrapText="1" readingOrder="1"/>
    </xf>
    <xf numFmtId="0" fontId="24" fillId="0" borderId="35" xfId="0" applyFont="1" applyBorder="1" applyAlignment="1">
      <alignment vertical="top" wrapText="1"/>
    </xf>
    <xf numFmtId="0" fontId="24" fillId="0" borderId="33" xfId="0" applyFont="1" applyBorder="1" applyAlignment="1">
      <alignment vertical="top" wrapText="1"/>
    </xf>
    <xf numFmtId="0" fontId="26" fillId="12" borderId="29" xfId="0" applyFont="1" applyFill="1" applyBorder="1" applyAlignment="1">
      <alignment vertical="top" wrapText="1" readingOrder="1"/>
    </xf>
    <xf numFmtId="167" fontId="26" fillId="12" borderId="29" xfId="0" applyNumberFormat="1" applyFont="1" applyFill="1" applyBorder="1" applyAlignment="1">
      <alignment vertical="top" wrapText="1" readingOrder="1"/>
    </xf>
    <xf numFmtId="0" fontId="26" fillId="0" borderId="29" xfId="0" applyFont="1" applyBorder="1" applyAlignment="1">
      <alignment vertical="top" wrapText="1" readingOrder="1"/>
    </xf>
    <xf numFmtId="167" fontId="29" fillId="0" borderId="29" xfId="0" applyNumberFormat="1" applyFont="1" applyBorder="1" applyAlignment="1">
      <alignment vertical="top" wrapText="1" readingOrder="1"/>
    </xf>
    <xf numFmtId="0" fontId="26" fillId="11" borderId="32" xfId="0" applyFont="1" applyFill="1" applyBorder="1" applyAlignment="1">
      <alignment vertical="top" wrapText="1" readingOrder="1"/>
    </xf>
    <xf numFmtId="0" fontId="26" fillId="11" borderId="0" xfId="0" applyFont="1" applyFill="1" applyAlignment="1">
      <alignment vertical="top" wrapText="1" readingOrder="1"/>
    </xf>
    <xf numFmtId="0" fontId="26" fillId="11" borderId="31" xfId="0" applyFont="1" applyFill="1" applyBorder="1" applyAlignment="1">
      <alignment vertical="top" wrapText="1" readingOrder="1"/>
    </xf>
    <xf numFmtId="0" fontId="27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right" vertical="top" wrapText="1" readingOrder="1"/>
    </xf>
    <xf numFmtId="0" fontId="26" fillId="10" borderId="29" xfId="0" applyFont="1" applyFill="1" applyBorder="1" applyAlignment="1">
      <alignment horizontal="center" wrapText="1" readingOrder="1"/>
    </xf>
    <xf numFmtId="0" fontId="26" fillId="0" borderId="0" xfId="0" applyFont="1" applyAlignment="1">
      <alignment vertical="top" wrapText="1" readingOrder="1"/>
    </xf>
    <xf numFmtId="0" fontId="26" fillId="0" borderId="0" xfId="0" applyFont="1" applyAlignment="1">
      <alignment horizontal="right" vertical="top" wrapText="1" readingOrder="1"/>
    </xf>
    <xf numFmtId="0" fontId="26" fillId="0" borderId="0" xfId="0" applyFont="1" applyAlignment="1">
      <alignment horizontal="left" vertical="top" wrapText="1" readingOrder="1"/>
    </xf>
    <xf numFmtId="0" fontId="25" fillId="0" borderId="0" xfId="0" applyFont="1" applyAlignment="1">
      <alignment vertical="top" wrapText="1" readingOrder="1"/>
    </xf>
    <xf numFmtId="0" fontId="24" fillId="0" borderId="0" xfId="0" applyFont="1" applyAlignment="1"/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ncy Waleska Zuniga Mencia" id="{B3262B51-D2E5-4C9A-9753-D925B4C20F81}" userId="S::nzuniga@unicef.org::f277b398-f190-445b-a0a2-3fa61219744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8" dT="2023-02-02T00:03:04.64" personId="{B3262B51-D2E5-4C9A-9753-D925B4C20F81}" id="{A382597C-3A1E-45F7-BF12-E478A05BB54E}">
    <text>LB</text>
  </threadedComment>
  <threadedComment ref="F178" dT="2023-02-02T00:02:58.83" personId="{B3262B51-D2E5-4C9A-9753-D925B4C20F81}" id="{534943C7-B680-4736-ADEB-65E05013B3CE}">
    <text>evaluación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8670403&amp;startdate=09%2F01%2F2023%2000%3A00%3A00&amp;p_activity=437869506&amp;p_ir=218467590&amp;p_pcr=55198022&amp;rs%3AParameterLanguage=" TargetMode="External"/><Relationship Id="rId2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1368999&amp;startdate=09%2F01%2F2023%2000%3A00%3A00&amp;p_activity=437869505&amp;p_ir=218467590&amp;p_pcr=55198022&amp;rs%3AParameterLanguage=" TargetMode="External"/><Relationship Id="rId4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602491&amp;startdate=09%2F01%2F2023%2000%3A00%3A00&amp;p_activity=437870432&amp;p_ir=218467590&amp;p_pcr=55198022&amp;rs%3AParameterLanguage=" TargetMode="External"/><Relationship Id="rId4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901099482&amp;startdate=09%2F01%2F2023%2000%3A00%3A00&amp;p_activity=437870435&amp;p_ir=218467591&amp;p_pcr=55198022&amp;rs%3AParameterLanguage=" TargetMode="External"/><Relationship Id="rId6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3348661&amp;startdate=09%2F01%2F2023%2000%3A00%3A00&amp;p_activity=437870438&amp;p_ir=218467591&amp;p_pcr=55198022&amp;rs%3AParameterLanguage=" TargetMode="External"/><Relationship Id="rId6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0906151&amp;startdate=09%2F01%2F2023%2000%3A00%3A00&amp;p_activity=437870438&amp;p_ir=218467591&amp;p_pcr=55198022&amp;rs%3AParameterLanguage=" TargetMode="External"/><Relationship Id="rId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903716425&amp;startdate=09%2F01%2F2023%2000%3A00%3A00&amp;p_activity=437871337&amp;p_ir=218467536&amp;p_pcr=55197496&amp;rs%3AParameterLanguage=" TargetMode="External"/><Relationship Id="rId1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2786119&amp;startdate=09%2F01%2F2023%2000%3A00%3A00&amp;p_activity=437869505&amp;p_ir=218467590&amp;p_pcr=55198022&amp;rs%3AParameterLanguage=" TargetMode="External"/><Relationship Id="rId2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7395296&amp;startdate=09%2F01%2F2023%2000%3A00%3A00&amp;p_activity=437869507&amp;p_ir=218467590&amp;p_pcr=55198022&amp;rs%3AParameterLanguage=" TargetMode="External"/><Relationship Id="rId1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981251&amp;startdate=09%2F01%2F2023%2000%3A00%3A00&amp;p_activity=437869505&amp;p_ir=218467590&amp;p_pcr=55198022&amp;rs%3AParameterLanguage=" TargetMode="External"/><Relationship Id="rId2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-999&amp;startdate=09%2F01%2F2023%2000%3A00%3A00&amp;p_activity=437869506&amp;p_ir=218467590&amp;p_pcr=55198022&amp;rs%3AParameterLanguage=" TargetMode="External"/><Relationship Id="rId3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5667832&amp;startdate=09%2F01%2F2023%2000%3A00%3A00&amp;p_activity=437869507&amp;p_ir=218467590&amp;p_pcr=55198022&amp;rs%3AParameterLanguage=" TargetMode="External"/><Relationship Id="rId3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732622&amp;startdate=09%2F01%2F2023%2000%3A00%3A00&amp;p_activity=437870432&amp;p_ir=218467590&amp;p_pcr=55198022&amp;rs%3AParameterLanguage=" TargetMode="External"/><Relationship Id="rId4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7517707&amp;startdate=09%2F01%2F2023%2000%3A00%3A00&amp;p_activity=437870432&amp;p_ir=218467590&amp;p_pcr=55198022&amp;rs%3AParameterLanguage=" TargetMode="External"/><Relationship Id="rId4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444819&amp;startdate=09%2F01%2F2023%2000%3A00%3A00&amp;p_activity=437870432&amp;p_ir=218467590&amp;p_pcr=55198022&amp;rs%3AParameterLanguage=" TargetMode="External"/><Relationship Id="rId5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902220510&amp;startdate=09%2F01%2F2023%2000%3A00%3A00&amp;p_activity=437870436&amp;p_ir=218467591&amp;p_pcr=55198022&amp;rs%3AParameterLanguage=" TargetMode="External"/><Relationship Id="rId5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810264&amp;startdate=09%2F01%2F2023%2000%3A00%3A00&amp;p_activity=437870438&amp;p_ir=218467591&amp;p_pcr=55198022&amp;rs%3AParameterLanguage=" TargetMode="External"/><Relationship Id="rId6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532484&amp;startdate=09%2F01%2F2023%2000%3A00%3A00&amp;p_activity=437870438&amp;p_ir=218467591&amp;p_pcr=55198022&amp;rs%3AParameterLanguage=" TargetMode="External"/><Relationship Id="rId7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186967&amp;startdate=09%2F01%2F2023%2000%3A00%3A00&amp;p_activity=437870438&amp;p_ir=218467591&amp;p_pcr=55198022&amp;rs%3AParameterLanguage=" TargetMode="External"/><Relationship Id="rId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903410640&amp;startdate=09%2F01%2F2023%2000%3A00%3A00&amp;p_activity=437869501&amp;p_ir=218467589&amp;p_pcr=55198022&amp;rs%3AParameterLanguage=" TargetMode="External"/><Relationship Id="rId6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598844&amp;startdate=09%2F01%2F2023%2000%3A00%3A00&amp;p_activity=437870438&amp;p_ir=218467591&amp;p_pcr=55198022&amp;rs%3AParameterLanguage=" TargetMode="External"/><Relationship Id="rId1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73721&amp;startdate=09%2F01%2F2023%2000%3A00%3A00&amp;p_activity=437869505&amp;p_ir=218467590&amp;p_pcr=55198022&amp;rs%3AParameterLanguage=" TargetMode="External"/><Relationship Id="rId1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022723&amp;startdate=09%2F01%2F2023%2000%3A00%3A00&amp;p_activity=437869505&amp;p_ir=218467590&amp;p_pcr=55198022&amp;rs%3AParameterLanguage=" TargetMode="External"/><Relationship Id="rId2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0560244&amp;startdate=09%2F01%2F2023%2000%3A00%3A00&amp;p_activity=437869505&amp;p_ir=218467590&amp;p_pcr=55198022&amp;rs%3AParameterLanguage=" TargetMode="External"/><Relationship Id="rId2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85504343&amp;startdate=09%2F01%2F2023%2000%3A00%3A00&amp;p_activity=437869506&amp;p_ir=218467590&amp;p_pcr=55198022&amp;rs%3AParameterLanguage=" TargetMode="External"/><Relationship Id="rId3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0543687&amp;startdate=09%2F01%2F2023%2000%3A00%3A00&amp;p_activity=437869507&amp;p_ir=218467590&amp;p_pcr=55198022&amp;rs%3AParameterLanguage=" TargetMode="External"/><Relationship Id="rId3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3333719&amp;startdate=09%2F01%2F2023%2000%3A00%3A00&amp;p_activity=437870432&amp;p_ir=218467590&amp;p_pcr=55198022&amp;rs%3AParameterLanguage=" TargetMode="External"/><Relationship Id="rId4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6941405&amp;startdate=09%2F01%2F2023%2000%3A00%3A00&amp;p_activity=437870432&amp;p_ir=218467590&amp;p_pcr=55198022&amp;rs%3AParameterLanguage=" TargetMode="External"/><Relationship Id="rId4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3962143&amp;startdate=09%2F01%2F2023%2000%3A00%3A00&amp;p_activity=437870435&amp;p_ir=218467591&amp;p_pcr=55198022&amp;rs%3AParameterLanguage=" TargetMode="External"/><Relationship Id="rId5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70813&amp;startdate=09%2F01%2F2023%2000%3A00%3A00&amp;p_activity=437870438&amp;p_ir=218467591&amp;p_pcr=55198022&amp;rs%3AParameterLanguage=" TargetMode="External"/><Relationship Id="rId6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2485290&amp;startdate=09%2F01%2F2023%2000%3A00%3A00&amp;p_activity=437870438&amp;p_ir=218467591&amp;p_pcr=55198022&amp;rs%3AParameterLanguage=" TargetMode="External"/><Relationship Id="rId6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1053416&amp;startdate=09%2F01%2F2023%2000%3A00%3A00&amp;p_activity=437870438&amp;p_ir=218467591&amp;p_pcr=55198022&amp;rs%3AParameterLanguage=" TargetMode="External"/><Relationship Id="rId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4449878&amp;startdate=09%2F01%2F2023%2000%3A00%3A00&amp;p_activity=437869505&amp;p_ir=218467590&amp;p_pcr=55198022&amp;rs%3AParameterLanguage=" TargetMode="External"/><Relationship Id="rId5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95644207&amp;startdate=09%2F01%2F2023%2000%3A00%3A00&amp;p_activity=437870436&amp;p_ir=218467591&amp;p_pcr=55198022&amp;rs%3AParameterLanguage=" TargetMode="External"/><Relationship Id="rId7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072977&amp;startdate=09%2F01%2F2023%2000%3A00%3A00&amp;p_activity=437870438&amp;p_ir=218467591&amp;p_pcr=55198022&amp;rs%3AParameterLanguage=" TargetMode="External"/><Relationship Id="rId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91400617&amp;startdate=09%2F01%2F2023%2000%3A00%3A00&amp;p_activity=437869501&amp;p_ir=218467589&amp;p_pcr=55198022&amp;rs%3AParameterLanguage=" TargetMode="External"/><Relationship Id="rId1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3765045&amp;startdate=09%2F01%2F2023%2000%3A00%3A00&amp;p_activity=437869505&amp;p_ir=218467590&amp;p_pcr=55198022&amp;rs%3AParameterLanguage=" TargetMode="External"/><Relationship Id="rId1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52780&amp;startdate=09%2F01%2F2023%2000%3A00%3A00&amp;p_activity=437869505&amp;p_ir=218467590&amp;p_pcr=55198022&amp;rs%3AParameterLanguage=" TargetMode="External"/><Relationship Id="rId2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4335537&amp;startdate=09%2F01%2F2023%2000%3A00%3A00&amp;p_activity=437869506&amp;p_ir=218467590&amp;p_pcr=55198022&amp;rs%3AParameterLanguage=" TargetMode="External"/><Relationship Id="rId3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9019516&amp;startdate=09%2F01%2F2023%2000%3A00%3A00&amp;p_activity=437869507&amp;p_ir=218467590&amp;p_pcr=55198022&amp;rs%3AParameterLanguage=" TargetMode="External"/><Relationship Id="rId3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901707155&amp;startdate=09%2F01%2F2023%2000%3A00%3A00&amp;p_activity=437870432&amp;p_ir=218467590&amp;p_pcr=55198022&amp;rs%3AParameterLanguage=" TargetMode="External"/><Relationship Id="rId4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4695150&amp;startdate=09%2F01%2F2023%2000%3A00%3A00&amp;p_activity=437870432&amp;p_ir=218467590&amp;p_pcr=55198022&amp;rs%3AParameterLanguage=" TargetMode="External"/><Relationship Id="rId5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800186&amp;startdate=09%2F01%2F2023%2000%3A00%3A00&amp;p_activity=437870438&amp;p_ir=218467591&amp;p_pcr=55198022&amp;rs%3AParameterLanguage=" TargetMode="External"/><Relationship Id="rId6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934722&amp;startdate=09%2F01%2F2023%2000%3A00%3A00&amp;p_activity=437870438&amp;p_ir=218467591&amp;p_pcr=55198022&amp;rs%3AParameterLanguage=" TargetMode="External"/><Relationship Id="rId2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9231292&amp;startdate=09%2F01%2F2023%2000%3A00%3A00&amp;p_activity=437869505&amp;p_ir=218467590&amp;p_pcr=55198022&amp;rs%3AParameterLanguage=" TargetMode="External"/><Relationship Id="rId4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3466653&amp;startdate=09%2F01%2F2023%2000%3A00%3A00&amp;p_activity=437870432&amp;p_ir=218467590&amp;p_pcr=55198022&amp;rs%3AParameterLanguage=" TargetMode="External"/><Relationship Id="rId5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0597060&amp;startdate=09%2F01%2F2023%2000%3A00%3A00&amp;p_activity=437870437&amp;p_ir=218467591&amp;p_pcr=55198022&amp;rs%3AParameterLanguage=" TargetMode="External"/><Relationship Id="rId6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1054429&amp;startdate=09%2F01%2F2023%2000%3A00%3A00&amp;p_activity=437870438&amp;p_ir=218467591&amp;p_pcr=55198022&amp;rs%3AParameterLanguage=" TargetMode="External"/><Relationship Id="rId7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35341&amp;startdate=09%2F01%2F2023%2000%3A00%3A00&amp;p_activity=437870438&amp;p_ir=218467591&amp;p_pcr=55198022&amp;rs%3AParameterLanguage=" TargetMode="External"/><Relationship Id="rId7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5666856&amp;startdate=09%2F01%2F2023%2000%3A00%3A00&amp;p_activity=437870438&amp;p_ir=218467591&amp;p_pcr=55198022&amp;rs%3AParameterLanguage=" TargetMode="External"/><Relationship Id="rId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891181110&amp;startdate=09%2F01%2F2023%2000%3A00%3A00&amp;p_activity=437871337&amp;p_ir=218467536&amp;p_pcr=55197496&amp;rs%3AParameterLanguage=" TargetMode="External"/><Relationship Id="rId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3456984&amp;startdate=09%2F01%2F2023%2000%3A00%3A00&amp;p_activity=437869501&amp;p_ir=218467589&amp;p_pcr=55198022&amp;rs%3AParameterLanguage=" TargetMode="External"/><Relationship Id="rId1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2843301&amp;startdate=09%2F01%2F2023%2000%3A00%3A00&amp;p_activity=437869505&amp;p_ir=218467590&amp;p_pcr=55198022&amp;rs%3AParameterLanguage=" TargetMode="External"/><Relationship Id="rId2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0291365&amp;startdate=09%2F01%2F2023%2000%3A00%3A00&amp;p_activity=437869505&amp;p_ir=218467590&amp;p_pcr=55198022&amp;rs%3AParameterLanguage=" TargetMode="External"/><Relationship Id="rId2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903038774&amp;startdate=09%2F01%2F2023%2000%3A00%3A00&amp;p_activity=437869506&amp;p_ir=218467590&amp;p_pcr=55198022&amp;rs%3AParameterLanguage=" TargetMode="External"/><Relationship Id="rId3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428699&amp;startdate=09%2F01%2F2023%2000%3A00%3A00&amp;p_activity=437870432&amp;p_ir=218467590&amp;p_pcr=55198022&amp;rs%3AParameterLanguage=" TargetMode="External"/><Relationship Id="rId4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7484098&amp;startdate=09%2F01%2F2023%2000%3A00%3A00&amp;p_activity=437870435&amp;p_ir=218467591&amp;p_pcr=55198022&amp;rs%3AParameterLanguage=" TargetMode="External"/><Relationship Id="rId5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3006706&amp;startdate=09%2F01%2F2023%2000%3A00%3A00&amp;p_activity=437870438&amp;p_ir=218467591&amp;p_pcr=55198022&amp;rs%3AParameterLanguage=" TargetMode="External"/><Relationship Id="rId1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613806&amp;startdate=09%2F01%2F2023%2000%3A00%3A00&amp;p_activity=437869505&amp;p_ir=218467590&amp;p_pcr=55198022&amp;rs%3AParameterLanguage=" TargetMode="External"/><Relationship Id="rId3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9844917&amp;startdate=09%2F01%2F2023%2000%3A00%3A00&amp;p_activity=437869507&amp;p_ir=218467590&amp;p_pcr=55198022&amp;rs%3AParameterLanguage=" TargetMode="External"/><Relationship Id="rId4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458771&amp;startdate=09%2F01%2F2023%2000%3A00%3A00&amp;p_activity=437870432&amp;p_ir=218467590&amp;p_pcr=55198022&amp;rs%3AParameterLanguage=" TargetMode="External"/><Relationship Id="rId5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79053620&amp;startdate=09%2F01%2F2023%2000%3A00%3A00&amp;p_activity=437870436&amp;p_ir=218467591&amp;p_pcr=55198022&amp;rs%3AParameterLanguage=" TargetMode="External"/><Relationship Id="rId6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608951&amp;startdate=09%2F01%2F2023%2000%3A00%3A00&amp;p_activity=437870438&amp;p_ir=218467591&amp;p_pcr=55198022&amp;rs%3AParameterLanguage=" TargetMode="External"/><Relationship Id="rId6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0201498&amp;startdate=09%2F01%2F2023%2000%3A00%3A00&amp;p_activity=437870438&amp;p_ir=218467591&amp;p_pcr=55198022&amp;rs%3AParameterLanguage=" TargetMode="External"/><Relationship Id="rId7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616485&amp;startdate=09%2F01%2F2023%2000%3A00%3A00&amp;p_activity=437870438&amp;p_ir=218467591&amp;p_pcr=55198022&amp;rs%3AParameterLanguage=" TargetMode="External"/><Relationship Id="rId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7322817&amp;startdate=09%2F01%2F2023%2000%3A00%3A00&amp;p_activity=437869501&amp;p_ir=218467589&amp;p_pcr=55198022&amp;rs%3AParameterLanguage=" TargetMode="External"/><Relationship Id="rId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9118259&amp;startdate=09%2F01%2F2023%2000%3A00%3A00&amp;p_activity=437869505&amp;p_ir=218467590&amp;p_pcr=55198022&amp;rs%3AParameterLanguage=" TargetMode="External"/><Relationship Id="rId1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5838997&amp;startdate=09%2F01%2F2023%2000%3A00%3A00&amp;p_activity=437869505&amp;p_ir=218467590&amp;p_pcr=55198022&amp;rs%3AParameterLanguage=" TargetMode="External"/><Relationship Id="rId1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8814352&amp;startdate=09%2F01%2F2023%2000%3A00%3A00&amp;p_activity=437869505&amp;p_ir=218467590&amp;p_pcr=55198022&amp;rs%3AParameterLanguage=" TargetMode="External"/><Relationship Id="rId3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622756&amp;startdate=09%2F01%2F2023%2000%3A00%3A00&amp;p_activity=437870432&amp;p_ir=218467590&amp;p_pcr=55198022&amp;rs%3AParameterLanguage=" TargetMode="External"/><Relationship Id="rId3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7158792&amp;startdate=09%2F01%2F2023%2000%3A00%3A00&amp;p_activity=437870432&amp;p_ir=218467590&amp;p_pcr=55198022&amp;rs%3AParameterLanguage=" TargetMode="External"/><Relationship Id="rId5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89780992&amp;startdate=09%2F01%2F2023%2000%3A00%3A00&amp;p_activity=437870436&amp;p_ir=218467591&amp;p_pcr=55198022&amp;rs%3AParameterLanguage=" TargetMode="External"/><Relationship Id="rId5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3993258&amp;startdate=09%2F01%2F2023%2000%3A00%3A00&amp;p_activity=437870437&amp;p_ir=218467591&amp;p_pcr=55198022&amp;rs%3AParameterLanguage=" TargetMode="External"/><Relationship Id="rId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328901356391&amp;startdate=09%2F01%2F2023%2000%3A00%3A00&amp;p_activity=437869503&amp;p_ir=218467589&amp;p_pcr=55198022&amp;rs%3AParameterLanguage=" TargetMode="External"/><Relationship Id="rId7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4437569&amp;startdate=09%2F01%2F2023%2000%3A00%3A00&amp;p_activity=437870438&amp;p_ir=218467591&amp;p_pcr=55198022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D31A-301C-435A-9667-92EEEAFBADB1}">
  <dimension ref="A1:M222"/>
  <sheetViews>
    <sheetView topLeftCell="A61" zoomScale="70" zoomScaleNormal="70" workbookViewId="0">
      <selection activeCell="E192" sqref="E192:F192"/>
    </sheetView>
  </sheetViews>
  <sheetFormatPr defaultColWidth="9.140625" defaultRowHeight="15.6"/>
  <cols>
    <col min="1" max="1" width="1.28515625" style="1" customWidth="1"/>
    <col min="2" max="2" width="30.7109375" style="1" customWidth="1"/>
    <col min="3" max="3" width="54" style="153" customWidth="1"/>
    <col min="4" max="5" width="25.140625" style="113" customWidth="1"/>
    <col min="6" max="6" width="25.7109375" style="128" customWidth="1"/>
    <col min="7" max="7" width="25.7109375" style="1" customWidth="1"/>
    <col min="8" max="8" width="23.140625" style="128" customWidth="1"/>
    <col min="9" max="9" width="22.42578125" style="1" customWidth="1"/>
    <col min="10" max="10" width="22.42578125" style="73" customWidth="1"/>
    <col min="11" max="11" width="25.7109375" style="74" customWidth="1"/>
    <col min="12" max="12" width="30.28515625" style="10" customWidth="1"/>
    <col min="13" max="13" width="18.85546875" style="1" customWidth="1"/>
    <col min="14" max="14" width="9.140625" style="1"/>
    <col min="15" max="15" width="17.7109375" style="1" customWidth="1"/>
    <col min="16" max="16" width="26.42578125" style="1" customWidth="1"/>
    <col min="17" max="17" width="22.42578125" style="1" customWidth="1"/>
    <col min="18" max="18" width="29.7109375" style="1" customWidth="1"/>
    <col min="19" max="19" width="23.42578125" style="1" customWidth="1"/>
    <col min="20" max="20" width="18.42578125" style="1" customWidth="1"/>
    <col min="21" max="21" width="17.42578125" style="1" customWidth="1"/>
    <col min="22" max="22" width="25.140625" style="1" customWidth="1"/>
    <col min="23" max="16384" width="9.140625" style="1"/>
  </cols>
  <sheetData>
    <row r="1" spans="1:13" ht="30.75" customHeight="1">
      <c r="B1" s="191" t="s">
        <v>0</v>
      </c>
      <c r="C1" s="191"/>
      <c r="D1" s="191"/>
      <c r="E1" s="191"/>
      <c r="F1" s="191"/>
      <c r="G1" s="2"/>
      <c r="H1" s="117"/>
      <c r="I1" s="3"/>
      <c r="J1" s="4"/>
      <c r="K1" s="5"/>
      <c r="L1" s="6"/>
    </row>
    <row r="2" spans="1:13" ht="16.5" customHeight="1">
      <c r="B2" s="192" t="s">
        <v>1</v>
      </c>
      <c r="C2" s="192"/>
      <c r="D2" s="192"/>
      <c r="E2" s="192"/>
      <c r="F2" s="192"/>
      <c r="G2" s="7"/>
      <c r="H2" s="118"/>
      <c r="I2" s="7"/>
      <c r="J2" s="8"/>
      <c r="K2" s="9"/>
    </row>
    <row r="3" spans="1:13">
      <c r="E3" s="113">
        <v>24.5</v>
      </c>
    </row>
    <row r="4" spans="1:13" ht="119.25" customHeight="1">
      <c r="B4" s="11" t="s">
        <v>2</v>
      </c>
      <c r="C4" s="154" t="s">
        <v>3</v>
      </c>
      <c r="D4" s="103" t="s">
        <v>4</v>
      </c>
      <c r="E4" s="103" t="s">
        <v>5</v>
      </c>
      <c r="F4" s="137" t="s">
        <v>6</v>
      </c>
      <c r="G4" s="13" t="s">
        <v>7</v>
      </c>
      <c r="H4" s="119" t="s">
        <v>8</v>
      </c>
      <c r="I4" s="11" t="s">
        <v>9</v>
      </c>
      <c r="J4" s="11" t="s">
        <v>10</v>
      </c>
      <c r="K4" s="12" t="s">
        <v>11</v>
      </c>
      <c r="L4" s="14" t="s">
        <v>12</v>
      </c>
      <c r="M4" s="15"/>
    </row>
    <row r="5" spans="1:13" ht="51" customHeight="1">
      <c r="B5" s="16" t="s">
        <v>13</v>
      </c>
      <c r="C5" s="193" t="s">
        <v>14</v>
      </c>
      <c r="D5" s="194"/>
      <c r="E5" s="194"/>
      <c r="F5" s="194"/>
      <c r="G5" s="194"/>
      <c r="H5" s="194"/>
      <c r="I5" s="194"/>
      <c r="J5" s="194"/>
      <c r="K5" s="194"/>
      <c r="L5" s="194"/>
      <c r="M5" s="17"/>
    </row>
    <row r="6" spans="1:13" ht="51" customHeight="1">
      <c r="B6" s="16" t="s">
        <v>15</v>
      </c>
      <c r="C6" s="193" t="s">
        <v>16</v>
      </c>
      <c r="D6" s="194"/>
      <c r="E6" s="194"/>
      <c r="F6" s="194"/>
      <c r="G6" s="194"/>
      <c r="H6" s="194"/>
      <c r="I6" s="194"/>
      <c r="J6" s="194"/>
      <c r="K6" s="194"/>
      <c r="L6" s="194"/>
      <c r="M6" s="18"/>
    </row>
    <row r="7" spans="1:13" ht="158.25" customHeight="1">
      <c r="B7" s="19" t="s">
        <v>17</v>
      </c>
      <c r="C7" s="155" t="s">
        <v>18</v>
      </c>
      <c r="D7" s="104">
        <v>50000</v>
      </c>
      <c r="E7" s="104"/>
      <c r="F7" s="138"/>
      <c r="G7" s="21">
        <v>38156.129999999997</v>
      </c>
      <c r="H7" s="120">
        <f>SUM(E7:G7)</f>
        <v>38156.129999999997</v>
      </c>
      <c r="I7" s="22">
        <v>0.75</v>
      </c>
      <c r="J7" s="21"/>
      <c r="K7" s="23" t="s">
        <v>19</v>
      </c>
      <c r="L7" s="24" t="s">
        <v>20</v>
      </c>
      <c r="M7" s="25"/>
    </row>
    <row r="8" spans="1:13" ht="76.900000000000006" customHeight="1">
      <c r="B8" s="19" t="s">
        <v>21</v>
      </c>
      <c r="C8" s="155" t="s">
        <v>22</v>
      </c>
      <c r="D8" s="178">
        <v>70000</v>
      </c>
      <c r="E8" s="104"/>
      <c r="F8" s="138"/>
      <c r="G8" s="21"/>
      <c r="H8" s="120">
        <f t="shared" ref="H8:H14" si="0">SUM(E8:G8)</f>
        <v>0</v>
      </c>
      <c r="I8" s="22">
        <v>0.62</v>
      </c>
      <c r="J8" s="21"/>
      <c r="K8" s="23" t="s">
        <v>23</v>
      </c>
      <c r="L8" s="24" t="s">
        <v>24</v>
      </c>
      <c r="M8" s="25"/>
    </row>
    <row r="9" spans="1:13" ht="95.45" customHeight="1">
      <c r="B9" s="19" t="s">
        <v>25</v>
      </c>
      <c r="C9" s="155" t="s">
        <v>26</v>
      </c>
      <c r="D9" s="178">
        <v>100000</v>
      </c>
      <c r="E9" s="104">
        <f>102579.98/24.5</f>
        <v>4186.9379591836732</v>
      </c>
      <c r="F9" s="138"/>
      <c r="G9" s="21"/>
      <c r="H9" s="120">
        <f t="shared" si="0"/>
        <v>4186.9379591836732</v>
      </c>
      <c r="I9" s="22">
        <v>0.68</v>
      </c>
      <c r="J9" s="21"/>
      <c r="K9" s="23" t="s">
        <v>27</v>
      </c>
      <c r="L9" s="24" t="s">
        <v>28</v>
      </c>
      <c r="M9" s="25"/>
    </row>
    <row r="10" spans="1:13" ht="95.45" customHeight="1">
      <c r="B10" s="19" t="s">
        <v>25</v>
      </c>
      <c r="C10" s="155" t="s">
        <v>29</v>
      </c>
      <c r="D10" s="104">
        <v>0</v>
      </c>
      <c r="E10" s="104">
        <f>701995.81/24.5</f>
        <v>28652.890204081636</v>
      </c>
      <c r="F10" s="138"/>
      <c r="G10" s="21"/>
      <c r="H10" s="120">
        <f t="shared" si="0"/>
        <v>28652.890204081636</v>
      </c>
      <c r="I10" s="22">
        <v>0.68</v>
      </c>
      <c r="J10" s="21"/>
      <c r="K10" s="23" t="s">
        <v>27</v>
      </c>
      <c r="L10" s="24" t="s">
        <v>28</v>
      </c>
      <c r="M10" s="25"/>
    </row>
    <row r="11" spans="1:13" ht="90" customHeight="1">
      <c r="B11" s="19" t="s">
        <v>30</v>
      </c>
      <c r="C11" s="155" t="s">
        <v>31</v>
      </c>
      <c r="D11" s="178">
        <v>30000</v>
      </c>
      <c r="E11" s="104"/>
      <c r="F11" s="138"/>
      <c r="G11" s="21"/>
      <c r="H11" s="120">
        <f t="shared" si="0"/>
        <v>0</v>
      </c>
      <c r="I11" s="22">
        <v>0.65</v>
      </c>
      <c r="J11" s="21"/>
      <c r="K11" s="23" t="s">
        <v>32</v>
      </c>
      <c r="L11" s="24" t="s">
        <v>33</v>
      </c>
      <c r="M11" s="25"/>
    </row>
    <row r="12" spans="1:13" ht="85.15" customHeight="1">
      <c r="B12" s="19" t="s">
        <v>34</v>
      </c>
      <c r="C12" s="156" t="s">
        <v>35</v>
      </c>
      <c r="D12" s="104">
        <v>20000</v>
      </c>
      <c r="E12" s="104"/>
      <c r="F12" s="139"/>
      <c r="G12" s="26"/>
      <c r="H12" s="120">
        <f t="shared" si="0"/>
        <v>0</v>
      </c>
      <c r="I12" s="27">
        <v>0.6</v>
      </c>
      <c r="J12" s="28"/>
      <c r="K12" s="29" t="s">
        <v>36</v>
      </c>
      <c r="L12" s="30" t="s">
        <v>37</v>
      </c>
      <c r="M12" s="25"/>
    </row>
    <row r="13" spans="1:13" ht="78">
      <c r="B13" s="19" t="s">
        <v>38</v>
      </c>
      <c r="C13" s="157" t="s">
        <v>39</v>
      </c>
      <c r="D13" s="178">
        <v>20000</v>
      </c>
      <c r="E13" s="104"/>
      <c r="F13" s="104"/>
      <c r="G13" s="20"/>
      <c r="H13" s="120">
        <f t="shared" si="0"/>
        <v>0</v>
      </c>
      <c r="I13" s="27">
        <v>0.4</v>
      </c>
      <c r="J13" s="21"/>
      <c r="K13" s="23"/>
      <c r="L13" s="31"/>
      <c r="M13" s="25"/>
    </row>
    <row r="14" spans="1:13" ht="61.15" customHeight="1">
      <c r="B14" s="19" t="s">
        <v>40</v>
      </c>
      <c r="C14" s="158" t="s">
        <v>41</v>
      </c>
      <c r="D14" s="104">
        <v>20000</v>
      </c>
      <c r="E14" s="104"/>
      <c r="F14" s="104"/>
      <c r="G14" s="32"/>
      <c r="H14" s="120">
        <f t="shared" si="0"/>
        <v>0</v>
      </c>
      <c r="I14" s="33">
        <v>0.5</v>
      </c>
      <c r="J14" s="34"/>
      <c r="K14" s="35"/>
      <c r="L14" s="36" t="s">
        <v>42</v>
      </c>
      <c r="M14" s="25"/>
    </row>
    <row r="15" spans="1:13" hidden="1">
      <c r="A15" s="37"/>
      <c r="B15" s="19" t="s">
        <v>43</v>
      </c>
      <c r="C15" s="159"/>
      <c r="D15" s="104"/>
      <c r="E15" s="104"/>
      <c r="F15" s="140"/>
      <c r="G15" s="38"/>
      <c r="H15" s="120">
        <f t="shared" ref="H7:H15" si="1">SUM(D15:G15)</f>
        <v>0</v>
      </c>
      <c r="I15" s="39"/>
      <c r="J15" s="38"/>
      <c r="K15" s="23"/>
      <c r="L15" s="40"/>
    </row>
    <row r="16" spans="1:13">
      <c r="A16" s="37"/>
      <c r="C16" s="160" t="s">
        <v>44</v>
      </c>
      <c r="D16" s="105">
        <f>SUM(D7:D15)</f>
        <v>310000</v>
      </c>
      <c r="E16" s="105">
        <f>SUM(E7:E15)</f>
        <v>32839.828163265309</v>
      </c>
      <c r="F16" s="121">
        <f>SUM(F7:F15)</f>
        <v>0</v>
      </c>
      <c r="G16" s="41">
        <f>SUM(G7:G15)</f>
        <v>38156.129999999997</v>
      </c>
      <c r="H16" s="121">
        <f>SUM(H7:H15)</f>
        <v>70995.958163265299</v>
      </c>
      <c r="I16" s="41">
        <f>(I7*H7)+(I8*H8)+(I9*H9)+(I11*H11)+(I12*H12)+(I13*H13)+(I14*H14)+(I15*H15)</f>
        <v>31464.215312244894</v>
      </c>
      <c r="J16" s="41">
        <f>SUM(J7:J15)</f>
        <v>0</v>
      </c>
      <c r="K16" s="42"/>
      <c r="L16" s="40"/>
      <c r="M16" s="43"/>
    </row>
    <row r="17" spans="1:13" ht="51" customHeight="1">
      <c r="A17" s="37"/>
      <c r="B17" s="16" t="s">
        <v>45</v>
      </c>
      <c r="C17" s="193" t="s">
        <v>46</v>
      </c>
      <c r="D17" s="194"/>
      <c r="E17" s="194"/>
      <c r="F17" s="194"/>
      <c r="G17" s="194"/>
      <c r="H17" s="194"/>
      <c r="I17" s="194"/>
      <c r="J17" s="194"/>
      <c r="K17" s="194"/>
      <c r="L17" s="194"/>
      <c r="M17" s="18"/>
    </row>
    <row r="18" spans="1:13" ht="76.900000000000006" customHeight="1">
      <c r="A18" s="37"/>
      <c r="B18" s="19" t="s">
        <v>47</v>
      </c>
      <c r="C18" s="161" t="s">
        <v>48</v>
      </c>
      <c r="D18" s="178">
        <v>40000</v>
      </c>
      <c r="E18" s="104">
        <f>190952.01/24.5</f>
        <v>7793.9595918367349</v>
      </c>
      <c r="F18" s="138"/>
      <c r="G18" s="21"/>
      <c r="H18" s="120">
        <f>SUM(E18:G18)</f>
        <v>7793.9595918367349</v>
      </c>
      <c r="I18" s="22">
        <v>0.95</v>
      </c>
      <c r="J18" s="21"/>
      <c r="K18" s="23" t="s">
        <v>49</v>
      </c>
      <c r="L18" s="24" t="s">
        <v>50</v>
      </c>
      <c r="M18" s="25"/>
    </row>
    <row r="19" spans="1:13" ht="103.5" customHeight="1">
      <c r="A19" s="37"/>
      <c r="B19" s="19" t="s">
        <v>51</v>
      </c>
      <c r="C19" s="162" t="s">
        <v>52</v>
      </c>
      <c r="D19" s="178">
        <v>76500</v>
      </c>
      <c r="E19" s="104">
        <f>89000/24.5</f>
        <v>3632.6530612244896</v>
      </c>
      <c r="F19" s="138"/>
      <c r="G19" s="21"/>
      <c r="H19" s="120">
        <f t="shared" ref="H19:H22" si="2">SUM(E19:G19)</f>
        <v>3632.6530612244896</v>
      </c>
      <c r="I19" s="22">
        <v>0.85</v>
      </c>
      <c r="J19" s="21"/>
      <c r="K19" s="23" t="s">
        <v>53</v>
      </c>
      <c r="L19" s="24" t="s">
        <v>54</v>
      </c>
      <c r="M19" s="25"/>
    </row>
    <row r="20" spans="1:13" ht="103.9" customHeight="1">
      <c r="A20" s="37"/>
      <c r="B20" s="19" t="s">
        <v>55</v>
      </c>
      <c r="C20" s="156" t="s">
        <v>56</v>
      </c>
      <c r="D20" s="104">
        <v>45000</v>
      </c>
      <c r="E20" s="104"/>
      <c r="F20" s="138"/>
      <c r="G20" s="21"/>
      <c r="H20" s="120">
        <f t="shared" si="2"/>
        <v>0</v>
      </c>
      <c r="I20" s="22">
        <v>0.55000000000000004</v>
      </c>
      <c r="J20" s="21"/>
      <c r="K20" s="23" t="s">
        <v>57</v>
      </c>
      <c r="L20" s="24" t="s">
        <v>24</v>
      </c>
      <c r="M20" s="25"/>
    </row>
    <row r="21" spans="1:13" ht="96" customHeight="1">
      <c r="A21" s="37"/>
      <c r="B21" s="19" t="s">
        <v>58</v>
      </c>
      <c r="C21" s="162" t="s">
        <v>59</v>
      </c>
      <c r="D21" s="178">
        <v>5000</v>
      </c>
      <c r="E21" s="104"/>
      <c r="F21" s="138"/>
      <c r="G21" s="21"/>
      <c r="H21" s="120">
        <f t="shared" si="2"/>
        <v>0</v>
      </c>
      <c r="I21" s="22">
        <v>0.5</v>
      </c>
      <c r="J21" s="21"/>
      <c r="K21" s="23" t="s">
        <v>60</v>
      </c>
      <c r="L21" s="24" t="s">
        <v>61</v>
      </c>
      <c r="M21" s="25"/>
    </row>
    <row r="22" spans="1:13" ht="167.25" customHeight="1">
      <c r="A22" s="37"/>
      <c r="B22" s="19" t="s">
        <v>62</v>
      </c>
      <c r="C22" s="162" t="s">
        <v>63</v>
      </c>
      <c r="D22" s="178">
        <v>60000</v>
      </c>
      <c r="E22" s="104">
        <f>36000/24.5</f>
        <v>1469.3877551020407</v>
      </c>
      <c r="F22" s="138"/>
      <c r="G22" s="21"/>
      <c r="H22" s="120">
        <f t="shared" si="2"/>
        <v>1469.3877551020407</v>
      </c>
      <c r="I22" s="22">
        <v>0.65</v>
      </c>
      <c r="J22" s="21"/>
      <c r="K22" s="23" t="s">
        <v>64</v>
      </c>
      <c r="L22" s="44" t="s">
        <v>65</v>
      </c>
      <c r="M22" s="25"/>
    </row>
    <row r="23" spans="1:13" ht="84.6" hidden="1" customHeight="1">
      <c r="A23" s="37"/>
      <c r="B23" s="19" t="s">
        <v>66</v>
      </c>
      <c r="C23" s="163"/>
      <c r="D23" s="104"/>
      <c r="E23" s="104"/>
      <c r="F23" s="141"/>
      <c r="G23" s="21"/>
      <c r="H23" s="120">
        <f t="shared" ref="H18:H25" si="3">SUM(D23:G23)</f>
        <v>0</v>
      </c>
      <c r="I23" s="22"/>
      <c r="J23" s="21"/>
      <c r="K23" s="23"/>
      <c r="L23" s="45"/>
      <c r="M23" s="25"/>
    </row>
    <row r="24" spans="1:13" hidden="1">
      <c r="A24" s="37"/>
      <c r="B24" s="19" t="s">
        <v>67</v>
      </c>
      <c r="C24" s="159"/>
      <c r="D24" s="104"/>
      <c r="E24" s="104"/>
      <c r="F24" s="140"/>
      <c r="G24" s="38"/>
      <c r="H24" s="120">
        <f t="shared" si="3"/>
        <v>0</v>
      </c>
      <c r="I24" s="39"/>
      <c r="J24" s="38"/>
      <c r="K24" s="23"/>
      <c r="L24" s="40"/>
      <c r="M24" s="25"/>
    </row>
    <row r="25" spans="1:13" hidden="1">
      <c r="A25" s="37"/>
      <c r="B25" s="19" t="s">
        <v>68</v>
      </c>
      <c r="C25" s="159"/>
      <c r="D25" s="104"/>
      <c r="E25" s="104"/>
      <c r="F25" s="140"/>
      <c r="G25" s="38"/>
      <c r="H25" s="120">
        <f t="shared" si="3"/>
        <v>0</v>
      </c>
      <c r="I25" s="39"/>
      <c r="J25" s="38"/>
      <c r="K25" s="23"/>
      <c r="L25" s="40"/>
      <c r="M25" s="25"/>
    </row>
    <row r="26" spans="1:13" ht="23.45" customHeight="1">
      <c r="A26" s="37"/>
      <c r="C26" s="160" t="s">
        <v>44</v>
      </c>
      <c r="D26" s="105">
        <f>SUM(D18:D25)</f>
        <v>226500</v>
      </c>
      <c r="E26" s="105">
        <f>SUM(E18:E25)</f>
        <v>12896.000408163265</v>
      </c>
      <c r="F26" s="105">
        <f t="shared" ref="F26:G26" si="4">SUM(F18:F25)</f>
        <v>0</v>
      </c>
      <c r="G26" s="105">
        <f t="shared" si="4"/>
        <v>0</v>
      </c>
      <c r="H26" s="121">
        <f>SUM(H18:H25)</f>
        <v>12896.000408163265</v>
      </c>
      <c r="I26" s="41">
        <f>(I18*H18)+(I19*H19)+(I20*H20)+(I21*H21)+(I22*H22)+(I23*H23)+(I24*H24)+(I25*H25)</f>
        <v>11447.118755102039</v>
      </c>
      <c r="J26" s="41">
        <f>SUM(J18:J25)</f>
        <v>0</v>
      </c>
      <c r="K26" s="42"/>
      <c r="L26" s="40"/>
      <c r="M26" s="43"/>
    </row>
    <row r="27" spans="1:13" ht="51" hidden="1" customHeight="1">
      <c r="A27" s="37"/>
      <c r="B27" s="16" t="s">
        <v>69</v>
      </c>
      <c r="C27" s="188"/>
      <c r="D27" s="189"/>
      <c r="E27" s="189"/>
      <c r="F27" s="189"/>
      <c r="G27" s="189"/>
      <c r="H27" s="189"/>
      <c r="I27" s="189"/>
      <c r="J27" s="189"/>
      <c r="K27" s="189"/>
      <c r="L27" s="190"/>
      <c r="M27" s="18"/>
    </row>
    <row r="28" spans="1:13" hidden="1">
      <c r="A28" s="37"/>
      <c r="B28" s="19" t="s">
        <v>70</v>
      </c>
      <c r="C28" s="157"/>
      <c r="D28" s="104"/>
      <c r="E28" s="104"/>
      <c r="F28" s="138"/>
      <c r="G28" s="21"/>
      <c r="H28" s="120">
        <f t="shared" ref="H28:H35" si="5">SUM(D28:G28)</f>
        <v>0</v>
      </c>
      <c r="I28" s="22"/>
      <c r="J28" s="21"/>
      <c r="K28" s="23"/>
      <c r="L28" s="24"/>
      <c r="M28" s="25"/>
    </row>
    <row r="29" spans="1:13" hidden="1">
      <c r="A29" s="37"/>
      <c r="B29" s="19" t="s">
        <v>71</v>
      </c>
      <c r="C29" s="157"/>
      <c r="D29" s="104"/>
      <c r="E29" s="104"/>
      <c r="F29" s="138"/>
      <c r="G29" s="21"/>
      <c r="H29" s="120">
        <f t="shared" si="5"/>
        <v>0</v>
      </c>
      <c r="I29" s="22"/>
      <c r="J29" s="21"/>
      <c r="K29" s="23"/>
      <c r="L29" s="24"/>
      <c r="M29" s="25"/>
    </row>
    <row r="30" spans="1:13" hidden="1">
      <c r="A30" s="37"/>
      <c r="B30" s="19" t="s">
        <v>72</v>
      </c>
      <c r="C30" s="157"/>
      <c r="D30" s="104"/>
      <c r="E30" s="104"/>
      <c r="F30" s="138"/>
      <c r="G30" s="21"/>
      <c r="H30" s="120">
        <f t="shared" si="5"/>
        <v>0</v>
      </c>
      <c r="I30" s="22"/>
      <c r="J30" s="21"/>
      <c r="K30" s="23"/>
      <c r="L30" s="24"/>
      <c r="M30" s="25"/>
    </row>
    <row r="31" spans="1:13" hidden="1">
      <c r="A31" s="37"/>
      <c r="B31" s="19" t="s">
        <v>73</v>
      </c>
      <c r="C31" s="157"/>
      <c r="D31" s="104"/>
      <c r="E31" s="104"/>
      <c r="F31" s="138"/>
      <c r="G31" s="21"/>
      <c r="H31" s="120">
        <f t="shared" si="5"/>
        <v>0</v>
      </c>
      <c r="I31" s="22"/>
      <c r="J31" s="21"/>
      <c r="K31" s="23"/>
      <c r="L31" s="24"/>
      <c r="M31" s="25"/>
    </row>
    <row r="32" spans="1:13" s="37" customFormat="1" hidden="1">
      <c r="B32" s="19" t="s">
        <v>74</v>
      </c>
      <c r="C32" s="157"/>
      <c r="D32" s="104"/>
      <c r="E32" s="104"/>
      <c r="F32" s="138"/>
      <c r="G32" s="21"/>
      <c r="H32" s="120">
        <f t="shared" si="5"/>
        <v>0</v>
      </c>
      <c r="I32" s="22"/>
      <c r="J32" s="21"/>
      <c r="K32" s="23"/>
      <c r="L32" s="24"/>
      <c r="M32" s="25"/>
    </row>
    <row r="33" spans="1:13" s="37" customFormat="1" hidden="1">
      <c r="B33" s="19" t="s">
        <v>75</v>
      </c>
      <c r="C33" s="157"/>
      <c r="D33" s="104"/>
      <c r="E33" s="104"/>
      <c r="F33" s="138"/>
      <c r="G33" s="21"/>
      <c r="H33" s="120">
        <f t="shared" si="5"/>
        <v>0</v>
      </c>
      <c r="I33" s="22"/>
      <c r="J33" s="21"/>
      <c r="K33" s="23"/>
      <c r="L33" s="24"/>
      <c r="M33" s="25"/>
    </row>
    <row r="34" spans="1:13" s="37" customFormat="1" hidden="1">
      <c r="A34" s="1"/>
      <c r="B34" s="19" t="s">
        <v>76</v>
      </c>
      <c r="C34" s="159"/>
      <c r="D34" s="104"/>
      <c r="E34" s="104"/>
      <c r="F34" s="140"/>
      <c r="G34" s="38"/>
      <c r="H34" s="120">
        <f t="shared" si="5"/>
        <v>0</v>
      </c>
      <c r="I34" s="39"/>
      <c r="J34" s="38"/>
      <c r="K34" s="23"/>
      <c r="L34" s="40"/>
      <c r="M34" s="25"/>
    </row>
    <row r="35" spans="1:13" hidden="1">
      <c r="B35" s="19" t="s">
        <v>77</v>
      </c>
      <c r="C35" s="159"/>
      <c r="D35" s="104"/>
      <c r="E35" s="104"/>
      <c r="F35" s="140"/>
      <c r="G35" s="38"/>
      <c r="H35" s="120">
        <f t="shared" si="5"/>
        <v>0</v>
      </c>
      <c r="I35" s="39"/>
      <c r="J35" s="38"/>
      <c r="K35" s="23"/>
      <c r="L35" s="40"/>
      <c r="M35" s="25"/>
    </row>
    <row r="36" spans="1:13" hidden="1">
      <c r="C36" s="160" t="s">
        <v>44</v>
      </c>
      <c r="D36" s="106">
        <f>SUM(D28:D35)</f>
        <v>0</v>
      </c>
      <c r="E36" s="106"/>
      <c r="F36" s="122">
        <f>SUM(F28:F35)</f>
        <v>0</v>
      </c>
      <c r="G36" s="46">
        <f>SUM(G28:G35)</f>
        <v>0</v>
      </c>
      <c r="H36" s="122">
        <f>SUM(H28:H35)</f>
        <v>0</v>
      </c>
      <c r="I36" s="41">
        <f>(I28*H28)+(I29*H29)+(I30*H30)+(I31*H31)+(I32*H32)+(I33*H33)+(I34*H34)+(I35*H35)</f>
        <v>0</v>
      </c>
      <c r="J36" s="41">
        <f>SUM(J28:J35)</f>
        <v>0</v>
      </c>
      <c r="K36" s="42"/>
      <c r="L36" s="40"/>
      <c r="M36" s="43"/>
    </row>
    <row r="37" spans="1:13" ht="51" hidden="1" customHeight="1">
      <c r="B37" s="16" t="s">
        <v>78</v>
      </c>
      <c r="C37" s="188"/>
      <c r="D37" s="189"/>
      <c r="E37" s="189"/>
      <c r="F37" s="189"/>
      <c r="G37" s="189"/>
      <c r="H37" s="189"/>
      <c r="I37" s="189"/>
      <c r="J37" s="189"/>
      <c r="K37" s="189"/>
      <c r="L37" s="190"/>
      <c r="M37" s="18"/>
    </row>
    <row r="38" spans="1:13" hidden="1">
      <c r="B38" s="19" t="s">
        <v>79</v>
      </c>
      <c r="C38" s="157"/>
      <c r="D38" s="104"/>
      <c r="E38" s="104"/>
      <c r="F38" s="138"/>
      <c r="G38" s="21"/>
      <c r="H38" s="120">
        <f t="shared" ref="H38:H45" si="6">SUM(D38:G38)</f>
        <v>0</v>
      </c>
      <c r="I38" s="22"/>
      <c r="J38" s="21"/>
      <c r="K38" s="23"/>
      <c r="L38" s="24"/>
      <c r="M38" s="25"/>
    </row>
    <row r="39" spans="1:13" hidden="1">
      <c r="B39" s="19" t="s">
        <v>80</v>
      </c>
      <c r="C39" s="157"/>
      <c r="D39" s="104"/>
      <c r="E39" s="104"/>
      <c r="F39" s="138"/>
      <c r="G39" s="21"/>
      <c r="H39" s="120">
        <f t="shared" si="6"/>
        <v>0</v>
      </c>
      <c r="I39" s="22"/>
      <c r="J39" s="21"/>
      <c r="K39" s="23"/>
      <c r="L39" s="24"/>
      <c r="M39" s="25"/>
    </row>
    <row r="40" spans="1:13" hidden="1">
      <c r="B40" s="19" t="s">
        <v>81</v>
      </c>
      <c r="C40" s="157"/>
      <c r="D40" s="104"/>
      <c r="E40" s="104"/>
      <c r="F40" s="138"/>
      <c r="G40" s="21"/>
      <c r="H40" s="120">
        <f t="shared" si="6"/>
        <v>0</v>
      </c>
      <c r="I40" s="22"/>
      <c r="J40" s="21"/>
      <c r="K40" s="23"/>
      <c r="L40" s="24"/>
      <c r="M40" s="25"/>
    </row>
    <row r="41" spans="1:13" hidden="1">
      <c r="B41" s="19" t="s">
        <v>82</v>
      </c>
      <c r="C41" s="157"/>
      <c r="D41" s="104"/>
      <c r="E41" s="104"/>
      <c r="F41" s="138"/>
      <c r="G41" s="21"/>
      <c r="H41" s="120">
        <f t="shared" si="6"/>
        <v>0</v>
      </c>
      <c r="I41" s="22"/>
      <c r="J41" s="21"/>
      <c r="K41" s="23"/>
      <c r="L41" s="24"/>
      <c r="M41" s="25"/>
    </row>
    <row r="42" spans="1:13" hidden="1">
      <c r="B42" s="19" t="s">
        <v>83</v>
      </c>
      <c r="C42" s="157"/>
      <c r="D42" s="104"/>
      <c r="E42" s="104"/>
      <c r="F42" s="138"/>
      <c r="G42" s="21"/>
      <c r="H42" s="120">
        <f t="shared" si="6"/>
        <v>0</v>
      </c>
      <c r="I42" s="22"/>
      <c r="J42" s="21"/>
      <c r="K42" s="23"/>
      <c r="L42" s="24"/>
      <c r="M42" s="25"/>
    </row>
    <row r="43" spans="1:13" hidden="1">
      <c r="A43" s="37"/>
      <c r="B43" s="19" t="s">
        <v>84</v>
      </c>
      <c r="C43" s="157"/>
      <c r="D43" s="104"/>
      <c r="E43" s="104"/>
      <c r="F43" s="138"/>
      <c r="G43" s="21"/>
      <c r="H43" s="120">
        <f t="shared" si="6"/>
        <v>0</v>
      </c>
      <c r="I43" s="22"/>
      <c r="J43" s="21"/>
      <c r="K43" s="23"/>
      <c r="L43" s="24"/>
      <c r="M43" s="25"/>
    </row>
    <row r="44" spans="1:13" s="37" customFormat="1" hidden="1">
      <c r="A44" s="1"/>
      <c r="B44" s="19" t="s">
        <v>85</v>
      </c>
      <c r="C44" s="159"/>
      <c r="D44" s="104"/>
      <c r="E44" s="104"/>
      <c r="F44" s="140"/>
      <c r="G44" s="38"/>
      <c r="H44" s="120">
        <f t="shared" si="6"/>
        <v>0</v>
      </c>
      <c r="I44" s="39"/>
      <c r="J44" s="38"/>
      <c r="K44" s="23"/>
      <c r="L44" s="40"/>
      <c r="M44" s="25"/>
    </row>
    <row r="45" spans="1:13" hidden="1">
      <c r="B45" s="19" t="s">
        <v>86</v>
      </c>
      <c r="C45" s="159"/>
      <c r="D45" s="104"/>
      <c r="E45" s="104"/>
      <c r="F45" s="140"/>
      <c r="G45" s="38"/>
      <c r="H45" s="120">
        <f t="shared" si="6"/>
        <v>0</v>
      </c>
      <c r="I45" s="39"/>
      <c r="J45" s="38"/>
      <c r="K45" s="23"/>
      <c r="L45" s="40"/>
      <c r="M45" s="25"/>
    </row>
    <row r="46" spans="1:13" hidden="1">
      <c r="C46" s="160" t="s">
        <v>44</v>
      </c>
      <c r="D46" s="105">
        <f>SUM(D38:D45)</f>
        <v>0</v>
      </c>
      <c r="E46" s="105"/>
      <c r="F46" s="121">
        <f>SUM(F38:F45)</f>
        <v>0</v>
      </c>
      <c r="G46" s="41">
        <f>SUM(G38:G45)</f>
        <v>0</v>
      </c>
      <c r="H46" s="121">
        <f>SUM(H38:H45)</f>
        <v>0</v>
      </c>
      <c r="I46" s="41">
        <f>(I38*H38)+(I39*H39)+(I40*H40)+(I41*H41)+(I42*H42)+(I43*H43)+(I44*H44)+(I45*H45)</f>
        <v>0</v>
      </c>
      <c r="J46" s="41">
        <f>SUM(J38:J45)</f>
        <v>0</v>
      </c>
      <c r="K46" s="42"/>
      <c r="L46" s="40"/>
      <c r="M46" s="43"/>
    </row>
    <row r="47" spans="1:13" ht="45.6" customHeight="1">
      <c r="B47" s="47"/>
      <c r="C47" s="164"/>
      <c r="D47" s="107"/>
      <c r="E47" s="107"/>
      <c r="F47" s="123"/>
      <c r="G47" s="48"/>
      <c r="H47" s="123"/>
      <c r="I47" s="48"/>
      <c r="J47" s="48"/>
      <c r="K47" s="49"/>
      <c r="L47" s="50"/>
      <c r="M47" s="25"/>
    </row>
    <row r="48" spans="1:13" ht="51" customHeight="1">
      <c r="B48" s="16" t="s">
        <v>87</v>
      </c>
      <c r="C48" s="193" t="s">
        <v>88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7"/>
    </row>
    <row r="49" spans="1:13" ht="51" customHeight="1">
      <c r="B49" s="16" t="s">
        <v>89</v>
      </c>
      <c r="C49" s="193" t="s">
        <v>90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8"/>
    </row>
    <row r="50" spans="1:13" ht="149.44999999999999" customHeight="1">
      <c r="B50" s="19" t="s">
        <v>91</v>
      </c>
      <c r="C50" s="155" t="s">
        <v>92</v>
      </c>
      <c r="D50" s="104">
        <v>100000</v>
      </c>
      <c r="E50" s="104">
        <f>33427.5/24.5</f>
        <v>1364.3877551020407</v>
      </c>
      <c r="F50" s="138"/>
      <c r="G50" s="21"/>
      <c r="H50" s="120">
        <f>SUM(E50:G50)</f>
        <v>1364.3877551020407</v>
      </c>
      <c r="I50" s="22">
        <v>0.75</v>
      </c>
      <c r="J50" s="21"/>
      <c r="K50" s="23" t="s">
        <v>93</v>
      </c>
      <c r="L50" s="24" t="s">
        <v>94</v>
      </c>
      <c r="M50" s="25"/>
    </row>
    <row r="51" spans="1:13" ht="140.44999999999999">
      <c r="B51" s="19" t="s">
        <v>95</v>
      </c>
      <c r="C51" s="155" t="s">
        <v>96</v>
      </c>
      <c r="D51" s="104">
        <v>35000</v>
      </c>
      <c r="E51" s="104">
        <f>99154.74/24.5</f>
        <v>4047.1322448979595</v>
      </c>
      <c r="F51" s="142"/>
      <c r="G51" s="21"/>
      <c r="H51" s="120">
        <f t="shared" ref="H51:H55" si="7">SUM(E51:G51)</f>
        <v>4047.1322448979595</v>
      </c>
      <c r="I51" s="22">
        <v>0.82</v>
      </c>
      <c r="J51" s="21"/>
      <c r="K51" s="23" t="s">
        <v>97</v>
      </c>
      <c r="L51" s="24" t="s">
        <v>98</v>
      </c>
      <c r="M51" s="25"/>
    </row>
    <row r="52" spans="1:13" ht="123" customHeight="1">
      <c r="B52" s="19" t="s">
        <v>99</v>
      </c>
      <c r="C52" s="155" t="s">
        <v>100</v>
      </c>
      <c r="D52" s="104">
        <v>56000</v>
      </c>
      <c r="E52" s="104">
        <f>466594.36/24.5</f>
        <v>19044.66775510204</v>
      </c>
      <c r="F52" s="142"/>
      <c r="G52" s="21"/>
      <c r="H52" s="120">
        <f t="shared" si="7"/>
        <v>19044.66775510204</v>
      </c>
      <c r="I52" s="22">
        <v>0.7</v>
      </c>
      <c r="J52" s="21"/>
      <c r="K52" s="23" t="s">
        <v>101</v>
      </c>
      <c r="L52" s="24" t="s">
        <v>102</v>
      </c>
      <c r="M52" s="25"/>
    </row>
    <row r="53" spans="1:13" ht="101.45" customHeight="1">
      <c r="B53" s="19" t="s">
        <v>103</v>
      </c>
      <c r="C53" s="163" t="s">
        <v>104</v>
      </c>
      <c r="D53" s="104">
        <v>30000</v>
      </c>
      <c r="E53" s="104"/>
      <c r="F53" s="142"/>
      <c r="G53" s="21"/>
      <c r="H53" s="120">
        <f t="shared" si="7"/>
        <v>0</v>
      </c>
      <c r="I53" s="22">
        <v>0.65</v>
      </c>
      <c r="J53" s="21"/>
      <c r="K53" s="23" t="s">
        <v>105</v>
      </c>
      <c r="L53" s="24" t="s">
        <v>106</v>
      </c>
      <c r="M53" s="25"/>
    </row>
    <row r="54" spans="1:13" ht="93.6">
      <c r="B54" s="19" t="s">
        <v>107</v>
      </c>
      <c r="C54" s="165" t="s">
        <v>108</v>
      </c>
      <c r="D54" s="104">
        <v>28238</v>
      </c>
      <c r="E54" s="104"/>
      <c r="F54" s="138"/>
      <c r="G54" s="21"/>
      <c r="H54" s="120">
        <f t="shared" si="7"/>
        <v>0</v>
      </c>
      <c r="I54" s="22">
        <v>0.88</v>
      </c>
      <c r="J54" s="21"/>
      <c r="K54" s="23" t="s">
        <v>109</v>
      </c>
      <c r="L54" s="24" t="s">
        <v>110</v>
      </c>
      <c r="M54" s="25"/>
    </row>
    <row r="55" spans="1:13" ht="187.15">
      <c r="B55" s="19" t="s">
        <v>111</v>
      </c>
      <c r="C55" s="166" t="s">
        <v>112</v>
      </c>
      <c r="D55" s="104">
        <v>48000</v>
      </c>
      <c r="E55" s="104"/>
      <c r="F55" s="138"/>
      <c r="G55" s="21"/>
      <c r="H55" s="120">
        <f t="shared" si="7"/>
        <v>0</v>
      </c>
      <c r="I55" s="22">
        <v>0.8</v>
      </c>
      <c r="J55" s="21"/>
      <c r="K55" s="23" t="s">
        <v>113</v>
      </c>
      <c r="L55" s="24" t="s">
        <v>114</v>
      </c>
      <c r="M55" s="25"/>
    </row>
    <row r="56" spans="1:13" hidden="1">
      <c r="A56" s="37"/>
      <c r="B56" s="19" t="s">
        <v>115</v>
      </c>
      <c r="C56" s="159"/>
      <c r="D56" s="104"/>
      <c r="E56" s="104"/>
      <c r="F56" s="140"/>
      <c r="G56" s="38"/>
      <c r="H56" s="120">
        <f t="shared" ref="H50:H57" si="8">SUM(D56:G56)</f>
        <v>0</v>
      </c>
      <c r="I56" s="39"/>
      <c r="J56" s="38"/>
      <c r="K56" s="23"/>
      <c r="L56" s="40"/>
      <c r="M56" s="25"/>
    </row>
    <row r="57" spans="1:13" s="37" customFormat="1" hidden="1">
      <c r="B57" s="19" t="s">
        <v>116</v>
      </c>
      <c r="C57" s="159"/>
      <c r="D57" s="104"/>
      <c r="E57" s="104"/>
      <c r="F57" s="140"/>
      <c r="G57" s="38"/>
      <c r="H57" s="120">
        <f t="shared" si="8"/>
        <v>0</v>
      </c>
      <c r="I57" s="39"/>
      <c r="J57" s="38"/>
      <c r="K57" s="23"/>
      <c r="L57" s="40"/>
      <c r="M57" s="25"/>
    </row>
    <row r="58" spans="1:13" s="37" customFormat="1">
      <c r="A58" s="1"/>
      <c r="B58" s="1"/>
      <c r="C58" s="160" t="s">
        <v>44</v>
      </c>
      <c r="D58" s="105">
        <f>SUM(D50:D57)</f>
        <v>297238</v>
      </c>
      <c r="E58" s="105">
        <f>SUM(E50:E57)</f>
        <v>24456.187755102041</v>
      </c>
      <c r="F58" s="105">
        <f t="shared" ref="F58:G58" si="9">SUM(F50:F57)</f>
        <v>0</v>
      </c>
      <c r="G58" s="105">
        <f t="shared" si="9"/>
        <v>0</v>
      </c>
      <c r="H58" s="122">
        <f>SUM(H50:H57)</f>
        <v>24456.187755102041</v>
      </c>
      <c r="I58" s="41">
        <f>(I50*H50)+(I51*H51)+(I52*H52)+(I53*H53)+(I54*H54)+(I55*H55)+(I56*H56)+(I57*H57)</f>
        <v>17673.206685714285</v>
      </c>
      <c r="J58" s="41">
        <f>SUM(J50:J57)</f>
        <v>0</v>
      </c>
      <c r="K58" s="42"/>
      <c r="L58" s="40"/>
      <c r="M58" s="43"/>
    </row>
    <row r="59" spans="1:13" ht="51" customHeight="1">
      <c r="B59" s="16" t="s">
        <v>117</v>
      </c>
      <c r="C59" s="193" t="s">
        <v>118</v>
      </c>
      <c r="D59" s="194"/>
      <c r="E59" s="194"/>
      <c r="F59" s="194"/>
      <c r="G59" s="194"/>
      <c r="H59" s="194"/>
      <c r="I59" s="194"/>
      <c r="J59" s="194"/>
      <c r="K59" s="194"/>
      <c r="L59" s="194"/>
      <c r="M59" s="18"/>
    </row>
    <row r="60" spans="1:13" ht="107.45" customHeight="1">
      <c r="B60" s="19" t="s">
        <v>119</v>
      </c>
      <c r="C60" s="167" t="s">
        <v>120</v>
      </c>
      <c r="D60" s="104">
        <v>30000</v>
      </c>
      <c r="E60" s="104">
        <f>212409.22/24.5</f>
        <v>8669.764081632653</v>
      </c>
      <c r="F60" s="143"/>
      <c r="G60" s="21"/>
      <c r="H60" s="120">
        <f>SUM(E60:G60)</f>
        <v>8669.764081632653</v>
      </c>
      <c r="I60" s="22">
        <v>0.8</v>
      </c>
      <c r="J60" s="21"/>
      <c r="K60" s="23" t="s">
        <v>121</v>
      </c>
      <c r="L60" s="24" t="s">
        <v>122</v>
      </c>
      <c r="M60" s="25"/>
    </row>
    <row r="61" spans="1:13" ht="68.45" customHeight="1">
      <c r="B61" s="19" t="s">
        <v>123</v>
      </c>
      <c r="C61" s="166" t="s">
        <v>124</v>
      </c>
      <c r="D61" s="104">
        <v>76500</v>
      </c>
      <c r="E61" s="104">
        <f>400721.98/24.5</f>
        <v>16355.999183673468</v>
      </c>
      <c r="F61" s="138"/>
      <c r="G61" s="21"/>
      <c r="H61" s="120">
        <f t="shared" ref="H61:H65" si="10">SUM(E61:G61)</f>
        <v>16355.999183673468</v>
      </c>
      <c r="I61" s="22">
        <v>0.85</v>
      </c>
      <c r="J61" s="21"/>
      <c r="K61" s="23" t="s">
        <v>125</v>
      </c>
      <c r="L61" s="24" t="s">
        <v>126</v>
      </c>
      <c r="M61" s="25"/>
    </row>
    <row r="62" spans="1:13" ht="132.6" customHeight="1">
      <c r="B62" s="19" t="s">
        <v>127</v>
      </c>
      <c r="C62" s="168" t="s">
        <v>128</v>
      </c>
      <c r="D62" s="104">
        <v>205000</v>
      </c>
      <c r="E62" s="104"/>
      <c r="F62" s="138"/>
      <c r="G62" s="21"/>
      <c r="H62" s="120">
        <f t="shared" si="10"/>
        <v>0</v>
      </c>
      <c r="I62" s="22">
        <v>0.82</v>
      </c>
      <c r="J62" s="21"/>
      <c r="K62" s="23" t="s">
        <v>129</v>
      </c>
      <c r="L62" s="24" t="s">
        <v>130</v>
      </c>
      <c r="M62" s="25"/>
    </row>
    <row r="63" spans="1:13" ht="136.15" customHeight="1">
      <c r="B63" s="19" t="s">
        <v>131</v>
      </c>
      <c r="C63" s="155" t="s">
        <v>132</v>
      </c>
      <c r="D63" s="104">
        <v>270000</v>
      </c>
      <c r="E63" s="104"/>
      <c r="F63" s="104"/>
      <c r="G63" s="21"/>
      <c r="H63" s="120">
        <f t="shared" si="10"/>
        <v>0</v>
      </c>
      <c r="I63" s="22">
        <v>0.8</v>
      </c>
      <c r="J63" s="21"/>
      <c r="K63" s="23" t="s">
        <v>133</v>
      </c>
      <c r="L63" s="24" t="s">
        <v>134</v>
      </c>
      <c r="M63" s="25"/>
    </row>
    <row r="64" spans="1:13" ht="91.9" customHeight="1">
      <c r="B64" s="19" t="s">
        <v>135</v>
      </c>
      <c r="C64" s="155" t="s">
        <v>136</v>
      </c>
      <c r="D64" s="104">
        <v>56500</v>
      </c>
      <c r="E64" s="104"/>
      <c r="F64" s="138"/>
      <c r="G64" s="21"/>
      <c r="H64" s="120">
        <f t="shared" si="10"/>
        <v>0</v>
      </c>
      <c r="I64" s="22">
        <v>0.8</v>
      </c>
      <c r="J64" s="21"/>
      <c r="K64" s="23" t="s">
        <v>137</v>
      </c>
      <c r="L64" s="24" t="s">
        <v>138</v>
      </c>
      <c r="M64" s="25"/>
    </row>
    <row r="65" spans="1:13" ht="49.15" customHeight="1">
      <c r="B65" s="19" t="s">
        <v>139</v>
      </c>
      <c r="C65" s="155" t="s">
        <v>140</v>
      </c>
      <c r="D65" s="104">
        <v>60000</v>
      </c>
      <c r="E65" s="104">
        <f>173500/24.5</f>
        <v>7081.6326530612241</v>
      </c>
      <c r="F65" s="138"/>
      <c r="G65" s="21"/>
      <c r="H65" s="120">
        <f t="shared" si="10"/>
        <v>7081.6326530612241</v>
      </c>
      <c r="I65" s="22">
        <v>1</v>
      </c>
      <c r="J65" s="21"/>
      <c r="K65" s="23"/>
      <c r="L65" s="24" t="s">
        <v>141</v>
      </c>
      <c r="M65" s="25"/>
    </row>
    <row r="66" spans="1:13" hidden="1">
      <c r="B66" s="19" t="s">
        <v>142</v>
      </c>
      <c r="C66" s="159"/>
      <c r="D66" s="104"/>
      <c r="E66" s="104"/>
      <c r="F66" s="140"/>
      <c r="G66" s="38"/>
      <c r="H66" s="120">
        <f t="shared" ref="H60:H67" si="11">SUM(D66:G66)</f>
        <v>0</v>
      </c>
      <c r="I66" s="39"/>
      <c r="J66" s="38"/>
      <c r="K66" s="23"/>
      <c r="L66" s="40"/>
      <c r="M66" s="25"/>
    </row>
    <row r="67" spans="1:13" hidden="1">
      <c r="B67" s="19" t="s">
        <v>143</v>
      </c>
      <c r="C67" s="159"/>
      <c r="D67" s="104"/>
      <c r="E67" s="104"/>
      <c r="F67" s="140"/>
      <c r="G67" s="38"/>
      <c r="H67" s="120">
        <f t="shared" si="11"/>
        <v>0</v>
      </c>
      <c r="I67" s="39"/>
      <c r="J67" s="38"/>
      <c r="K67" s="23"/>
      <c r="L67" s="40"/>
      <c r="M67" s="25"/>
    </row>
    <row r="68" spans="1:13" ht="21.6" customHeight="1">
      <c r="C68" s="160" t="s">
        <v>44</v>
      </c>
      <c r="D68" s="105">
        <f>SUM(D60:D67)</f>
        <v>698000</v>
      </c>
      <c r="E68" s="105">
        <f>SUM(E60:E67)</f>
        <v>32107.395918367347</v>
      </c>
      <c r="F68" s="105">
        <f t="shared" ref="F68:G68" si="12">SUM(F60:F67)</f>
        <v>0</v>
      </c>
      <c r="G68" s="105">
        <f t="shared" si="12"/>
        <v>0</v>
      </c>
      <c r="H68" s="121">
        <f>SUM(H60:H67)</f>
        <v>32107.395918367347</v>
      </c>
      <c r="I68" s="41">
        <f>(I60*H60)+(I61*H61)+(I62*H62)+(I63*H63)+(I64*H64)+(I65*H65)+(I66*H66)+(I67*H67)</f>
        <v>27920.043224489793</v>
      </c>
      <c r="J68" s="51">
        <f>SUM(J60:J67)</f>
        <v>0</v>
      </c>
      <c r="K68" s="52"/>
      <c r="L68" s="40"/>
      <c r="M68" s="43"/>
    </row>
    <row r="69" spans="1:13" ht="51" hidden="1" customHeight="1">
      <c r="B69" s="16" t="s">
        <v>144</v>
      </c>
      <c r="C69" s="188"/>
      <c r="D69" s="189"/>
      <c r="E69" s="189"/>
      <c r="F69" s="189"/>
      <c r="G69" s="189"/>
      <c r="H69" s="189"/>
      <c r="I69" s="189"/>
      <c r="J69" s="189"/>
      <c r="K69" s="189"/>
      <c r="L69" s="190"/>
      <c r="M69" s="18"/>
    </row>
    <row r="70" spans="1:13" hidden="1">
      <c r="B70" s="19" t="s">
        <v>145</v>
      </c>
      <c r="C70" s="157"/>
      <c r="D70" s="104"/>
      <c r="E70" s="104"/>
      <c r="F70" s="138"/>
      <c r="G70" s="21"/>
      <c r="H70" s="120">
        <f t="shared" ref="H70:H77" si="13">SUM(D70:G70)</f>
        <v>0</v>
      </c>
      <c r="I70" s="22"/>
      <c r="J70" s="21"/>
      <c r="K70" s="23"/>
      <c r="L70" s="24"/>
      <c r="M70" s="25"/>
    </row>
    <row r="71" spans="1:13" hidden="1">
      <c r="B71" s="19" t="s">
        <v>146</v>
      </c>
      <c r="C71" s="157"/>
      <c r="D71" s="104"/>
      <c r="E71" s="104"/>
      <c r="F71" s="138"/>
      <c r="G71" s="21"/>
      <c r="H71" s="120">
        <f t="shared" si="13"/>
        <v>0</v>
      </c>
      <c r="I71" s="22"/>
      <c r="J71" s="21"/>
      <c r="K71" s="23"/>
      <c r="L71" s="24"/>
      <c r="M71" s="25"/>
    </row>
    <row r="72" spans="1:13" hidden="1">
      <c r="B72" s="19" t="s">
        <v>147</v>
      </c>
      <c r="C72" s="157"/>
      <c r="D72" s="104"/>
      <c r="E72" s="104"/>
      <c r="F72" s="138"/>
      <c r="G72" s="21"/>
      <c r="H72" s="120">
        <f t="shared" si="13"/>
        <v>0</v>
      </c>
      <c r="I72" s="22"/>
      <c r="J72" s="21"/>
      <c r="K72" s="23"/>
      <c r="L72" s="24"/>
      <c r="M72" s="25"/>
    </row>
    <row r="73" spans="1:13" hidden="1">
      <c r="A73" s="37"/>
      <c r="B73" s="19" t="s">
        <v>148</v>
      </c>
      <c r="C73" s="157"/>
      <c r="D73" s="104"/>
      <c r="E73" s="104"/>
      <c r="F73" s="138"/>
      <c r="G73" s="21"/>
      <c r="H73" s="120">
        <f t="shared" si="13"/>
        <v>0</v>
      </c>
      <c r="I73" s="22"/>
      <c r="J73" s="21"/>
      <c r="K73" s="23"/>
      <c r="L73" s="24"/>
      <c r="M73" s="25"/>
    </row>
    <row r="74" spans="1:13" s="37" customFormat="1" hidden="1">
      <c r="A74" s="1"/>
      <c r="B74" s="19" t="s">
        <v>149</v>
      </c>
      <c r="C74" s="157"/>
      <c r="D74" s="104"/>
      <c r="E74" s="104"/>
      <c r="F74" s="138"/>
      <c r="G74" s="21"/>
      <c r="H74" s="120">
        <f t="shared" si="13"/>
        <v>0</v>
      </c>
      <c r="I74" s="22"/>
      <c r="J74" s="21"/>
      <c r="K74" s="23"/>
      <c r="L74" s="24"/>
      <c r="M74" s="25"/>
    </row>
    <row r="75" spans="1:13" hidden="1">
      <c r="B75" s="19" t="s">
        <v>150</v>
      </c>
      <c r="C75" s="157"/>
      <c r="D75" s="104"/>
      <c r="E75" s="104"/>
      <c r="F75" s="138"/>
      <c r="G75" s="21"/>
      <c r="H75" s="120">
        <f t="shared" si="13"/>
        <v>0</v>
      </c>
      <c r="I75" s="22"/>
      <c r="J75" s="21"/>
      <c r="K75" s="23"/>
      <c r="L75" s="24"/>
      <c r="M75" s="25"/>
    </row>
    <row r="76" spans="1:13" hidden="1">
      <c r="B76" s="19" t="s">
        <v>151</v>
      </c>
      <c r="C76" s="159"/>
      <c r="D76" s="104"/>
      <c r="E76" s="104"/>
      <c r="F76" s="140"/>
      <c r="G76" s="38"/>
      <c r="H76" s="120">
        <f t="shared" si="13"/>
        <v>0</v>
      </c>
      <c r="I76" s="39"/>
      <c r="J76" s="38"/>
      <c r="K76" s="23"/>
      <c r="L76" s="40"/>
      <c r="M76" s="25"/>
    </row>
    <row r="77" spans="1:13" hidden="1">
      <c r="B77" s="19" t="s">
        <v>152</v>
      </c>
      <c r="C77" s="159"/>
      <c r="D77" s="104"/>
      <c r="E77" s="104"/>
      <c r="F77" s="140"/>
      <c r="G77" s="38"/>
      <c r="H77" s="120">
        <f t="shared" si="13"/>
        <v>0</v>
      </c>
      <c r="I77" s="39"/>
      <c r="J77" s="38"/>
      <c r="K77" s="23"/>
      <c r="L77" s="40"/>
      <c r="M77" s="25"/>
    </row>
    <row r="78" spans="1:13" hidden="1">
      <c r="C78" s="160" t="s">
        <v>44</v>
      </c>
      <c r="D78" s="106">
        <f>SUM(D70:D77)</f>
        <v>0</v>
      </c>
      <c r="E78" s="106"/>
      <c r="F78" s="122">
        <f>SUM(F70:F77)</f>
        <v>0</v>
      </c>
      <c r="G78" s="46">
        <f>SUM(G70:G77)</f>
        <v>0</v>
      </c>
      <c r="H78" s="122">
        <f>SUM(H70:H77)</f>
        <v>0</v>
      </c>
      <c r="I78" s="41">
        <f>(I70*H70)+(I71*H71)+(I72*H72)+(I73*H73)+(I74*H74)+(I75*H75)+(I76*H76)+(I77*H77)</f>
        <v>0</v>
      </c>
      <c r="J78" s="51">
        <f>SUM(J70:J77)</f>
        <v>0</v>
      </c>
      <c r="K78" s="52"/>
      <c r="L78" s="40"/>
      <c r="M78" s="43"/>
    </row>
    <row r="79" spans="1:13" ht="51" hidden="1" customHeight="1">
      <c r="B79" s="16" t="s">
        <v>153</v>
      </c>
      <c r="C79" s="188"/>
      <c r="D79" s="189"/>
      <c r="E79" s="189"/>
      <c r="F79" s="189"/>
      <c r="G79" s="189"/>
      <c r="H79" s="189"/>
      <c r="I79" s="189"/>
      <c r="J79" s="189"/>
      <c r="K79" s="189"/>
      <c r="L79" s="190"/>
      <c r="M79" s="18"/>
    </row>
    <row r="80" spans="1:13" hidden="1">
      <c r="B80" s="19" t="s">
        <v>154</v>
      </c>
      <c r="C80" s="157"/>
      <c r="D80" s="104"/>
      <c r="E80" s="104"/>
      <c r="F80" s="138"/>
      <c r="G80" s="21"/>
      <c r="H80" s="120">
        <f t="shared" ref="H80:H87" si="14">SUM(D80:G80)</f>
        <v>0</v>
      </c>
      <c r="I80" s="22"/>
      <c r="J80" s="21"/>
      <c r="K80" s="23"/>
      <c r="L80" s="24"/>
      <c r="M80" s="25"/>
    </row>
    <row r="81" spans="2:13" hidden="1">
      <c r="B81" s="19" t="s">
        <v>155</v>
      </c>
      <c r="C81" s="157"/>
      <c r="D81" s="104"/>
      <c r="E81" s="104"/>
      <c r="F81" s="138"/>
      <c r="G81" s="21"/>
      <c r="H81" s="120">
        <f t="shared" si="14"/>
        <v>0</v>
      </c>
      <c r="I81" s="22"/>
      <c r="J81" s="21"/>
      <c r="K81" s="23"/>
      <c r="L81" s="24"/>
      <c r="M81" s="25"/>
    </row>
    <row r="82" spans="2:13" hidden="1">
      <c r="B82" s="19" t="s">
        <v>156</v>
      </c>
      <c r="C82" s="157"/>
      <c r="D82" s="104"/>
      <c r="E82" s="104"/>
      <c r="F82" s="138"/>
      <c r="G82" s="21"/>
      <c r="H82" s="120">
        <f t="shared" si="14"/>
        <v>0</v>
      </c>
      <c r="I82" s="22"/>
      <c r="J82" s="21"/>
      <c r="K82" s="23"/>
      <c r="L82" s="24"/>
      <c r="M82" s="25"/>
    </row>
    <row r="83" spans="2:13" hidden="1">
      <c r="B83" s="19" t="s">
        <v>157</v>
      </c>
      <c r="C83" s="157"/>
      <c r="D83" s="104"/>
      <c r="E83" s="104"/>
      <c r="F83" s="138"/>
      <c r="G83" s="21"/>
      <c r="H83" s="120">
        <f t="shared" si="14"/>
        <v>0</v>
      </c>
      <c r="I83" s="22"/>
      <c r="J83" s="21"/>
      <c r="K83" s="23"/>
      <c r="L83" s="24"/>
      <c r="M83" s="25"/>
    </row>
    <row r="84" spans="2:13" hidden="1">
      <c r="B84" s="19" t="s">
        <v>158</v>
      </c>
      <c r="C84" s="157"/>
      <c r="D84" s="104"/>
      <c r="E84" s="104"/>
      <c r="F84" s="138"/>
      <c r="G84" s="21"/>
      <c r="H84" s="120">
        <f t="shared" si="14"/>
        <v>0</v>
      </c>
      <c r="I84" s="22"/>
      <c r="J84" s="21"/>
      <c r="K84" s="23"/>
      <c r="L84" s="24"/>
      <c r="M84" s="25"/>
    </row>
    <row r="85" spans="2:13" hidden="1">
      <c r="B85" s="19" t="s">
        <v>159</v>
      </c>
      <c r="C85" s="157"/>
      <c r="D85" s="104"/>
      <c r="E85" s="104"/>
      <c r="F85" s="138"/>
      <c r="G85" s="21"/>
      <c r="H85" s="120">
        <f t="shared" si="14"/>
        <v>0</v>
      </c>
      <c r="I85" s="22"/>
      <c r="J85" s="21"/>
      <c r="K85" s="23"/>
      <c r="L85" s="24"/>
      <c r="M85" s="25"/>
    </row>
    <row r="86" spans="2:13" hidden="1">
      <c r="B86" s="19" t="s">
        <v>160</v>
      </c>
      <c r="C86" s="159"/>
      <c r="D86" s="104"/>
      <c r="E86" s="104"/>
      <c r="F86" s="140"/>
      <c r="G86" s="38"/>
      <c r="H86" s="120">
        <f t="shared" si="14"/>
        <v>0</v>
      </c>
      <c r="I86" s="39"/>
      <c r="J86" s="38"/>
      <c r="K86" s="23"/>
      <c r="L86" s="40"/>
      <c r="M86" s="25"/>
    </row>
    <row r="87" spans="2:13" hidden="1">
      <c r="B87" s="19" t="s">
        <v>161</v>
      </c>
      <c r="C87" s="159"/>
      <c r="D87" s="104"/>
      <c r="E87" s="104"/>
      <c r="F87" s="140"/>
      <c r="G87" s="38"/>
      <c r="H87" s="120">
        <f t="shared" si="14"/>
        <v>0</v>
      </c>
      <c r="I87" s="39"/>
      <c r="J87" s="38"/>
      <c r="K87" s="23"/>
      <c r="L87" s="40"/>
      <c r="M87" s="25"/>
    </row>
    <row r="88" spans="2:13" hidden="1">
      <c r="C88" s="160" t="s">
        <v>44</v>
      </c>
      <c r="D88" s="105">
        <f>SUM(D80:D87)</f>
        <v>0</v>
      </c>
      <c r="E88" s="105"/>
      <c r="F88" s="121">
        <f>SUM(F80:F87)</f>
        <v>0</v>
      </c>
      <c r="G88" s="41">
        <f>SUM(G80:G87)</f>
        <v>0</v>
      </c>
      <c r="H88" s="121">
        <f>SUM(H80:H87)</f>
        <v>0</v>
      </c>
      <c r="I88" s="41">
        <f>(I80*H80)+(I81*H81)+(I82*H82)+(I83*H83)+(I84*H84)+(I85*H85)+(I86*H86)+(I87*H87)</f>
        <v>0</v>
      </c>
      <c r="J88" s="51">
        <f>SUM(J80:J87)</f>
        <v>0</v>
      </c>
      <c r="K88" s="52"/>
      <c r="L88" s="40"/>
      <c r="M88" s="43"/>
    </row>
    <row r="89" spans="2:13" ht="12" customHeight="1">
      <c r="B89" s="53"/>
      <c r="C89" s="164"/>
      <c r="D89" s="108"/>
      <c r="E89" s="108"/>
      <c r="F89" s="124"/>
      <c r="G89" s="54"/>
      <c r="H89" s="124"/>
      <c r="I89" s="54"/>
      <c r="J89" s="54"/>
      <c r="K89" s="49"/>
      <c r="L89" s="55"/>
      <c r="M89" s="56"/>
    </row>
    <row r="90" spans="2:13" ht="51" hidden="1" customHeight="1">
      <c r="B90" s="16" t="s">
        <v>162</v>
      </c>
      <c r="C90" s="195"/>
      <c r="D90" s="196"/>
      <c r="E90" s="196"/>
      <c r="F90" s="196"/>
      <c r="G90" s="196"/>
      <c r="H90" s="196"/>
      <c r="I90" s="196"/>
      <c r="J90" s="196"/>
      <c r="K90" s="196"/>
      <c r="L90" s="197"/>
      <c r="M90" s="17"/>
    </row>
    <row r="91" spans="2:13" ht="51" hidden="1" customHeight="1">
      <c r="B91" s="16" t="s">
        <v>163</v>
      </c>
      <c r="C91" s="188"/>
      <c r="D91" s="189"/>
      <c r="E91" s="189"/>
      <c r="F91" s="189"/>
      <c r="G91" s="189"/>
      <c r="H91" s="189"/>
      <c r="I91" s="189"/>
      <c r="J91" s="189"/>
      <c r="K91" s="189"/>
      <c r="L91" s="190"/>
      <c r="M91" s="18"/>
    </row>
    <row r="92" spans="2:13" hidden="1">
      <c r="B92" s="19" t="s">
        <v>164</v>
      </c>
      <c r="C92" s="157"/>
      <c r="D92" s="104"/>
      <c r="E92" s="104"/>
      <c r="F92" s="138"/>
      <c r="G92" s="21"/>
      <c r="H92" s="120">
        <f t="shared" ref="H92:H99" si="15">SUM(D92:G92)</f>
        <v>0</v>
      </c>
      <c r="I92" s="22"/>
      <c r="J92" s="21"/>
      <c r="K92" s="23"/>
      <c r="L92" s="24"/>
      <c r="M92" s="25"/>
    </row>
    <row r="93" spans="2:13" hidden="1">
      <c r="B93" s="19" t="s">
        <v>165</v>
      </c>
      <c r="C93" s="157"/>
      <c r="D93" s="104"/>
      <c r="E93" s="104"/>
      <c r="F93" s="138"/>
      <c r="G93" s="21"/>
      <c r="H93" s="120">
        <f t="shared" si="15"/>
        <v>0</v>
      </c>
      <c r="I93" s="22"/>
      <c r="J93" s="21"/>
      <c r="K93" s="23"/>
      <c r="L93" s="24"/>
      <c r="M93" s="25"/>
    </row>
    <row r="94" spans="2:13" hidden="1">
      <c r="B94" s="19" t="s">
        <v>166</v>
      </c>
      <c r="C94" s="157"/>
      <c r="D94" s="104"/>
      <c r="E94" s="104"/>
      <c r="F94" s="138"/>
      <c r="G94" s="21"/>
      <c r="H94" s="120">
        <f t="shared" si="15"/>
        <v>0</v>
      </c>
      <c r="I94" s="22"/>
      <c r="J94" s="21"/>
      <c r="K94" s="23"/>
      <c r="L94" s="24"/>
      <c r="M94" s="25"/>
    </row>
    <row r="95" spans="2:13" hidden="1">
      <c r="B95" s="19" t="s">
        <v>167</v>
      </c>
      <c r="C95" s="157"/>
      <c r="D95" s="104"/>
      <c r="E95" s="104"/>
      <c r="F95" s="138"/>
      <c r="G95" s="21"/>
      <c r="H95" s="120">
        <f t="shared" si="15"/>
        <v>0</v>
      </c>
      <c r="I95" s="22"/>
      <c r="J95" s="21"/>
      <c r="K95" s="23"/>
      <c r="L95" s="24"/>
      <c r="M95" s="25"/>
    </row>
    <row r="96" spans="2:13" hidden="1">
      <c r="B96" s="19" t="s">
        <v>168</v>
      </c>
      <c r="C96" s="157"/>
      <c r="D96" s="104"/>
      <c r="E96" s="104"/>
      <c r="F96" s="138"/>
      <c r="G96" s="21"/>
      <c r="H96" s="120">
        <f t="shared" si="15"/>
        <v>0</v>
      </c>
      <c r="I96" s="22"/>
      <c r="J96" s="21"/>
      <c r="K96" s="23"/>
      <c r="L96" s="24"/>
      <c r="M96" s="25"/>
    </row>
    <row r="97" spans="2:13" hidden="1">
      <c r="B97" s="19" t="s">
        <v>169</v>
      </c>
      <c r="C97" s="157"/>
      <c r="D97" s="104"/>
      <c r="E97" s="104"/>
      <c r="F97" s="138"/>
      <c r="G97" s="21"/>
      <c r="H97" s="120">
        <f t="shared" si="15"/>
        <v>0</v>
      </c>
      <c r="I97" s="22"/>
      <c r="J97" s="21"/>
      <c r="K97" s="23"/>
      <c r="L97" s="24"/>
      <c r="M97" s="25"/>
    </row>
    <row r="98" spans="2:13" hidden="1">
      <c r="B98" s="19" t="s">
        <v>170</v>
      </c>
      <c r="C98" s="159"/>
      <c r="D98" s="104"/>
      <c r="E98" s="104"/>
      <c r="F98" s="140"/>
      <c r="G98" s="38"/>
      <c r="H98" s="120">
        <f t="shared" si="15"/>
        <v>0</v>
      </c>
      <c r="I98" s="39"/>
      <c r="J98" s="38"/>
      <c r="K98" s="23"/>
      <c r="L98" s="40"/>
      <c r="M98" s="25"/>
    </row>
    <row r="99" spans="2:13" hidden="1">
      <c r="B99" s="19" t="s">
        <v>171</v>
      </c>
      <c r="C99" s="159"/>
      <c r="D99" s="104"/>
      <c r="E99" s="104"/>
      <c r="F99" s="140"/>
      <c r="G99" s="38"/>
      <c r="H99" s="120">
        <f t="shared" si="15"/>
        <v>0</v>
      </c>
      <c r="I99" s="39"/>
      <c r="J99" s="38"/>
      <c r="K99" s="23"/>
      <c r="L99" s="40"/>
      <c r="M99" s="25"/>
    </row>
    <row r="100" spans="2:13" hidden="1">
      <c r="C100" s="160" t="s">
        <v>44</v>
      </c>
      <c r="D100" s="105">
        <f>SUM(D92:D99)</f>
        <v>0</v>
      </c>
      <c r="E100" s="105"/>
      <c r="F100" s="121">
        <f>SUM(F92:F99)</f>
        <v>0</v>
      </c>
      <c r="G100" s="41">
        <f>SUM(G92:G99)</f>
        <v>0</v>
      </c>
      <c r="H100" s="122">
        <f>SUM(H92:H99)</f>
        <v>0</v>
      </c>
      <c r="I100" s="41">
        <f>(I92*H92)+(I93*H93)+(I94*H94)+(I95*H95)+(I96*H96)+(I97*H97)+(I98*H98)+(I99*H99)</f>
        <v>0</v>
      </c>
      <c r="J100" s="51">
        <f>SUM(J92:J99)</f>
        <v>0</v>
      </c>
      <c r="K100" s="52"/>
      <c r="L100" s="40"/>
      <c r="M100" s="43"/>
    </row>
    <row r="101" spans="2:13" ht="51" hidden="1" customHeight="1">
      <c r="B101" s="16" t="s">
        <v>172</v>
      </c>
      <c r="C101" s="188"/>
      <c r="D101" s="189"/>
      <c r="E101" s="189"/>
      <c r="F101" s="189"/>
      <c r="G101" s="189"/>
      <c r="H101" s="189"/>
      <c r="I101" s="189"/>
      <c r="J101" s="189"/>
      <c r="K101" s="189"/>
      <c r="L101" s="190"/>
      <c r="M101" s="18"/>
    </row>
    <row r="102" spans="2:13" hidden="1">
      <c r="B102" s="19" t="s">
        <v>173</v>
      </c>
      <c r="C102" s="157"/>
      <c r="D102" s="104"/>
      <c r="E102" s="104"/>
      <c r="F102" s="138"/>
      <c r="G102" s="21"/>
      <c r="H102" s="120">
        <f t="shared" ref="H102:H109" si="16">SUM(D102:G102)</f>
        <v>0</v>
      </c>
      <c r="I102" s="22"/>
      <c r="J102" s="21"/>
      <c r="K102" s="23"/>
      <c r="L102" s="24"/>
      <c r="M102" s="25"/>
    </row>
    <row r="103" spans="2:13" hidden="1">
      <c r="B103" s="19" t="s">
        <v>174</v>
      </c>
      <c r="C103" s="157"/>
      <c r="D103" s="104"/>
      <c r="E103" s="104"/>
      <c r="F103" s="138"/>
      <c r="G103" s="21"/>
      <c r="H103" s="120">
        <f t="shared" si="16"/>
        <v>0</v>
      </c>
      <c r="I103" s="22"/>
      <c r="J103" s="21"/>
      <c r="K103" s="23"/>
      <c r="L103" s="24"/>
      <c r="M103" s="25"/>
    </row>
    <row r="104" spans="2:13" ht="8.4499999999999993" hidden="1" customHeight="1">
      <c r="B104" s="19" t="s">
        <v>175</v>
      </c>
      <c r="C104" s="157"/>
      <c r="D104" s="104"/>
      <c r="E104" s="104"/>
      <c r="F104" s="138"/>
      <c r="G104" s="21"/>
      <c r="H104" s="120">
        <f t="shared" si="16"/>
        <v>0</v>
      </c>
      <c r="I104" s="22"/>
      <c r="J104" s="21"/>
      <c r="K104" s="23"/>
      <c r="L104" s="24"/>
      <c r="M104" s="25"/>
    </row>
    <row r="105" spans="2:13" hidden="1">
      <c r="B105" s="19" t="s">
        <v>176</v>
      </c>
      <c r="C105" s="157"/>
      <c r="D105" s="104"/>
      <c r="E105" s="104"/>
      <c r="F105" s="138"/>
      <c r="G105" s="21"/>
      <c r="H105" s="120">
        <f t="shared" si="16"/>
        <v>0</v>
      </c>
      <c r="I105" s="22"/>
      <c r="J105" s="21"/>
      <c r="K105" s="23"/>
      <c r="L105" s="24"/>
      <c r="M105" s="25"/>
    </row>
    <row r="106" spans="2:13" hidden="1">
      <c r="B106" s="19" t="s">
        <v>177</v>
      </c>
      <c r="C106" s="157"/>
      <c r="D106" s="104"/>
      <c r="E106" s="104"/>
      <c r="F106" s="138"/>
      <c r="G106" s="21"/>
      <c r="H106" s="120">
        <f t="shared" si="16"/>
        <v>0</v>
      </c>
      <c r="I106" s="22"/>
      <c r="J106" s="21"/>
      <c r="K106" s="23"/>
      <c r="L106" s="24"/>
      <c r="M106" s="25"/>
    </row>
    <row r="107" spans="2:13" hidden="1">
      <c r="B107" s="19" t="s">
        <v>178</v>
      </c>
      <c r="C107" s="157"/>
      <c r="D107" s="104"/>
      <c r="E107" s="104"/>
      <c r="F107" s="138"/>
      <c r="G107" s="21"/>
      <c r="H107" s="120">
        <f t="shared" si="16"/>
        <v>0</v>
      </c>
      <c r="I107" s="22"/>
      <c r="J107" s="21"/>
      <c r="K107" s="23"/>
      <c r="L107" s="24"/>
      <c r="M107" s="25"/>
    </row>
    <row r="108" spans="2:13" hidden="1">
      <c r="B108" s="19" t="s">
        <v>179</v>
      </c>
      <c r="C108" s="159"/>
      <c r="D108" s="104"/>
      <c r="E108" s="104"/>
      <c r="F108" s="140"/>
      <c r="G108" s="38"/>
      <c r="H108" s="120">
        <f t="shared" si="16"/>
        <v>0</v>
      </c>
      <c r="I108" s="39"/>
      <c r="J108" s="38"/>
      <c r="K108" s="23"/>
      <c r="L108" s="40"/>
      <c r="M108" s="25"/>
    </row>
    <row r="109" spans="2:13" hidden="1">
      <c r="B109" s="19" t="s">
        <v>180</v>
      </c>
      <c r="C109" s="159"/>
      <c r="D109" s="104"/>
      <c r="E109" s="104"/>
      <c r="F109" s="140"/>
      <c r="G109" s="38"/>
      <c r="H109" s="120">
        <f t="shared" si="16"/>
        <v>0</v>
      </c>
      <c r="I109" s="39"/>
      <c r="J109" s="38"/>
      <c r="K109" s="23"/>
      <c r="L109" s="40"/>
      <c r="M109" s="25"/>
    </row>
    <row r="110" spans="2:13" hidden="1">
      <c r="C110" s="160" t="s">
        <v>44</v>
      </c>
      <c r="D110" s="106">
        <f>SUM(D102:D109)</f>
        <v>0</v>
      </c>
      <c r="E110" s="106"/>
      <c r="F110" s="122">
        <f>SUM(F102:F109)</f>
        <v>0</v>
      </c>
      <c r="G110" s="46">
        <f>SUM(G102:G109)</f>
        <v>0</v>
      </c>
      <c r="H110" s="122">
        <f>SUM(H102:H109)</f>
        <v>0</v>
      </c>
      <c r="I110" s="41">
        <f>(I102*H102)+(I103*H103)+(I104*H104)+(I105*H105)+(I106*H106)+(I107*H107)+(I108*H108)+(I109*H109)</f>
        <v>0</v>
      </c>
      <c r="J110" s="51">
        <f>SUM(J102:J109)</f>
        <v>0</v>
      </c>
      <c r="K110" s="52"/>
      <c r="L110" s="40"/>
      <c r="M110" s="43"/>
    </row>
    <row r="111" spans="2:13" ht="51" hidden="1" customHeight="1">
      <c r="B111" s="16" t="s">
        <v>181</v>
      </c>
      <c r="C111" s="188"/>
      <c r="D111" s="189"/>
      <c r="E111" s="189"/>
      <c r="F111" s="189"/>
      <c r="G111" s="189"/>
      <c r="H111" s="189"/>
      <c r="I111" s="189"/>
      <c r="J111" s="189"/>
      <c r="K111" s="189"/>
      <c r="L111" s="190"/>
      <c r="M111" s="18"/>
    </row>
    <row r="112" spans="2:13" hidden="1">
      <c r="B112" s="19" t="s">
        <v>182</v>
      </c>
      <c r="C112" s="157"/>
      <c r="D112" s="104"/>
      <c r="E112" s="104"/>
      <c r="F112" s="138"/>
      <c r="G112" s="21"/>
      <c r="H112" s="120">
        <f t="shared" ref="H112:H119" si="17">SUM(D112:G112)</f>
        <v>0</v>
      </c>
      <c r="I112" s="22"/>
      <c r="J112" s="21"/>
      <c r="K112" s="23"/>
      <c r="L112" s="24"/>
      <c r="M112" s="25"/>
    </row>
    <row r="113" spans="2:13" hidden="1">
      <c r="B113" s="19" t="s">
        <v>183</v>
      </c>
      <c r="C113" s="157"/>
      <c r="D113" s="104"/>
      <c r="E113" s="104"/>
      <c r="F113" s="138"/>
      <c r="G113" s="21"/>
      <c r="H113" s="120">
        <f t="shared" si="17"/>
        <v>0</v>
      </c>
      <c r="I113" s="22"/>
      <c r="J113" s="21"/>
      <c r="K113" s="23"/>
      <c r="L113" s="24"/>
      <c r="M113" s="25"/>
    </row>
    <row r="114" spans="2:13" hidden="1">
      <c r="B114" s="19" t="s">
        <v>184</v>
      </c>
      <c r="C114" s="157"/>
      <c r="D114" s="104"/>
      <c r="E114" s="104"/>
      <c r="F114" s="138"/>
      <c r="G114" s="21"/>
      <c r="H114" s="120">
        <f t="shared" si="17"/>
        <v>0</v>
      </c>
      <c r="I114" s="22"/>
      <c r="J114" s="21"/>
      <c r="K114" s="23"/>
      <c r="L114" s="24"/>
      <c r="M114" s="25"/>
    </row>
    <row r="115" spans="2:13" hidden="1">
      <c r="B115" s="19" t="s">
        <v>185</v>
      </c>
      <c r="C115" s="157"/>
      <c r="D115" s="104"/>
      <c r="E115" s="104"/>
      <c r="F115" s="138"/>
      <c r="G115" s="21"/>
      <c r="H115" s="120">
        <f t="shared" si="17"/>
        <v>0</v>
      </c>
      <c r="I115" s="22"/>
      <c r="J115" s="21"/>
      <c r="K115" s="23"/>
      <c r="L115" s="24"/>
      <c r="M115" s="25"/>
    </row>
    <row r="116" spans="2:13" hidden="1">
      <c r="B116" s="19" t="s">
        <v>186</v>
      </c>
      <c r="C116" s="157"/>
      <c r="D116" s="104"/>
      <c r="E116" s="104"/>
      <c r="F116" s="138"/>
      <c r="G116" s="21"/>
      <c r="H116" s="120">
        <f t="shared" si="17"/>
        <v>0</v>
      </c>
      <c r="I116" s="22"/>
      <c r="J116" s="21"/>
      <c r="K116" s="23"/>
      <c r="L116" s="24"/>
      <c r="M116" s="25"/>
    </row>
    <row r="117" spans="2:13" hidden="1">
      <c r="B117" s="19" t="s">
        <v>187</v>
      </c>
      <c r="C117" s="157"/>
      <c r="D117" s="104"/>
      <c r="E117" s="104"/>
      <c r="F117" s="138"/>
      <c r="G117" s="21"/>
      <c r="H117" s="120">
        <f t="shared" si="17"/>
        <v>0</v>
      </c>
      <c r="I117" s="22"/>
      <c r="J117" s="21"/>
      <c r="K117" s="23"/>
      <c r="L117" s="24"/>
      <c r="M117" s="25"/>
    </row>
    <row r="118" spans="2:13" hidden="1">
      <c r="B118" s="19" t="s">
        <v>188</v>
      </c>
      <c r="C118" s="159"/>
      <c r="D118" s="104"/>
      <c r="E118" s="104"/>
      <c r="F118" s="140"/>
      <c r="G118" s="38"/>
      <c r="H118" s="120">
        <f t="shared" si="17"/>
        <v>0</v>
      </c>
      <c r="I118" s="39"/>
      <c r="J118" s="38"/>
      <c r="K118" s="23"/>
      <c r="L118" s="40"/>
      <c r="M118" s="25"/>
    </row>
    <row r="119" spans="2:13" hidden="1">
      <c r="B119" s="19" t="s">
        <v>189</v>
      </c>
      <c r="C119" s="159"/>
      <c r="D119" s="104"/>
      <c r="E119" s="104"/>
      <c r="F119" s="140"/>
      <c r="G119" s="38"/>
      <c r="H119" s="120">
        <f t="shared" si="17"/>
        <v>0</v>
      </c>
      <c r="I119" s="39"/>
      <c r="J119" s="38"/>
      <c r="K119" s="23"/>
      <c r="L119" s="40"/>
      <c r="M119" s="25"/>
    </row>
    <row r="120" spans="2:13" hidden="1">
      <c r="C120" s="160" t="s">
        <v>44</v>
      </c>
      <c r="D120" s="106">
        <f>SUM(D112:D119)</f>
        <v>0</v>
      </c>
      <c r="E120" s="106"/>
      <c r="F120" s="122">
        <f>SUM(F112:F119)</f>
        <v>0</v>
      </c>
      <c r="G120" s="46">
        <f>SUM(G112:G119)</f>
        <v>0</v>
      </c>
      <c r="H120" s="122">
        <f>SUM(H112:H119)</f>
        <v>0</v>
      </c>
      <c r="I120" s="41">
        <f>(I112*H112)+(I113*H113)+(I114*H114)+(I115*H115)+(I116*H116)+(I117*H117)+(I118*H118)+(I119*H119)</f>
        <v>0</v>
      </c>
      <c r="J120" s="51">
        <f>SUM(J112:J119)</f>
        <v>0</v>
      </c>
      <c r="K120" s="52"/>
      <c r="L120" s="40"/>
      <c r="M120" s="43"/>
    </row>
    <row r="121" spans="2:13" ht="51" hidden="1" customHeight="1">
      <c r="B121" s="16" t="s">
        <v>190</v>
      </c>
      <c r="C121" s="188"/>
      <c r="D121" s="189"/>
      <c r="E121" s="189"/>
      <c r="F121" s="189"/>
      <c r="G121" s="189"/>
      <c r="H121" s="189"/>
      <c r="I121" s="189"/>
      <c r="J121" s="189"/>
      <c r="K121" s="189"/>
      <c r="L121" s="190"/>
      <c r="M121" s="18"/>
    </row>
    <row r="122" spans="2:13" hidden="1">
      <c r="B122" s="19" t="s">
        <v>191</v>
      </c>
      <c r="C122" s="157"/>
      <c r="D122" s="104"/>
      <c r="E122" s="104"/>
      <c r="F122" s="138"/>
      <c r="G122" s="21"/>
      <c r="H122" s="120">
        <f t="shared" ref="H122:H129" si="18">SUM(D122:G122)</f>
        <v>0</v>
      </c>
      <c r="I122" s="22"/>
      <c r="J122" s="21"/>
      <c r="K122" s="23"/>
      <c r="L122" s="24"/>
      <c r="M122" s="25"/>
    </row>
    <row r="123" spans="2:13" hidden="1">
      <c r="B123" s="19" t="s">
        <v>192</v>
      </c>
      <c r="C123" s="157"/>
      <c r="D123" s="104"/>
      <c r="E123" s="104"/>
      <c r="F123" s="138"/>
      <c r="G123" s="21"/>
      <c r="H123" s="120">
        <f t="shared" si="18"/>
        <v>0</v>
      </c>
      <c r="I123" s="22"/>
      <c r="J123" s="21"/>
      <c r="K123" s="23"/>
      <c r="L123" s="24"/>
      <c r="M123" s="25"/>
    </row>
    <row r="124" spans="2:13" hidden="1">
      <c r="B124" s="19" t="s">
        <v>193</v>
      </c>
      <c r="C124" s="157"/>
      <c r="D124" s="104"/>
      <c r="E124" s="104"/>
      <c r="F124" s="138"/>
      <c r="G124" s="21"/>
      <c r="H124" s="120">
        <f t="shared" si="18"/>
        <v>0</v>
      </c>
      <c r="I124" s="22"/>
      <c r="J124" s="21"/>
      <c r="K124" s="23"/>
      <c r="L124" s="24"/>
      <c r="M124" s="25"/>
    </row>
    <row r="125" spans="2:13" hidden="1">
      <c r="B125" s="19" t="s">
        <v>194</v>
      </c>
      <c r="C125" s="157"/>
      <c r="D125" s="104"/>
      <c r="E125" s="104"/>
      <c r="F125" s="138"/>
      <c r="G125" s="21"/>
      <c r="H125" s="120">
        <f t="shared" si="18"/>
        <v>0</v>
      </c>
      <c r="I125" s="22"/>
      <c r="J125" s="21"/>
      <c r="K125" s="23"/>
      <c r="L125" s="24"/>
      <c r="M125" s="25"/>
    </row>
    <row r="126" spans="2:13" hidden="1">
      <c r="B126" s="19" t="s">
        <v>195</v>
      </c>
      <c r="C126" s="157"/>
      <c r="D126" s="104"/>
      <c r="E126" s="104"/>
      <c r="F126" s="138"/>
      <c r="G126" s="21"/>
      <c r="H126" s="120">
        <f t="shared" si="18"/>
        <v>0</v>
      </c>
      <c r="I126" s="22"/>
      <c r="J126" s="21"/>
      <c r="K126" s="23"/>
      <c r="L126" s="24"/>
      <c r="M126" s="25"/>
    </row>
    <row r="127" spans="2:13" hidden="1">
      <c r="B127" s="19" t="s">
        <v>196</v>
      </c>
      <c r="C127" s="157"/>
      <c r="D127" s="104"/>
      <c r="E127" s="104"/>
      <c r="F127" s="138"/>
      <c r="G127" s="21"/>
      <c r="H127" s="120">
        <f t="shared" si="18"/>
        <v>0</v>
      </c>
      <c r="I127" s="22"/>
      <c r="J127" s="21"/>
      <c r="K127" s="23"/>
      <c r="L127" s="24"/>
      <c r="M127" s="25"/>
    </row>
    <row r="128" spans="2:13" hidden="1">
      <c r="B128" s="19" t="s">
        <v>197</v>
      </c>
      <c r="C128" s="159"/>
      <c r="D128" s="104"/>
      <c r="E128" s="104"/>
      <c r="F128" s="140"/>
      <c r="G128" s="38"/>
      <c r="H128" s="120">
        <f t="shared" si="18"/>
        <v>0</v>
      </c>
      <c r="I128" s="39"/>
      <c r="J128" s="38"/>
      <c r="K128" s="23"/>
      <c r="L128" s="40"/>
      <c r="M128" s="25"/>
    </row>
    <row r="129" spans="2:13" hidden="1">
      <c r="B129" s="19" t="s">
        <v>198</v>
      </c>
      <c r="C129" s="159"/>
      <c r="D129" s="104"/>
      <c r="E129" s="104"/>
      <c r="F129" s="140"/>
      <c r="G129" s="38"/>
      <c r="H129" s="120">
        <f t="shared" si="18"/>
        <v>0</v>
      </c>
      <c r="I129" s="39"/>
      <c r="J129" s="38"/>
      <c r="K129" s="23"/>
      <c r="L129" s="40"/>
      <c r="M129" s="25"/>
    </row>
    <row r="130" spans="2:13" hidden="1">
      <c r="C130" s="160" t="s">
        <v>44</v>
      </c>
      <c r="D130" s="105">
        <f>SUM(D122:D129)</f>
        <v>0</v>
      </c>
      <c r="E130" s="105"/>
      <c r="F130" s="121">
        <f>SUM(F122:F129)</f>
        <v>0</v>
      </c>
      <c r="G130" s="41">
        <f>SUM(G122:G129)</f>
        <v>0</v>
      </c>
      <c r="H130" s="121">
        <f>SUM(H122:H129)</f>
        <v>0</v>
      </c>
      <c r="I130" s="41">
        <f>(I122*H122)+(I123*H123)+(I124*H124)+(I125*H125)+(I126*H126)+(I127*H127)+(I128*H128)+(I129*H129)</f>
        <v>0</v>
      </c>
      <c r="J130" s="51">
        <f>SUM(J122:J129)</f>
        <v>0</v>
      </c>
      <c r="K130" s="52"/>
      <c r="L130" s="40"/>
      <c r="M130" s="43"/>
    </row>
    <row r="131" spans="2:13" ht="9.6" customHeight="1">
      <c r="B131" s="53"/>
      <c r="C131" s="164"/>
      <c r="D131" s="108"/>
      <c r="E131" s="108"/>
      <c r="F131" s="124"/>
      <c r="G131" s="54"/>
      <c r="H131" s="124"/>
      <c r="I131" s="54"/>
      <c r="J131" s="54"/>
      <c r="K131" s="49"/>
      <c r="L131" s="57"/>
      <c r="M131" s="56"/>
    </row>
    <row r="132" spans="2:13" ht="51" hidden="1" customHeight="1">
      <c r="B132" s="16" t="s">
        <v>199</v>
      </c>
      <c r="C132" s="195"/>
      <c r="D132" s="196"/>
      <c r="E132" s="196"/>
      <c r="F132" s="196"/>
      <c r="G132" s="196"/>
      <c r="H132" s="196"/>
      <c r="I132" s="196"/>
      <c r="J132" s="196"/>
      <c r="K132" s="196"/>
      <c r="L132" s="197"/>
      <c r="M132" s="17"/>
    </row>
    <row r="133" spans="2:13" ht="51" hidden="1" customHeight="1">
      <c r="B133" s="16" t="s">
        <v>200</v>
      </c>
      <c r="C133" s="188"/>
      <c r="D133" s="189"/>
      <c r="E133" s="189"/>
      <c r="F133" s="189"/>
      <c r="G133" s="189"/>
      <c r="H133" s="189"/>
      <c r="I133" s="189"/>
      <c r="J133" s="189"/>
      <c r="K133" s="189"/>
      <c r="L133" s="190"/>
      <c r="M133" s="18"/>
    </row>
    <row r="134" spans="2:13" hidden="1">
      <c r="B134" s="19" t="s">
        <v>201</v>
      </c>
      <c r="C134" s="157"/>
      <c r="D134" s="104"/>
      <c r="E134" s="104"/>
      <c r="F134" s="138"/>
      <c r="G134" s="21"/>
      <c r="H134" s="120">
        <f t="shared" ref="H134:H141" si="19">SUM(D134:G134)</f>
        <v>0</v>
      </c>
      <c r="I134" s="22"/>
      <c r="J134" s="21"/>
      <c r="K134" s="23"/>
      <c r="L134" s="24"/>
      <c r="M134" s="25"/>
    </row>
    <row r="135" spans="2:13" hidden="1">
      <c r="B135" s="19" t="s">
        <v>202</v>
      </c>
      <c r="C135" s="157"/>
      <c r="D135" s="104"/>
      <c r="E135" s="104"/>
      <c r="F135" s="138"/>
      <c r="G135" s="21"/>
      <c r="H135" s="120">
        <f t="shared" si="19"/>
        <v>0</v>
      </c>
      <c r="I135" s="22"/>
      <c r="J135" s="21"/>
      <c r="K135" s="23"/>
      <c r="L135" s="24"/>
      <c r="M135" s="25"/>
    </row>
    <row r="136" spans="2:13" hidden="1">
      <c r="B136" s="19" t="s">
        <v>203</v>
      </c>
      <c r="C136" s="157"/>
      <c r="D136" s="104"/>
      <c r="E136" s="104"/>
      <c r="F136" s="138"/>
      <c r="G136" s="21"/>
      <c r="H136" s="120">
        <f t="shared" si="19"/>
        <v>0</v>
      </c>
      <c r="I136" s="22"/>
      <c r="J136" s="21"/>
      <c r="K136" s="23"/>
      <c r="L136" s="24"/>
      <c r="M136" s="25"/>
    </row>
    <row r="137" spans="2:13" hidden="1">
      <c r="B137" s="19" t="s">
        <v>204</v>
      </c>
      <c r="C137" s="157"/>
      <c r="D137" s="104"/>
      <c r="E137" s="104"/>
      <c r="F137" s="138"/>
      <c r="G137" s="21"/>
      <c r="H137" s="120">
        <f t="shared" si="19"/>
        <v>0</v>
      </c>
      <c r="I137" s="22"/>
      <c r="J137" s="21"/>
      <c r="K137" s="23"/>
      <c r="L137" s="24"/>
      <c r="M137" s="25"/>
    </row>
    <row r="138" spans="2:13" hidden="1">
      <c r="B138" s="19" t="s">
        <v>205</v>
      </c>
      <c r="C138" s="157"/>
      <c r="D138" s="104"/>
      <c r="E138" s="104"/>
      <c r="F138" s="138"/>
      <c r="G138" s="21"/>
      <c r="H138" s="120">
        <f t="shared" si="19"/>
        <v>0</v>
      </c>
      <c r="I138" s="22"/>
      <c r="J138" s="21"/>
      <c r="K138" s="23"/>
      <c r="L138" s="24"/>
      <c r="M138" s="25"/>
    </row>
    <row r="139" spans="2:13" hidden="1">
      <c r="B139" s="19" t="s">
        <v>206</v>
      </c>
      <c r="C139" s="157"/>
      <c r="D139" s="104"/>
      <c r="E139" s="104"/>
      <c r="F139" s="138"/>
      <c r="G139" s="21"/>
      <c r="H139" s="120">
        <f t="shared" si="19"/>
        <v>0</v>
      </c>
      <c r="I139" s="22"/>
      <c r="J139" s="21"/>
      <c r="K139" s="23"/>
      <c r="L139" s="24"/>
      <c r="M139" s="25"/>
    </row>
    <row r="140" spans="2:13" hidden="1">
      <c r="B140" s="19" t="s">
        <v>207</v>
      </c>
      <c r="C140" s="159"/>
      <c r="D140" s="104"/>
      <c r="E140" s="104"/>
      <c r="F140" s="140"/>
      <c r="G140" s="38"/>
      <c r="H140" s="120">
        <f t="shared" si="19"/>
        <v>0</v>
      </c>
      <c r="I140" s="39"/>
      <c r="J140" s="38"/>
      <c r="K140" s="23"/>
      <c r="L140" s="40"/>
      <c r="M140" s="25"/>
    </row>
    <row r="141" spans="2:13" hidden="1">
      <c r="B141" s="19" t="s">
        <v>208</v>
      </c>
      <c r="C141" s="159"/>
      <c r="D141" s="104"/>
      <c r="E141" s="104"/>
      <c r="F141" s="140"/>
      <c r="G141" s="38"/>
      <c r="H141" s="120">
        <f t="shared" si="19"/>
        <v>0</v>
      </c>
      <c r="I141" s="39"/>
      <c r="J141" s="38"/>
      <c r="K141" s="23"/>
      <c r="L141" s="40"/>
      <c r="M141" s="25"/>
    </row>
    <row r="142" spans="2:13" hidden="1">
      <c r="C142" s="160" t="s">
        <v>44</v>
      </c>
      <c r="D142" s="105">
        <f>SUM(D134:D141)</f>
        <v>0</v>
      </c>
      <c r="E142" s="105"/>
      <c r="F142" s="121">
        <f>SUM(F134:F141)</f>
        <v>0</v>
      </c>
      <c r="G142" s="41">
        <f>SUM(G134:G141)</f>
        <v>0</v>
      </c>
      <c r="H142" s="122">
        <f>SUM(H134:H141)</f>
        <v>0</v>
      </c>
      <c r="I142" s="41">
        <f>(I134*H134)+(I135*H135)+(I136*H136)+(I137*H137)+(I138*H138)+(I139*H139)+(I140*H140)+(I141*H141)</f>
        <v>0</v>
      </c>
      <c r="J142" s="51">
        <f>SUM(J134:J141)</f>
        <v>0</v>
      </c>
      <c r="K142" s="52"/>
      <c r="L142" s="40"/>
      <c r="M142" s="43"/>
    </row>
    <row r="143" spans="2:13" ht="51" hidden="1" customHeight="1">
      <c r="B143" s="16" t="s">
        <v>209</v>
      </c>
      <c r="C143" s="188"/>
      <c r="D143" s="189"/>
      <c r="E143" s="189"/>
      <c r="F143" s="189"/>
      <c r="G143" s="189"/>
      <c r="H143" s="189"/>
      <c r="I143" s="189"/>
      <c r="J143" s="189"/>
      <c r="K143" s="189"/>
      <c r="L143" s="190"/>
      <c r="M143" s="18"/>
    </row>
    <row r="144" spans="2:13" hidden="1">
      <c r="B144" s="19" t="s">
        <v>210</v>
      </c>
      <c r="C144" s="157"/>
      <c r="D144" s="104"/>
      <c r="E144" s="104"/>
      <c r="F144" s="138"/>
      <c r="G144" s="21"/>
      <c r="H144" s="120">
        <f t="shared" ref="H144:H151" si="20">SUM(D144:G144)</f>
        <v>0</v>
      </c>
      <c r="I144" s="22"/>
      <c r="J144" s="21"/>
      <c r="K144" s="23"/>
      <c r="L144" s="24"/>
      <c r="M144" s="25"/>
    </row>
    <row r="145" spans="2:13" hidden="1">
      <c r="B145" s="19" t="s">
        <v>211</v>
      </c>
      <c r="C145" s="157"/>
      <c r="D145" s="104"/>
      <c r="E145" s="104"/>
      <c r="F145" s="138"/>
      <c r="G145" s="21"/>
      <c r="H145" s="120">
        <f t="shared" si="20"/>
        <v>0</v>
      </c>
      <c r="I145" s="22"/>
      <c r="J145" s="21"/>
      <c r="K145" s="23"/>
      <c r="L145" s="24"/>
      <c r="M145" s="25"/>
    </row>
    <row r="146" spans="2:13" hidden="1">
      <c r="B146" s="19" t="s">
        <v>212</v>
      </c>
      <c r="C146" s="157"/>
      <c r="D146" s="104"/>
      <c r="E146" s="104"/>
      <c r="F146" s="138"/>
      <c r="G146" s="21"/>
      <c r="H146" s="120">
        <f t="shared" si="20"/>
        <v>0</v>
      </c>
      <c r="I146" s="22"/>
      <c r="J146" s="21"/>
      <c r="K146" s="23"/>
      <c r="L146" s="24"/>
      <c r="M146" s="25"/>
    </row>
    <row r="147" spans="2:13" hidden="1">
      <c r="B147" s="19" t="s">
        <v>213</v>
      </c>
      <c r="C147" s="157"/>
      <c r="D147" s="104"/>
      <c r="E147" s="104"/>
      <c r="F147" s="138"/>
      <c r="G147" s="21"/>
      <c r="H147" s="120">
        <f t="shared" si="20"/>
        <v>0</v>
      </c>
      <c r="I147" s="22"/>
      <c r="J147" s="21"/>
      <c r="K147" s="23"/>
      <c r="L147" s="24"/>
      <c r="M147" s="25"/>
    </row>
    <row r="148" spans="2:13" hidden="1">
      <c r="B148" s="19" t="s">
        <v>214</v>
      </c>
      <c r="C148" s="157"/>
      <c r="D148" s="104"/>
      <c r="E148" s="104"/>
      <c r="F148" s="138"/>
      <c r="G148" s="21"/>
      <c r="H148" s="120">
        <f t="shared" si="20"/>
        <v>0</v>
      </c>
      <c r="I148" s="22"/>
      <c r="J148" s="21"/>
      <c r="K148" s="23"/>
      <c r="L148" s="24"/>
      <c r="M148" s="25"/>
    </row>
    <row r="149" spans="2:13" hidden="1">
      <c r="B149" s="19" t="s">
        <v>215</v>
      </c>
      <c r="C149" s="157"/>
      <c r="D149" s="104"/>
      <c r="E149" s="104"/>
      <c r="F149" s="138"/>
      <c r="G149" s="21"/>
      <c r="H149" s="120">
        <f t="shared" si="20"/>
        <v>0</v>
      </c>
      <c r="I149" s="22"/>
      <c r="J149" s="21"/>
      <c r="K149" s="23"/>
      <c r="L149" s="24"/>
      <c r="M149" s="25"/>
    </row>
    <row r="150" spans="2:13" hidden="1">
      <c r="B150" s="19" t="s">
        <v>216</v>
      </c>
      <c r="C150" s="159"/>
      <c r="D150" s="104"/>
      <c r="E150" s="104"/>
      <c r="F150" s="140"/>
      <c r="G150" s="38"/>
      <c r="H150" s="120">
        <f t="shared" si="20"/>
        <v>0</v>
      </c>
      <c r="I150" s="39"/>
      <c r="J150" s="38"/>
      <c r="K150" s="23"/>
      <c r="L150" s="40"/>
      <c r="M150" s="25"/>
    </row>
    <row r="151" spans="2:13" ht="13.9" hidden="1" customHeight="1">
      <c r="B151" s="19" t="s">
        <v>217</v>
      </c>
      <c r="C151" s="159"/>
      <c r="D151" s="104"/>
      <c r="E151" s="104"/>
      <c r="F151" s="140"/>
      <c r="G151" s="38"/>
      <c r="H151" s="120">
        <f t="shared" si="20"/>
        <v>0</v>
      </c>
      <c r="I151" s="39"/>
      <c r="J151" s="38"/>
      <c r="K151" s="23"/>
      <c r="L151" s="40"/>
      <c r="M151" s="25"/>
    </row>
    <row r="152" spans="2:13" hidden="1">
      <c r="C152" s="160" t="s">
        <v>44</v>
      </c>
      <c r="D152" s="106">
        <f>SUM(D144:D151)</f>
        <v>0</v>
      </c>
      <c r="E152" s="106"/>
      <c r="F152" s="122">
        <f>SUM(F144:F151)</f>
        <v>0</v>
      </c>
      <c r="G152" s="46">
        <f>SUM(G144:G151)</f>
        <v>0</v>
      </c>
      <c r="H152" s="122">
        <f>SUM(H144:H151)</f>
        <v>0</v>
      </c>
      <c r="I152" s="41">
        <f>(I144*H144)+(I145*H145)+(I146*H146)+(I147*H147)+(I148*H148)+(I149*H149)+(I150*H150)+(I151*H151)</f>
        <v>0</v>
      </c>
      <c r="J152" s="51">
        <f>SUM(J144:J151)</f>
        <v>0</v>
      </c>
      <c r="K152" s="52"/>
      <c r="L152" s="40"/>
      <c r="M152" s="43"/>
    </row>
    <row r="153" spans="2:13" ht="51" hidden="1" customHeight="1">
      <c r="B153" s="16" t="s">
        <v>218</v>
      </c>
      <c r="C153" s="188"/>
      <c r="D153" s="189"/>
      <c r="E153" s="189"/>
      <c r="F153" s="189"/>
      <c r="G153" s="189"/>
      <c r="H153" s="189"/>
      <c r="I153" s="189"/>
      <c r="J153" s="189"/>
      <c r="K153" s="189"/>
      <c r="L153" s="190"/>
      <c r="M153" s="18"/>
    </row>
    <row r="154" spans="2:13" hidden="1">
      <c r="B154" s="19" t="s">
        <v>219</v>
      </c>
      <c r="C154" s="157"/>
      <c r="D154" s="104"/>
      <c r="E154" s="104"/>
      <c r="F154" s="138"/>
      <c r="G154" s="21"/>
      <c r="H154" s="120">
        <f t="shared" ref="H154:H161" si="21">SUM(D154:G154)</f>
        <v>0</v>
      </c>
      <c r="I154" s="22"/>
      <c r="J154" s="21"/>
      <c r="K154" s="23"/>
      <c r="L154" s="24"/>
      <c r="M154" s="25"/>
    </row>
    <row r="155" spans="2:13" hidden="1">
      <c r="B155" s="19" t="s">
        <v>220</v>
      </c>
      <c r="C155" s="157"/>
      <c r="D155" s="104"/>
      <c r="E155" s="104"/>
      <c r="F155" s="138"/>
      <c r="G155" s="21"/>
      <c r="H155" s="120">
        <f t="shared" si="21"/>
        <v>0</v>
      </c>
      <c r="I155" s="22"/>
      <c r="J155" s="21"/>
      <c r="K155" s="23"/>
      <c r="L155" s="24"/>
      <c r="M155" s="25"/>
    </row>
    <row r="156" spans="2:13" hidden="1">
      <c r="B156" s="19" t="s">
        <v>221</v>
      </c>
      <c r="C156" s="157"/>
      <c r="D156" s="104"/>
      <c r="E156" s="104"/>
      <c r="F156" s="138"/>
      <c r="G156" s="21"/>
      <c r="H156" s="120">
        <f t="shared" si="21"/>
        <v>0</v>
      </c>
      <c r="I156" s="22"/>
      <c r="J156" s="21"/>
      <c r="K156" s="23"/>
      <c r="L156" s="24"/>
      <c r="M156" s="25"/>
    </row>
    <row r="157" spans="2:13" hidden="1">
      <c r="B157" s="19" t="s">
        <v>222</v>
      </c>
      <c r="C157" s="157"/>
      <c r="D157" s="104"/>
      <c r="E157" s="104"/>
      <c r="F157" s="138"/>
      <c r="G157" s="21"/>
      <c r="H157" s="120">
        <f t="shared" si="21"/>
        <v>0</v>
      </c>
      <c r="I157" s="22"/>
      <c r="J157" s="21"/>
      <c r="K157" s="23"/>
      <c r="L157" s="24"/>
      <c r="M157" s="25"/>
    </row>
    <row r="158" spans="2:13" hidden="1">
      <c r="B158" s="19" t="s">
        <v>223</v>
      </c>
      <c r="C158" s="157"/>
      <c r="D158" s="104"/>
      <c r="E158" s="104"/>
      <c r="F158" s="138"/>
      <c r="G158" s="21"/>
      <c r="H158" s="120">
        <f t="shared" si="21"/>
        <v>0</v>
      </c>
      <c r="I158" s="22"/>
      <c r="J158" s="21"/>
      <c r="K158" s="23"/>
      <c r="L158" s="24"/>
      <c r="M158" s="25"/>
    </row>
    <row r="159" spans="2:13" hidden="1">
      <c r="B159" s="19" t="s">
        <v>224</v>
      </c>
      <c r="C159" s="157"/>
      <c r="D159" s="104"/>
      <c r="E159" s="104"/>
      <c r="F159" s="138"/>
      <c r="G159" s="21"/>
      <c r="H159" s="120">
        <f t="shared" si="21"/>
        <v>0</v>
      </c>
      <c r="I159" s="22"/>
      <c r="J159" s="21"/>
      <c r="K159" s="23"/>
      <c r="L159" s="24"/>
      <c r="M159" s="25"/>
    </row>
    <row r="160" spans="2:13" hidden="1">
      <c r="B160" s="19" t="s">
        <v>225</v>
      </c>
      <c r="C160" s="159"/>
      <c r="D160" s="104"/>
      <c r="E160" s="104"/>
      <c r="F160" s="140"/>
      <c r="G160" s="38"/>
      <c r="H160" s="120">
        <f t="shared" si="21"/>
        <v>0</v>
      </c>
      <c r="I160" s="39"/>
      <c r="J160" s="38"/>
      <c r="K160" s="23"/>
      <c r="L160" s="40"/>
      <c r="M160" s="25"/>
    </row>
    <row r="161" spans="2:13" hidden="1">
      <c r="B161" s="19" t="s">
        <v>226</v>
      </c>
      <c r="C161" s="159"/>
      <c r="D161" s="104"/>
      <c r="E161" s="104"/>
      <c r="F161" s="140"/>
      <c r="G161" s="38"/>
      <c r="H161" s="120">
        <f t="shared" si="21"/>
        <v>0</v>
      </c>
      <c r="I161" s="39"/>
      <c r="J161" s="38"/>
      <c r="K161" s="23"/>
      <c r="L161" s="40"/>
      <c r="M161" s="25"/>
    </row>
    <row r="162" spans="2:13" hidden="1">
      <c r="C162" s="160" t="s">
        <v>44</v>
      </c>
      <c r="D162" s="106">
        <f>SUM(D154:D161)</f>
        <v>0</v>
      </c>
      <c r="E162" s="106"/>
      <c r="F162" s="122">
        <f>SUM(F154:F161)</f>
        <v>0</v>
      </c>
      <c r="G162" s="46">
        <f>SUM(G154:G161)</f>
        <v>0</v>
      </c>
      <c r="H162" s="122">
        <f>SUM(H154:H161)</f>
        <v>0</v>
      </c>
      <c r="I162" s="41">
        <f>(I154*H154)+(I155*H155)+(I156*H156)+(I157*H157)+(I158*H158)+(I159*H159)+(I160*H160)+(I161*H161)</f>
        <v>0</v>
      </c>
      <c r="J162" s="51">
        <f>SUM(J154:J161)</f>
        <v>0</v>
      </c>
      <c r="K162" s="52"/>
      <c r="L162" s="40"/>
      <c r="M162" s="43"/>
    </row>
    <row r="163" spans="2:13" ht="51" hidden="1" customHeight="1">
      <c r="B163" s="16" t="s">
        <v>227</v>
      </c>
      <c r="C163" s="188"/>
      <c r="D163" s="189"/>
      <c r="E163" s="189"/>
      <c r="F163" s="189"/>
      <c r="G163" s="189"/>
      <c r="H163" s="189"/>
      <c r="I163" s="189"/>
      <c r="J163" s="189"/>
      <c r="K163" s="189"/>
      <c r="L163" s="190"/>
      <c r="M163" s="18"/>
    </row>
    <row r="164" spans="2:13" hidden="1">
      <c r="B164" s="19" t="s">
        <v>228</v>
      </c>
      <c r="C164" s="157"/>
      <c r="D164" s="104"/>
      <c r="E164" s="104"/>
      <c r="F164" s="138"/>
      <c r="G164" s="21"/>
      <c r="H164" s="120">
        <f>SUM(D164:G164)</f>
        <v>0</v>
      </c>
      <c r="I164" s="22"/>
      <c r="J164" s="21"/>
      <c r="K164" s="23"/>
      <c r="L164" s="24"/>
      <c r="M164" s="25"/>
    </row>
    <row r="165" spans="2:13" hidden="1">
      <c r="B165" s="19" t="s">
        <v>229</v>
      </c>
      <c r="C165" s="157"/>
      <c r="D165" s="104"/>
      <c r="E165" s="104"/>
      <c r="F165" s="138"/>
      <c r="G165" s="21"/>
      <c r="H165" s="120">
        <f t="shared" ref="H165:H171" si="22">SUM(D165:G165)</f>
        <v>0</v>
      </c>
      <c r="I165" s="22"/>
      <c r="J165" s="21"/>
      <c r="K165" s="23"/>
      <c r="L165" s="24"/>
      <c r="M165" s="25"/>
    </row>
    <row r="166" spans="2:13" hidden="1">
      <c r="B166" s="19" t="s">
        <v>230</v>
      </c>
      <c r="C166" s="157"/>
      <c r="D166" s="104"/>
      <c r="E166" s="104"/>
      <c r="F166" s="138"/>
      <c r="G166" s="21"/>
      <c r="H166" s="120">
        <f t="shared" si="22"/>
        <v>0</v>
      </c>
      <c r="I166" s="22"/>
      <c r="J166" s="21"/>
      <c r="K166" s="23"/>
      <c r="L166" s="24"/>
      <c r="M166" s="25"/>
    </row>
    <row r="167" spans="2:13" hidden="1">
      <c r="B167" s="19" t="s">
        <v>231</v>
      </c>
      <c r="C167" s="157"/>
      <c r="D167" s="104"/>
      <c r="E167" s="104"/>
      <c r="F167" s="138"/>
      <c r="G167" s="21"/>
      <c r="H167" s="120">
        <f t="shared" si="22"/>
        <v>0</v>
      </c>
      <c r="I167" s="22"/>
      <c r="J167" s="21"/>
      <c r="K167" s="23"/>
      <c r="L167" s="24"/>
      <c r="M167" s="25"/>
    </row>
    <row r="168" spans="2:13" hidden="1">
      <c r="B168" s="19" t="s">
        <v>232</v>
      </c>
      <c r="C168" s="157"/>
      <c r="D168" s="104"/>
      <c r="E168" s="104"/>
      <c r="F168" s="138"/>
      <c r="G168" s="21"/>
      <c r="H168" s="120">
        <f>SUM(D168:G168)</f>
        <v>0</v>
      </c>
      <c r="I168" s="22"/>
      <c r="J168" s="21"/>
      <c r="K168" s="23"/>
      <c r="L168" s="24"/>
      <c r="M168" s="25"/>
    </row>
    <row r="169" spans="2:13" hidden="1">
      <c r="B169" s="19" t="s">
        <v>233</v>
      </c>
      <c r="C169" s="157"/>
      <c r="D169" s="104"/>
      <c r="E169" s="104"/>
      <c r="F169" s="138"/>
      <c r="G169" s="21"/>
      <c r="H169" s="120">
        <f t="shared" si="22"/>
        <v>0</v>
      </c>
      <c r="I169" s="22"/>
      <c r="J169" s="21"/>
      <c r="K169" s="23"/>
      <c r="L169" s="24"/>
      <c r="M169" s="25"/>
    </row>
    <row r="170" spans="2:13" hidden="1">
      <c r="B170" s="19" t="s">
        <v>234</v>
      </c>
      <c r="C170" s="159"/>
      <c r="D170" s="104"/>
      <c r="E170" s="104"/>
      <c r="F170" s="140"/>
      <c r="G170" s="38"/>
      <c r="H170" s="120">
        <f t="shared" si="22"/>
        <v>0</v>
      </c>
      <c r="I170" s="39"/>
      <c r="J170" s="38"/>
      <c r="K170" s="23"/>
      <c r="L170" s="40"/>
      <c r="M170" s="25"/>
    </row>
    <row r="171" spans="2:13" hidden="1">
      <c r="B171" s="19" t="s">
        <v>235</v>
      </c>
      <c r="C171" s="159"/>
      <c r="D171" s="104"/>
      <c r="E171" s="104"/>
      <c r="F171" s="140"/>
      <c r="G171" s="38"/>
      <c r="H171" s="120">
        <f t="shared" si="22"/>
        <v>0</v>
      </c>
      <c r="I171" s="39"/>
      <c r="J171" s="38"/>
      <c r="K171" s="23"/>
      <c r="L171" s="40"/>
      <c r="M171" s="25"/>
    </row>
    <row r="172" spans="2:13" hidden="1">
      <c r="C172" s="160" t="s">
        <v>44</v>
      </c>
      <c r="D172" s="105">
        <f>SUM(D164:D171)</f>
        <v>0</v>
      </c>
      <c r="E172" s="105"/>
      <c r="F172" s="121">
        <f>SUM(F164:F171)</f>
        <v>0</v>
      </c>
      <c r="G172" s="41">
        <f>SUM(G164:G171)</f>
        <v>0</v>
      </c>
      <c r="H172" s="121">
        <f>SUM(H164:H171)</f>
        <v>0</v>
      </c>
      <c r="I172" s="41">
        <f>(I164*H164)+(I165*H165)+(I166*H166)+(I167*H167)+(I168*H168)+(I169*H169)+(I170*H170)+(I171*H171)</f>
        <v>0</v>
      </c>
      <c r="J172" s="51">
        <f>SUM(J164:J171)</f>
        <v>0</v>
      </c>
      <c r="K172" s="52"/>
      <c r="L172" s="40"/>
      <c r="M172" s="43"/>
    </row>
    <row r="173" spans="2:13" ht="15.75" customHeight="1">
      <c r="B173" s="53"/>
      <c r="C173" s="164"/>
      <c r="D173" s="108"/>
      <c r="E173" s="108"/>
      <c r="F173" s="124"/>
      <c r="G173" s="54"/>
      <c r="H173" s="124"/>
      <c r="I173" s="54"/>
      <c r="J173" s="54"/>
      <c r="K173" s="49"/>
      <c r="L173" s="55"/>
      <c r="M173" s="56"/>
    </row>
    <row r="174" spans="2:13" ht="15.75" customHeight="1">
      <c r="B174" s="53"/>
      <c r="C174" s="164"/>
      <c r="D174" s="108"/>
      <c r="E174" s="108"/>
      <c r="F174" s="124"/>
      <c r="G174" s="54"/>
      <c r="H174" s="124"/>
      <c r="I174" s="54"/>
      <c r="J174" s="54"/>
      <c r="K174" s="49"/>
      <c r="L174" s="55"/>
      <c r="M174" s="56"/>
    </row>
    <row r="175" spans="2:13" ht="63.75" customHeight="1">
      <c r="B175" s="16" t="s">
        <v>236</v>
      </c>
      <c r="C175" s="159" t="s">
        <v>237</v>
      </c>
      <c r="D175" s="109">
        <v>200000</v>
      </c>
      <c r="E175" s="109"/>
      <c r="F175" s="144">
        <f>19128.47+27455.1</f>
        <v>46583.57</v>
      </c>
      <c r="G175" s="58"/>
      <c r="H175" s="125">
        <f>SUM(E175:G175)</f>
        <v>46583.57</v>
      </c>
      <c r="I175" s="59">
        <v>0.6</v>
      </c>
      <c r="J175" s="58"/>
      <c r="K175" s="23"/>
      <c r="L175" s="60" t="s">
        <v>238</v>
      </c>
      <c r="M175" s="43"/>
    </row>
    <row r="176" spans="2:13" ht="69.75" customHeight="1">
      <c r="B176" s="16" t="s">
        <v>239</v>
      </c>
      <c r="C176" s="159" t="s">
        <v>240</v>
      </c>
      <c r="D176" s="109">
        <v>30000</v>
      </c>
      <c r="E176" s="109">
        <f>213792.8/24.5</f>
        <v>8726.2367346938772</v>
      </c>
      <c r="F176" s="144">
        <v>5894</v>
      </c>
      <c r="G176" s="58"/>
      <c r="H176" s="125">
        <f t="shared" ref="H176:H178" si="23">SUM(E176:G176)</f>
        <v>14620.236734693877</v>
      </c>
      <c r="I176" s="59">
        <v>0.6</v>
      </c>
      <c r="J176" s="58"/>
      <c r="K176" s="23"/>
      <c r="L176" s="60"/>
      <c r="M176" s="43"/>
    </row>
    <row r="177" spans="2:13" ht="57" customHeight="1">
      <c r="B177" s="16" t="s">
        <v>241</v>
      </c>
      <c r="C177" s="169" t="s">
        <v>241</v>
      </c>
      <c r="D177" s="109">
        <v>30000</v>
      </c>
      <c r="E177" s="109">
        <f>201218.61/24.5</f>
        <v>8213.0044897959178</v>
      </c>
      <c r="F177" s="128">
        <f>5728.22+1454.44</f>
        <v>7182.66</v>
      </c>
      <c r="G177" s="58"/>
      <c r="H177" s="125">
        <f t="shared" si="23"/>
        <v>15395.664489795918</v>
      </c>
      <c r="I177" s="59">
        <v>0.5</v>
      </c>
      <c r="J177" s="58"/>
      <c r="K177" s="23"/>
      <c r="L177" s="60"/>
      <c r="M177" s="43"/>
    </row>
    <row r="178" spans="2:13" ht="65.25" customHeight="1">
      <c r="B178" s="61" t="s">
        <v>242</v>
      </c>
      <c r="C178" s="159" t="s">
        <v>243</v>
      </c>
      <c r="D178" s="109">
        <v>46000</v>
      </c>
      <c r="E178" s="109"/>
      <c r="F178" s="144"/>
      <c r="G178" s="58"/>
      <c r="H178" s="125">
        <f t="shared" si="23"/>
        <v>0</v>
      </c>
      <c r="I178" s="59">
        <v>0.8</v>
      </c>
      <c r="J178" s="58"/>
      <c r="K178" s="23"/>
      <c r="L178" s="60"/>
      <c r="M178" s="43"/>
    </row>
    <row r="179" spans="2:13" ht="21.75" customHeight="1">
      <c r="B179" s="53"/>
      <c r="C179" s="170" t="s">
        <v>244</v>
      </c>
      <c r="D179" s="110">
        <f>SUM(D175:D178)</f>
        <v>306000</v>
      </c>
      <c r="E179" s="110">
        <f>SUM(E175:E178)</f>
        <v>16939.241224489793</v>
      </c>
      <c r="F179" s="126">
        <f>SUM(F175:F178)</f>
        <v>59660.229999999996</v>
      </c>
      <c r="G179" s="62">
        <f>SUM(G175:G178)</f>
        <v>0</v>
      </c>
      <c r="H179" s="126">
        <f>SUM(H175:H178)</f>
        <v>76599.471224489796</v>
      </c>
      <c r="I179" s="41">
        <f>(I175*H175)+(I176*H176)+(I177*H177)+(I178*H178)</f>
        <v>44420.116285714284</v>
      </c>
      <c r="J179" s="51">
        <f>SUM(J175:J178)</f>
        <v>0</v>
      </c>
      <c r="K179" s="52"/>
      <c r="L179" s="63"/>
      <c r="M179" s="64"/>
    </row>
    <row r="180" spans="2:13" ht="15.75" customHeight="1">
      <c r="B180" s="53"/>
      <c r="C180" s="164"/>
      <c r="D180" s="108"/>
      <c r="E180" s="108"/>
      <c r="F180" s="124"/>
      <c r="G180" s="54"/>
      <c r="H180" s="124"/>
      <c r="I180" s="54"/>
      <c r="J180" s="54"/>
      <c r="K180" s="49"/>
      <c r="L180" s="55"/>
      <c r="M180" s="64"/>
    </row>
    <row r="181" spans="2:13" ht="15.75" customHeight="1">
      <c r="B181" s="53"/>
      <c r="C181" s="164"/>
      <c r="D181" s="108"/>
      <c r="E181" s="108"/>
      <c r="F181" s="124"/>
      <c r="G181" s="54"/>
      <c r="H181" s="124"/>
      <c r="I181" s="54"/>
      <c r="J181" s="54"/>
      <c r="K181" s="49"/>
      <c r="L181" s="55"/>
      <c r="M181" s="64"/>
    </row>
    <row r="182" spans="2:13" ht="15.75" customHeight="1">
      <c r="B182" s="53"/>
      <c r="C182" s="164"/>
      <c r="D182" s="108"/>
      <c r="E182" s="108"/>
      <c r="F182" s="124"/>
      <c r="G182" s="54"/>
      <c r="H182" s="124"/>
      <c r="I182" s="54"/>
      <c r="J182" s="54"/>
      <c r="K182" s="49"/>
      <c r="L182" s="55"/>
      <c r="M182" s="64"/>
    </row>
    <row r="183" spans="2:13" ht="15.75" customHeight="1">
      <c r="B183" s="53"/>
      <c r="C183" s="164"/>
      <c r="D183" s="108"/>
      <c r="E183" s="108"/>
      <c r="F183" s="124"/>
      <c r="G183" s="54"/>
      <c r="H183" s="124"/>
      <c r="I183" s="54"/>
      <c r="J183" s="54"/>
      <c r="K183" s="49"/>
      <c r="L183" s="55"/>
      <c r="M183" s="64"/>
    </row>
    <row r="184" spans="2:13" ht="15.75" customHeight="1">
      <c r="B184" s="53"/>
      <c r="C184" s="164"/>
      <c r="D184" s="108"/>
      <c r="E184" s="108"/>
      <c r="F184" s="124"/>
      <c r="G184" s="54"/>
      <c r="H184" s="124"/>
      <c r="I184" s="54"/>
      <c r="J184" s="54"/>
      <c r="K184" s="49"/>
      <c r="L184" s="55"/>
      <c r="M184" s="64"/>
    </row>
    <row r="185" spans="2:13" ht="15.75" customHeight="1">
      <c r="B185" s="53"/>
      <c r="C185" s="164"/>
      <c r="D185" s="108"/>
      <c r="E185" s="108"/>
      <c r="F185" s="124"/>
      <c r="G185" s="54"/>
      <c r="H185" s="124"/>
      <c r="I185" s="54"/>
      <c r="J185" s="54"/>
      <c r="K185" s="49"/>
      <c r="L185" s="55"/>
      <c r="M185" s="64"/>
    </row>
    <row r="186" spans="2:13" ht="15.75" customHeight="1" thickBot="1">
      <c r="B186" s="53"/>
      <c r="C186" s="164"/>
      <c r="D186" s="108"/>
      <c r="E186" s="108"/>
      <c r="F186" s="124"/>
      <c r="G186" s="54"/>
      <c r="H186" s="124"/>
      <c r="I186" s="54"/>
      <c r="J186" s="54"/>
      <c r="K186" s="49"/>
      <c r="L186" s="55"/>
      <c r="M186" s="64"/>
    </row>
    <row r="187" spans="2:13">
      <c r="B187" s="53"/>
      <c r="C187" s="198" t="s">
        <v>245</v>
      </c>
      <c r="D187" s="199"/>
      <c r="E187" s="199"/>
      <c r="F187" s="199"/>
      <c r="G187" s="199"/>
      <c r="H187" s="200"/>
      <c r="I187" s="64"/>
      <c r="J187" s="54"/>
      <c r="K187" s="49"/>
      <c r="L187" s="65"/>
    </row>
    <row r="188" spans="2:13" ht="40.5" customHeight="1">
      <c r="B188" s="53"/>
      <c r="C188" s="221"/>
      <c r="D188" s="206" t="str">
        <f>D4</f>
        <v>UNICEF</v>
      </c>
      <c r="E188" s="206" t="s">
        <v>5</v>
      </c>
      <c r="F188" s="223" t="str">
        <f>F4</f>
        <v xml:space="preserve">EJECUTADO UNICEF </v>
      </c>
      <c r="G188" s="225" t="str">
        <f>G4</f>
        <v>EJECUTADO OTROS SOCIOS</v>
      </c>
      <c r="H188" s="227" t="s">
        <v>8</v>
      </c>
      <c r="I188" s="47"/>
      <c r="J188" s="54"/>
      <c r="K188" s="49"/>
      <c r="L188" s="65"/>
    </row>
    <row r="189" spans="2:13" ht="24.75" customHeight="1">
      <c r="B189" s="53"/>
      <c r="C189" s="222"/>
      <c r="D189" s="207"/>
      <c r="E189" s="207"/>
      <c r="F189" s="224"/>
      <c r="G189" s="226"/>
      <c r="H189" s="228"/>
      <c r="I189" s="47"/>
      <c r="J189" s="54"/>
      <c r="K189" s="49"/>
      <c r="L189" s="65"/>
    </row>
    <row r="190" spans="2:13" ht="41.25" customHeight="1">
      <c r="B190" s="66"/>
      <c r="C190" s="171" t="s">
        <v>246</v>
      </c>
      <c r="D190" s="111">
        <f>SUM(D16,D26,D36,D46,D58,D68,D78,D88,D100,D110,D120,D130,D142,D152,D162,D172,D175,D176,D177,D178)</f>
        <v>1837738</v>
      </c>
      <c r="E190" s="111">
        <f>SUM(E16,E26,E36,E46,E58,E68,E78,E88,E100,E110,E120,E130,E142,E152,E162,E172,E175,E176,E177,E178)</f>
        <v>119238.65346938776</v>
      </c>
      <c r="F190" s="145">
        <f>SUM(F16,F26,F36,F46,F58,F68,F78,F88,F100,F110,F120,F130,F142,F152,F162,F172,F175,F176,F178,F177)</f>
        <v>59660.229999999996</v>
      </c>
      <c r="G190" s="67">
        <f>SUM(G16,G26,G36,G46,G58,G68,G78,G88,G100,G110,G120,G130,G142,G152,G162,G172,G175,G176,G177,G178)</f>
        <v>38156.129999999997</v>
      </c>
      <c r="H190" s="127">
        <f>SUM(E190:G190)</f>
        <v>217055.01346938778</v>
      </c>
      <c r="I190" s="47"/>
      <c r="J190" s="68"/>
      <c r="K190" s="49"/>
      <c r="L190" s="69"/>
    </row>
    <row r="191" spans="2:13" ht="51.75" customHeight="1">
      <c r="B191" s="70"/>
      <c r="C191" s="171" t="s">
        <v>247</v>
      </c>
      <c r="D191" s="111">
        <f>D190*0.07</f>
        <v>128641.66000000002</v>
      </c>
      <c r="E191" s="111"/>
      <c r="F191" s="145">
        <f>F190*0.07</f>
        <v>4176.2161000000006</v>
      </c>
      <c r="G191" s="67">
        <f>G190*0.07</f>
        <v>2670.9291000000003</v>
      </c>
      <c r="H191" s="127">
        <f t="shared" ref="H191:H192" si="24">SUM(E191:G191)</f>
        <v>6847.1452000000008</v>
      </c>
      <c r="I191" s="70"/>
      <c r="J191" s="68"/>
      <c r="K191" s="49"/>
      <c r="L191" s="71"/>
    </row>
    <row r="192" spans="2:13" ht="51.75" customHeight="1" thickBot="1">
      <c r="B192" s="70"/>
      <c r="C192" s="172" t="s">
        <v>8</v>
      </c>
      <c r="D192" s="112">
        <f>SUM(D190:D191)</f>
        <v>1966379.66</v>
      </c>
      <c r="E192" s="112">
        <f>SUM(E190:E191)</f>
        <v>119238.65346938776</v>
      </c>
      <c r="F192" s="132">
        <f>SUM(F190:F191)</f>
        <v>63836.446099999994</v>
      </c>
      <c r="G192" s="72">
        <f>SUM(G190:G191)</f>
        <v>40827.059099999999</v>
      </c>
      <c r="H192" s="127">
        <f t="shared" si="24"/>
        <v>223902.15866938775</v>
      </c>
      <c r="I192" s="70"/>
      <c r="L192" s="71"/>
    </row>
    <row r="193" spans="2:13" ht="42" customHeight="1">
      <c r="B193" s="70"/>
      <c r="J193" s="75"/>
      <c r="K193" s="76"/>
      <c r="L193" s="77"/>
      <c r="M193" s="78"/>
    </row>
    <row r="194" spans="2:13" s="37" customFormat="1" ht="29.25" customHeight="1" thickBot="1">
      <c r="B194" s="47"/>
      <c r="C194" s="173"/>
      <c r="D194" s="114"/>
      <c r="E194" s="179"/>
      <c r="F194" s="129"/>
      <c r="G194" s="79"/>
      <c r="H194" s="129"/>
      <c r="I194" s="79"/>
      <c r="J194" s="80"/>
      <c r="K194" s="81"/>
      <c r="L194" s="65"/>
      <c r="M194" s="66"/>
    </row>
    <row r="195" spans="2:13" ht="23.25" customHeight="1">
      <c r="B195" s="78"/>
      <c r="C195" s="208" t="s">
        <v>248</v>
      </c>
      <c r="D195" s="209"/>
      <c r="E195" s="209"/>
      <c r="F195" s="209"/>
      <c r="G195" s="209"/>
      <c r="H195" s="209"/>
      <c r="I195" s="210"/>
      <c r="J195" s="80"/>
      <c r="K195" s="81"/>
      <c r="L195" s="71"/>
    </row>
    <row r="196" spans="2:13" ht="41.25" customHeight="1">
      <c r="B196" s="78"/>
      <c r="C196" s="174"/>
      <c r="D196" s="211" t="str">
        <f>D4</f>
        <v>UNICEF</v>
      </c>
      <c r="E196" s="146"/>
      <c r="F196" s="213" t="str">
        <f>F4</f>
        <v xml:space="preserve">EJECUTADO UNICEF </v>
      </c>
      <c r="G196" s="215" t="str">
        <f>G4</f>
        <v>EJECUTADO OTROS SOCIOS</v>
      </c>
      <c r="H196" s="217" t="s">
        <v>8</v>
      </c>
      <c r="I196" s="219" t="s">
        <v>249</v>
      </c>
      <c r="J196" s="80"/>
      <c r="K196" s="81"/>
      <c r="L196" s="71"/>
    </row>
    <row r="197" spans="2:13" ht="27.75" customHeight="1">
      <c r="B197" s="78"/>
      <c r="C197" s="174"/>
      <c r="D197" s="212"/>
      <c r="E197" s="147"/>
      <c r="F197" s="214"/>
      <c r="G197" s="216"/>
      <c r="H197" s="218"/>
      <c r="I197" s="220"/>
      <c r="J197" s="82"/>
      <c r="K197" s="83"/>
      <c r="L197" s="71"/>
    </row>
    <row r="198" spans="2:13" ht="55.5" customHeight="1">
      <c r="B198" s="78"/>
      <c r="C198" s="174" t="s">
        <v>250</v>
      </c>
      <c r="D198" s="110">
        <f>$D$192*I198</f>
        <v>1376465.7619999999</v>
      </c>
      <c r="E198" s="148"/>
      <c r="F198" s="130">
        <f>$F$192*I198</f>
        <v>44685.512269999992</v>
      </c>
      <c r="G198" s="84">
        <f>$G$192*I198</f>
        <v>28578.941369999997</v>
      </c>
      <c r="H198" s="130">
        <f>SUM(D198:G198)</f>
        <v>1449730.2156399998</v>
      </c>
      <c r="I198" s="85">
        <v>0.7</v>
      </c>
      <c r="J198" s="82"/>
      <c r="K198" s="83"/>
      <c r="L198" s="71"/>
    </row>
    <row r="199" spans="2:13" ht="57.75" customHeight="1">
      <c r="B199" s="201"/>
      <c r="C199" s="175" t="s">
        <v>251</v>
      </c>
      <c r="D199" s="110">
        <f>$D$192*I199</f>
        <v>589913.89799999993</v>
      </c>
      <c r="E199" s="148"/>
      <c r="F199" s="130">
        <f>$F$192*I199</f>
        <v>19150.933829999998</v>
      </c>
      <c r="G199" s="84">
        <f>$G$192*I199</f>
        <v>12248.11773</v>
      </c>
      <c r="H199" s="131">
        <f>SUM(D199:G199)</f>
        <v>621312.94955999998</v>
      </c>
      <c r="I199" s="86">
        <v>0.3</v>
      </c>
      <c r="J199" s="87"/>
      <c r="K199" s="83"/>
    </row>
    <row r="200" spans="2:13" ht="57.75" customHeight="1">
      <c r="B200" s="201"/>
      <c r="C200" s="175" t="s">
        <v>252</v>
      </c>
      <c r="D200" s="110">
        <f>$D$192*I200</f>
        <v>0</v>
      </c>
      <c r="E200" s="148"/>
      <c r="F200" s="130">
        <f>$F$192*I200</f>
        <v>0</v>
      </c>
      <c r="G200" s="84">
        <f>$G$192*I200</f>
        <v>0</v>
      </c>
      <c r="H200" s="131">
        <f>SUM(D200:G200)</f>
        <v>0</v>
      </c>
      <c r="I200" s="88"/>
      <c r="J200" s="89"/>
      <c r="K200" s="81"/>
    </row>
    <row r="201" spans="2:13" ht="38.25" customHeight="1" thickBot="1">
      <c r="B201" s="201"/>
      <c r="C201" s="172" t="s">
        <v>253</v>
      </c>
      <c r="D201" s="112">
        <f>SUM(D198:D200)</f>
        <v>1966379.6599999997</v>
      </c>
      <c r="E201" s="112"/>
      <c r="F201" s="132">
        <f>SUM(F198:F200)</f>
        <v>63836.446099999986</v>
      </c>
      <c r="G201" s="72">
        <f>SUM(G198:G200)</f>
        <v>40827.059099999999</v>
      </c>
      <c r="H201" s="132">
        <f>SUM(H198:H200)</f>
        <v>2071043.1651999997</v>
      </c>
      <c r="I201" s="90">
        <f>SUM(I198:I200)</f>
        <v>1</v>
      </c>
      <c r="J201" s="91"/>
      <c r="K201" s="76"/>
    </row>
    <row r="202" spans="2:13" ht="21.75" customHeight="1" thickBot="1">
      <c r="B202" s="201"/>
      <c r="C202" s="176"/>
      <c r="D202" s="114"/>
      <c r="E202" s="114"/>
      <c r="F202" s="133"/>
      <c r="G202" s="92"/>
      <c r="H202" s="133"/>
      <c r="I202" s="92"/>
      <c r="J202" s="91"/>
      <c r="K202" s="76"/>
    </row>
    <row r="203" spans="2:13" ht="49.5" customHeight="1">
      <c r="B203" s="201"/>
      <c r="C203" s="177" t="s">
        <v>254</v>
      </c>
      <c r="D203" s="115">
        <f>SUM(I16,I26,I36,I46,I58,I68,I78,I88,I100,I110,I120,I130,I142,I152,I162,I172,I179)*1.07</f>
        <v>142229.42928169385</v>
      </c>
      <c r="E203" s="114"/>
      <c r="F203" s="129"/>
      <c r="G203" s="79"/>
      <c r="H203" s="129"/>
      <c r="I203" s="93" t="s">
        <v>255</v>
      </c>
      <c r="J203" s="94">
        <f>SUM(J179,J172,J162,J152,J142,J130,J120,J110,J100,J88,J78,J68,J58,J46,J36,J26,J16)</f>
        <v>0</v>
      </c>
    </row>
    <row r="204" spans="2:13" ht="28.5" customHeight="1" thickBot="1">
      <c r="B204" s="201"/>
      <c r="C204" s="174" t="s">
        <v>256</v>
      </c>
      <c r="D204" s="116">
        <f>D203/H192</f>
        <v>0.63523027257503473</v>
      </c>
      <c r="E204" s="149"/>
      <c r="F204" s="134"/>
      <c r="G204" s="95"/>
      <c r="H204" s="134"/>
      <c r="I204" s="96" t="s">
        <v>257</v>
      </c>
      <c r="J204" s="97">
        <f>J203/H190</f>
        <v>0</v>
      </c>
      <c r="K204" s="98"/>
    </row>
    <row r="205" spans="2:13" ht="28.5" customHeight="1">
      <c r="B205" s="201"/>
      <c r="C205" s="202"/>
      <c r="D205" s="203"/>
      <c r="E205" s="150"/>
      <c r="F205" s="135"/>
      <c r="G205" s="99"/>
      <c r="H205" s="135"/>
    </row>
    <row r="206" spans="2:13" ht="32.25" customHeight="1">
      <c r="B206" s="201"/>
      <c r="C206" s="174" t="s">
        <v>258</v>
      </c>
      <c r="D206" s="116">
        <f>SUM(D177:G178)*1.07</f>
        <v>97793.361004081642</v>
      </c>
      <c r="E206" s="151"/>
      <c r="F206" s="134"/>
      <c r="G206" s="100"/>
      <c r="H206" s="134"/>
    </row>
    <row r="207" spans="2:13" ht="23.25" customHeight="1">
      <c r="B207" s="201"/>
      <c r="C207" s="174" t="s">
        <v>259</v>
      </c>
      <c r="D207" s="116">
        <f>D206/H192</f>
        <v>0.436768281222704</v>
      </c>
      <c r="E207" s="149"/>
      <c r="F207" s="134"/>
      <c r="G207" s="100"/>
      <c r="H207" s="134"/>
      <c r="J207" s="101"/>
    </row>
    <row r="208" spans="2:13" ht="66.75" customHeight="1" thickBot="1">
      <c r="B208" s="201"/>
      <c r="C208" s="204" t="s">
        <v>260</v>
      </c>
      <c r="D208" s="205"/>
      <c r="E208" s="152"/>
      <c r="F208" s="136"/>
      <c r="G208" s="102"/>
      <c r="H208" s="136"/>
    </row>
    <row r="209" spans="2:13" ht="55.5" customHeight="1">
      <c r="B209" s="201"/>
      <c r="M209" s="37"/>
    </row>
    <row r="210" spans="2:13" ht="42.75" customHeight="1">
      <c r="B210" s="201"/>
    </row>
    <row r="211" spans="2:13" ht="21.75" customHeight="1">
      <c r="B211" s="201"/>
    </row>
    <row r="212" spans="2:13" ht="21.75" customHeight="1">
      <c r="B212" s="201"/>
    </row>
    <row r="213" spans="2:13" ht="23.25" customHeight="1">
      <c r="B213" s="201"/>
    </row>
    <row r="214" spans="2:13" ht="23.25" customHeight="1"/>
    <row r="215" spans="2:13" ht="21.75" customHeight="1"/>
    <row r="216" spans="2:13" ht="16.5" customHeight="1"/>
    <row r="217" spans="2:13" ht="29.25" customHeight="1"/>
    <row r="218" spans="2:13" ht="24.75" customHeight="1"/>
    <row r="219" spans="2:13" ht="33" customHeight="1"/>
    <row r="221" spans="2:13" ht="15" customHeight="1"/>
    <row r="222" spans="2:13" ht="25.5" customHeight="1"/>
  </sheetData>
  <mergeCells count="38">
    <mergeCell ref="B199:B213"/>
    <mergeCell ref="C205:D205"/>
    <mergeCell ref="C208:D208"/>
    <mergeCell ref="E188:E189"/>
    <mergeCell ref="C195:I195"/>
    <mergeCell ref="D196:D197"/>
    <mergeCell ref="F196:F197"/>
    <mergeCell ref="G196:G197"/>
    <mergeCell ref="H196:H197"/>
    <mergeCell ref="I196:I197"/>
    <mergeCell ref="C188:C189"/>
    <mergeCell ref="D188:D189"/>
    <mergeCell ref="F188:F189"/>
    <mergeCell ref="G188:G189"/>
    <mergeCell ref="H188:H189"/>
    <mergeCell ref="C133:L133"/>
    <mergeCell ref="C143:L143"/>
    <mergeCell ref="C153:L153"/>
    <mergeCell ref="C163:L163"/>
    <mergeCell ref="C187:H187"/>
    <mergeCell ref="C132:L132"/>
    <mergeCell ref="C37:L37"/>
    <mergeCell ref="C48:L48"/>
    <mergeCell ref="C49:L49"/>
    <mergeCell ref="C59:L59"/>
    <mergeCell ref="C69:L69"/>
    <mergeCell ref="C79:L79"/>
    <mergeCell ref="C90:L90"/>
    <mergeCell ref="C91:L91"/>
    <mergeCell ref="C101:L101"/>
    <mergeCell ref="C111:L111"/>
    <mergeCell ref="C121:L121"/>
    <mergeCell ref="C27:L27"/>
    <mergeCell ref="B1:F1"/>
    <mergeCell ref="B2:F2"/>
    <mergeCell ref="C5:L5"/>
    <mergeCell ref="C6:L6"/>
    <mergeCell ref="C17:L17"/>
  </mergeCells>
  <conditionalFormatting sqref="D204:E204">
    <cfRule type="cellIs" dxfId="2" priority="3" operator="lessThan">
      <formula>0.15</formula>
    </cfRule>
  </conditionalFormatting>
  <conditionalFormatting sqref="D207:E207">
    <cfRule type="cellIs" dxfId="1" priority="2" operator="lessThan">
      <formula>0.05</formula>
    </cfRule>
  </conditionalFormatting>
  <conditionalFormatting sqref="J200:K200 I201">
    <cfRule type="cellIs" dxfId="0" priority="1" operator="greaterThan">
      <formula>1</formula>
    </cfRule>
  </conditionalFormatting>
  <dataValidations count="6">
    <dataValidation allowBlank="1" showInputMessage="1" showErrorMessage="1" prompt="Insert *text* description of Activity here" sqref="C164 C154 C28 C38 C144 C134 C70 C80 C92 C102 C112 C122" xr:uid="{4DAE5769-8DD9-4F95-B976-150A20B32586}"/>
    <dataValidation allowBlank="1" showInputMessage="1" showErrorMessage="1" prompt="Insert *text* description of Output here" sqref="C163 C153 C27 C37 C143 C133 C69 C79 C91 C101 C111 C121" xr:uid="{AA8E72E7-73C0-459B-880D-D8678014F0F0}"/>
    <dataValidation allowBlank="1" showErrorMessage="1" prompt="% Towards Gender Equality and Women's Empowerment Must be Higher than 15%_x000a_" sqref="D206:H206" xr:uid="{16627564-FE97-4A2C-AEAE-85D5DC66FFB9}"/>
    <dataValidation allowBlank="1" showInputMessage="1" showErrorMessage="1" prompt="Insert *text* description of Outcome here" sqref="C90:L90 C132:L132" xr:uid="{40F81ABC-2C69-4CE4-B7F0-3079C72F5921}"/>
    <dataValidation allowBlank="1" showInputMessage="1" showErrorMessage="1" prompt="M&amp;E Budget Cannot be Less than 5%_x000a_" sqref="D207:H207" xr:uid="{08BC5C79-8263-49A2-9EB1-94BCD10CD5E7}"/>
    <dataValidation allowBlank="1" showInputMessage="1" showErrorMessage="1" prompt="% Towards Gender Equality and Women's Empowerment Must be Higher than 15%_x000a_" sqref="D204:H204" xr:uid="{A18EE1A6-8AE9-45C7-AB11-A24BE61B00FF}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C7EA-A88F-402F-A5FF-2C0DACB9141E}">
  <dimension ref="B1:AD131"/>
  <sheetViews>
    <sheetView tabSelected="1" workbookViewId="0">
      <selection activeCell="AE137" sqref="AE137"/>
    </sheetView>
  </sheetViews>
  <sheetFormatPr defaultColWidth="8.85546875" defaultRowHeight="14.45"/>
  <cols>
    <col min="1" max="1" width="1.28515625" style="180" customWidth="1"/>
    <col min="2" max="2" width="0.28515625" style="180" customWidth="1"/>
    <col min="3" max="3" width="9.5703125" style="180" customWidth="1"/>
    <col min="4" max="4" width="3.85546875" style="180" customWidth="1"/>
    <col min="5" max="5" width="0.42578125" style="180" customWidth="1"/>
    <col min="6" max="6" width="10.7109375" style="180" customWidth="1"/>
    <col min="7" max="7" width="9.5703125" style="180" customWidth="1"/>
    <col min="8" max="8" width="15.28515625" style="180" customWidth="1"/>
    <col min="9" max="9" width="8.140625" style="180" customWidth="1"/>
    <col min="10" max="10" width="0.28515625" style="180" customWidth="1"/>
    <col min="11" max="11" width="3.7109375" style="180" customWidth="1"/>
    <col min="12" max="12" width="1.7109375" style="180" customWidth="1"/>
    <col min="13" max="13" width="19" style="180" customWidth="1"/>
    <col min="14" max="14" width="0.28515625" style="180" customWidth="1"/>
    <col min="15" max="15" width="12.140625" style="180" customWidth="1"/>
    <col min="16" max="16" width="8.28515625" style="180" customWidth="1"/>
    <col min="17" max="17" width="3" style="180" customWidth="1"/>
    <col min="18" max="18" width="2.85546875" style="180" customWidth="1"/>
    <col min="19" max="19" width="6.42578125" style="180" customWidth="1"/>
    <col min="20" max="20" width="4.7109375" style="180" customWidth="1"/>
    <col min="21" max="21" width="0.42578125" style="180" customWidth="1"/>
    <col min="22" max="22" width="6.7109375" style="180" customWidth="1"/>
    <col min="23" max="23" width="0" style="180" hidden="1" customWidth="1"/>
    <col min="24" max="24" width="0.42578125" style="180" customWidth="1"/>
    <col min="25" max="25" width="11.85546875" style="180" customWidth="1"/>
    <col min="26" max="26" width="0" style="180" hidden="1" customWidth="1"/>
    <col min="27" max="28" width="0.28515625" style="180" customWidth="1"/>
    <col min="29" max="29" width="0" style="180" hidden="1" customWidth="1"/>
    <col min="30" max="16384" width="8.85546875" style="180"/>
  </cols>
  <sheetData>
    <row r="1" spans="2:27" ht="7.5" customHeight="1"/>
    <row r="2" spans="2:27" ht="21.6" customHeight="1">
      <c r="B2" s="257" t="s">
        <v>261</v>
      </c>
      <c r="C2" s="258"/>
      <c r="D2" s="258"/>
      <c r="E2" s="258"/>
      <c r="F2" s="258"/>
      <c r="G2" s="258"/>
      <c r="H2" s="258"/>
    </row>
    <row r="3" spans="2:27" ht="4.5" customHeight="1"/>
    <row r="4" spans="2:27" ht="6" customHeight="1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2:27">
      <c r="B5" s="254" t="s">
        <v>262</v>
      </c>
      <c r="C5" s="258"/>
      <c r="D5" s="258"/>
      <c r="F5" s="254" t="s">
        <v>263</v>
      </c>
      <c r="G5" s="258"/>
      <c r="H5" s="258"/>
      <c r="I5" s="258"/>
      <c r="J5" s="258"/>
      <c r="M5" s="182" t="s">
        <v>264</v>
      </c>
      <c r="N5" s="255" t="s">
        <v>265</v>
      </c>
      <c r="O5" s="258"/>
      <c r="R5" s="254" t="s">
        <v>266</v>
      </c>
      <c r="S5" s="258"/>
      <c r="T5" s="258"/>
      <c r="V5" s="255" t="s">
        <v>267</v>
      </c>
      <c r="W5" s="258"/>
      <c r="X5" s="258"/>
      <c r="Y5" s="258"/>
    </row>
    <row r="6" spans="2:27" ht="1.1499999999999999" customHeight="1"/>
    <row r="7" spans="2:27">
      <c r="N7" s="255" t="s">
        <v>268</v>
      </c>
      <c r="O7" s="258"/>
    </row>
    <row r="8" spans="2:27">
      <c r="B8" s="254" t="s">
        <v>269</v>
      </c>
      <c r="C8" s="258"/>
      <c r="D8" s="258"/>
      <c r="F8" s="254" t="s">
        <v>270</v>
      </c>
      <c r="G8" s="258"/>
      <c r="H8" s="258"/>
      <c r="I8" s="258"/>
      <c r="M8" s="256" t="s">
        <v>271</v>
      </c>
      <c r="N8" s="258"/>
      <c r="O8" s="258"/>
      <c r="R8" s="256" t="s">
        <v>272</v>
      </c>
      <c r="S8" s="258"/>
      <c r="T8" s="258"/>
      <c r="U8" s="258"/>
      <c r="V8" s="258"/>
      <c r="X8" s="255" t="s">
        <v>273</v>
      </c>
      <c r="Y8" s="258"/>
    </row>
    <row r="9" spans="2:27">
      <c r="B9" s="258"/>
      <c r="C9" s="258"/>
      <c r="D9" s="258"/>
      <c r="F9" s="258"/>
      <c r="G9" s="258"/>
      <c r="H9" s="258"/>
      <c r="I9" s="258"/>
      <c r="M9" s="258"/>
      <c r="R9" s="258"/>
      <c r="S9" s="258"/>
      <c r="T9" s="258"/>
      <c r="U9" s="258"/>
      <c r="V9" s="258"/>
      <c r="X9" s="258"/>
      <c r="Y9" s="258"/>
    </row>
    <row r="10" spans="2:27" ht="1.1499999999999999" customHeight="1"/>
    <row r="11" spans="2:27" ht="0.75" customHeight="1"/>
    <row r="12" spans="2:27">
      <c r="S12" s="251" t="s">
        <v>274</v>
      </c>
      <c r="T12" s="258"/>
      <c r="U12" s="258"/>
      <c r="V12" s="258"/>
      <c r="X12" s="252" t="s">
        <v>275</v>
      </c>
      <c r="Y12" s="258"/>
    </row>
    <row r="13" spans="2:27">
      <c r="B13" s="254" t="s">
        <v>276</v>
      </c>
      <c r="C13" s="258"/>
      <c r="D13" s="258"/>
      <c r="F13" s="254" t="s">
        <v>277</v>
      </c>
      <c r="G13" s="258"/>
      <c r="H13" s="258"/>
      <c r="I13" s="258"/>
      <c r="J13" s="258"/>
      <c r="K13" s="258"/>
      <c r="L13" s="258"/>
      <c r="M13" s="258"/>
      <c r="N13" s="258"/>
      <c r="S13" s="258"/>
      <c r="T13" s="258"/>
      <c r="U13" s="258"/>
      <c r="V13" s="258"/>
      <c r="X13" s="258"/>
      <c r="Y13" s="258"/>
    </row>
    <row r="14" spans="2:27">
      <c r="B14" s="258"/>
      <c r="C14" s="258"/>
      <c r="D14" s="258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2:27" ht="0.4" customHeight="1"/>
    <row r="16" spans="2:27">
      <c r="S16" s="251" t="s">
        <v>278</v>
      </c>
      <c r="T16" s="258"/>
      <c r="U16" s="258"/>
      <c r="V16" s="258"/>
      <c r="X16" s="252" t="s">
        <v>279</v>
      </c>
      <c r="Y16" s="258"/>
    </row>
    <row r="17" spans="2:28">
      <c r="B17" s="254" t="s">
        <v>280</v>
      </c>
      <c r="C17" s="258"/>
      <c r="D17" s="258"/>
      <c r="F17" s="254" t="s">
        <v>281</v>
      </c>
      <c r="G17" s="258"/>
      <c r="H17" s="258"/>
      <c r="I17" s="258"/>
      <c r="J17" s="258"/>
      <c r="K17" s="258"/>
      <c r="S17" s="258"/>
      <c r="T17" s="258"/>
      <c r="U17" s="258"/>
      <c r="V17" s="258"/>
      <c r="X17" s="258"/>
      <c r="Y17" s="258"/>
    </row>
    <row r="18" spans="2:28">
      <c r="B18" s="258"/>
      <c r="C18" s="258"/>
      <c r="D18" s="258"/>
      <c r="F18" s="258"/>
      <c r="G18" s="258"/>
      <c r="H18" s="258"/>
      <c r="I18" s="258"/>
      <c r="J18" s="258"/>
      <c r="K18" s="258"/>
    </row>
    <row r="19" spans="2:28">
      <c r="B19" s="258"/>
      <c r="C19" s="258"/>
      <c r="D19" s="258"/>
      <c r="F19" s="258"/>
      <c r="G19" s="258"/>
      <c r="H19" s="258"/>
      <c r="I19" s="258"/>
      <c r="J19" s="258"/>
      <c r="K19" s="258"/>
      <c r="S19" s="251" t="s">
        <v>282</v>
      </c>
      <c r="T19" s="258"/>
      <c r="U19" s="258"/>
      <c r="V19" s="258"/>
      <c r="X19" s="252" t="s">
        <v>283</v>
      </c>
      <c r="Y19" s="258"/>
    </row>
    <row r="20" spans="2:28">
      <c r="S20" s="258"/>
      <c r="T20" s="258"/>
      <c r="U20" s="258"/>
      <c r="V20" s="258"/>
      <c r="X20" s="258"/>
      <c r="Y20" s="258"/>
    </row>
    <row r="21" spans="2:28" ht="1.35" customHeight="1"/>
    <row r="22" spans="2:28" ht="10.9" customHeight="1">
      <c r="S22" s="251" t="s">
        <v>284</v>
      </c>
      <c r="T22" s="258"/>
      <c r="U22" s="258"/>
      <c r="V22" s="258"/>
      <c r="X22" s="252" t="s">
        <v>283</v>
      </c>
      <c r="Y22" s="258"/>
    </row>
    <row r="23" spans="2:28" ht="6.4" customHeight="1"/>
    <row r="24" spans="2:28" ht="21.6">
      <c r="C24" s="183" t="s">
        <v>285</v>
      </c>
      <c r="D24" s="253" t="s">
        <v>286</v>
      </c>
      <c r="E24" s="232"/>
      <c r="F24" s="233"/>
      <c r="G24" s="183" t="s">
        <v>287</v>
      </c>
      <c r="H24" s="253" t="s">
        <v>288</v>
      </c>
      <c r="I24" s="232"/>
      <c r="J24" s="232"/>
      <c r="K24" s="232"/>
      <c r="L24" s="232"/>
      <c r="M24" s="232"/>
      <c r="N24" s="232"/>
      <c r="O24" s="232"/>
      <c r="P24" s="233"/>
      <c r="Q24" s="253" t="s">
        <v>289</v>
      </c>
      <c r="R24" s="232"/>
      <c r="S24" s="233"/>
      <c r="T24" s="253" t="s">
        <v>290</v>
      </c>
      <c r="U24" s="232"/>
      <c r="V24" s="232"/>
      <c r="W24" s="232"/>
      <c r="X24" s="233"/>
      <c r="Y24" s="253" t="s">
        <v>291</v>
      </c>
      <c r="Z24" s="232"/>
      <c r="AA24" s="232"/>
      <c r="AB24" s="233"/>
    </row>
    <row r="25" spans="2:28" ht="18" customHeight="1">
      <c r="C25" s="248" t="s">
        <v>292</v>
      </c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49" t="s">
        <v>293</v>
      </c>
      <c r="R25" s="258"/>
      <c r="S25" s="258"/>
      <c r="T25" s="249" t="s">
        <v>293</v>
      </c>
      <c r="U25" s="258"/>
      <c r="V25" s="258"/>
      <c r="W25" s="258"/>
      <c r="X25" s="258"/>
      <c r="Y25" s="250" t="s">
        <v>293</v>
      </c>
      <c r="Z25" s="232"/>
      <c r="AA25" s="232"/>
      <c r="AB25" s="233"/>
    </row>
    <row r="26" spans="2:28" ht="18" customHeight="1">
      <c r="C26" s="244" t="s">
        <v>294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3"/>
      <c r="Q26" s="245">
        <v>5894.18</v>
      </c>
      <c r="R26" s="232"/>
      <c r="S26" s="233"/>
      <c r="T26" s="245">
        <v>0</v>
      </c>
      <c r="U26" s="232"/>
      <c r="V26" s="232"/>
      <c r="W26" s="232"/>
      <c r="X26" s="233"/>
      <c r="Y26" s="245">
        <v>5894.18</v>
      </c>
      <c r="Z26" s="232"/>
      <c r="AA26" s="232"/>
      <c r="AB26" s="233"/>
    </row>
    <row r="27" spans="2:28" ht="18" customHeight="1">
      <c r="C27" s="240" t="s">
        <v>295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241">
        <v>5894.18</v>
      </c>
      <c r="R27" s="232"/>
      <c r="S27" s="233"/>
      <c r="T27" s="241">
        <v>0</v>
      </c>
      <c r="U27" s="232"/>
      <c r="V27" s="232"/>
      <c r="W27" s="232"/>
      <c r="X27" s="233"/>
      <c r="Y27" s="241">
        <v>5894.18</v>
      </c>
      <c r="Z27" s="232"/>
      <c r="AA27" s="232"/>
      <c r="AB27" s="233"/>
    </row>
    <row r="28" spans="2:28">
      <c r="C28" s="231" t="s">
        <v>296</v>
      </c>
      <c r="D28" s="231" t="s">
        <v>297</v>
      </c>
      <c r="E28" s="232"/>
      <c r="F28" s="233"/>
      <c r="G28" s="185" t="s">
        <v>298</v>
      </c>
      <c r="H28" s="231" t="s">
        <v>299</v>
      </c>
      <c r="I28" s="232"/>
      <c r="J28" s="232"/>
      <c r="K28" s="232"/>
      <c r="L28" s="232"/>
      <c r="M28" s="232"/>
      <c r="N28" s="232"/>
      <c r="O28" s="232"/>
      <c r="P28" s="233"/>
      <c r="Q28" s="234">
        <v>5533</v>
      </c>
      <c r="R28" s="232"/>
      <c r="S28" s="233"/>
      <c r="T28" s="235">
        <v>0</v>
      </c>
      <c r="U28" s="232"/>
      <c r="V28" s="232"/>
      <c r="W28" s="232"/>
      <c r="X28" s="233"/>
      <c r="Y28" s="234">
        <v>5533</v>
      </c>
      <c r="Z28" s="232"/>
      <c r="AA28" s="232"/>
      <c r="AB28" s="233"/>
    </row>
    <row r="29" spans="2:28">
      <c r="C29" s="243"/>
      <c r="D29" s="236" t="s">
        <v>293</v>
      </c>
      <c r="E29" s="237"/>
      <c r="F29" s="237"/>
      <c r="G29" s="186" t="s">
        <v>293</v>
      </c>
      <c r="H29" s="238" t="s">
        <v>300</v>
      </c>
      <c r="I29" s="237"/>
      <c r="J29" s="237"/>
      <c r="K29" s="237"/>
      <c r="L29" s="237"/>
      <c r="M29" s="237"/>
      <c r="N29" s="237"/>
      <c r="O29" s="237"/>
      <c r="P29" s="237"/>
      <c r="Q29" s="239">
        <v>5533</v>
      </c>
      <c r="R29" s="232"/>
      <c r="S29" s="233"/>
      <c r="T29" s="239">
        <v>0</v>
      </c>
      <c r="U29" s="232"/>
      <c r="V29" s="232"/>
      <c r="W29" s="232"/>
      <c r="X29" s="233"/>
      <c r="Y29" s="239">
        <v>5533</v>
      </c>
      <c r="Z29" s="232"/>
      <c r="AA29" s="232"/>
      <c r="AB29" s="233"/>
    </row>
    <row r="30" spans="2:28">
      <c r="C30" s="231" t="s">
        <v>301</v>
      </c>
      <c r="D30" s="231" t="s">
        <v>302</v>
      </c>
      <c r="E30" s="232"/>
      <c r="F30" s="233"/>
      <c r="G30" s="185" t="s">
        <v>303</v>
      </c>
      <c r="H30" s="231" t="s">
        <v>304</v>
      </c>
      <c r="I30" s="232"/>
      <c r="J30" s="232"/>
      <c r="K30" s="232"/>
      <c r="L30" s="232"/>
      <c r="M30" s="232"/>
      <c r="N30" s="232"/>
      <c r="O30" s="232"/>
      <c r="P30" s="233"/>
      <c r="Q30" s="234">
        <v>361.18</v>
      </c>
      <c r="R30" s="232"/>
      <c r="S30" s="233"/>
      <c r="T30" s="235">
        <v>0</v>
      </c>
      <c r="U30" s="232"/>
      <c r="V30" s="232"/>
      <c r="W30" s="232"/>
      <c r="X30" s="233"/>
      <c r="Y30" s="234">
        <v>361.18</v>
      </c>
      <c r="Z30" s="232"/>
      <c r="AA30" s="232"/>
      <c r="AB30" s="233"/>
    </row>
    <row r="31" spans="2:28">
      <c r="C31" s="243"/>
      <c r="D31" s="236" t="s">
        <v>293</v>
      </c>
      <c r="E31" s="237"/>
      <c r="F31" s="237"/>
      <c r="G31" s="186" t="s">
        <v>293</v>
      </c>
      <c r="H31" s="238" t="s">
        <v>305</v>
      </c>
      <c r="I31" s="237"/>
      <c r="J31" s="237"/>
      <c r="K31" s="237"/>
      <c r="L31" s="237"/>
      <c r="M31" s="237"/>
      <c r="N31" s="237"/>
      <c r="O31" s="237"/>
      <c r="P31" s="237"/>
      <c r="Q31" s="239">
        <v>361.18</v>
      </c>
      <c r="R31" s="232"/>
      <c r="S31" s="233"/>
      <c r="T31" s="239">
        <v>0</v>
      </c>
      <c r="U31" s="232"/>
      <c r="V31" s="232"/>
      <c r="W31" s="232"/>
      <c r="X31" s="233"/>
      <c r="Y31" s="239">
        <v>361.18</v>
      </c>
      <c r="Z31" s="232"/>
      <c r="AA31" s="232"/>
      <c r="AB31" s="233"/>
    </row>
    <row r="32" spans="2:28" ht="18" customHeight="1">
      <c r="C32" s="248" t="s">
        <v>306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49" t="s">
        <v>293</v>
      </c>
      <c r="R32" s="258"/>
      <c r="S32" s="258"/>
      <c r="T32" s="249" t="s">
        <v>293</v>
      </c>
      <c r="U32" s="258"/>
      <c r="V32" s="258"/>
      <c r="W32" s="258"/>
      <c r="X32" s="258"/>
      <c r="Y32" s="250" t="s">
        <v>293</v>
      </c>
      <c r="Z32" s="232"/>
      <c r="AA32" s="232"/>
      <c r="AB32" s="233"/>
    </row>
    <row r="33" spans="3:28" ht="18" customHeight="1">
      <c r="C33" s="244" t="s">
        <v>307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3"/>
      <c r="Q33" s="245">
        <v>40912.35</v>
      </c>
      <c r="R33" s="232"/>
      <c r="S33" s="233"/>
      <c r="T33" s="245">
        <v>29246.6</v>
      </c>
      <c r="U33" s="232"/>
      <c r="V33" s="232"/>
      <c r="W33" s="232"/>
      <c r="X33" s="233"/>
      <c r="Y33" s="245">
        <v>70158.95</v>
      </c>
      <c r="Z33" s="232"/>
      <c r="AA33" s="232"/>
      <c r="AB33" s="233"/>
    </row>
    <row r="34" spans="3:28" ht="18" customHeight="1">
      <c r="C34" s="240" t="s">
        <v>308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3"/>
      <c r="Q34" s="241">
        <v>15191.09</v>
      </c>
      <c r="R34" s="232"/>
      <c r="S34" s="233"/>
      <c r="T34" s="241">
        <v>29246.6</v>
      </c>
      <c r="U34" s="232"/>
      <c r="V34" s="232"/>
      <c r="W34" s="232"/>
      <c r="X34" s="233"/>
      <c r="Y34" s="241">
        <v>44437.69</v>
      </c>
      <c r="Z34" s="232"/>
      <c r="AA34" s="232"/>
      <c r="AB34" s="233"/>
    </row>
    <row r="35" spans="3:28">
      <c r="C35" s="231" t="s">
        <v>296</v>
      </c>
      <c r="D35" s="231" t="s">
        <v>309</v>
      </c>
      <c r="E35" s="232"/>
      <c r="F35" s="233"/>
      <c r="G35" s="185" t="s">
        <v>310</v>
      </c>
      <c r="H35" s="231" t="s">
        <v>311</v>
      </c>
      <c r="I35" s="232"/>
      <c r="J35" s="232"/>
      <c r="K35" s="232"/>
      <c r="L35" s="232"/>
      <c r="M35" s="232"/>
      <c r="N35" s="232"/>
      <c r="O35" s="232"/>
      <c r="P35" s="233"/>
      <c r="Q35" s="234">
        <v>0</v>
      </c>
      <c r="R35" s="232"/>
      <c r="S35" s="233"/>
      <c r="T35" s="235">
        <v>4721.7</v>
      </c>
      <c r="U35" s="232"/>
      <c r="V35" s="232"/>
      <c r="W35" s="232"/>
      <c r="X35" s="233"/>
      <c r="Y35" s="234">
        <v>4721.7</v>
      </c>
      <c r="Z35" s="232"/>
      <c r="AA35" s="232"/>
      <c r="AB35" s="233"/>
    </row>
    <row r="36" spans="3:28">
      <c r="C36" s="242"/>
      <c r="D36" s="231" t="s">
        <v>312</v>
      </c>
      <c r="E36" s="232"/>
      <c r="F36" s="233"/>
      <c r="G36" s="185" t="s">
        <v>313</v>
      </c>
      <c r="H36" s="231" t="s">
        <v>314</v>
      </c>
      <c r="I36" s="232"/>
      <c r="J36" s="232"/>
      <c r="K36" s="232"/>
      <c r="L36" s="232"/>
      <c r="M36" s="232"/>
      <c r="N36" s="232"/>
      <c r="O36" s="232"/>
      <c r="P36" s="233"/>
      <c r="Q36" s="234">
        <v>0</v>
      </c>
      <c r="R36" s="232"/>
      <c r="S36" s="233"/>
      <c r="T36" s="235">
        <v>24524.9</v>
      </c>
      <c r="U36" s="232"/>
      <c r="V36" s="232"/>
      <c r="W36" s="232"/>
      <c r="X36" s="233"/>
      <c r="Y36" s="234">
        <v>24524.9</v>
      </c>
      <c r="Z36" s="232"/>
      <c r="AA36" s="232"/>
      <c r="AB36" s="233"/>
    </row>
    <row r="37" spans="3:28">
      <c r="C37" s="242"/>
      <c r="D37" s="231" t="s">
        <v>315</v>
      </c>
      <c r="E37" s="232"/>
      <c r="F37" s="233"/>
      <c r="G37" s="185" t="s">
        <v>316</v>
      </c>
      <c r="H37" s="231" t="s">
        <v>317</v>
      </c>
      <c r="I37" s="232"/>
      <c r="J37" s="232"/>
      <c r="K37" s="232"/>
      <c r="L37" s="232"/>
      <c r="M37" s="232"/>
      <c r="N37" s="232"/>
      <c r="O37" s="232"/>
      <c r="P37" s="233"/>
      <c r="Q37" s="234">
        <v>13900.25</v>
      </c>
      <c r="R37" s="232"/>
      <c r="S37" s="233"/>
      <c r="T37" s="235">
        <v>0</v>
      </c>
      <c r="U37" s="232"/>
      <c r="V37" s="232"/>
      <c r="W37" s="232"/>
      <c r="X37" s="233"/>
      <c r="Y37" s="234">
        <v>13900.25</v>
      </c>
      <c r="Z37" s="232"/>
      <c r="AA37" s="232"/>
      <c r="AB37" s="233"/>
    </row>
    <row r="38" spans="3:28">
      <c r="C38" s="242"/>
      <c r="D38" s="231" t="s">
        <v>318</v>
      </c>
      <c r="E38" s="232"/>
      <c r="F38" s="233"/>
      <c r="G38" s="185" t="s">
        <v>316</v>
      </c>
      <c r="H38" s="231" t="s">
        <v>319</v>
      </c>
      <c r="I38" s="232"/>
      <c r="J38" s="232"/>
      <c r="K38" s="232"/>
      <c r="L38" s="232"/>
      <c r="M38" s="232"/>
      <c r="N38" s="232"/>
      <c r="O38" s="232"/>
      <c r="P38" s="233"/>
      <c r="Q38" s="234">
        <v>1290.8399999999999</v>
      </c>
      <c r="R38" s="232"/>
      <c r="S38" s="233"/>
      <c r="T38" s="235">
        <v>0</v>
      </c>
      <c r="U38" s="232"/>
      <c r="V38" s="232"/>
      <c r="W38" s="232"/>
      <c r="X38" s="233"/>
      <c r="Y38" s="234">
        <v>1290.8399999999999</v>
      </c>
      <c r="Z38" s="232"/>
      <c r="AA38" s="232"/>
      <c r="AB38" s="233"/>
    </row>
    <row r="39" spans="3:28">
      <c r="C39" s="243"/>
      <c r="D39" s="236" t="s">
        <v>293</v>
      </c>
      <c r="E39" s="237"/>
      <c r="F39" s="237"/>
      <c r="G39" s="186" t="s">
        <v>293</v>
      </c>
      <c r="H39" s="238" t="s">
        <v>300</v>
      </c>
      <c r="I39" s="237"/>
      <c r="J39" s="237"/>
      <c r="K39" s="237"/>
      <c r="L39" s="237"/>
      <c r="M39" s="237"/>
      <c r="N39" s="237"/>
      <c r="O39" s="237"/>
      <c r="P39" s="237"/>
      <c r="Q39" s="239">
        <v>15191.09</v>
      </c>
      <c r="R39" s="232"/>
      <c r="S39" s="233"/>
      <c r="T39" s="239">
        <v>29246.6</v>
      </c>
      <c r="U39" s="232"/>
      <c r="V39" s="232"/>
      <c r="W39" s="232"/>
      <c r="X39" s="233"/>
      <c r="Y39" s="239">
        <v>44437.69</v>
      </c>
      <c r="Z39" s="232"/>
      <c r="AA39" s="232"/>
      <c r="AB39" s="233"/>
    </row>
    <row r="40" spans="3:28" ht="18" customHeight="1">
      <c r="C40" s="240" t="s">
        <v>320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41">
        <v>25721.26</v>
      </c>
      <c r="R40" s="232"/>
      <c r="S40" s="233"/>
      <c r="T40" s="241">
        <v>0</v>
      </c>
      <c r="U40" s="232"/>
      <c r="V40" s="232"/>
      <c r="W40" s="232"/>
      <c r="X40" s="233"/>
      <c r="Y40" s="241">
        <v>25721.26</v>
      </c>
      <c r="Z40" s="232"/>
      <c r="AA40" s="232"/>
      <c r="AB40" s="233"/>
    </row>
    <row r="41" spans="3:28">
      <c r="C41" s="231" t="s">
        <v>296</v>
      </c>
      <c r="D41" s="231" t="s">
        <v>321</v>
      </c>
      <c r="E41" s="232"/>
      <c r="F41" s="233"/>
      <c r="G41" s="185" t="s">
        <v>316</v>
      </c>
      <c r="H41" s="231" t="s">
        <v>322</v>
      </c>
      <c r="I41" s="232"/>
      <c r="J41" s="232"/>
      <c r="K41" s="232"/>
      <c r="L41" s="232"/>
      <c r="M41" s="232"/>
      <c r="N41" s="232"/>
      <c r="O41" s="232"/>
      <c r="P41" s="233"/>
      <c r="Q41" s="234">
        <v>25721.26</v>
      </c>
      <c r="R41" s="232"/>
      <c r="S41" s="233"/>
      <c r="T41" s="235">
        <v>0</v>
      </c>
      <c r="U41" s="232"/>
      <c r="V41" s="232"/>
      <c r="W41" s="232"/>
      <c r="X41" s="233"/>
      <c r="Y41" s="234">
        <v>25721.26</v>
      </c>
      <c r="Z41" s="232"/>
      <c r="AA41" s="232"/>
      <c r="AB41" s="233"/>
    </row>
    <row r="42" spans="3:28">
      <c r="C42" s="243"/>
      <c r="D42" s="236" t="s">
        <v>293</v>
      </c>
      <c r="E42" s="237"/>
      <c r="F42" s="237"/>
      <c r="G42" s="186" t="s">
        <v>293</v>
      </c>
      <c r="H42" s="238" t="s">
        <v>300</v>
      </c>
      <c r="I42" s="237"/>
      <c r="J42" s="237"/>
      <c r="K42" s="237"/>
      <c r="L42" s="237"/>
      <c r="M42" s="237"/>
      <c r="N42" s="237"/>
      <c r="O42" s="237"/>
      <c r="P42" s="237"/>
      <c r="Q42" s="239">
        <v>25721.26</v>
      </c>
      <c r="R42" s="232"/>
      <c r="S42" s="233"/>
      <c r="T42" s="239">
        <v>0</v>
      </c>
      <c r="U42" s="232"/>
      <c r="V42" s="232"/>
      <c r="W42" s="232"/>
      <c r="X42" s="233"/>
      <c r="Y42" s="239">
        <v>25721.26</v>
      </c>
      <c r="Z42" s="232"/>
      <c r="AA42" s="232"/>
      <c r="AB42" s="233"/>
    </row>
    <row r="43" spans="3:28" ht="18" customHeight="1">
      <c r="C43" s="244" t="s">
        <v>323</v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3"/>
      <c r="Q43" s="245">
        <v>333947.21999999997</v>
      </c>
      <c r="R43" s="232"/>
      <c r="S43" s="233"/>
      <c r="T43" s="245">
        <v>129126.22</v>
      </c>
      <c r="U43" s="232"/>
      <c r="V43" s="232"/>
      <c r="W43" s="232"/>
      <c r="X43" s="233"/>
      <c r="Y43" s="245">
        <v>463073.44</v>
      </c>
      <c r="Z43" s="232"/>
      <c r="AA43" s="232"/>
      <c r="AB43" s="233"/>
    </row>
    <row r="44" spans="3:28" ht="18" customHeight="1">
      <c r="C44" s="240" t="s">
        <v>324</v>
      </c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3"/>
      <c r="Q44" s="241">
        <v>9560.9</v>
      </c>
      <c r="R44" s="232"/>
      <c r="S44" s="233"/>
      <c r="T44" s="241">
        <v>9567.57</v>
      </c>
      <c r="U44" s="232"/>
      <c r="V44" s="232"/>
      <c r="W44" s="232"/>
      <c r="X44" s="233"/>
      <c r="Y44" s="241">
        <v>19128.47</v>
      </c>
      <c r="Z44" s="232"/>
      <c r="AA44" s="232"/>
      <c r="AB44" s="233"/>
    </row>
    <row r="45" spans="3:28">
      <c r="C45" s="231" t="s">
        <v>296</v>
      </c>
      <c r="D45" s="231" t="s">
        <v>325</v>
      </c>
      <c r="E45" s="232"/>
      <c r="F45" s="233"/>
      <c r="G45" s="185" t="s">
        <v>326</v>
      </c>
      <c r="H45" s="231"/>
      <c r="I45" s="232"/>
      <c r="J45" s="232"/>
      <c r="K45" s="232"/>
      <c r="L45" s="232"/>
      <c r="M45" s="232"/>
      <c r="N45" s="232"/>
      <c r="O45" s="232"/>
      <c r="P45" s="233"/>
      <c r="Q45" s="234">
        <v>0</v>
      </c>
      <c r="R45" s="232"/>
      <c r="S45" s="233"/>
      <c r="T45" s="235">
        <v>6928.12</v>
      </c>
      <c r="U45" s="232"/>
      <c r="V45" s="232"/>
      <c r="W45" s="232"/>
      <c r="X45" s="233"/>
      <c r="Y45" s="234">
        <v>6928.12</v>
      </c>
      <c r="Z45" s="232"/>
      <c r="AA45" s="232"/>
      <c r="AB45" s="233"/>
    </row>
    <row r="46" spans="3:28">
      <c r="C46" s="242"/>
      <c r="D46" s="231" t="s">
        <v>327</v>
      </c>
      <c r="E46" s="232"/>
      <c r="F46" s="233"/>
      <c r="G46" s="185" t="s">
        <v>326</v>
      </c>
      <c r="H46" s="231"/>
      <c r="I46" s="232"/>
      <c r="J46" s="232"/>
      <c r="K46" s="232"/>
      <c r="L46" s="232"/>
      <c r="M46" s="232"/>
      <c r="N46" s="232"/>
      <c r="O46" s="232"/>
      <c r="P46" s="233"/>
      <c r="Q46" s="234">
        <v>0</v>
      </c>
      <c r="R46" s="232"/>
      <c r="S46" s="233"/>
      <c r="T46" s="235">
        <v>1415.78</v>
      </c>
      <c r="U46" s="232"/>
      <c r="V46" s="232"/>
      <c r="W46" s="232"/>
      <c r="X46" s="233"/>
      <c r="Y46" s="234">
        <v>1415.78</v>
      </c>
      <c r="Z46" s="232"/>
      <c r="AA46" s="232"/>
      <c r="AB46" s="233"/>
    </row>
    <row r="47" spans="3:28">
      <c r="C47" s="242"/>
      <c r="D47" s="231" t="s">
        <v>328</v>
      </c>
      <c r="E47" s="232"/>
      <c r="F47" s="233"/>
      <c r="G47" s="185" t="s">
        <v>326</v>
      </c>
      <c r="H47" s="231"/>
      <c r="I47" s="232"/>
      <c r="J47" s="232"/>
      <c r="K47" s="232"/>
      <c r="L47" s="232"/>
      <c r="M47" s="232"/>
      <c r="N47" s="232"/>
      <c r="O47" s="232"/>
      <c r="P47" s="233"/>
      <c r="Q47" s="234">
        <v>0</v>
      </c>
      <c r="R47" s="232"/>
      <c r="S47" s="233"/>
      <c r="T47" s="235">
        <v>312.5</v>
      </c>
      <c r="U47" s="232"/>
      <c r="V47" s="232"/>
      <c r="W47" s="232"/>
      <c r="X47" s="233"/>
      <c r="Y47" s="234">
        <v>312.5</v>
      </c>
      <c r="Z47" s="232"/>
      <c r="AA47" s="232"/>
      <c r="AB47" s="233"/>
    </row>
    <row r="48" spans="3:28">
      <c r="C48" s="242"/>
      <c r="D48" s="231" t="s">
        <v>329</v>
      </c>
      <c r="E48" s="232"/>
      <c r="F48" s="233"/>
      <c r="G48" s="185" t="s">
        <v>326</v>
      </c>
      <c r="H48" s="231"/>
      <c r="I48" s="232"/>
      <c r="J48" s="232"/>
      <c r="K48" s="232"/>
      <c r="L48" s="232"/>
      <c r="M48" s="232"/>
      <c r="N48" s="232"/>
      <c r="O48" s="232"/>
      <c r="P48" s="233"/>
      <c r="Q48" s="234">
        <v>0</v>
      </c>
      <c r="R48" s="232"/>
      <c r="S48" s="233"/>
      <c r="T48" s="235">
        <v>284.05</v>
      </c>
      <c r="U48" s="232"/>
      <c r="V48" s="232"/>
      <c r="W48" s="232"/>
      <c r="X48" s="233"/>
      <c r="Y48" s="234">
        <v>284.05</v>
      </c>
      <c r="Z48" s="232"/>
      <c r="AA48" s="232"/>
      <c r="AB48" s="233"/>
    </row>
    <row r="49" spans="3:28">
      <c r="C49" s="242"/>
      <c r="D49" s="231" t="s">
        <v>330</v>
      </c>
      <c r="E49" s="232"/>
      <c r="F49" s="233"/>
      <c r="G49" s="185" t="s">
        <v>326</v>
      </c>
      <c r="H49" s="231"/>
      <c r="I49" s="232"/>
      <c r="J49" s="232"/>
      <c r="K49" s="232"/>
      <c r="L49" s="232"/>
      <c r="M49" s="232"/>
      <c r="N49" s="232"/>
      <c r="O49" s="232"/>
      <c r="P49" s="233"/>
      <c r="Q49" s="234">
        <v>0</v>
      </c>
      <c r="R49" s="232"/>
      <c r="S49" s="233"/>
      <c r="T49" s="235">
        <v>277.12</v>
      </c>
      <c r="U49" s="232"/>
      <c r="V49" s="232"/>
      <c r="W49" s="232"/>
      <c r="X49" s="233"/>
      <c r="Y49" s="234">
        <v>277.12</v>
      </c>
      <c r="Z49" s="232"/>
      <c r="AA49" s="232"/>
      <c r="AB49" s="233"/>
    </row>
    <row r="50" spans="3:28">
      <c r="C50" s="242"/>
      <c r="D50" s="231" t="s">
        <v>331</v>
      </c>
      <c r="E50" s="232"/>
      <c r="F50" s="233"/>
      <c r="G50" s="185" t="s">
        <v>326</v>
      </c>
      <c r="H50" s="231"/>
      <c r="I50" s="232"/>
      <c r="J50" s="232"/>
      <c r="K50" s="232"/>
      <c r="L50" s="232"/>
      <c r="M50" s="232"/>
      <c r="N50" s="232"/>
      <c r="O50" s="232"/>
      <c r="P50" s="233"/>
      <c r="Q50" s="234">
        <v>0</v>
      </c>
      <c r="R50" s="232"/>
      <c r="S50" s="233"/>
      <c r="T50" s="235">
        <v>173.2</v>
      </c>
      <c r="U50" s="232"/>
      <c r="V50" s="232"/>
      <c r="W50" s="232"/>
      <c r="X50" s="233"/>
      <c r="Y50" s="234">
        <v>173.2</v>
      </c>
      <c r="Z50" s="232"/>
      <c r="AA50" s="232"/>
      <c r="AB50" s="233"/>
    </row>
    <row r="51" spans="3:28">
      <c r="C51" s="242"/>
      <c r="D51" s="231" t="s">
        <v>332</v>
      </c>
      <c r="E51" s="232"/>
      <c r="F51" s="233"/>
      <c r="G51" s="185" t="s">
        <v>326</v>
      </c>
      <c r="H51" s="231"/>
      <c r="I51" s="232"/>
      <c r="J51" s="232"/>
      <c r="K51" s="232"/>
      <c r="L51" s="232"/>
      <c r="M51" s="232"/>
      <c r="N51" s="232"/>
      <c r="O51" s="232"/>
      <c r="P51" s="233"/>
      <c r="Q51" s="234">
        <v>0</v>
      </c>
      <c r="R51" s="232"/>
      <c r="S51" s="233"/>
      <c r="T51" s="235">
        <v>113.54</v>
      </c>
      <c r="U51" s="232"/>
      <c r="V51" s="232"/>
      <c r="W51" s="232"/>
      <c r="X51" s="233"/>
      <c r="Y51" s="234">
        <v>113.54</v>
      </c>
      <c r="Z51" s="232"/>
      <c r="AA51" s="232"/>
      <c r="AB51" s="233"/>
    </row>
    <row r="52" spans="3:28">
      <c r="C52" s="242"/>
      <c r="D52" s="231" t="s">
        <v>333</v>
      </c>
      <c r="E52" s="232"/>
      <c r="F52" s="233"/>
      <c r="G52" s="185" t="s">
        <v>326</v>
      </c>
      <c r="H52" s="231"/>
      <c r="I52" s="232"/>
      <c r="J52" s="232"/>
      <c r="K52" s="232"/>
      <c r="L52" s="232"/>
      <c r="M52" s="232"/>
      <c r="N52" s="232"/>
      <c r="O52" s="232"/>
      <c r="P52" s="233"/>
      <c r="Q52" s="234">
        <v>0</v>
      </c>
      <c r="R52" s="232"/>
      <c r="S52" s="233"/>
      <c r="T52" s="235">
        <v>63.26</v>
      </c>
      <c r="U52" s="232"/>
      <c r="V52" s="232"/>
      <c r="W52" s="232"/>
      <c r="X52" s="233"/>
      <c r="Y52" s="234">
        <v>63.26</v>
      </c>
      <c r="Z52" s="232"/>
      <c r="AA52" s="232"/>
      <c r="AB52" s="233"/>
    </row>
    <row r="53" spans="3:28">
      <c r="C53" s="242"/>
      <c r="D53" s="231" t="s">
        <v>334</v>
      </c>
      <c r="E53" s="232"/>
      <c r="F53" s="233"/>
      <c r="G53" s="185" t="s">
        <v>335</v>
      </c>
      <c r="H53" s="231"/>
      <c r="I53" s="232"/>
      <c r="J53" s="232"/>
      <c r="K53" s="232"/>
      <c r="L53" s="232"/>
      <c r="M53" s="232"/>
      <c r="N53" s="232"/>
      <c r="O53" s="232"/>
      <c r="P53" s="233"/>
      <c r="Q53" s="234">
        <v>6923.05</v>
      </c>
      <c r="R53" s="232"/>
      <c r="S53" s="233"/>
      <c r="T53" s="235">
        <v>0</v>
      </c>
      <c r="U53" s="232"/>
      <c r="V53" s="232"/>
      <c r="W53" s="232"/>
      <c r="X53" s="233"/>
      <c r="Y53" s="234">
        <v>6923.05</v>
      </c>
      <c r="Z53" s="232"/>
      <c r="AA53" s="232"/>
      <c r="AB53" s="233"/>
    </row>
    <row r="54" spans="3:28">
      <c r="C54" s="242"/>
      <c r="D54" s="231" t="s">
        <v>336</v>
      </c>
      <c r="E54" s="232"/>
      <c r="F54" s="233"/>
      <c r="G54" s="185" t="s">
        <v>335</v>
      </c>
      <c r="H54" s="231"/>
      <c r="I54" s="232"/>
      <c r="J54" s="232"/>
      <c r="K54" s="232"/>
      <c r="L54" s="232"/>
      <c r="M54" s="232"/>
      <c r="N54" s="232"/>
      <c r="O54" s="232"/>
      <c r="P54" s="233"/>
      <c r="Q54" s="234">
        <v>1414.75</v>
      </c>
      <c r="R54" s="232"/>
      <c r="S54" s="233"/>
      <c r="T54" s="235">
        <v>0</v>
      </c>
      <c r="U54" s="232"/>
      <c r="V54" s="232"/>
      <c r="W54" s="232"/>
      <c r="X54" s="233"/>
      <c r="Y54" s="234">
        <v>1414.75</v>
      </c>
      <c r="Z54" s="232"/>
      <c r="AA54" s="232"/>
      <c r="AB54" s="233"/>
    </row>
    <row r="55" spans="3:28">
      <c r="C55" s="242"/>
      <c r="D55" s="231" t="s">
        <v>337</v>
      </c>
      <c r="E55" s="232"/>
      <c r="F55" s="233"/>
      <c r="G55" s="185" t="s">
        <v>335</v>
      </c>
      <c r="H55" s="231"/>
      <c r="I55" s="232"/>
      <c r="J55" s="232"/>
      <c r="K55" s="232"/>
      <c r="L55" s="232"/>
      <c r="M55" s="232"/>
      <c r="N55" s="232"/>
      <c r="O55" s="232"/>
      <c r="P55" s="233"/>
      <c r="Q55" s="234">
        <v>312.5</v>
      </c>
      <c r="R55" s="232"/>
      <c r="S55" s="233"/>
      <c r="T55" s="235">
        <v>0</v>
      </c>
      <c r="U55" s="232"/>
      <c r="V55" s="232"/>
      <c r="W55" s="232"/>
      <c r="X55" s="233"/>
      <c r="Y55" s="234">
        <v>312.5</v>
      </c>
      <c r="Z55" s="232"/>
      <c r="AA55" s="232"/>
      <c r="AB55" s="233"/>
    </row>
    <row r="56" spans="3:28">
      <c r="C56" s="242"/>
      <c r="D56" s="231" t="s">
        <v>338</v>
      </c>
      <c r="E56" s="232"/>
      <c r="F56" s="233"/>
      <c r="G56" s="185" t="s">
        <v>335</v>
      </c>
      <c r="H56" s="231"/>
      <c r="I56" s="232"/>
      <c r="J56" s="232"/>
      <c r="K56" s="232"/>
      <c r="L56" s="232"/>
      <c r="M56" s="232"/>
      <c r="N56" s="232"/>
      <c r="O56" s="232"/>
      <c r="P56" s="233"/>
      <c r="Q56" s="234">
        <v>283.83999999999997</v>
      </c>
      <c r="R56" s="232"/>
      <c r="S56" s="233"/>
      <c r="T56" s="235">
        <v>0</v>
      </c>
      <c r="U56" s="232"/>
      <c r="V56" s="232"/>
      <c r="W56" s="232"/>
      <c r="X56" s="233"/>
      <c r="Y56" s="234">
        <v>283.83999999999997</v>
      </c>
      <c r="Z56" s="232"/>
      <c r="AA56" s="232"/>
      <c r="AB56" s="233"/>
    </row>
    <row r="57" spans="3:28">
      <c r="C57" s="242"/>
      <c r="D57" s="231" t="s">
        <v>339</v>
      </c>
      <c r="E57" s="232"/>
      <c r="F57" s="233"/>
      <c r="G57" s="185" t="s">
        <v>335</v>
      </c>
      <c r="H57" s="231"/>
      <c r="I57" s="232"/>
      <c r="J57" s="232"/>
      <c r="K57" s="232"/>
      <c r="L57" s="232"/>
      <c r="M57" s="232"/>
      <c r="N57" s="232"/>
      <c r="O57" s="232"/>
      <c r="P57" s="233"/>
      <c r="Q57" s="234">
        <v>276.92</v>
      </c>
      <c r="R57" s="232"/>
      <c r="S57" s="233"/>
      <c r="T57" s="235">
        <v>0</v>
      </c>
      <c r="U57" s="232"/>
      <c r="V57" s="232"/>
      <c r="W57" s="232"/>
      <c r="X57" s="233"/>
      <c r="Y57" s="234">
        <v>276.92</v>
      </c>
      <c r="Z57" s="232"/>
      <c r="AA57" s="232"/>
      <c r="AB57" s="233"/>
    </row>
    <row r="58" spans="3:28">
      <c r="C58" s="242"/>
      <c r="D58" s="231" t="s">
        <v>340</v>
      </c>
      <c r="E58" s="232"/>
      <c r="F58" s="233"/>
      <c r="G58" s="185" t="s">
        <v>335</v>
      </c>
      <c r="H58" s="231"/>
      <c r="I58" s="232"/>
      <c r="J58" s="232"/>
      <c r="K58" s="232"/>
      <c r="L58" s="232"/>
      <c r="M58" s="232"/>
      <c r="N58" s="232"/>
      <c r="O58" s="232"/>
      <c r="P58" s="233"/>
      <c r="Q58" s="234">
        <v>173.08</v>
      </c>
      <c r="R58" s="232"/>
      <c r="S58" s="233"/>
      <c r="T58" s="235">
        <v>0</v>
      </c>
      <c r="U58" s="232"/>
      <c r="V58" s="232"/>
      <c r="W58" s="232"/>
      <c r="X58" s="233"/>
      <c r="Y58" s="234">
        <v>173.08</v>
      </c>
      <c r="Z58" s="232"/>
      <c r="AA58" s="232"/>
      <c r="AB58" s="233"/>
    </row>
    <row r="59" spans="3:28">
      <c r="C59" s="242"/>
      <c r="D59" s="231" t="s">
        <v>341</v>
      </c>
      <c r="E59" s="232"/>
      <c r="F59" s="233"/>
      <c r="G59" s="185" t="s">
        <v>335</v>
      </c>
      <c r="H59" s="231"/>
      <c r="I59" s="232"/>
      <c r="J59" s="232"/>
      <c r="K59" s="232"/>
      <c r="L59" s="232"/>
      <c r="M59" s="232"/>
      <c r="N59" s="232"/>
      <c r="O59" s="232"/>
      <c r="P59" s="233"/>
      <c r="Q59" s="234">
        <v>113.54</v>
      </c>
      <c r="R59" s="232"/>
      <c r="S59" s="233"/>
      <c r="T59" s="235">
        <v>0</v>
      </c>
      <c r="U59" s="232"/>
      <c r="V59" s="232"/>
      <c r="W59" s="232"/>
      <c r="X59" s="233"/>
      <c r="Y59" s="234">
        <v>113.54</v>
      </c>
      <c r="Z59" s="232"/>
      <c r="AA59" s="232"/>
      <c r="AB59" s="233"/>
    </row>
    <row r="60" spans="3:28">
      <c r="C60" s="242"/>
      <c r="D60" s="231" t="s">
        <v>342</v>
      </c>
      <c r="E60" s="232"/>
      <c r="F60" s="233"/>
      <c r="G60" s="185" t="s">
        <v>335</v>
      </c>
      <c r="H60" s="231"/>
      <c r="I60" s="232"/>
      <c r="J60" s="232"/>
      <c r="K60" s="232"/>
      <c r="L60" s="232"/>
      <c r="M60" s="232"/>
      <c r="N60" s="232"/>
      <c r="O60" s="232"/>
      <c r="P60" s="233"/>
      <c r="Q60" s="234">
        <v>63.22</v>
      </c>
      <c r="R60" s="232"/>
      <c r="S60" s="233"/>
      <c r="T60" s="235">
        <v>0</v>
      </c>
      <c r="U60" s="232"/>
      <c r="V60" s="232"/>
      <c r="W60" s="232"/>
      <c r="X60" s="233"/>
      <c r="Y60" s="234">
        <v>63.22</v>
      </c>
      <c r="Z60" s="232"/>
      <c r="AA60" s="232"/>
      <c r="AB60" s="233"/>
    </row>
    <row r="61" spans="3:28">
      <c r="C61" s="243"/>
      <c r="D61" s="236" t="s">
        <v>293</v>
      </c>
      <c r="E61" s="237"/>
      <c r="F61" s="237"/>
      <c r="G61" s="186" t="s">
        <v>293</v>
      </c>
      <c r="H61" s="238" t="s">
        <v>300</v>
      </c>
      <c r="I61" s="237"/>
      <c r="J61" s="237"/>
      <c r="K61" s="237"/>
      <c r="L61" s="237"/>
      <c r="M61" s="237"/>
      <c r="N61" s="237"/>
      <c r="O61" s="237"/>
      <c r="P61" s="237"/>
      <c r="Q61" s="239">
        <v>9560.9</v>
      </c>
      <c r="R61" s="232"/>
      <c r="S61" s="233"/>
      <c r="T61" s="239">
        <v>9567.57</v>
      </c>
      <c r="U61" s="232"/>
      <c r="V61" s="232"/>
      <c r="W61" s="232"/>
      <c r="X61" s="233"/>
      <c r="Y61" s="239">
        <v>19128.47</v>
      </c>
      <c r="Z61" s="232"/>
      <c r="AA61" s="232"/>
      <c r="AB61" s="233"/>
    </row>
    <row r="62" spans="3:28" ht="18" customHeight="1">
      <c r="C62" s="240" t="s">
        <v>295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3"/>
      <c r="Q62" s="241">
        <v>0</v>
      </c>
      <c r="R62" s="232"/>
      <c r="S62" s="233"/>
      <c r="T62" s="241">
        <v>5728.22</v>
      </c>
      <c r="U62" s="232"/>
      <c r="V62" s="232"/>
      <c r="W62" s="232"/>
      <c r="X62" s="233"/>
      <c r="Y62" s="241">
        <v>5728.22</v>
      </c>
      <c r="Z62" s="232"/>
      <c r="AA62" s="232"/>
      <c r="AB62" s="233"/>
    </row>
    <row r="63" spans="3:28">
      <c r="C63" s="184"/>
      <c r="D63" s="246" t="s">
        <v>343</v>
      </c>
      <c r="E63" s="232"/>
      <c r="F63" s="232"/>
      <c r="G63" s="185"/>
      <c r="H63" s="231"/>
      <c r="I63" s="232"/>
      <c r="J63" s="232"/>
      <c r="K63" s="232"/>
      <c r="L63" s="232"/>
      <c r="M63" s="232"/>
      <c r="N63" s="232"/>
      <c r="O63" s="232"/>
      <c r="P63" s="233"/>
      <c r="Q63" s="239">
        <v>0</v>
      </c>
      <c r="R63" s="232"/>
      <c r="S63" s="233"/>
      <c r="T63" s="247">
        <v>0.45</v>
      </c>
      <c r="U63" s="232"/>
      <c r="V63" s="232"/>
      <c r="W63" s="232"/>
      <c r="X63" s="233"/>
      <c r="Y63" s="239">
        <v>0.45</v>
      </c>
      <c r="Z63" s="232"/>
      <c r="AA63" s="232"/>
      <c r="AB63" s="233"/>
    </row>
    <row r="64" spans="3:28">
      <c r="C64" s="231" t="s">
        <v>344</v>
      </c>
      <c r="D64" s="231" t="s">
        <v>345</v>
      </c>
      <c r="E64" s="232"/>
      <c r="F64" s="233"/>
      <c r="G64" s="185" t="s">
        <v>346</v>
      </c>
      <c r="H64" s="231" t="s">
        <v>347</v>
      </c>
      <c r="I64" s="232"/>
      <c r="J64" s="232"/>
      <c r="K64" s="232"/>
      <c r="L64" s="232"/>
      <c r="M64" s="232"/>
      <c r="N64" s="232"/>
      <c r="O64" s="232"/>
      <c r="P64" s="233"/>
      <c r="Q64" s="234">
        <v>0</v>
      </c>
      <c r="R64" s="232"/>
      <c r="S64" s="233"/>
      <c r="T64" s="235">
        <v>1351.37</v>
      </c>
      <c r="U64" s="232"/>
      <c r="V64" s="232"/>
      <c r="W64" s="232"/>
      <c r="X64" s="233"/>
      <c r="Y64" s="234">
        <v>1351.37</v>
      </c>
      <c r="Z64" s="232"/>
      <c r="AA64" s="232"/>
      <c r="AB64" s="233"/>
    </row>
    <row r="65" spans="3:28">
      <c r="C65" s="242"/>
      <c r="D65" s="231" t="s">
        <v>348</v>
      </c>
      <c r="E65" s="232"/>
      <c r="F65" s="233"/>
      <c r="G65" s="185" t="s">
        <v>349</v>
      </c>
      <c r="H65" s="231" t="s">
        <v>350</v>
      </c>
      <c r="I65" s="232"/>
      <c r="J65" s="232"/>
      <c r="K65" s="232"/>
      <c r="L65" s="232"/>
      <c r="M65" s="232"/>
      <c r="N65" s="232"/>
      <c r="O65" s="232"/>
      <c r="P65" s="233"/>
      <c r="Q65" s="234">
        <v>0</v>
      </c>
      <c r="R65" s="232"/>
      <c r="S65" s="233"/>
      <c r="T65" s="235">
        <v>1741.07</v>
      </c>
      <c r="U65" s="232"/>
      <c r="V65" s="232"/>
      <c r="W65" s="232"/>
      <c r="X65" s="233"/>
      <c r="Y65" s="234">
        <v>1741.07</v>
      </c>
      <c r="Z65" s="232"/>
      <c r="AA65" s="232"/>
      <c r="AB65" s="233"/>
    </row>
    <row r="66" spans="3:28">
      <c r="C66" s="242"/>
      <c r="D66" s="231" t="s">
        <v>351</v>
      </c>
      <c r="E66" s="232"/>
      <c r="F66" s="233"/>
      <c r="G66" s="185" t="s">
        <v>352</v>
      </c>
      <c r="H66" s="231" t="s">
        <v>353</v>
      </c>
      <c r="I66" s="232"/>
      <c r="J66" s="232"/>
      <c r="K66" s="232"/>
      <c r="L66" s="232"/>
      <c r="M66" s="232"/>
      <c r="N66" s="232"/>
      <c r="O66" s="232"/>
      <c r="P66" s="233"/>
      <c r="Q66" s="234">
        <v>0</v>
      </c>
      <c r="R66" s="232"/>
      <c r="S66" s="233"/>
      <c r="T66" s="235">
        <v>894.26</v>
      </c>
      <c r="U66" s="232"/>
      <c r="V66" s="232"/>
      <c r="W66" s="232"/>
      <c r="X66" s="233"/>
      <c r="Y66" s="234">
        <v>894.26</v>
      </c>
      <c r="Z66" s="232"/>
      <c r="AA66" s="232"/>
      <c r="AB66" s="233"/>
    </row>
    <row r="67" spans="3:28">
      <c r="C67" s="242"/>
      <c r="D67" s="231" t="s">
        <v>354</v>
      </c>
      <c r="E67" s="232"/>
      <c r="F67" s="233"/>
      <c r="G67" s="185" t="s">
        <v>352</v>
      </c>
      <c r="H67" s="231" t="s">
        <v>350</v>
      </c>
      <c r="I67" s="232"/>
      <c r="J67" s="232"/>
      <c r="K67" s="232"/>
      <c r="L67" s="232"/>
      <c r="M67" s="232"/>
      <c r="N67" s="232"/>
      <c r="O67" s="232"/>
      <c r="P67" s="233"/>
      <c r="Q67" s="234">
        <v>0</v>
      </c>
      <c r="R67" s="232"/>
      <c r="S67" s="233"/>
      <c r="T67" s="235">
        <v>1741.07</v>
      </c>
      <c r="U67" s="232"/>
      <c r="V67" s="232"/>
      <c r="W67" s="232"/>
      <c r="X67" s="233"/>
      <c r="Y67" s="234">
        <v>1741.07</v>
      </c>
      <c r="Z67" s="232"/>
      <c r="AA67" s="232"/>
      <c r="AB67" s="233"/>
    </row>
    <row r="68" spans="3:28">
      <c r="C68" s="243"/>
      <c r="D68" s="236" t="s">
        <v>293</v>
      </c>
      <c r="E68" s="237"/>
      <c r="F68" s="237"/>
      <c r="G68" s="186" t="s">
        <v>293</v>
      </c>
      <c r="H68" s="238" t="s">
        <v>355</v>
      </c>
      <c r="I68" s="237"/>
      <c r="J68" s="237"/>
      <c r="K68" s="237"/>
      <c r="L68" s="237"/>
      <c r="M68" s="237"/>
      <c r="N68" s="237"/>
      <c r="O68" s="237"/>
      <c r="P68" s="237"/>
      <c r="Q68" s="239">
        <v>0</v>
      </c>
      <c r="R68" s="232"/>
      <c r="S68" s="233"/>
      <c r="T68" s="239">
        <v>5727.77</v>
      </c>
      <c r="U68" s="232"/>
      <c r="V68" s="232"/>
      <c r="W68" s="232"/>
      <c r="X68" s="233"/>
      <c r="Y68" s="239">
        <v>5727.77</v>
      </c>
      <c r="Z68" s="232"/>
      <c r="AA68" s="232"/>
      <c r="AB68" s="233"/>
    </row>
    <row r="69" spans="3:28" ht="18" customHeight="1">
      <c r="C69" s="240" t="s">
        <v>356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3"/>
      <c r="Q69" s="241">
        <v>47827.11</v>
      </c>
      <c r="R69" s="232"/>
      <c r="S69" s="233"/>
      <c r="T69" s="241">
        <v>6814.11</v>
      </c>
      <c r="U69" s="232"/>
      <c r="V69" s="232"/>
      <c r="W69" s="232"/>
      <c r="X69" s="233"/>
      <c r="Y69" s="241">
        <v>54641.22</v>
      </c>
      <c r="Z69" s="232"/>
      <c r="AA69" s="232"/>
      <c r="AB69" s="233"/>
    </row>
    <row r="70" spans="3:28">
      <c r="C70" s="231" t="s">
        <v>296</v>
      </c>
      <c r="D70" s="231" t="s">
        <v>357</v>
      </c>
      <c r="E70" s="232"/>
      <c r="F70" s="233"/>
      <c r="G70" s="185" t="s">
        <v>310</v>
      </c>
      <c r="H70" s="231" t="s">
        <v>358</v>
      </c>
      <c r="I70" s="232"/>
      <c r="J70" s="232"/>
      <c r="K70" s="232"/>
      <c r="L70" s="232"/>
      <c r="M70" s="232"/>
      <c r="N70" s="232"/>
      <c r="O70" s="232"/>
      <c r="P70" s="233"/>
      <c r="Q70" s="234">
        <v>0</v>
      </c>
      <c r="R70" s="232"/>
      <c r="S70" s="233"/>
      <c r="T70" s="235">
        <v>2937.82</v>
      </c>
      <c r="U70" s="232"/>
      <c r="V70" s="232"/>
      <c r="W70" s="232"/>
      <c r="X70" s="233"/>
      <c r="Y70" s="234">
        <v>2937.82</v>
      </c>
      <c r="Z70" s="232"/>
      <c r="AA70" s="232"/>
      <c r="AB70" s="233"/>
    </row>
    <row r="71" spans="3:28">
      <c r="C71" s="242"/>
      <c r="D71" s="231" t="s">
        <v>359</v>
      </c>
      <c r="E71" s="232"/>
      <c r="F71" s="233"/>
      <c r="G71" s="185" t="s">
        <v>310</v>
      </c>
      <c r="H71" s="231" t="s">
        <v>360</v>
      </c>
      <c r="I71" s="232"/>
      <c r="J71" s="232"/>
      <c r="K71" s="232"/>
      <c r="L71" s="232"/>
      <c r="M71" s="232"/>
      <c r="N71" s="232"/>
      <c r="O71" s="232"/>
      <c r="P71" s="233"/>
      <c r="Q71" s="234">
        <v>0</v>
      </c>
      <c r="R71" s="232"/>
      <c r="S71" s="233"/>
      <c r="T71" s="235">
        <v>3876.29</v>
      </c>
      <c r="U71" s="232"/>
      <c r="V71" s="232"/>
      <c r="W71" s="232"/>
      <c r="X71" s="233"/>
      <c r="Y71" s="234">
        <v>3876.29</v>
      </c>
      <c r="Z71" s="232"/>
      <c r="AA71" s="232"/>
      <c r="AB71" s="233"/>
    </row>
    <row r="72" spans="3:28">
      <c r="C72" s="242"/>
      <c r="D72" s="231" t="s">
        <v>361</v>
      </c>
      <c r="E72" s="232"/>
      <c r="F72" s="233"/>
      <c r="G72" s="185" t="s">
        <v>316</v>
      </c>
      <c r="H72" s="231" t="s">
        <v>362</v>
      </c>
      <c r="I72" s="232"/>
      <c r="J72" s="232"/>
      <c r="K72" s="232"/>
      <c r="L72" s="232"/>
      <c r="M72" s="232"/>
      <c r="N72" s="232"/>
      <c r="O72" s="232"/>
      <c r="P72" s="233"/>
      <c r="Q72" s="234">
        <v>23688.71</v>
      </c>
      <c r="R72" s="232"/>
      <c r="S72" s="233"/>
      <c r="T72" s="235">
        <v>0</v>
      </c>
      <c r="U72" s="232"/>
      <c r="V72" s="232"/>
      <c r="W72" s="232"/>
      <c r="X72" s="233"/>
      <c r="Y72" s="234">
        <v>23688.71</v>
      </c>
      <c r="Z72" s="232"/>
      <c r="AA72" s="232"/>
      <c r="AB72" s="233"/>
    </row>
    <row r="73" spans="3:28">
      <c r="C73" s="242"/>
      <c r="D73" s="231" t="s">
        <v>363</v>
      </c>
      <c r="E73" s="232"/>
      <c r="F73" s="233"/>
      <c r="G73" s="185" t="s">
        <v>316</v>
      </c>
      <c r="H73" s="231" t="s">
        <v>364</v>
      </c>
      <c r="I73" s="232"/>
      <c r="J73" s="232"/>
      <c r="K73" s="232"/>
      <c r="L73" s="232"/>
      <c r="M73" s="232"/>
      <c r="N73" s="232"/>
      <c r="O73" s="232"/>
      <c r="P73" s="233"/>
      <c r="Q73" s="234">
        <v>2990.84</v>
      </c>
      <c r="R73" s="232"/>
      <c r="S73" s="233"/>
      <c r="T73" s="235">
        <v>0</v>
      </c>
      <c r="U73" s="232"/>
      <c r="V73" s="232"/>
      <c r="W73" s="232"/>
      <c r="X73" s="233"/>
      <c r="Y73" s="234">
        <v>2990.84</v>
      </c>
      <c r="Z73" s="232"/>
      <c r="AA73" s="232"/>
      <c r="AB73" s="233"/>
    </row>
    <row r="74" spans="3:28">
      <c r="C74" s="242"/>
      <c r="D74" s="231" t="s">
        <v>365</v>
      </c>
      <c r="E74" s="232"/>
      <c r="F74" s="233"/>
      <c r="G74" s="185" t="s">
        <v>316</v>
      </c>
      <c r="H74" s="231" t="s">
        <v>366</v>
      </c>
      <c r="I74" s="232"/>
      <c r="J74" s="232"/>
      <c r="K74" s="232"/>
      <c r="L74" s="232"/>
      <c r="M74" s="232"/>
      <c r="N74" s="232"/>
      <c r="O74" s="232"/>
      <c r="P74" s="233"/>
      <c r="Q74" s="234">
        <v>21147.56</v>
      </c>
      <c r="R74" s="232"/>
      <c r="S74" s="233"/>
      <c r="T74" s="235">
        <v>0</v>
      </c>
      <c r="U74" s="232"/>
      <c r="V74" s="232"/>
      <c r="W74" s="232"/>
      <c r="X74" s="233"/>
      <c r="Y74" s="234">
        <v>21147.56</v>
      </c>
      <c r="Z74" s="232"/>
      <c r="AA74" s="232"/>
      <c r="AB74" s="233"/>
    </row>
    <row r="75" spans="3:28">
      <c r="C75" s="243"/>
      <c r="D75" s="236" t="s">
        <v>293</v>
      </c>
      <c r="E75" s="237"/>
      <c r="F75" s="237"/>
      <c r="G75" s="186" t="s">
        <v>293</v>
      </c>
      <c r="H75" s="238" t="s">
        <v>300</v>
      </c>
      <c r="I75" s="237"/>
      <c r="J75" s="237"/>
      <c r="K75" s="237"/>
      <c r="L75" s="237"/>
      <c r="M75" s="237"/>
      <c r="N75" s="237"/>
      <c r="O75" s="237"/>
      <c r="P75" s="237"/>
      <c r="Q75" s="239">
        <v>47827.11</v>
      </c>
      <c r="R75" s="232"/>
      <c r="S75" s="233"/>
      <c r="T75" s="239">
        <v>6814.11</v>
      </c>
      <c r="U75" s="232"/>
      <c r="V75" s="232"/>
      <c r="W75" s="232"/>
      <c r="X75" s="233"/>
      <c r="Y75" s="239">
        <v>54641.22</v>
      </c>
      <c r="Z75" s="232"/>
      <c r="AA75" s="232"/>
      <c r="AB75" s="233"/>
    </row>
    <row r="76" spans="3:28" ht="18" customHeight="1">
      <c r="C76" s="240" t="s">
        <v>367</v>
      </c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3"/>
      <c r="Q76" s="241">
        <v>276559.21000000002</v>
      </c>
      <c r="R76" s="232"/>
      <c r="S76" s="233"/>
      <c r="T76" s="241">
        <v>107016.32000000001</v>
      </c>
      <c r="U76" s="232"/>
      <c r="V76" s="232"/>
      <c r="W76" s="232"/>
      <c r="X76" s="233"/>
      <c r="Y76" s="241">
        <v>383575.53</v>
      </c>
      <c r="Z76" s="232"/>
      <c r="AA76" s="232"/>
      <c r="AB76" s="233"/>
    </row>
    <row r="77" spans="3:28">
      <c r="C77" s="231" t="s">
        <v>296</v>
      </c>
      <c r="D77" s="231" t="s">
        <v>368</v>
      </c>
      <c r="E77" s="232"/>
      <c r="F77" s="233"/>
      <c r="G77" s="185" t="s">
        <v>310</v>
      </c>
      <c r="H77" s="231" t="s">
        <v>369</v>
      </c>
      <c r="I77" s="232"/>
      <c r="J77" s="232"/>
      <c r="K77" s="232"/>
      <c r="L77" s="232"/>
      <c r="M77" s="232"/>
      <c r="N77" s="232"/>
      <c r="O77" s="232"/>
      <c r="P77" s="233"/>
      <c r="Q77" s="234">
        <v>0</v>
      </c>
      <c r="R77" s="232"/>
      <c r="S77" s="233"/>
      <c r="T77" s="235">
        <v>7344.54</v>
      </c>
      <c r="U77" s="232"/>
      <c r="V77" s="232"/>
      <c r="W77" s="232"/>
      <c r="X77" s="233"/>
      <c r="Y77" s="234">
        <v>7344.54</v>
      </c>
      <c r="Z77" s="232"/>
      <c r="AA77" s="232"/>
      <c r="AB77" s="233"/>
    </row>
    <row r="78" spans="3:28">
      <c r="C78" s="242"/>
      <c r="D78" s="231" t="s">
        <v>370</v>
      </c>
      <c r="E78" s="232"/>
      <c r="F78" s="233"/>
      <c r="G78" s="185" t="s">
        <v>310</v>
      </c>
      <c r="H78" s="231" t="s">
        <v>371</v>
      </c>
      <c r="I78" s="232"/>
      <c r="J78" s="232"/>
      <c r="K78" s="232"/>
      <c r="L78" s="232"/>
      <c r="M78" s="232"/>
      <c r="N78" s="232"/>
      <c r="O78" s="232"/>
      <c r="P78" s="233"/>
      <c r="Q78" s="234">
        <v>0</v>
      </c>
      <c r="R78" s="232"/>
      <c r="S78" s="233"/>
      <c r="T78" s="235">
        <v>14616.14</v>
      </c>
      <c r="U78" s="232"/>
      <c r="V78" s="232"/>
      <c r="W78" s="232"/>
      <c r="X78" s="233"/>
      <c r="Y78" s="234">
        <v>14616.14</v>
      </c>
      <c r="Z78" s="232"/>
      <c r="AA78" s="232"/>
      <c r="AB78" s="233"/>
    </row>
    <row r="79" spans="3:28">
      <c r="C79" s="242"/>
      <c r="D79" s="231" t="s">
        <v>372</v>
      </c>
      <c r="E79" s="232"/>
      <c r="F79" s="233"/>
      <c r="G79" s="185" t="s">
        <v>310</v>
      </c>
      <c r="H79" s="231" t="s">
        <v>373</v>
      </c>
      <c r="I79" s="232"/>
      <c r="J79" s="232"/>
      <c r="K79" s="232"/>
      <c r="L79" s="232"/>
      <c r="M79" s="232"/>
      <c r="N79" s="232"/>
      <c r="O79" s="232"/>
      <c r="P79" s="233"/>
      <c r="Q79" s="234">
        <v>0</v>
      </c>
      <c r="R79" s="232"/>
      <c r="S79" s="233"/>
      <c r="T79" s="235">
        <v>4998.37</v>
      </c>
      <c r="U79" s="232"/>
      <c r="V79" s="232"/>
      <c r="W79" s="232"/>
      <c r="X79" s="233"/>
      <c r="Y79" s="234">
        <v>4998.37</v>
      </c>
      <c r="Z79" s="232"/>
      <c r="AA79" s="232"/>
      <c r="AB79" s="233"/>
    </row>
    <row r="80" spans="3:28">
      <c r="C80" s="242"/>
      <c r="D80" s="231" t="s">
        <v>374</v>
      </c>
      <c r="E80" s="232"/>
      <c r="F80" s="233"/>
      <c r="G80" s="185" t="s">
        <v>313</v>
      </c>
      <c r="H80" s="231" t="s">
        <v>358</v>
      </c>
      <c r="I80" s="232"/>
      <c r="J80" s="232"/>
      <c r="K80" s="232"/>
      <c r="L80" s="232"/>
      <c r="M80" s="232"/>
      <c r="N80" s="232"/>
      <c r="O80" s="232"/>
      <c r="P80" s="233"/>
      <c r="Q80" s="234">
        <v>0</v>
      </c>
      <c r="R80" s="232"/>
      <c r="S80" s="233"/>
      <c r="T80" s="235">
        <v>10750.29</v>
      </c>
      <c r="U80" s="232"/>
      <c r="V80" s="232"/>
      <c r="W80" s="232"/>
      <c r="X80" s="233"/>
      <c r="Y80" s="234">
        <v>10750.29</v>
      </c>
      <c r="Z80" s="232"/>
      <c r="AA80" s="232"/>
      <c r="AB80" s="233"/>
    </row>
    <row r="81" spans="3:28">
      <c r="C81" s="242"/>
      <c r="D81" s="231" t="s">
        <v>375</v>
      </c>
      <c r="E81" s="232"/>
      <c r="F81" s="233"/>
      <c r="G81" s="185" t="s">
        <v>313</v>
      </c>
      <c r="H81" s="231" t="s">
        <v>376</v>
      </c>
      <c r="I81" s="232"/>
      <c r="J81" s="232"/>
      <c r="K81" s="232"/>
      <c r="L81" s="232"/>
      <c r="M81" s="232"/>
      <c r="N81" s="232"/>
      <c r="O81" s="232"/>
      <c r="P81" s="233"/>
      <c r="Q81" s="234">
        <v>0</v>
      </c>
      <c r="R81" s="232"/>
      <c r="S81" s="233"/>
      <c r="T81" s="235">
        <v>13603.36</v>
      </c>
      <c r="U81" s="232"/>
      <c r="V81" s="232"/>
      <c r="W81" s="232"/>
      <c r="X81" s="233"/>
      <c r="Y81" s="234">
        <v>13603.36</v>
      </c>
      <c r="Z81" s="232"/>
      <c r="AA81" s="232"/>
      <c r="AB81" s="233"/>
    </row>
    <row r="82" spans="3:28">
      <c r="C82" s="242"/>
      <c r="D82" s="231" t="s">
        <v>377</v>
      </c>
      <c r="E82" s="232"/>
      <c r="F82" s="233"/>
      <c r="G82" s="185" t="s">
        <v>313</v>
      </c>
      <c r="H82" s="231" t="s">
        <v>378</v>
      </c>
      <c r="I82" s="232"/>
      <c r="J82" s="232"/>
      <c r="K82" s="232"/>
      <c r="L82" s="232"/>
      <c r="M82" s="232"/>
      <c r="N82" s="232"/>
      <c r="O82" s="232"/>
      <c r="P82" s="233"/>
      <c r="Q82" s="234">
        <v>0</v>
      </c>
      <c r="R82" s="232"/>
      <c r="S82" s="233"/>
      <c r="T82" s="235">
        <v>6108.24</v>
      </c>
      <c r="U82" s="232"/>
      <c r="V82" s="232"/>
      <c r="W82" s="232"/>
      <c r="X82" s="233"/>
      <c r="Y82" s="234">
        <v>6108.24</v>
      </c>
      <c r="Z82" s="232"/>
      <c r="AA82" s="232"/>
      <c r="AB82" s="233"/>
    </row>
    <row r="83" spans="3:28">
      <c r="C83" s="242"/>
      <c r="D83" s="231" t="s">
        <v>379</v>
      </c>
      <c r="E83" s="232"/>
      <c r="F83" s="233"/>
      <c r="G83" s="185" t="s">
        <v>313</v>
      </c>
      <c r="H83" s="231" t="s">
        <v>373</v>
      </c>
      <c r="I83" s="232"/>
      <c r="J83" s="232"/>
      <c r="K83" s="232"/>
      <c r="L83" s="232"/>
      <c r="M83" s="232"/>
      <c r="N83" s="232"/>
      <c r="O83" s="232"/>
      <c r="P83" s="233"/>
      <c r="Q83" s="234">
        <v>0</v>
      </c>
      <c r="R83" s="232"/>
      <c r="S83" s="233"/>
      <c r="T83" s="235">
        <v>49595.38</v>
      </c>
      <c r="U83" s="232"/>
      <c r="V83" s="232"/>
      <c r="W83" s="232"/>
      <c r="X83" s="233"/>
      <c r="Y83" s="234">
        <v>49595.38</v>
      </c>
      <c r="Z83" s="232"/>
      <c r="AA83" s="232"/>
      <c r="AB83" s="233"/>
    </row>
    <row r="84" spans="3:28">
      <c r="C84" s="242"/>
      <c r="D84" s="231" t="s">
        <v>380</v>
      </c>
      <c r="E84" s="232"/>
      <c r="F84" s="233"/>
      <c r="G84" s="185" t="s">
        <v>316</v>
      </c>
      <c r="H84" s="231" t="s">
        <v>381</v>
      </c>
      <c r="I84" s="232"/>
      <c r="J84" s="232"/>
      <c r="K84" s="232"/>
      <c r="L84" s="232"/>
      <c r="M84" s="232"/>
      <c r="N84" s="232"/>
      <c r="O84" s="232"/>
      <c r="P84" s="233"/>
      <c r="Q84" s="234">
        <v>28565.62</v>
      </c>
      <c r="R84" s="232"/>
      <c r="S84" s="233"/>
      <c r="T84" s="235">
        <v>0</v>
      </c>
      <c r="U84" s="232"/>
      <c r="V84" s="232"/>
      <c r="W84" s="232"/>
      <c r="X84" s="233"/>
      <c r="Y84" s="234">
        <v>28565.62</v>
      </c>
      <c r="Z84" s="232"/>
      <c r="AA84" s="232"/>
      <c r="AB84" s="233"/>
    </row>
    <row r="85" spans="3:28">
      <c r="C85" s="242"/>
      <c r="D85" s="231" t="s">
        <v>382</v>
      </c>
      <c r="E85" s="232"/>
      <c r="F85" s="233"/>
      <c r="G85" s="185" t="s">
        <v>316</v>
      </c>
      <c r="H85" s="231" t="s">
        <v>383</v>
      </c>
      <c r="I85" s="232"/>
      <c r="J85" s="232"/>
      <c r="K85" s="232"/>
      <c r="L85" s="232"/>
      <c r="M85" s="232"/>
      <c r="N85" s="232"/>
      <c r="O85" s="232"/>
      <c r="P85" s="233"/>
      <c r="Q85" s="234">
        <v>11963.38</v>
      </c>
      <c r="R85" s="232"/>
      <c r="S85" s="233"/>
      <c r="T85" s="235">
        <v>0</v>
      </c>
      <c r="U85" s="232"/>
      <c r="V85" s="232"/>
      <c r="W85" s="232"/>
      <c r="X85" s="233"/>
      <c r="Y85" s="234">
        <v>11963.38</v>
      </c>
      <c r="Z85" s="232"/>
      <c r="AA85" s="232"/>
      <c r="AB85" s="233"/>
    </row>
    <row r="86" spans="3:28">
      <c r="C86" s="242"/>
      <c r="D86" s="231" t="s">
        <v>384</v>
      </c>
      <c r="E86" s="232"/>
      <c r="F86" s="233"/>
      <c r="G86" s="185" t="s">
        <v>316</v>
      </c>
      <c r="H86" s="231" t="s">
        <v>385</v>
      </c>
      <c r="I86" s="232"/>
      <c r="J86" s="232"/>
      <c r="K86" s="232"/>
      <c r="L86" s="232"/>
      <c r="M86" s="232"/>
      <c r="N86" s="232"/>
      <c r="O86" s="232"/>
      <c r="P86" s="233"/>
      <c r="Q86" s="234">
        <v>99260.800000000003</v>
      </c>
      <c r="R86" s="232"/>
      <c r="S86" s="233"/>
      <c r="T86" s="235">
        <v>0</v>
      </c>
      <c r="U86" s="232"/>
      <c r="V86" s="232"/>
      <c r="W86" s="232"/>
      <c r="X86" s="233"/>
      <c r="Y86" s="234">
        <v>99260.800000000003</v>
      </c>
      <c r="Z86" s="232"/>
      <c r="AA86" s="232"/>
      <c r="AB86" s="233"/>
    </row>
    <row r="87" spans="3:28">
      <c r="C87" s="242"/>
      <c r="D87" s="231" t="s">
        <v>386</v>
      </c>
      <c r="E87" s="232"/>
      <c r="F87" s="233"/>
      <c r="G87" s="185" t="s">
        <v>316</v>
      </c>
      <c r="H87" s="231" t="s">
        <v>387</v>
      </c>
      <c r="I87" s="232"/>
      <c r="J87" s="232"/>
      <c r="K87" s="232"/>
      <c r="L87" s="232"/>
      <c r="M87" s="232"/>
      <c r="N87" s="232"/>
      <c r="O87" s="232"/>
      <c r="P87" s="233"/>
      <c r="Q87" s="234">
        <v>113319.57</v>
      </c>
      <c r="R87" s="232"/>
      <c r="S87" s="233"/>
      <c r="T87" s="235">
        <v>0</v>
      </c>
      <c r="U87" s="232"/>
      <c r="V87" s="232"/>
      <c r="W87" s="232"/>
      <c r="X87" s="233"/>
      <c r="Y87" s="234">
        <v>113319.57</v>
      </c>
      <c r="Z87" s="232"/>
      <c r="AA87" s="232"/>
      <c r="AB87" s="233"/>
    </row>
    <row r="88" spans="3:28">
      <c r="C88" s="242"/>
      <c r="D88" s="231" t="s">
        <v>388</v>
      </c>
      <c r="E88" s="232"/>
      <c r="F88" s="233"/>
      <c r="G88" s="185" t="s">
        <v>316</v>
      </c>
      <c r="H88" s="231" t="s">
        <v>389</v>
      </c>
      <c r="I88" s="232"/>
      <c r="J88" s="232"/>
      <c r="K88" s="232"/>
      <c r="L88" s="232"/>
      <c r="M88" s="232"/>
      <c r="N88" s="232"/>
      <c r="O88" s="232"/>
      <c r="P88" s="233"/>
      <c r="Q88" s="234">
        <v>8617.69</v>
      </c>
      <c r="R88" s="232"/>
      <c r="S88" s="233"/>
      <c r="T88" s="235">
        <v>0</v>
      </c>
      <c r="U88" s="232"/>
      <c r="V88" s="232"/>
      <c r="W88" s="232"/>
      <c r="X88" s="233"/>
      <c r="Y88" s="234">
        <v>8617.69</v>
      </c>
      <c r="Z88" s="232"/>
      <c r="AA88" s="232"/>
      <c r="AB88" s="233"/>
    </row>
    <row r="89" spans="3:28">
      <c r="C89" s="242"/>
      <c r="D89" s="231" t="s">
        <v>390</v>
      </c>
      <c r="E89" s="232"/>
      <c r="F89" s="233"/>
      <c r="G89" s="185" t="s">
        <v>316</v>
      </c>
      <c r="H89" s="231" t="s">
        <v>391</v>
      </c>
      <c r="I89" s="232"/>
      <c r="J89" s="232"/>
      <c r="K89" s="232"/>
      <c r="L89" s="232"/>
      <c r="M89" s="232"/>
      <c r="N89" s="232"/>
      <c r="O89" s="232"/>
      <c r="P89" s="233"/>
      <c r="Q89" s="234">
        <v>14832.15</v>
      </c>
      <c r="R89" s="232"/>
      <c r="S89" s="233"/>
      <c r="T89" s="235">
        <v>0</v>
      </c>
      <c r="U89" s="232"/>
      <c r="V89" s="232"/>
      <c r="W89" s="232"/>
      <c r="X89" s="233"/>
      <c r="Y89" s="234">
        <v>14832.15</v>
      </c>
      <c r="Z89" s="232"/>
      <c r="AA89" s="232"/>
      <c r="AB89" s="233"/>
    </row>
    <row r="90" spans="3:28">
      <c r="C90" s="243"/>
      <c r="D90" s="236" t="s">
        <v>293</v>
      </c>
      <c r="E90" s="237"/>
      <c r="F90" s="237"/>
      <c r="G90" s="186" t="s">
        <v>293</v>
      </c>
      <c r="H90" s="238" t="s">
        <v>300</v>
      </c>
      <c r="I90" s="237"/>
      <c r="J90" s="237"/>
      <c r="K90" s="237"/>
      <c r="L90" s="237"/>
      <c r="M90" s="237"/>
      <c r="N90" s="237"/>
      <c r="O90" s="237"/>
      <c r="P90" s="237"/>
      <c r="Q90" s="239">
        <v>276559.21000000002</v>
      </c>
      <c r="R90" s="232"/>
      <c r="S90" s="233"/>
      <c r="T90" s="239">
        <v>107016.32000000001</v>
      </c>
      <c r="U90" s="232"/>
      <c r="V90" s="232"/>
      <c r="W90" s="232"/>
      <c r="X90" s="233"/>
      <c r="Y90" s="239">
        <v>383575.53</v>
      </c>
      <c r="Z90" s="232"/>
      <c r="AA90" s="232"/>
      <c r="AB90" s="233"/>
    </row>
    <row r="91" spans="3:28" ht="18" customHeight="1">
      <c r="C91" s="244" t="s">
        <v>392</v>
      </c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3"/>
      <c r="Q91" s="245">
        <v>287917.63</v>
      </c>
      <c r="R91" s="232"/>
      <c r="S91" s="233"/>
      <c r="T91" s="245">
        <v>151280.95999999999</v>
      </c>
      <c r="U91" s="232"/>
      <c r="V91" s="232"/>
      <c r="W91" s="232"/>
      <c r="X91" s="233"/>
      <c r="Y91" s="245">
        <v>439198.59</v>
      </c>
      <c r="Z91" s="232"/>
      <c r="AA91" s="232"/>
      <c r="AB91" s="233"/>
    </row>
    <row r="92" spans="3:28" ht="18" customHeight="1">
      <c r="C92" s="240" t="s">
        <v>295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3"/>
      <c r="Q92" s="241">
        <v>0</v>
      </c>
      <c r="R92" s="232"/>
      <c r="S92" s="233"/>
      <c r="T92" s="241">
        <v>1454.44</v>
      </c>
      <c r="U92" s="232"/>
      <c r="V92" s="232"/>
      <c r="W92" s="232"/>
      <c r="X92" s="233"/>
      <c r="Y92" s="241">
        <v>1454.44</v>
      </c>
      <c r="Z92" s="232"/>
      <c r="AA92" s="232"/>
      <c r="AB92" s="233"/>
    </row>
    <row r="93" spans="3:28">
      <c r="C93" s="231" t="s">
        <v>344</v>
      </c>
      <c r="D93" s="231" t="s">
        <v>393</v>
      </c>
      <c r="E93" s="232"/>
      <c r="F93" s="233"/>
      <c r="G93" s="185" t="s">
        <v>310</v>
      </c>
      <c r="H93" s="231" t="s">
        <v>394</v>
      </c>
      <c r="I93" s="232"/>
      <c r="J93" s="232"/>
      <c r="K93" s="232"/>
      <c r="L93" s="232"/>
      <c r="M93" s="232"/>
      <c r="N93" s="232"/>
      <c r="O93" s="232"/>
      <c r="P93" s="233"/>
      <c r="Q93" s="234">
        <v>0</v>
      </c>
      <c r="R93" s="232"/>
      <c r="S93" s="233"/>
      <c r="T93" s="235">
        <v>607.64</v>
      </c>
      <c r="U93" s="232"/>
      <c r="V93" s="232"/>
      <c r="W93" s="232"/>
      <c r="X93" s="233"/>
      <c r="Y93" s="234">
        <v>607.64</v>
      </c>
      <c r="Z93" s="232"/>
      <c r="AA93" s="232"/>
      <c r="AB93" s="233"/>
    </row>
    <row r="94" spans="3:28">
      <c r="C94" s="242"/>
      <c r="D94" s="231" t="s">
        <v>395</v>
      </c>
      <c r="E94" s="232"/>
      <c r="F94" s="233"/>
      <c r="G94" s="185" t="s">
        <v>310</v>
      </c>
      <c r="H94" s="231" t="s">
        <v>396</v>
      </c>
      <c r="I94" s="232"/>
      <c r="J94" s="232"/>
      <c r="K94" s="232"/>
      <c r="L94" s="232"/>
      <c r="M94" s="232"/>
      <c r="N94" s="232"/>
      <c r="O94" s="232"/>
      <c r="P94" s="233"/>
      <c r="Q94" s="234">
        <v>0</v>
      </c>
      <c r="R94" s="232"/>
      <c r="S94" s="233"/>
      <c r="T94" s="235">
        <v>350.4</v>
      </c>
      <c r="U94" s="232"/>
      <c r="V94" s="232"/>
      <c r="W94" s="232"/>
      <c r="X94" s="233"/>
      <c r="Y94" s="234">
        <v>350.4</v>
      </c>
      <c r="Z94" s="232"/>
      <c r="AA94" s="232"/>
      <c r="AB94" s="233"/>
    </row>
    <row r="95" spans="3:28">
      <c r="C95" s="242"/>
      <c r="D95" s="231" t="s">
        <v>397</v>
      </c>
      <c r="E95" s="232"/>
      <c r="F95" s="233"/>
      <c r="G95" s="185" t="s">
        <v>310</v>
      </c>
      <c r="H95" s="231" t="s">
        <v>394</v>
      </c>
      <c r="I95" s="232"/>
      <c r="J95" s="232"/>
      <c r="K95" s="232"/>
      <c r="L95" s="232"/>
      <c r="M95" s="232"/>
      <c r="N95" s="232"/>
      <c r="O95" s="232"/>
      <c r="P95" s="233"/>
      <c r="Q95" s="234">
        <v>0</v>
      </c>
      <c r="R95" s="232"/>
      <c r="S95" s="233"/>
      <c r="T95" s="235">
        <v>496.4</v>
      </c>
      <c r="U95" s="232"/>
      <c r="V95" s="232"/>
      <c r="W95" s="232"/>
      <c r="X95" s="233"/>
      <c r="Y95" s="234">
        <v>496.4</v>
      </c>
      <c r="Z95" s="232"/>
      <c r="AA95" s="232"/>
      <c r="AB95" s="233"/>
    </row>
    <row r="96" spans="3:28">
      <c r="C96" s="243"/>
      <c r="D96" s="236" t="s">
        <v>293</v>
      </c>
      <c r="E96" s="237"/>
      <c r="F96" s="237"/>
      <c r="G96" s="186" t="s">
        <v>293</v>
      </c>
      <c r="H96" s="238" t="s">
        <v>355</v>
      </c>
      <c r="I96" s="237"/>
      <c r="J96" s="237"/>
      <c r="K96" s="237"/>
      <c r="L96" s="237"/>
      <c r="M96" s="237"/>
      <c r="N96" s="237"/>
      <c r="O96" s="237"/>
      <c r="P96" s="237"/>
      <c r="Q96" s="239">
        <v>0</v>
      </c>
      <c r="R96" s="232"/>
      <c r="S96" s="233"/>
      <c r="T96" s="239">
        <v>1454.44</v>
      </c>
      <c r="U96" s="232"/>
      <c r="V96" s="232"/>
      <c r="W96" s="232"/>
      <c r="X96" s="233"/>
      <c r="Y96" s="239">
        <v>1454.44</v>
      </c>
      <c r="Z96" s="232"/>
      <c r="AA96" s="232"/>
      <c r="AB96" s="233"/>
    </row>
    <row r="97" spans="3:28" ht="18" customHeight="1">
      <c r="C97" s="240" t="s">
        <v>398</v>
      </c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3"/>
      <c r="Q97" s="241">
        <v>35318.089999999997</v>
      </c>
      <c r="R97" s="232"/>
      <c r="S97" s="233"/>
      <c r="T97" s="241">
        <v>24215.43</v>
      </c>
      <c r="U97" s="232"/>
      <c r="V97" s="232"/>
      <c r="W97" s="232"/>
      <c r="X97" s="233"/>
      <c r="Y97" s="241">
        <v>59533.52</v>
      </c>
      <c r="Z97" s="232"/>
      <c r="AA97" s="232"/>
      <c r="AB97" s="233"/>
    </row>
    <row r="98" spans="3:28">
      <c r="C98" s="231" t="s">
        <v>296</v>
      </c>
      <c r="D98" s="231" t="s">
        <v>399</v>
      </c>
      <c r="E98" s="232"/>
      <c r="F98" s="233"/>
      <c r="G98" s="185" t="s">
        <v>310</v>
      </c>
      <c r="H98" s="231" t="s">
        <v>314</v>
      </c>
      <c r="I98" s="232"/>
      <c r="J98" s="232"/>
      <c r="K98" s="232"/>
      <c r="L98" s="232"/>
      <c r="M98" s="232"/>
      <c r="N98" s="232"/>
      <c r="O98" s="232"/>
      <c r="P98" s="233"/>
      <c r="Q98" s="234">
        <v>0</v>
      </c>
      <c r="R98" s="232"/>
      <c r="S98" s="233"/>
      <c r="T98" s="235">
        <v>5663.98</v>
      </c>
      <c r="U98" s="232"/>
      <c r="V98" s="232"/>
      <c r="W98" s="232"/>
      <c r="X98" s="233"/>
      <c r="Y98" s="234">
        <v>5663.98</v>
      </c>
      <c r="Z98" s="232"/>
      <c r="AA98" s="232"/>
      <c r="AB98" s="233"/>
    </row>
    <row r="99" spans="3:28">
      <c r="C99" s="242"/>
      <c r="D99" s="231" t="s">
        <v>400</v>
      </c>
      <c r="E99" s="232"/>
      <c r="F99" s="233"/>
      <c r="G99" s="185" t="s">
        <v>310</v>
      </c>
      <c r="H99" s="231" t="s">
        <v>401</v>
      </c>
      <c r="I99" s="232"/>
      <c r="J99" s="232"/>
      <c r="K99" s="232"/>
      <c r="L99" s="232"/>
      <c r="M99" s="232"/>
      <c r="N99" s="232"/>
      <c r="O99" s="232"/>
      <c r="P99" s="233"/>
      <c r="Q99" s="234">
        <v>0</v>
      </c>
      <c r="R99" s="232"/>
      <c r="S99" s="233"/>
      <c r="T99" s="235">
        <v>10404.77</v>
      </c>
      <c r="U99" s="232"/>
      <c r="V99" s="232"/>
      <c r="W99" s="232"/>
      <c r="X99" s="233"/>
      <c r="Y99" s="234">
        <v>10404.77</v>
      </c>
      <c r="Z99" s="232"/>
      <c r="AA99" s="232"/>
      <c r="AB99" s="233"/>
    </row>
    <row r="100" spans="3:28">
      <c r="C100" s="242"/>
      <c r="D100" s="231" t="s">
        <v>402</v>
      </c>
      <c r="E100" s="232"/>
      <c r="F100" s="233"/>
      <c r="G100" s="185" t="s">
        <v>313</v>
      </c>
      <c r="H100" s="231" t="s">
        <v>369</v>
      </c>
      <c r="I100" s="232"/>
      <c r="J100" s="232"/>
      <c r="K100" s="232"/>
      <c r="L100" s="232"/>
      <c r="M100" s="232"/>
      <c r="N100" s="232"/>
      <c r="O100" s="232"/>
      <c r="P100" s="233"/>
      <c r="Q100" s="234">
        <v>0</v>
      </c>
      <c r="R100" s="232"/>
      <c r="S100" s="233"/>
      <c r="T100" s="235">
        <v>8146.68</v>
      </c>
      <c r="U100" s="232"/>
      <c r="V100" s="232"/>
      <c r="W100" s="232"/>
      <c r="X100" s="233"/>
      <c r="Y100" s="234">
        <v>8146.68</v>
      </c>
      <c r="Z100" s="232"/>
      <c r="AA100" s="232"/>
      <c r="AB100" s="233"/>
    </row>
    <row r="101" spans="3:28">
      <c r="C101" s="242"/>
      <c r="D101" s="231" t="s">
        <v>403</v>
      </c>
      <c r="E101" s="232"/>
      <c r="F101" s="233"/>
      <c r="G101" s="185" t="s">
        <v>316</v>
      </c>
      <c r="H101" s="231" t="s">
        <v>404</v>
      </c>
      <c r="I101" s="232"/>
      <c r="J101" s="232"/>
      <c r="K101" s="232"/>
      <c r="L101" s="232"/>
      <c r="M101" s="232"/>
      <c r="N101" s="232"/>
      <c r="O101" s="232"/>
      <c r="P101" s="233"/>
      <c r="Q101" s="234">
        <v>35318.089999999997</v>
      </c>
      <c r="R101" s="232"/>
      <c r="S101" s="233"/>
      <c r="T101" s="235">
        <v>0</v>
      </c>
      <c r="U101" s="232"/>
      <c r="V101" s="232"/>
      <c r="W101" s="232"/>
      <c r="X101" s="233"/>
      <c r="Y101" s="234">
        <v>35318.089999999997</v>
      </c>
      <c r="Z101" s="232"/>
      <c r="AA101" s="232"/>
      <c r="AB101" s="233"/>
    </row>
    <row r="102" spans="3:28">
      <c r="C102" s="243"/>
      <c r="D102" s="236" t="s">
        <v>293</v>
      </c>
      <c r="E102" s="237"/>
      <c r="F102" s="237"/>
      <c r="G102" s="186" t="s">
        <v>293</v>
      </c>
      <c r="H102" s="238" t="s">
        <v>300</v>
      </c>
      <c r="I102" s="237"/>
      <c r="J102" s="237"/>
      <c r="K102" s="237"/>
      <c r="L102" s="237"/>
      <c r="M102" s="237"/>
      <c r="N102" s="237"/>
      <c r="O102" s="237"/>
      <c r="P102" s="237"/>
      <c r="Q102" s="239">
        <v>35318.089999999997</v>
      </c>
      <c r="R102" s="232"/>
      <c r="S102" s="233"/>
      <c r="T102" s="239">
        <v>24215.43</v>
      </c>
      <c r="U102" s="232"/>
      <c r="V102" s="232"/>
      <c r="W102" s="232"/>
      <c r="X102" s="233"/>
      <c r="Y102" s="239">
        <v>59533.52</v>
      </c>
      <c r="Z102" s="232"/>
      <c r="AA102" s="232"/>
      <c r="AB102" s="233"/>
    </row>
    <row r="103" spans="3:28" ht="18" customHeight="1">
      <c r="C103" s="240" t="s">
        <v>405</v>
      </c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3"/>
      <c r="Q103" s="241">
        <v>7548.32</v>
      </c>
      <c r="R103" s="232"/>
      <c r="S103" s="233"/>
      <c r="T103" s="241">
        <v>1428.11</v>
      </c>
      <c r="U103" s="232"/>
      <c r="V103" s="232"/>
      <c r="W103" s="232"/>
      <c r="X103" s="233"/>
      <c r="Y103" s="241">
        <v>8976.43</v>
      </c>
      <c r="Z103" s="232"/>
      <c r="AA103" s="232"/>
      <c r="AB103" s="233"/>
    </row>
    <row r="104" spans="3:28">
      <c r="C104" s="231" t="s">
        <v>296</v>
      </c>
      <c r="D104" s="231" t="s">
        <v>406</v>
      </c>
      <c r="E104" s="232"/>
      <c r="F104" s="233"/>
      <c r="G104" s="185" t="s">
        <v>310</v>
      </c>
      <c r="H104" s="231" t="s">
        <v>378</v>
      </c>
      <c r="I104" s="232"/>
      <c r="J104" s="232"/>
      <c r="K104" s="232"/>
      <c r="L104" s="232"/>
      <c r="M104" s="232"/>
      <c r="N104" s="232"/>
      <c r="O104" s="232"/>
      <c r="P104" s="233"/>
      <c r="Q104" s="234">
        <v>0</v>
      </c>
      <c r="R104" s="232"/>
      <c r="S104" s="233"/>
      <c r="T104" s="235">
        <v>1428.11</v>
      </c>
      <c r="U104" s="232"/>
      <c r="V104" s="232"/>
      <c r="W104" s="232"/>
      <c r="X104" s="233"/>
      <c r="Y104" s="234">
        <v>1428.11</v>
      </c>
      <c r="Z104" s="232"/>
      <c r="AA104" s="232"/>
      <c r="AB104" s="233"/>
    </row>
    <row r="105" spans="3:28">
      <c r="C105" s="242"/>
      <c r="D105" s="231" t="s">
        <v>407</v>
      </c>
      <c r="E105" s="232"/>
      <c r="F105" s="233"/>
      <c r="G105" s="185" t="s">
        <v>316</v>
      </c>
      <c r="H105" s="231" t="s">
        <v>408</v>
      </c>
      <c r="I105" s="232"/>
      <c r="J105" s="232"/>
      <c r="K105" s="232"/>
      <c r="L105" s="232"/>
      <c r="M105" s="232"/>
      <c r="N105" s="232"/>
      <c r="O105" s="232"/>
      <c r="P105" s="233"/>
      <c r="Q105" s="234">
        <v>7548.32</v>
      </c>
      <c r="R105" s="232"/>
      <c r="S105" s="233"/>
      <c r="T105" s="235">
        <v>0</v>
      </c>
      <c r="U105" s="232"/>
      <c r="V105" s="232"/>
      <c r="W105" s="232"/>
      <c r="X105" s="233"/>
      <c r="Y105" s="234">
        <v>7548.32</v>
      </c>
      <c r="Z105" s="232"/>
      <c r="AA105" s="232"/>
      <c r="AB105" s="233"/>
    </row>
    <row r="106" spans="3:28">
      <c r="C106" s="243"/>
      <c r="D106" s="236" t="s">
        <v>293</v>
      </c>
      <c r="E106" s="237"/>
      <c r="F106" s="237"/>
      <c r="G106" s="186" t="s">
        <v>293</v>
      </c>
      <c r="H106" s="238" t="s">
        <v>300</v>
      </c>
      <c r="I106" s="237"/>
      <c r="J106" s="237"/>
      <c r="K106" s="237"/>
      <c r="L106" s="237"/>
      <c r="M106" s="237"/>
      <c r="N106" s="237"/>
      <c r="O106" s="237"/>
      <c r="P106" s="237"/>
      <c r="Q106" s="239">
        <v>7548.32</v>
      </c>
      <c r="R106" s="232"/>
      <c r="S106" s="233"/>
      <c r="T106" s="239">
        <v>1428.11</v>
      </c>
      <c r="U106" s="232"/>
      <c r="V106" s="232"/>
      <c r="W106" s="232"/>
      <c r="X106" s="233"/>
      <c r="Y106" s="239">
        <v>8976.43</v>
      </c>
      <c r="Z106" s="232"/>
      <c r="AA106" s="232"/>
      <c r="AB106" s="233"/>
    </row>
    <row r="107" spans="3:28" ht="18" customHeight="1">
      <c r="C107" s="240" t="s">
        <v>409</v>
      </c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3"/>
      <c r="Q107" s="241">
        <v>245051.22</v>
      </c>
      <c r="R107" s="232"/>
      <c r="S107" s="233"/>
      <c r="T107" s="241">
        <v>124182.98</v>
      </c>
      <c r="U107" s="232"/>
      <c r="V107" s="232"/>
      <c r="W107" s="232"/>
      <c r="X107" s="233"/>
      <c r="Y107" s="241">
        <v>369234.2</v>
      </c>
      <c r="Z107" s="232"/>
      <c r="AA107" s="232"/>
      <c r="AB107" s="233"/>
    </row>
    <row r="108" spans="3:28">
      <c r="C108" s="231" t="s">
        <v>296</v>
      </c>
      <c r="D108" s="231" t="s">
        <v>410</v>
      </c>
      <c r="E108" s="232"/>
      <c r="F108" s="233"/>
      <c r="G108" s="185" t="s">
        <v>310</v>
      </c>
      <c r="H108" s="231" t="s">
        <v>411</v>
      </c>
      <c r="I108" s="232"/>
      <c r="J108" s="232"/>
      <c r="K108" s="232"/>
      <c r="L108" s="232"/>
      <c r="M108" s="232"/>
      <c r="N108" s="232"/>
      <c r="O108" s="232"/>
      <c r="P108" s="233"/>
      <c r="Q108" s="234">
        <v>0</v>
      </c>
      <c r="R108" s="232"/>
      <c r="S108" s="233"/>
      <c r="T108" s="235">
        <v>16337.51</v>
      </c>
      <c r="U108" s="232"/>
      <c r="V108" s="232"/>
      <c r="W108" s="232"/>
      <c r="X108" s="233"/>
      <c r="Y108" s="234">
        <v>16337.51</v>
      </c>
      <c r="Z108" s="232"/>
      <c r="AA108" s="232"/>
      <c r="AB108" s="233"/>
    </row>
    <row r="109" spans="3:28">
      <c r="C109" s="242"/>
      <c r="D109" s="231" t="s">
        <v>412</v>
      </c>
      <c r="E109" s="232"/>
      <c r="F109" s="233"/>
      <c r="G109" s="185" t="s">
        <v>310</v>
      </c>
      <c r="H109" s="231" t="s">
        <v>413</v>
      </c>
      <c r="I109" s="232"/>
      <c r="J109" s="232"/>
      <c r="K109" s="232"/>
      <c r="L109" s="232"/>
      <c r="M109" s="232"/>
      <c r="N109" s="232"/>
      <c r="O109" s="232"/>
      <c r="P109" s="233"/>
      <c r="Q109" s="234">
        <v>0</v>
      </c>
      <c r="R109" s="232"/>
      <c r="S109" s="233"/>
      <c r="T109" s="235">
        <v>5753.22</v>
      </c>
      <c r="U109" s="232"/>
      <c r="V109" s="232"/>
      <c r="W109" s="232"/>
      <c r="X109" s="233"/>
      <c r="Y109" s="234">
        <v>5753.22</v>
      </c>
      <c r="Z109" s="232"/>
      <c r="AA109" s="232"/>
      <c r="AB109" s="233"/>
    </row>
    <row r="110" spans="3:28">
      <c r="C110" s="242"/>
      <c r="D110" s="231" t="s">
        <v>414</v>
      </c>
      <c r="E110" s="232"/>
      <c r="F110" s="233"/>
      <c r="G110" s="185" t="s">
        <v>310</v>
      </c>
      <c r="H110" s="231" t="s">
        <v>415</v>
      </c>
      <c r="I110" s="232"/>
      <c r="J110" s="232"/>
      <c r="K110" s="232"/>
      <c r="L110" s="232"/>
      <c r="M110" s="232"/>
      <c r="N110" s="232"/>
      <c r="O110" s="232"/>
      <c r="P110" s="233"/>
      <c r="Q110" s="234">
        <v>0</v>
      </c>
      <c r="R110" s="232"/>
      <c r="S110" s="233"/>
      <c r="T110" s="235">
        <v>19.829999999999998</v>
      </c>
      <c r="U110" s="232"/>
      <c r="V110" s="232"/>
      <c r="W110" s="232"/>
      <c r="X110" s="233"/>
      <c r="Y110" s="234">
        <v>19.829999999999998</v>
      </c>
      <c r="Z110" s="232"/>
      <c r="AA110" s="232"/>
      <c r="AB110" s="233"/>
    </row>
    <row r="111" spans="3:28">
      <c r="C111" s="242"/>
      <c r="D111" s="231" t="s">
        <v>416</v>
      </c>
      <c r="E111" s="232"/>
      <c r="F111" s="233"/>
      <c r="G111" s="185" t="s">
        <v>310</v>
      </c>
      <c r="H111" s="231" t="s">
        <v>417</v>
      </c>
      <c r="I111" s="232"/>
      <c r="J111" s="232"/>
      <c r="K111" s="232"/>
      <c r="L111" s="232"/>
      <c r="M111" s="232"/>
      <c r="N111" s="232"/>
      <c r="O111" s="232"/>
      <c r="P111" s="233"/>
      <c r="Q111" s="234">
        <v>0</v>
      </c>
      <c r="R111" s="232"/>
      <c r="S111" s="233"/>
      <c r="T111" s="235">
        <v>9996.74</v>
      </c>
      <c r="U111" s="232"/>
      <c r="V111" s="232"/>
      <c r="W111" s="232"/>
      <c r="X111" s="233"/>
      <c r="Y111" s="234">
        <v>9996.74</v>
      </c>
      <c r="Z111" s="232"/>
      <c r="AA111" s="232"/>
      <c r="AB111" s="233"/>
    </row>
    <row r="112" spans="3:28">
      <c r="C112" s="242"/>
      <c r="D112" s="231" t="s">
        <v>418</v>
      </c>
      <c r="E112" s="232"/>
      <c r="F112" s="233"/>
      <c r="G112" s="185" t="s">
        <v>310</v>
      </c>
      <c r="H112" s="231" t="s">
        <v>376</v>
      </c>
      <c r="I112" s="232"/>
      <c r="J112" s="232"/>
      <c r="K112" s="232"/>
      <c r="L112" s="232"/>
      <c r="M112" s="232"/>
      <c r="N112" s="232"/>
      <c r="O112" s="232"/>
      <c r="P112" s="233"/>
      <c r="Q112" s="234">
        <v>0</v>
      </c>
      <c r="R112" s="232"/>
      <c r="S112" s="233"/>
      <c r="T112" s="235">
        <v>6477.78</v>
      </c>
      <c r="U112" s="232"/>
      <c r="V112" s="232"/>
      <c r="W112" s="232"/>
      <c r="X112" s="233"/>
      <c r="Y112" s="234">
        <v>6477.78</v>
      </c>
      <c r="Z112" s="232"/>
      <c r="AA112" s="232"/>
      <c r="AB112" s="233"/>
    </row>
    <row r="113" spans="3:28">
      <c r="C113" s="242"/>
      <c r="D113" s="231" t="s">
        <v>419</v>
      </c>
      <c r="E113" s="232"/>
      <c r="F113" s="233"/>
      <c r="G113" s="185" t="s">
        <v>313</v>
      </c>
      <c r="H113" s="231" t="s">
        <v>411</v>
      </c>
      <c r="I113" s="232"/>
      <c r="J113" s="232"/>
      <c r="K113" s="232"/>
      <c r="L113" s="232"/>
      <c r="M113" s="232"/>
      <c r="N113" s="232"/>
      <c r="O113" s="232"/>
      <c r="P113" s="233"/>
      <c r="Q113" s="234">
        <v>0</v>
      </c>
      <c r="R113" s="232"/>
      <c r="S113" s="233"/>
      <c r="T113" s="235">
        <v>12140.99</v>
      </c>
      <c r="U113" s="232"/>
      <c r="V113" s="232"/>
      <c r="W113" s="232"/>
      <c r="X113" s="233"/>
      <c r="Y113" s="234">
        <v>12140.99</v>
      </c>
      <c r="Z113" s="232"/>
      <c r="AA113" s="232"/>
      <c r="AB113" s="233"/>
    </row>
    <row r="114" spans="3:28">
      <c r="C114" s="242"/>
      <c r="D114" s="231" t="s">
        <v>420</v>
      </c>
      <c r="E114" s="232"/>
      <c r="F114" s="233"/>
      <c r="G114" s="185" t="s">
        <v>313</v>
      </c>
      <c r="H114" s="231" t="s">
        <v>417</v>
      </c>
      <c r="I114" s="232"/>
      <c r="J114" s="232"/>
      <c r="K114" s="232"/>
      <c r="L114" s="232"/>
      <c r="M114" s="232"/>
      <c r="N114" s="232"/>
      <c r="O114" s="232"/>
      <c r="P114" s="233"/>
      <c r="Q114" s="234">
        <v>0</v>
      </c>
      <c r="R114" s="232"/>
      <c r="S114" s="233"/>
      <c r="T114" s="235">
        <v>3950.08</v>
      </c>
      <c r="U114" s="232"/>
      <c r="V114" s="232"/>
      <c r="W114" s="232"/>
      <c r="X114" s="233"/>
      <c r="Y114" s="234">
        <v>3950.08</v>
      </c>
      <c r="Z114" s="232"/>
      <c r="AA114" s="232"/>
      <c r="AB114" s="233"/>
    </row>
    <row r="115" spans="3:28">
      <c r="C115" s="242"/>
      <c r="D115" s="231" t="s">
        <v>421</v>
      </c>
      <c r="E115" s="232"/>
      <c r="F115" s="233"/>
      <c r="G115" s="185" t="s">
        <v>313</v>
      </c>
      <c r="H115" s="231" t="s">
        <v>401</v>
      </c>
      <c r="I115" s="232"/>
      <c r="J115" s="232"/>
      <c r="K115" s="232"/>
      <c r="L115" s="232"/>
      <c r="M115" s="232"/>
      <c r="N115" s="232"/>
      <c r="O115" s="232"/>
      <c r="P115" s="233"/>
      <c r="Q115" s="234">
        <v>0</v>
      </c>
      <c r="R115" s="232"/>
      <c r="S115" s="233"/>
      <c r="T115" s="235">
        <v>3826.49</v>
      </c>
      <c r="U115" s="232"/>
      <c r="V115" s="232"/>
      <c r="W115" s="232"/>
      <c r="X115" s="233"/>
      <c r="Y115" s="234">
        <v>3826.49</v>
      </c>
      <c r="Z115" s="232"/>
      <c r="AA115" s="232"/>
      <c r="AB115" s="233"/>
    </row>
    <row r="116" spans="3:28">
      <c r="C116" s="242"/>
      <c r="D116" s="231" t="s">
        <v>422</v>
      </c>
      <c r="E116" s="232"/>
      <c r="F116" s="233"/>
      <c r="G116" s="185" t="s">
        <v>313</v>
      </c>
      <c r="H116" s="231" t="s">
        <v>371</v>
      </c>
      <c r="I116" s="232"/>
      <c r="J116" s="232"/>
      <c r="K116" s="232"/>
      <c r="L116" s="232"/>
      <c r="M116" s="232"/>
      <c r="N116" s="232"/>
      <c r="O116" s="232"/>
      <c r="P116" s="233"/>
      <c r="Q116" s="234">
        <v>0</v>
      </c>
      <c r="R116" s="232"/>
      <c r="S116" s="233"/>
      <c r="T116" s="235">
        <v>27524.21</v>
      </c>
      <c r="U116" s="232"/>
      <c r="V116" s="232"/>
      <c r="W116" s="232"/>
      <c r="X116" s="233"/>
      <c r="Y116" s="234">
        <v>27524.21</v>
      </c>
      <c r="Z116" s="232"/>
      <c r="AA116" s="232"/>
      <c r="AB116" s="233"/>
    </row>
    <row r="117" spans="3:28">
      <c r="C117" s="242"/>
      <c r="D117" s="231" t="s">
        <v>423</v>
      </c>
      <c r="E117" s="232"/>
      <c r="F117" s="233"/>
      <c r="G117" s="185" t="s">
        <v>424</v>
      </c>
      <c r="H117" s="231" t="s">
        <v>425</v>
      </c>
      <c r="I117" s="232"/>
      <c r="J117" s="232"/>
      <c r="K117" s="232"/>
      <c r="L117" s="232"/>
      <c r="M117" s="232"/>
      <c r="N117" s="232"/>
      <c r="O117" s="232"/>
      <c r="P117" s="233"/>
      <c r="Q117" s="234">
        <v>0</v>
      </c>
      <c r="R117" s="232"/>
      <c r="S117" s="233"/>
      <c r="T117" s="235">
        <v>38156.129999999997</v>
      </c>
      <c r="U117" s="232"/>
      <c r="V117" s="232"/>
      <c r="W117" s="232"/>
      <c r="X117" s="233"/>
      <c r="Y117" s="234">
        <v>38156.129999999997</v>
      </c>
      <c r="Z117" s="232"/>
      <c r="AA117" s="232"/>
      <c r="AB117" s="233"/>
    </row>
    <row r="118" spans="3:28">
      <c r="C118" s="242"/>
      <c r="D118" s="231" t="s">
        <v>426</v>
      </c>
      <c r="E118" s="232"/>
      <c r="F118" s="233"/>
      <c r="G118" s="185" t="s">
        <v>316</v>
      </c>
      <c r="H118" s="231" t="s">
        <v>427</v>
      </c>
      <c r="I118" s="232"/>
      <c r="J118" s="232"/>
      <c r="K118" s="232"/>
      <c r="L118" s="232"/>
      <c r="M118" s="232"/>
      <c r="N118" s="232"/>
      <c r="O118" s="232"/>
      <c r="P118" s="233"/>
      <c r="Q118" s="234">
        <v>51242.400000000001</v>
      </c>
      <c r="R118" s="232"/>
      <c r="S118" s="233"/>
      <c r="T118" s="235">
        <v>0</v>
      </c>
      <c r="U118" s="232"/>
      <c r="V118" s="232"/>
      <c r="W118" s="232"/>
      <c r="X118" s="233"/>
      <c r="Y118" s="234">
        <v>51242.400000000001</v>
      </c>
      <c r="Z118" s="232"/>
      <c r="AA118" s="232"/>
      <c r="AB118" s="233"/>
    </row>
    <row r="119" spans="3:28">
      <c r="C119" s="242"/>
      <c r="D119" s="231" t="s">
        <v>428</v>
      </c>
      <c r="E119" s="232"/>
      <c r="F119" s="233"/>
      <c r="G119" s="185" t="s">
        <v>316</v>
      </c>
      <c r="H119" s="231" t="s">
        <v>429</v>
      </c>
      <c r="I119" s="232"/>
      <c r="J119" s="232"/>
      <c r="K119" s="232"/>
      <c r="L119" s="232"/>
      <c r="M119" s="232"/>
      <c r="N119" s="232"/>
      <c r="O119" s="232"/>
      <c r="P119" s="233"/>
      <c r="Q119" s="234">
        <v>23549.66</v>
      </c>
      <c r="R119" s="232"/>
      <c r="S119" s="233"/>
      <c r="T119" s="235">
        <v>0</v>
      </c>
      <c r="U119" s="232"/>
      <c r="V119" s="232"/>
      <c r="W119" s="232"/>
      <c r="X119" s="233"/>
      <c r="Y119" s="234">
        <v>23549.66</v>
      </c>
      <c r="Z119" s="232"/>
      <c r="AA119" s="232"/>
      <c r="AB119" s="233"/>
    </row>
    <row r="120" spans="3:28">
      <c r="C120" s="242"/>
      <c r="D120" s="231" t="s">
        <v>430</v>
      </c>
      <c r="E120" s="232"/>
      <c r="F120" s="233"/>
      <c r="G120" s="185" t="s">
        <v>316</v>
      </c>
      <c r="H120" s="231" t="s">
        <v>431</v>
      </c>
      <c r="I120" s="232"/>
      <c r="J120" s="232"/>
      <c r="K120" s="232"/>
      <c r="L120" s="232"/>
      <c r="M120" s="232"/>
      <c r="N120" s="232"/>
      <c r="O120" s="232"/>
      <c r="P120" s="233"/>
      <c r="Q120" s="234">
        <v>47267.06</v>
      </c>
      <c r="R120" s="232"/>
      <c r="S120" s="233"/>
      <c r="T120" s="235">
        <v>0</v>
      </c>
      <c r="U120" s="232"/>
      <c r="V120" s="232"/>
      <c r="W120" s="232"/>
      <c r="X120" s="233"/>
      <c r="Y120" s="234">
        <v>47267.06</v>
      </c>
      <c r="Z120" s="232"/>
      <c r="AA120" s="232"/>
      <c r="AB120" s="233"/>
    </row>
    <row r="121" spans="3:28">
      <c r="C121" s="242"/>
      <c r="D121" s="231" t="s">
        <v>432</v>
      </c>
      <c r="E121" s="232"/>
      <c r="F121" s="233"/>
      <c r="G121" s="185" t="s">
        <v>316</v>
      </c>
      <c r="H121" s="231" t="s">
        <v>431</v>
      </c>
      <c r="I121" s="232"/>
      <c r="J121" s="232"/>
      <c r="K121" s="232"/>
      <c r="L121" s="232"/>
      <c r="M121" s="232"/>
      <c r="N121" s="232"/>
      <c r="O121" s="232"/>
      <c r="P121" s="233"/>
      <c r="Q121" s="234">
        <v>12207.53</v>
      </c>
      <c r="R121" s="232"/>
      <c r="S121" s="233"/>
      <c r="T121" s="235">
        <v>0</v>
      </c>
      <c r="U121" s="232"/>
      <c r="V121" s="232"/>
      <c r="W121" s="232"/>
      <c r="X121" s="233"/>
      <c r="Y121" s="234">
        <v>12207.53</v>
      </c>
      <c r="Z121" s="232"/>
      <c r="AA121" s="232"/>
      <c r="AB121" s="233"/>
    </row>
    <row r="122" spans="3:28">
      <c r="C122" s="242"/>
      <c r="D122" s="231" t="s">
        <v>433</v>
      </c>
      <c r="E122" s="232"/>
      <c r="F122" s="233"/>
      <c r="G122" s="185" t="s">
        <v>316</v>
      </c>
      <c r="H122" s="231" t="s">
        <v>431</v>
      </c>
      <c r="I122" s="232"/>
      <c r="J122" s="232"/>
      <c r="K122" s="232"/>
      <c r="L122" s="232"/>
      <c r="M122" s="232"/>
      <c r="N122" s="232"/>
      <c r="O122" s="232"/>
      <c r="P122" s="233"/>
      <c r="Q122" s="234">
        <v>3323.36</v>
      </c>
      <c r="R122" s="232"/>
      <c r="S122" s="233"/>
      <c r="T122" s="235">
        <v>0</v>
      </c>
      <c r="U122" s="232"/>
      <c r="V122" s="232"/>
      <c r="W122" s="232"/>
      <c r="X122" s="233"/>
      <c r="Y122" s="234">
        <v>3323.36</v>
      </c>
      <c r="Z122" s="232"/>
      <c r="AA122" s="232"/>
      <c r="AB122" s="233"/>
    </row>
    <row r="123" spans="3:28">
      <c r="C123" s="242"/>
      <c r="D123" s="231" t="s">
        <v>434</v>
      </c>
      <c r="E123" s="232"/>
      <c r="F123" s="233"/>
      <c r="G123" s="185" t="s">
        <v>316</v>
      </c>
      <c r="H123" s="231" t="s">
        <v>435</v>
      </c>
      <c r="I123" s="232"/>
      <c r="J123" s="232"/>
      <c r="K123" s="232"/>
      <c r="L123" s="232"/>
      <c r="M123" s="232"/>
      <c r="N123" s="232"/>
      <c r="O123" s="232"/>
      <c r="P123" s="233"/>
      <c r="Q123" s="234">
        <v>5481.78</v>
      </c>
      <c r="R123" s="232"/>
      <c r="S123" s="233"/>
      <c r="T123" s="235">
        <v>0</v>
      </c>
      <c r="U123" s="232"/>
      <c r="V123" s="232"/>
      <c r="W123" s="232"/>
      <c r="X123" s="233"/>
      <c r="Y123" s="234">
        <v>5481.78</v>
      </c>
      <c r="Z123" s="232"/>
      <c r="AA123" s="232"/>
      <c r="AB123" s="233"/>
    </row>
    <row r="124" spans="3:28">
      <c r="C124" s="242"/>
      <c r="D124" s="231" t="s">
        <v>436</v>
      </c>
      <c r="E124" s="232"/>
      <c r="F124" s="233"/>
      <c r="G124" s="185" t="s">
        <v>316</v>
      </c>
      <c r="H124" s="231" t="s">
        <v>437</v>
      </c>
      <c r="I124" s="232"/>
      <c r="J124" s="232"/>
      <c r="K124" s="232"/>
      <c r="L124" s="232"/>
      <c r="M124" s="232"/>
      <c r="N124" s="232"/>
      <c r="O124" s="232"/>
      <c r="P124" s="233"/>
      <c r="Q124" s="234">
        <v>26670.82</v>
      </c>
      <c r="R124" s="232"/>
      <c r="S124" s="233"/>
      <c r="T124" s="235">
        <v>0</v>
      </c>
      <c r="U124" s="232"/>
      <c r="V124" s="232"/>
      <c r="W124" s="232"/>
      <c r="X124" s="233"/>
      <c r="Y124" s="234">
        <v>26670.82</v>
      </c>
      <c r="Z124" s="232"/>
      <c r="AA124" s="232"/>
      <c r="AB124" s="233"/>
    </row>
    <row r="125" spans="3:28">
      <c r="C125" s="242"/>
      <c r="D125" s="231" t="s">
        <v>438</v>
      </c>
      <c r="E125" s="232"/>
      <c r="F125" s="233"/>
      <c r="G125" s="185" t="s">
        <v>316</v>
      </c>
      <c r="H125" s="231" t="s">
        <v>439</v>
      </c>
      <c r="I125" s="232"/>
      <c r="J125" s="232"/>
      <c r="K125" s="232"/>
      <c r="L125" s="232"/>
      <c r="M125" s="232"/>
      <c r="N125" s="232"/>
      <c r="O125" s="232"/>
      <c r="P125" s="233"/>
      <c r="Q125" s="234">
        <v>14954.22</v>
      </c>
      <c r="R125" s="232"/>
      <c r="S125" s="233"/>
      <c r="T125" s="235">
        <v>0</v>
      </c>
      <c r="U125" s="232"/>
      <c r="V125" s="232"/>
      <c r="W125" s="232"/>
      <c r="X125" s="233"/>
      <c r="Y125" s="234">
        <v>14954.22</v>
      </c>
      <c r="Z125" s="232"/>
      <c r="AA125" s="232"/>
      <c r="AB125" s="233"/>
    </row>
    <row r="126" spans="3:28">
      <c r="C126" s="242"/>
      <c r="D126" s="231" t="s">
        <v>440</v>
      </c>
      <c r="E126" s="232"/>
      <c r="F126" s="233"/>
      <c r="G126" s="185" t="s">
        <v>316</v>
      </c>
      <c r="H126" s="231" t="s">
        <v>441</v>
      </c>
      <c r="I126" s="232"/>
      <c r="J126" s="232"/>
      <c r="K126" s="232"/>
      <c r="L126" s="232"/>
      <c r="M126" s="232"/>
      <c r="N126" s="232"/>
      <c r="O126" s="232"/>
      <c r="P126" s="233"/>
      <c r="Q126" s="234">
        <v>32899.29</v>
      </c>
      <c r="R126" s="232"/>
      <c r="S126" s="233"/>
      <c r="T126" s="235">
        <v>0</v>
      </c>
      <c r="U126" s="232"/>
      <c r="V126" s="232"/>
      <c r="W126" s="232"/>
      <c r="X126" s="233"/>
      <c r="Y126" s="234">
        <v>32899.29</v>
      </c>
      <c r="Z126" s="232"/>
      <c r="AA126" s="232"/>
      <c r="AB126" s="233"/>
    </row>
    <row r="127" spans="3:28">
      <c r="C127" s="242"/>
      <c r="D127" s="231" t="s">
        <v>442</v>
      </c>
      <c r="E127" s="232"/>
      <c r="F127" s="233"/>
      <c r="G127" s="185" t="s">
        <v>443</v>
      </c>
      <c r="H127" s="231" t="s">
        <v>444</v>
      </c>
      <c r="I127" s="232"/>
      <c r="J127" s="232"/>
      <c r="K127" s="232"/>
      <c r="L127" s="232"/>
      <c r="M127" s="232"/>
      <c r="N127" s="232"/>
      <c r="O127" s="232"/>
      <c r="P127" s="233"/>
      <c r="Q127" s="234">
        <v>27455.1</v>
      </c>
      <c r="R127" s="232"/>
      <c r="S127" s="233"/>
      <c r="T127" s="235">
        <v>0</v>
      </c>
      <c r="U127" s="232"/>
      <c r="V127" s="232"/>
      <c r="W127" s="232"/>
      <c r="X127" s="233"/>
      <c r="Y127" s="234">
        <v>27455.1</v>
      </c>
      <c r="Z127" s="232"/>
      <c r="AA127" s="232"/>
      <c r="AB127" s="233"/>
    </row>
    <row r="128" spans="3:28">
      <c r="C128" s="243"/>
      <c r="D128" s="236" t="s">
        <v>293</v>
      </c>
      <c r="E128" s="237"/>
      <c r="F128" s="237"/>
      <c r="G128" s="186" t="s">
        <v>293</v>
      </c>
      <c r="H128" s="238" t="s">
        <v>300</v>
      </c>
      <c r="I128" s="237"/>
      <c r="J128" s="237"/>
      <c r="K128" s="237"/>
      <c r="L128" s="237"/>
      <c r="M128" s="237"/>
      <c r="N128" s="237"/>
      <c r="O128" s="237"/>
      <c r="P128" s="237"/>
      <c r="Q128" s="239">
        <v>245051.22</v>
      </c>
      <c r="R128" s="232"/>
      <c r="S128" s="233"/>
      <c r="T128" s="239">
        <v>124182.98</v>
      </c>
      <c r="U128" s="232"/>
      <c r="V128" s="232"/>
      <c r="W128" s="232"/>
      <c r="X128" s="233"/>
      <c r="Y128" s="239">
        <v>369234.2</v>
      </c>
      <c r="Z128" s="232"/>
      <c r="AA128" s="232"/>
      <c r="AB128" s="233"/>
    </row>
    <row r="129" spans="3:30">
      <c r="C129" s="187" t="s">
        <v>293</v>
      </c>
      <c r="D129" s="229" t="s">
        <v>293</v>
      </c>
      <c r="E129" s="258"/>
      <c r="F129" s="258"/>
      <c r="G129" s="187" t="s">
        <v>293</v>
      </c>
      <c r="H129" s="229" t="s">
        <v>445</v>
      </c>
      <c r="I129" s="258"/>
      <c r="J129" s="258"/>
      <c r="K129" s="258"/>
      <c r="L129" s="258"/>
      <c r="M129" s="258"/>
      <c r="N129" s="258"/>
      <c r="O129" s="258"/>
      <c r="P129" s="258"/>
      <c r="Q129" s="230">
        <v>668671.38</v>
      </c>
      <c r="R129" s="258"/>
      <c r="S129" s="258"/>
      <c r="T129" s="230">
        <v>309653.78000000003</v>
      </c>
      <c r="U129" s="258"/>
      <c r="V129" s="258"/>
      <c r="W129" s="258"/>
      <c r="X129" s="258"/>
      <c r="Y129" s="230">
        <v>978325.16</v>
      </c>
      <c r="Z129" s="258"/>
      <c r="AA129" s="258"/>
      <c r="AB129" s="258"/>
      <c r="AD129" s="180">
        <v>105146.6</v>
      </c>
    </row>
    <row r="130" spans="3:30" ht="0" hidden="1" customHeight="1"/>
    <row r="131" spans="3:30" ht="1.5" customHeight="1"/>
  </sheetData>
  <mergeCells count="549">
    <mergeCell ref="N7:O8"/>
    <mergeCell ref="B8:D9"/>
    <mergeCell ref="F8:I9"/>
    <mergeCell ref="M8:M9"/>
    <mergeCell ref="R8:V9"/>
    <mergeCell ref="X8:Y9"/>
    <mergeCell ref="B2:H2"/>
    <mergeCell ref="B5:D5"/>
    <mergeCell ref="F5:J5"/>
    <mergeCell ref="N5:O5"/>
    <mergeCell ref="R5:T5"/>
    <mergeCell ref="V5:Y5"/>
    <mergeCell ref="S12:V13"/>
    <mergeCell ref="X12:Y13"/>
    <mergeCell ref="B13:D14"/>
    <mergeCell ref="F13:N14"/>
    <mergeCell ref="S16:V17"/>
    <mergeCell ref="X16:Y17"/>
    <mergeCell ref="B17:D19"/>
    <mergeCell ref="F17:K19"/>
    <mergeCell ref="S19:V20"/>
    <mergeCell ref="X19:Y20"/>
    <mergeCell ref="C25:P25"/>
    <mergeCell ref="Q25:S25"/>
    <mergeCell ref="T25:X25"/>
    <mergeCell ref="Y25:AB25"/>
    <mergeCell ref="C26:P26"/>
    <mergeCell ref="Q26:S26"/>
    <mergeCell ref="T26:X26"/>
    <mergeCell ref="Y26:AB26"/>
    <mergeCell ref="S22:V22"/>
    <mergeCell ref="X22:Y22"/>
    <mergeCell ref="D24:F24"/>
    <mergeCell ref="H24:P24"/>
    <mergeCell ref="Q24:S24"/>
    <mergeCell ref="T24:X24"/>
    <mergeCell ref="Y24:AB24"/>
    <mergeCell ref="C27:P27"/>
    <mergeCell ref="Q27:S27"/>
    <mergeCell ref="T27:X27"/>
    <mergeCell ref="Y27:AB27"/>
    <mergeCell ref="C28:C29"/>
    <mergeCell ref="D28:F28"/>
    <mergeCell ref="H28:P28"/>
    <mergeCell ref="Q28:S28"/>
    <mergeCell ref="T28:X28"/>
    <mergeCell ref="Y28:AB28"/>
    <mergeCell ref="D29:F29"/>
    <mergeCell ref="H29:P29"/>
    <mergeCell ref="Q29:S29"/>
    <mergeCell ref="T29:X29"/>
    <mergeCell ref="Y29:AB29"/>
    <mergeCell ref="C30:C31"/>
    <mergeCell ref="D30:F30"/>
    <mergeCell ref="H30:P30"/>
    <mergeCell ref="Q30:S30"/>
    <mergeCell ref="T30:X30"/>
    <mergeCell ref="C32:P32"/>
    <mergeCell ref="Q32:S32"/>
    <mergeCell ref="T32:X32"/>
    <mergeCell ref="Y32:AB32"/>
    <mergeCell ref="C33:P33"/>
    <mergeCell ref="Q33:S33"/>
    <mergeCell ref="T33:X33"/>
    <mergeCell ref="Y33:AB33"/>
    <mergeCell ref="Y30:AB30"/>
    <mergeCell ref="D31:F31"/>
    <mergeCell ref="H31:P31"/>
    <mergeCell ref="Q31:S31"/>
    <mergeCell ref="T31:X31"/>
    <mergeCell ref="Y31:AB31"/>
    <mergeCell ref="C34:P34"/>
    <mergeCell ref="Q34:S34"/>
    <mergeCell ref="T34:X34"/>
    <mergeCell ref="Y34:AB34"/>
    <mergeCell ref="C35:C39"/>
    <mergeCell ref="D35:F35"/>
    <mergeCell ref="H35:P35"/>
    <mergeCell ref="Q35:S35"/>
    <mergeCell ref="T35:X35"/>
    <mergeCell ref="Y35:AB35"/>
    <mergeCell ref="D36:F36"/>
    <mergeCell ref="H36:P36"/>
    <mergeCell ref="Q36:S36"/>
    <mergeCell ref="T36:X36"/>
    <mergeCell ref="Y36:AB36"/>
    <mergeCell ref="D37:F37"/>
    <mergeCell ref="H37:P37"/>
    <mergeCell ref="Q37:S37"/>
    <mergeCell ref="T37:X37"/>
    <mergeCell ref="Y37:AB37"/>
    <mergeCell ref="D38:F38"/>
    <mergeCell ref="H38:P38"/>
    <mergeCell ref="Q38:S38"/>
    <mergeCell ref="T38:X38"/>
    <mergeCell ref="Y38:AB38"/>
    <mergeCell ref="D39:F39"/>
    <mergeCell ref="H39:P39"/>
    <mergeCell ref="Q39:S39"/>
    <mergeCell ref="T39:X39"/>
    <mergeCell ref="Y39:AB39"/>
    <mergeCell ref="C40:P40"/>
    <mergeCell ref="Q40:S40"/>
    <mergeCell ref="T40:X40"/>
    <mergeCell ref="Y40:AB40"/>
    <mergeCell ref="C41:C42"/>
    <mergeCell ref="D41:F41"/>
    <mergeCell ref="H41:P41"/>
    <mergeCell ref="Q41:S41"/>
    <mergeCell ref="T41:X41"/>
    <mergeCell ref="Y41:AB41"/>
    <mergeCell ref="D42:F42"/>
    <mergeCell ref="H42:P42"/>
    <mergeCell ref="Q42:S42"/>
    <mergeCell ref="T42:X42"/>
    <mergeCell ref="Y42:AB42"/>
    <mergeCell ref="C43:P43"/>
    <mergeCell ref="Q43:S43"/>
    <mergeCell ref="T43:X43"/>
    <mergeCell ref="Y43:AB43"/>
    <mergeCell ref="C44:P44"/>
    <mergeCell ref="Q44:S44"/>
    <mergeCell ref="T44:X44"/>
    <mergeCell ref="Y44:AB44"/>
    <mergeCell ref="C45:C61"/>
    <mergeCell ref="D45:F45"/>
    <mergeCell ref="H45:P45"/>
    <mergeCell ref="Q45:S45"/>
    <mergeCell ref="T45:X45"/>
    <mergeCell ref="Y45:AB45"/>
    <mergeCell ref="D46:F46"/>
    <mergeCell ref="H46:P46"/>
    <mergeCell ref="Q46:S46"/>
    <mergeCell ref="T46:X46"/>
    <mergeCell ref="Y46:AB46"/>
    <mergeCell ref="D47:F47"/>
    <mergeCell ref="H47:P47"/>
    <mergeCell ref="Q47:S47"/>
    <mergeCell ref="T47:X47"/>
    <mergeCell ref="Y47:AB47"/>
    <mergeCell ref="D48:F48"/>
    <mergeCell ref="H48:P48"/>
    <mergeCell ref="Q48:S48"/>
    <mergeCell ref="T48:X48"/>
    <mergeCell ref="Y48:AB48"/>
    <mergeCell ref="D49:F49"/>
    <mergeCell ref="H49:P49"/>
    <mergeCell ref="Q49:S49"/>
    <mergeCell ref="T49:X49"/>
    <mergeCell ref="Y49:AB49"/>
    <mergeCell ref="D50:F50"/>
    <mergeCell ref="H50:P50"/>
    <mergeCell ref="Q50:S50"/>
    <mergeCell ref="T50:X50"/>
    <mergeCell ref="Y50:AB50"/>
    <mergeCell ref="D51:F51"/>
    <mergeCell ref="H51:P51"/>
    <mergeCell ref="Q51:S51"/>
    <mergeCell ref="T51:X51"/>
    <mergeCell ref="Y51:AB51"/>
    <mergeCell ref="D52:F52"/>
    <mergeCell ref="H52:P52"/>
    <mergeCell ref="Q52:S52"/>
    <mergeCell ref="T52:X52"/>
    <mergeCell ref="Y52:AB52"/>
    <mergeCell ref="D53:F53"/>
    <mergeCell ref="H53:P53"/>
    <mergeCell ref="Q53:S53"/>
    <mergeCell ref="T53:X53"/>
    <mergeCell ref="Y53:AB53"/>
    <mergeCell ref="D54:F54"/>
    <mergeCell ref="H54:P54"/>
    <mergeCell ref="Q54:S54"/>
    <mergeCell ref="T54:X54"/>
    <mergeCell ref="Y54:AB54"/>
    <mergeCell ref="D55:F55"/>
    <mergeCell ref="H55:P55"/>
    <mergeCell ref="Q55:S55"/>
    <mergeCell ref="T55:X55"/>
    <mergeCell ref="Y55:AB55"/>
    <mergeCell ref="D56:F56"/>
    <mergeCell ref="H56:P56"/>
    <mergeCell ref="Q56:S56"/>
    <mergeCell ref="T56:X56"/>
    <mergeCell ref="Y56:AB56"/>
    <mergeCell ref="D57:F57"/>
    <mergeCell ref="H57:P57"/>
    <mergeCell ref="Q57:S57"/>
    <mergeCell ref="T57:X57"/>
    <mergeCell ref="Y57:AB57"/>
    <mergeCell ref="D58:F58"/>
    <mergeCell ref="H58:P58"/>
    <mergeCell ref="Q58:S58"/>
    <mergeCell ref="T58:X58"/>
    <mergeCell ref="Y58:AB58"/>
    <mergeCell ref="D59:F59"/>
    <mergeCell ref="H59:P59"/>
    <mergeCell ref="Q59:S59"/>
    <mergeCell ref="T59:X59"/>
    <mergeCell ref="Y59:AB59"/>
    <mergeCell ref="D60:F60"/>
    <mergeCell ref="H60:P60"/>
    <mergeCell ref="Q60:S60"/>
    <mergeCell ref="T60:X60"/>
    <mergeCell ref="Y60:AB60"/>
    <mergeCell ref="D61:F61"/>
    <mergeCell ref="H61:P61"/>
    <mergeCell ref="Q61:S61"/>
    <mergeCell ref="T61:X61"/>
    <mergeCell ref="Y61:AB61"/>
    <mergeCell ref="C62:P62"/>
    <mergeCell ref="Q62:S62"/>
    <mergeCell ref="T62:X62"/>
    <mergeCell ref="Y62:AB62"/>
    <mergeCell ref="D63:F63"/>
    <mergeCell ref="H63:P63"/>
    <mergeCell ref="Q63:S63"/>
    <mergeCell ref="T63:X63"/>
    <mergeCell ref="Y63:AB63"/>
    <mergeCell ref="Y65:AB65"/>
    <mergeCell ref="D66:F66"/>
    <mergeCell ref="H66:P66"/>
    <mergeCell ref="Q66:S66"/>
    <mergeCell ref="T66:X66"/>
    <mergeCell ref="Y66:AB66"/>
    <mergeCell ref="C64:C68"/>
    <mergeCell ref="D64:F64"/>
    <mergeCell ref="H64:P64"/>
    <mergeCell ref="Q64:S64"/>
    <mergeCell ref="T64:X64"/>
    <mergeCell ref="Y64:AB64"/>
    <mergeCell ref="D65:F65"/>
    <mergeCell ref="H65:P65"/>
    <mergeCell ref="Q65:S65"/>
    <mergeCell ref="T65:X65"/>
    <mergeCell ref="D67:F67"/>
    <mergeCell ref="H67:P67"/>
    <mergeCell ref="Q67:S67"/>
    <mergeCell ref="T67:X67"/>
    <mergeCell ref="Y67:AB67"/>
    <mergeCell ref="D68:F68"/>
    <mergeCell ref="H68:P68"/>
    <mergeCell ref="Q68:S68"/>
    <mergeCell ref="T68:X68"/>
    <mergeCell ref="Y68:AB68"/>
    <mergeCell ref="C69:P69"/>
    <mergeCell ref="Q69:S69"/>
    <mergeCell ref="T69:X69"/>
    <mergeCell ref="Y69:AB69"/>
    <mergeCell ref="C70:C75"/>
    <mergeCell ref="D70:F70"/>
    <mergeCell ref="H70:P70"/>
    <mergeCell ref="Q70:S70"/>
    <mergeCell ref="T70:X70"/>
    <mergeCell ref="Y70:AB70"/>
    <mergeCell ref="D71:F71"/>
    <mergeCell ref="H71:P71"/>
    <mergeCell ref="Q71:S71"/>
    <mergeCell ref="T71:X71"/>
    <mergeCell ref="Y71:AB71"/>
    <mergeCell ref="D72:F72"/>
    <mergeCell ref="H72:P72"/>
    <mergeCell ref="Q72:S72"/>
    <mergeCell ref="T72:X72"/>
    <mergeCell ref="Y72:AB72"/>
    <mergeCell ref="D73:F73"/>
    <mergeCell ref="H73:P73"/>
    <mergeCell ref="Q73:S73"/>
    <mergeCell ref="T73:X73"/>
    <mergeCell ref="Y73:AB73"/>
    <mergeCell ref="D74:F74"/>
    <mergeCell ref="H74:P74"/>
    <mergeCell ref="Q74:S74"/>
    <mergeCell ref="T74:X74"/>
    <mergeCell ref="Y74:AB74"/>
    <mergeCell ref="D75:F75"/>
    <mergeCell ref="H75:P75"/>
    <mergeCell ref="Q75:S75"/>
    <mergeCell ref="T75:X75"/>
    <mergeCell ref="Y75:AB75"/>
    <mergeCell ref="C76:P76"/>
    <mergeCell ref="Q76:S76"/>
    <mergeCell ref="T76:X76"/>
    <mergeCell ref="Y76:AB76"/>
    <mergeCell ref="Y78:AB78"/>
    <mergeCell ref="D79:F79"/>
    <mergeCell ref="H79:P79"/>
    <mergeCell ref="Q79:S79"/>
    <mergeCell ref="T79:X79"/>
    <mergeCell ref="Y79:AB79"/>
    <mergeCell ref="C77:C90"/>
    <mergeCell ref="D77:F77"/>
    <mergeCell ref="H77:P77"/>
    <mergeCell ref="Q77:S77"/>
    <mergeCell ref="T77:X77"/>
    <mergeCell ref="Y77:AB77"/>
    <mergeCell ref="D78:F78"/>
    <mergeCell ref="H78:P78"/>
    <mergeCell ref="Q78:S78"/>
    <mergeCell ref="T78:X78"/>
    <mergeCell ref="D80:F80"/>
    <mergeCell ref="H80:P80"/>
    <mergeCell ref="Q80:S80"/>
    <mergeCell ref="T80:X80"/>
    <mergeCell ref="Y80:AB80"/>
    <mergeCell ref="D81:F81"/>
    <mergeCell ref="H81:P81"/>
    <mergeCell ref="Q81:S81"/>
    <mergeCell ref="T81:X81"/>
    <mergeCell ref="Y81:AB81"/>
    <mergeCell ref="D82:F82"/>
    <mergeCell ref="H82:P82"/>
    <mergeCell ref="Q82:S82"/>
    <mergeCell ref="T82:X82"/>
    <mergeCell ref="Y82:AB82"/>
    <mergeCell ref="D83:F83"/>
    <mergeCell ref="H83:P83"/>
    <mergeCell ref="Q83:S83"/>
    <mergeCell ref="T83:X83"/>
    <mergeCell ref="Y83:AB83"/>
    <mergeCell ref="D84:F84"/>
    <mergeCell ref="H84:P84"/>
    <mergeCell ref="Q84:S84"/>
    <mergeCell ref="T84:X84"/>
    <mergeCell ref="Y84:AB84"/>
    <mergeCell ref="D85:F85"/>
    <mergeCell ref="H85:P85"/>
    <mergeCell ref="Q85:S85"/>
    <mergeCell ref="T85:X85"/>
    <mergeCell ref="Y85:AB85"/>
    <mergeCell ref="D86:F86"/>
    <mergeCell ref="H86:P86"/>
    <mergeCell ref="Q86:S86"/>
    <mergeCell ref="T86:X86"/>
    <mergeCell ref="Y86:AB86"/>
    <mergeCell ref="D87:F87"/>
    <mergeCell ref="H87:P87"/>
    <mergeCell ref="Q87:S87"/>
    <mergeCell ref="T87:X87"/>
    <mergeCell ref="Y87:AB87"/>
    <mergeCell ref="D88:F88"/>
    <mergeCell ref="H88:P88"/>
    <mergeCell ref="Q88:S88"/>
    <mergeCell ref="T88:X88"/>
    <mergeCell ref="Y88:AB88"/>
    <mergeCell ref="D89:F89"/>
    <mergeCell ref="H89:P89"/>
    <mergeCell ref="Q89:S89"/>
    <mergeCell ref="T89:X89"/>
    <mergeCell ref="Y89:AB89"/>
    <mergeCell ref="D90:F90"/>
    <mergeCell ref="H90:P90"/>
    <mergeCell ref="Q90:S90"/>
    <mergeCell ref="T90:X90"/>
    <mergeCell ref="Y90:AB90"/>
    <mergeCell ref="C91:P91"/>
    <mergeCell ref="Q91:S91"/>
    <mergeCell ref="T91:X91"/>
    <mergeCell ref="Y91:AB91"/>
    <mergeCell ref="C92:P92"/>
    <mergeCell ref="Q92:S92"/>
    <mergeCell ref="T92:X92"/>
    <mergeCell ref="Y92:AB92"/>
    <mergeCell ref="C93:C96"/>
    <mergeCell ref="D93:F93"/>
    <mergeCell ref="H93:P93"/>
    <mergeCell ref="Q93:S93"/>
    <mergeCell ref="T93:X93"/>
    <mergeCell ref="Y93:AB93"/>
    <mergeCell ref="D94:F94"/>
    <mergeCell ref="H94:P94"/>
    <mergeCell ref="Q94:S94"/>
    <mergeCell ref="T94:X94"/>
    <mergeCell ref="Y94:AB94"/>
    <mergeCell ref="D95:F95"/>
    <mergeCell ref="H95:P95"/>
    <mergeCell ref="Q95:S95"/>
    <mergeCell ref="T95:X95"/>
    <mergeCell ref="Y95:AB95"/>
    <mergeCell ref="D96:F96"/>
    <mergeCell ref="H96:P96"/>
    <mergeCell ref="Q96:S96"/>
    <mergeCell ref="T96:X96"/>
    <mergeCell ref="Y96:AB96"/>
    <mergeCell ref="C97:P97"/>
    <mergeCell ref="Q97:S97"/>
    <mergeCell ref="T97:X97"/>
    <mergeCell ref="Y97:AB97"/>
    <mergeCell ref="Y99:AB99"/>
    <mergeCell ref="D100:F100"/>
    <mergeCell ref="H100:P100"/>
    <mergeCell ref="Q100:S100"/>
    <mergeCell ref="T100:X100"/>
    <mergeCell ref="Y100:AB100"/>
    <mergeCell ref="C98:C102"/>
    <mergeCell ref="D98:F98"/>
    <mergeCell ref="H98:P98"/>
    <mergeCell ref="Q98:S98"/>
    <mergeCell ref="T98:X98"/>
    <mergeCell ref="Y98:AB98"/>
    <mergeCell ref="D99:F99"/>
    <mergeCell ref="H99:P99"/>
    <mergeCell ref="Q99:S99"/>
    <mergeCell ref="T99:X99"/>
    <mergeCell ref="D101:F101"/>
    <mergeCell ref="H101:P101"/>
    <mergeCell ref="Q101:S101"/>
    <mergeCell ref="T101:X101"/>
    <mergeCell ref="Y101:AB101"/>
    <mergeCell ref="D102:F102"/>
    <mergeCell ref="H102:P102"/>
    <mergeCell ref="Q102:S102"/>
    <mergeCell ref="T102:X102"/>
    <mergeCell ref="Y102:AB102"/>
    <mergeCell ref="C103:P103"/>
    <mergeCell ref="Q103:S103"/>
    <mergeCell ref="T103:X103"/>
    <mergeCell ref="Y103:AB103"/>
    <mergeCell ref="C104:C106"/>
    <mergeCell ref="D104:F104"/>
    <mergeCell ref="H104:P104"/>
    <mergeCell ref="Q104:S104"/>
    <mergeCell ref="T104:X104"/>
    <mergeCell ref="Y104:AB104"/>
    <mergeCell ref="D105:F105"/>
    <mergeCell ref="H105:P105"/>
    <mergeCell ref="Q105:S105"/>
    <mergeCell ref="T105:X105"/>
    <mergeCell ref="Y105:AB105"/>
    <mergeCell ref="D106:F106"/>
    <mergeCell ref="H106:P106"/>
    <mergeCell ref="Q106:S106"/>
    <mergeCell ref="T106:X106"/>
    <mergeCell ref="Y106:AB106"/>
    <mergeCell ref="C107:P107"/>
    <mergeCell ref="Q107:S107"/>
    <mergeCell ref="T107:X107"/>
    <mergeCell ref="Y107:AB107"/>
    <mergeCell ref="C108:C128"/>
    <mergeCell ref="D108:F108"/>
    <mergeCell ref="H108:P108"/>
    <mergeCell ref="Q108:S108"/>
    <mergeCell ref="T108:X108"/>
    <mergeCell ref="Y108:AB108"/>
    <mergeCell ref="D109:F109"/>
    <mergeCell ref="H109:P109"/>
    <mergeCell ref="Q109:S109"/>
    <mergeCell ref="T109:X109"/>
    <mergeCell ref="Y109:AB109"/>
    <mergeCell ref="D110:F110"/>
    <mergeCell ref="H110:P110"/>
    <mergeCell ref="Q110:S110"/>
    <mergeCell ref="T110:X110"/>
    <mergeCell ref="Y110:AB110"/>
    <mergeCell ref="D111:F111"/>
    <mergeCell ref="H111:P111"/>
    <mergeCell ref="Q111:S111"/>
    <mergeCell ref="T111:X111"/>
    <mergeCell ref="Y111:AB111"/>
    <mergeCell ref="D112:F112"/>
    <mergeCell ref="H112:P112"/>
    <mergeCell ref="Q112:S112"/>
    <mergeCell ref="T112:X112"/>
    <mergeCell ref="Y112:AB112"/>
    <mergeCell ref="D113:F113"/>
    <mergeCell ref="H113:P113"/>
    <mergeCell ref="Q113:S113"/>
    <mergeCell ref="T113:X113"/>
    <mergeCell ref="Y113:AB113"/>
    <mergeCell ref="D114:F114"/>
    <mergeCell ref="H114:P114"/>
    <mergeCell ref="Q114:S114"/>
    <mergeCell ref="T114:X114"/>
    <mergeCell ref="Y114:AB114"/>
    <mergeCell ref="D115:F115"/>
    <mergeCell ref="H115:P115"/>
    <mergeCell ref="Q115:S115"/>
    <mergeCell ref="T115:X115"/>
    <mergeCell ref="Y115:AB115"/>
    <mergeCell ref="D116:F116"/>
    <mergeCell ref="H116:P116"/>
    <mergeCell ref="Q116:S116"/>
    <mergeCell ref="T116:X116"/>
    <mergeCell ref="Y116:AB116"/>
    <mergeCell ref="D117:F117"/>
    <mergeCell ref="H117:P117"/>
    <mergeCell ref="Q117:S117"/>
    <mergeCell ref="T117:X117"/>
    <mergeCell ref="Y117:AB117"/>
    <mergeCell ref="D118:F118"/>
    <mergeCell ref="H118:P118"/>
    <mergeCell ref="Q118:S118"/>
    <mergeCell ref="T118:X118"/>
    <mergeCell ref="Y118:AB118"/>
    <mergeCell ref="D119:F119"/>
    <mergeCell ref="H119:P119"/>
    <mergeCell ref="Q119:S119"/>
    <mergeCell ref="T119:X119"/>
    <mergeCell ref="Y119:AB119"/>
    <mergeCell ref="D120:F120"/>
    <mergeCell ref="H120:P120"/>
    <mergeCell ref="Q120:S120"/>
    <mergeCell ref="T120:X120"/>
    <mergeCell ref="Y120:AB120"/>
    <mergeCell ref="D121:F121"/>
    <mergeCell ref="H121:P121"/>
    <mergeCell ref="Q121:S121"/>
    <mergeCell ref="T121:X121"/>
    <mergeCell ref="Y121:AB121"/>
    <mergeCell ref="D122:F122"/>
    <mergeCell ref="H122:P122"/>
    <mergeCell ref="Q122:S122"/>
    <mergeCell ref="T122:X122"/>
    <mergeCell ref="Y122:AB122"/>
    <mergeCell ref="D123:F123"/>
    <mergeCell ref="H123:P123"/>
    <mergeCell ref="Q123:S123"/>
    <mergeCell ref="T123:X123"/>
    <mergeCell ref="Y123:AB123"/>
    <mergeCell ref="D124:F124"/>
    <mergeCell ref="H124:P124"/>
    <mergeCell ref="Q124:S124"/>
    <mergeCell ref="T124:X124"/>
    <mergeCell ref="Y124:AB124"/>
    <mergeCell ref="D125:F125"/>
    <mergeCell ref="H125:P125"/>
    <mergeCell ref="Q125:S125"/>
    <mergeCell ref="T125:X125"/>
    <mergeCell ref="Y125:AB125"/>
    <mergeCell ref="D126:F126"/>
    <mergeCell ref="H126:P126"/>
    <mergeCell ref="Q126:S126"/>
    <mergeCell ref="T126:X126"/>
    <mergeCell ref="Y126:AB126"/>
    <mergeCell ref="D129:F129"/>
    <mergeCell ref="H129:P129"/>
    <mergeCell ref="Q129:S129"/>
    <mergeCell ref="T129:X129"/>
    <mergeCell ref="Y129:AB129"/>
    <mergeCell ref="D127:F127"/>
    <mergeCell ref="H127:P127"/>
    <mergeCell ref="Q127:S127"/>
    <mergeCell ref="T127:X127"/>
    <mergeCell ref="Y127:AB127"/>
    <mergeCell ref="D128:F128"/>
    <mergeCell ref="H128:P128"/>
    <mergeCell ref="Q128:S128"/>
    <mergeCell ref="T128:X128"/>
    <mergeCell ref="Y128:AB128"/>
  </mergeCells>
  <hyperlinks>
    <hyperlink ref="T28" r:id="rId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891181110&amp;startdate=09%2F01%2F2023%2000%3A00%3A00&amp;p_activity=437871337&amp;p_ir=218467536&amp;p_pcr=55197496&amp;rs%3AParameterLanguage=" xr:uid="{1B2BBE06-C563-4CEA-B22B-FBD1634BECDB}"/>
    <hyperlink ref="T30" r:id="rId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903716425&amp;startdate=09%2F01%2F2023%2000%3A00%3A00&amp;p_activity=437871337&amp;p_ir=218467536&amp;p_pcr=55197496&amp;rs%3AParameterLanguage=" xr:uid="{EA27EACC-1DEE-40FD-BC9B-BAC7C67A9824}"/>
    <hyperlink ref="T35" r:id="rId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91400617&amp;startdate=09%2F01%2F2023%2000%3A00%3A00&amp;p_activity=437869501&amp;p_ir=218467589&amp;p_pcr=55198022&amp;rs%3AParameterLanguage=" xr:uid="{76990BA1-EB70-422E-B34F-4DF9D04BCB13}"/>
    <hyperlink ref="T36" r:id="rId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7322817&amp;startdate=09%2F01%2F2023%2000%3A00%3A00&amp;p_activity=437869501&amp;p_ir=218467589&amp;p_pcr=55198022&amp;rs%3AParameterLanguage=" xr:uid="{CB282B46-F4BB-4C09-8EB6-CAB73C3B71DF}"/>
    <hyperlink ref="T37" r:id="rId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903410640&amp;startdate=09%2F01%2F2023%2000%3A00%3A00&amp;p_activity=437869501&amp;p_ir=218467589&amp;p_pcr=55198022&amp;rs%3AParameterLanguage=" xr:uid="{4B588E14-CAA6-49D5-B11B-A22447CC36EC}"/>
    <hyperlink ref="T38" r:id="rId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3456984&amp;startdate=09%2F01%2F2023%2000%3A00%3A00&amp;p_activity=437869501&amp;p_ir=218467589&amp;p_pcr=55198022&amp;rs%3AParameterLanguage=" xr:uid="{AA92583F-F2E8-4815-A81A-6366EB1B66E9}"/>
    <hyperlink ref="T41" r:id="rId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328901356391&amp;startdate=09%2F01%2F2023%2000%3A00%3A00&amp;p_activity=437869503&amp;p_ir=218467589&amp;p_pcr=55198022&amp;rs%3AParameterLanguage=" xr:uid="{7D74871D-37E5-4B73-A3E3-967C1C078C1A}"/>
    <hyperlink ref="T45" r:id="rId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4449878&amp;startdate=09%2F01%2F2023%2000%3A00%3A00&amp;p_activity=437869505&amp;p_ir=218467590&amp;p_pcr=55198022&amp;rs%3AParameterLanguage=" xr:uid="{FFD2B20D-CC06-4A01-A6F1-F528F47EFE69}"/>
    <hyperlink ref="T46" r:id="rId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9118259&amp;startdate=09%2F01%2F2023%2000%3A00%3A00&amp;p_activity=437869505&amp;p_ir=218467590&amp;p_pcr=55198022&amp;rs%3AParameterLanguage=" xr:uid="{ED7AC33A-2F3B-43D3-80A2-28A130E56197}"/>
    <hyperlink ref="T47" r:id="rId1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613806&amp;startdate=09%2F01%2F2023%2000%3A00%3A00&amp;p_activity=437869505&amp;p_ir=218467590&amp;p_pcr=55198022&amp;rs%3AParameterLanguage=" xr:uid="{B94AD306-C580-415A-AF7B-BA59C6327817}"/>
    <hyperlink ref="T48" r:id="rId1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981251&amp;startdate=09%2F01%2F2023%2000%3A00%3A00&amp;p_activity=437869505&amp;p_ir=218467590&amp;p_pcr=55198022&amp;rs%3AParameterLanguage=" xr:uid="{871ACA3E-1198-4E60-A609-09566AFF31F5}"/>
    <hyperlink ref="T49" r:id="rId1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3765045&amp;startdate=09%2F01%2F2023%2000%3A00%3A00&amp;p_activity=437869505&amp;p_ir=218467590&amp;p_pcr=55198022&amp;rs%3AParameterLanguage=" xr:uid="{7B36BD9A-193A-4294-BC4A-D358B5DAA536}"/>
    <hyperlink ref="T50" r:id="rId1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5838997&amp;startdate=09%2F01%2F2023%2000%3A00%3A00&amp;p_activity=437869505&amp;p_ir=218467590&amp;p_pcr=55198022&amp;rs%3AParameterLanguage=" xr:uid="{5552A154-2770-4A14-9FAB-FC8A710A6137}"/>
    <hyperlink ref="T51" r:id="rId1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022723&amp;startdate=09%2F01%2F2023%2000%3A00%3A00&amp;p_activity=437869505&amp;p_ir=218467590&amp;p_pcr=55198022&amp;rs%3AParameterLanguage=" xr:uid="{F739B8E5-8224-4C32-BE16-ACEAB37EF644}"/>
    <hyperlink ref="T52" r:id="rId1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2843301&amp;startdate=09%2F01%2F2023%2000%3A00%3A00&amp;p_activity=437869505&amp;p_ir=218467590&amp;p_pcr=55198022&amp;rs%3AParameterLanguage=" xr:uid="{DD72EC3D-E86A-4FCF-845C-57F0A582BDB5}"/>
    <hyperlink ref="T53" r:id="rId1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2786119&amp;startdate=09%2F01%2F2023%2000%3A00%3A00&amp;p_activity=437869505&amp;p_ir=218467590&amp;p_pcr=55198022&amp;rs%3AParameterLanguage=" xr:uid="{3CE74B23-4020-4CA8-8A76-EF2D2D18FA22}"/>
    <hyperlink ref="T54" r:id="rId1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52780&amp;startdate=09%2F01%2F2023%2000%3A00%3A00&amp;p_activity=437869505&amp;p_ir=218467590&amp;p_pcr=55198022&amp;rs%3AParameterLanguage=" xr:uid="{05C8D5F6-A71E-4476-A72A-605123F1CD51}"/>
    <hyperlink ref="T55" r:id="rId1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8814352&amp;startdate=09%2F01%2F2023%2000%3A00%3A00&amp;p_activity=437869505&amp;p_ir=218467590&amp;p_pcr=55198022&amp;rs%3AParameterLanguage=" xr:uid="{AE49E7A3-98F7-4B66-9D8D-AAB597F9953C}"/>
    <hyperlink ref="T56" r:id="rId1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73721&amp;startdate=09%2F01%2F2023%2000%3A00%3A00&amp;p_activity=437869505&amp;p_ir=218467590&amp;p_pcr=55198022&amp;rs%3AParameterLanguage=" xr:uid="{797D1FB1-FF5D-456D-9D21-0D977343CAFA}"/>
    <hyperlink ref="T57" r:id="rId2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9231292&amp;startdate=09%2F01%2F2023%2000%3A00%3A00&amp;p_activity=437869505&amp;p_ir=218467590&amp;p_pcr=55198022&amp;rs%3AParameterLanguage=" xr:uid="{F0893428-E01C-473F-9FE3-86AD857B70FE}"/>
    <hyperlink ref="T58" r:id="rId2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1368999&amp;startdate=09%2F01%2F2023%2000%3A00%3A00&amp;p_activity=437869505&amp;p_ir=218467590&amp;p_pcr=55198022&amp;rs%3AParameterLanguage=" xr:uid="{2C998E69-6CE0-4150-993F-AC2FF1FC3FDA}"/>
    <hyperlink ref="T59" r:id="rId2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0560244&amp;startdate=09%2F01%2F2023%2000%3A00%3A00&amp;p_activity=437869505&amp;p_ir=218467590&amp;p_pcr=55198022&amp;rs%3AParameterLanguage=" xr:uid="{B7BFA15A-370B-472A-AD76-49C1C163C2A0}"/>
    <hyperlink ref="T60" r:id="rId2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0291365&amp;startdate=09%2F01%2F2023%2000%3A00%3A00&amp;p_activity=437869505&amp;p_ir=218467590&amp;p_pcr=55198022&amp;rs%3AParameterLanguage=" xr:uid="{7EC1A492-659B-41A7-836C-394C22AFCD3D}"/>
    <hyperlink ref="T63" r:id="rId2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-999&amp;startdate=09%2F01%2F2023%2000%3A00%3A00&amp;p_activity=437869506&amp;p_ir=218467590&amp;p_pcr=55198022&amp;rs%3AParameterLanguage=" xr:uid="{038C960C-5E1D-4267-B88C-F8E64469CB7A}"/>
    <hyperlink ref="T64" r:id="rId2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4335537&amp;startdate=09%2F01%2F2023%2000%3A00%3A00&amp;p_activity=437869506&amp;p_ir=218467590&amp;p_pcr=55198022&amp;rs%3AParameterLanguage=" xr:uid="{951348E4-1291-45F3-8BD8-6EF72A258992}"/>
    <hyperlink ref="T65" r:id="rId2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8670403&amp;startdate=09%2F01%2F2023%2000%3A00%3A00&amp;p_activity=437869506&amp;p_ir=218467590&amp;p_pcr=55198022&amp;rs%3AParameterLanguage=" xr:uid="{7EF4B0F8-B5DF-463C-ACBF-5118093C21B4}"/>
    <hyperlink ref="T66" r:id="rId2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85504343&amp;startdate=09%2F01%2F2023%2000%3A00%3A00&amp;p_activity=437869506&amp;p_ir=218467590&amp;p_pcr=55198022&amp;rs%3AParameterLanguage=" xr:uid="{F3B0790E-A610-4A9F-B4EC-29B85BF9020B}"/>
    <hyperlink ref="T67" r:id="rId2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903038774&amp;startdate=09%2F01%2F2023%2000%3A00%3A00&amp;p_activity=437869506&amp;p_ir=218467590&amp;p_pcr=55198022&amp;rs%3AParameterLanguage=" xr:uid="{5661E415-B430-4C0C-91EF-C4D89FA70981}"/>
    <hyperlink ref="T70" r:id="rId2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7395296&amp;startdate=09%2F01%2F2023%2000%3A00%3A00&amp;p_activity=437869507&amp;p_ir=218467590&amp;p_pcr=55198022&amp;rs%3AParameterLanguage=" xr:uid="{B907DAFE-5A4E-4EBD-A4F2-F3402165930C}"/>
    <hyperlink ref="T71" r:id="rId3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0543687&amp;startdate=09%2F01%2F2023%2000%3A00%3A00&amp;p_activity=437869507&amp;p_ir=218467590&amp;p_pcr=55198022&amp;rs%3AParameterLanguage=" xr:uid="{10886E39-9CD6-4CD9-9D8A-65E0108C0D96}"/>
    <hyperlink ref="T72" r:id="rId3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9844917&amp;startdate=09%2F01%2F2023%2000%3A00%3A00&amp;p_activity=437869507&amp;p_ir=218467590&amp;p_pcr=55198022&amp;rs%3AParameterLanguage=" xr:uid="{D453B15A-7699-48D5-9E77-3B3F5C26ADAA}"/>
    <hyperlink ref="T73" r:id="rId3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5667832&amp;startdate=09%2F01%2F2023%2000%3A00%3A00&amp;p_activity=437869507&amp;p_ir=218467590&amp;p_pcr=55198022&amp;rs%3AParameterLanguage=" xr:uid="{DF647C78-5FE1-4E28-BB31-FF4A083A3BFD}"/>
    <hyperlink ref="T74" r:id="rId3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9019516&amp;startdate=09%2F01%2F2023%2000%3A00%3A00&amp;p_activity=437869507&amp;p_ir=218467590&amp;p_pcr=55198022&amp;rs%3AParameterLanguage=" xr:uid="{255525BD-4DFA-4085-A97D-D99A7C7B4D04}"/>
    <hyperlink ref="T77" r:id="rId3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7158792&amp;startdate=09%2F01%2F2023%2000%3A00%3A00&amp;p_activity=437870432&amp;p_ir=218467590&amp;p_pcr=55198022&amp;rs%3AParameterLanguage=" xr:uid="{8CDDB77B-96F9-4BA0-A78D-C44E1537D559}"/>
    <hyperlink ref="T78" r:id="rId3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3333719&amp;startdate=09%2F01%2F2023%2000%3A00%3A00&amp;p_activity=437870432&amp;p_ir=218467590&amp;p_pcr=55198022&amp;rs%3AParameterLanguage=" xr:uid="{72C40EA4-5B2F-48B6-9A30-9442D9EC1FE4}"/>
    <hyperlink ref="T79" r:id="rId3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428699&amp;startdate=09%2F01%2F2023%2000%3A00%3A00&amp;p_activity=437870432&amp;p_ir=218467590&amp;p_pcr=55198022&amp;rs%3AParameterLanguage=" xr:uid="{64C3ED76-22EA-4BB9-9FBC-A89F863E7A33}"/>
    <hyperlink ref="T80" r:id="rId3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732622&amp;startdate=09%2F01%2F2023%2000%3A00%3A00&amp;p_activity=437870432&amp;p_ir=218467590&amp;p_pcr=55198022&amp;rs%3AParameterLanguage=" xr:uid="{34C4D981-1139-4C45-8159-112DF569F07D}"/>
    <hyperlink ref="T81" r:id="rId3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901707155&amp;startdate=09%2F01%2F2023%2000%3A00%3A00&amp;p_activity=437870432&amp;p_ir=218467590&amp;p_pcr=55198022&amp;rs%3AParameterLanguage=" xr:uid="{AAD46828-1BF3-4C44-A888-B0B119F2562E}"/>
    <hyperlink ref="T82" r:id="rId3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622756&amp;startdate=09%2F01%2F2023%2000%3A00%3A00&amp;p_activity=437870432&amp;p_ir=218467590&amp;p_pcr=55198022&amp;rs%3AParameterLanguage=" xr:uid="{7AA5A548-8BDB-40A8-BC3C-B88558A7F6B5}"/>
    <hyperlink ref="T83" r:id="rId4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7517707&amp;startdate=09%2F01%2F2023%2000%3A00%3A00&amp;p_activity=437870432&amp;p_ir=218467590&amp;p_pcr=55198022&amp;rs%3AParameterLanguage=" xr:uid="{B9767FCE-FE4F-481E-BAE7-8DBA5782C172}"/>
    <hyperlink ref="T84" r:id="rId4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3466653&amp;startdate=09%2F01%2F2023%2000%3A00%3A00&amp;p_activity=437870432&amp;p_ir=218467590&amp;p_pcr=55198022&amp;rs%3AParameterLanguage=" xr:uid="{5BD1349F-4CC2-49DA-93EB-9D294E7E2805}"/>
    <hyperlink ref="T85" r:id="rId4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602491&amp;startdate=09%2F01%2F2023%2000%3A00%3A00&amp;p_activity=437870432&amp;p_ir=218467590&amp;p_pcr=55198022&amp;rs%3AParameterLanguage=" xr:uid="{8A3DE6BA-0733-414D-A155-C6151F9019D0}"/>
    <hyperlink ref="T86" r:id="rId4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6941405&amp;startdate=09%2F01%2F2023%2000%3A00%3A00&amp;p_activity=437870432&amp;p_ir=218467590&amp;p_pcr=55198022&amp;rs%3AParameterLanguage=" xr:uid="{330B11EC-FE35-4DBA-9AA0-55F029ACA62B}"/>
    <hyperlink ref="T87" r:id="rId4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458771&amp;startdate=09%2F01%2F2023%2000%3A00%3A00&amp;p_activity=437870432&amp;p_ir=218467590&amp;p_pcr=55198022&amp;rs%3AParameterLanguage=" xr:uid="{234B7CFE-5FF7-4E74-BF12-C85CE1D6A28B}"/>
    <hyperlink ref="T88" r:id="rId4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444819&amp;startdate=09%2F01%2F2023%2000%3A00%3A00&amp;p_activity=437870432&amp;p_ir=218467590&amp;p_pcr=55198022&amp;rs%3AParameterLanguage=" xr:uid="{B7098504-9388-4061-86DF-B66725CC1AAF}"/>
    <hyperlink ref="T89" r:id="rId4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4695150&amp;startdate=09%2F01%2F2023%2000%3A00%3A00&amp;p_activity=437870432&amp;p_ir=218467590&amp;p_pcr=55198022&amp;rs%3AParameterLanguage=" xr:uid="{23A78213-415D-4B05-8490-373423CFDE01}"/>
    <hyperlink ref="T93" r:id="rId4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901099482&amp;startdate=09%2F01%2F2023%2000%3A00%3A00&amp;p_activity=437870435&amp;p_ir=218467591&amp;p_pcr=55198022&amp;rs%3AParameterLanguage=" xr:uid="{694B3954-CA6F-4C4C-9B0C-978050C9353F}"/>
    <hyperlink ref="T94" r:id="rId4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3962143&amp;startdate=09%2F01%2F2023%2000%3A00%3A00&amp;p_activity=437870435&amp;p_ir=218467591&amp;p_pcr=55198022&amp;rs%3AParameterLanguage=" xr:uid="{B14C1F4E-3199-417E-B8A4-980C4D3CE1DF}"/>
    <hyperlink ref="T95" r:id="rId4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7484098&amp;startdate=09%2F01%2F2023%2000%3A00%3A00&amp;p_activity=437870435&amp;p_ir=218467591&amp;p_pcr=55198022&amp;rs%3AParameterLanguage=" xr:uid="{25FDAC59-2383-4E9B-BA3A-2AF4960537C9}"/>
    <hyperlink ref="T98" r:id="rId5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89780992&amp;startdate=09%2F01%2F2023%2000%3A00%3A00&amp;p_activity=437870436&amp;p_ir=218467591&amp;p_pcr=55198022&amp;rs%3AParameterLanguage=" xr:uid="{C51696F3-39B6-42BD-8DC5-69E3C3DD3EE2}"/>
    <hyperlink ref="T99" r:id="rId5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95644207&amp;startdate=09%2F01%2F2023%2000%3A00%3A00&amp;p_activity=437870436&amp;p_ir=218467591&amp;p_pcr=55198022&amp;rs%3AParameterLanguage=" xr:uid="{5BF12B16-B7B2-4B4A-9CD5-E0A9042C0591}"/>
    <hyperlink ref="T100" r:id="rId5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79053620&amp;startdate=09%2F01%2F2023%2000%3A00%3A00&amp;p_activity=437870436&amp;p_ir=218467591&amp;p_pcr=55198022&amp;rs%3AParameterLanguage=" xr:uid="{45315661-F467-49D0-B981-F35803946606}"/>
    <hyperlink ref="T101" r:id="rId5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902220510&amp;startdate=09%2F01%2F2023%2000%3A00%3A00&amp;p_activity=437870436&amp;p_ir=218467591&amp;p_pcr=55198022&amp;rs%3AParameterLanguage=" xr:uid="{D1BB0535-434E-44B3-9614-2F8CAEE55911}"/>
    <hyperlink ref="T104" r:id="rId5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0597060&amp;startdate=09%2F01%2F2023%2000%3A00%3A00&amp;p_activity=437870437&amp;p_ir=218467591&amp;p_pcr=55198022&amp;rs%3AParameterLanguage=" xr:uid="{616ADC6E-C9C1-4E85-B679-F73E9FDDF1AE}"/>
    <hyperlink ref="T105" r:id="rId5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3993258&amp;startdate=09%2F01%2F2023%2000%3A00%3A00&amp;p_activity=437870437&amp;p_ir=218467591&amp;p_pcr=55198022&amp;rs%3AParameterLanguage=" xr:uid="{F17ED063-0C7D-4509-8DA9-F29796828375}"/>
    <hyperlink ref="T108" r:id="rId5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70813&amp;startdate=09%2F01%2F2023%2000%3A00%3A00&amp;p_activity=437870438&amp;p_ir=218467591&amp;p_pcr=55198022&amp;rs%3AParameterLanguage=" xr:uid="{A71156A5-F21C-4487-B365-0FD57187DA06}"/>
    <hyperlink ref="T109" r:id="rId5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3006706&amp;startdate=09%2F01%2F2023%2000%3A00%3A00&amp;p_activity=437870438&amp;p_ir=218467591&amp;p_pcr=55198022&amp;rs%3AParameterLanguage=" xr:uid="{0C4F25A7-2F38-4F27-B3A7-B354B9CD6C97}"/>
    <hyperlink ref="T110" r:id="rId5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810264&amp;startdate=09%2F01%2F2023%2000%3A00%3A00&amp;p_activity=437870438&amp;p_ir=218467591&amp;p_pcr=55198022&amp;rs%3AParameterLanguage=" xr:uid="{096AB0A6-9096-4215-B8E5-1FC0B7A3F086}"/>
    <hyperlink ref="T111" r:id="rId5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800186&amp;startdate=09%2F01%2F2023%2000%3A00%3A00&amp;p_activity=437870438&amp;p_ir=218467591&amp;p_pcr=55198022&amp;rs%3AParameterLanguage=" xr:uid="{0EE1154B-50DE-4F36-90C5-061AF22ED27A}"/>
    <hyperlink ref="T112" r:id="rId6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608951&amp;startdate=09%2F01%2F2023%2000%3A00%3A00&amp;p_activity=437870438&amp;p_ir=218467591&amp;p_pcr=55198022&amp;rs%3AParameterLanguage=" xr:uid="{1191AFAE-1969-47E7-A99F-A86B96BF74B3}"/>
    <hyperlink ref="T113" r:id="rId6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598844&amp;startdate=09%2F01%2F2023%2000%3A00%3A00&amp;p_activity=437870438&amp;p_ir=218467591&amp;p_pcr=55198022&amp;rs%3AParameterLanguage=" xr:uid="{D840B97B-2897-4640-84AF-44E229E33C0D}"/>
    <hyperlink ref="T114" r:id="rId6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1054429&amp;startdate=09%2F01%2F2023%2000%3A00%3A00&amp;p_activity=437870438&amp;p_ir=218467591&amp;p_pcr=55198022&amp;rs%3AParameterLanguage=" xr:uid="{80AC8A2D-8DEB-41B8-927F-238ADA92B518}"/>
    <hyperlink ref="T115" r:id="rId6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3348661&amp;startdate=09%2F01%2F2023%2000%3A00%3A00&amp;p_activity=437870438&amp;p_ir=218467591&amp;p_pcr=55198022&amp;rs%3AParameterLanguage=" xr:uid="{13E72225-C8D1-4A18-A06A-BF283F91FDB3}"/>
    <hyperlink ref="T116" r:id="rId6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2485290&amp;startdate=09%2F01%2F2023%2000%3A00%3A00&amp;p_activity=437870438&amp;p_ir=218467591&amp;p_pcr=55198022&amp;rs%3AParameterLanguage=" xr:uid="{FA9E29FC-7D63-4A3D-9B2C-9EE7C5DDD02A}"/>
    <hyperlink ref="T117" r:id="rId6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0201498&amp;startdate=09%2F01%2F2023%2000%3A00%3A00&amp;p_activity=437870438&amp;p_ir=218467591&amp;p_pcr=55198022&amp;rs%3AParameterLanguage=" xr:uid="{A9C97D5E-1206-4FA0-BA17-176F56C6C7E7}"/>
    <hyperlink ref="T118" r:id="rId6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532484&amp;startdate=09%2F01%2F2023%2000%3A00%3A00&amp;p_activity=437870438&amp;p_ir=218467591&amp;p_pcr=55198022&amp;rs%3AParameterLanguage=" xr:uid="{1F06ACA2-0717-4C86-980A-B92E55903FD6}"/>
    <hyperlink ref="T119" r:id="rId6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934722&amp;startdate=09%2F01%2F2023%2000%3A00%3A00&amp;p_activity=437870438&amp;p_ir=218467591&amp;p_pcr=55198022&amp;rs%3AParameterLanguage=" xr:uid="{C9E669C3-38A4-4F9D-B68B-3CEE8068F763}"/>
    <hyperlink ref="T120" r:id="rId6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0906151&amp;startdate=09%2F01%2F2023%2000%3A00%3A00&amp;p_activity=437870438&amp;p_ir=218467591&amp;p_pcr=55198022&amp;rs%3AParameterLanguage=" xr:uid="{0EC626FC-86DB-41D3-8EFF-1845275D7469}"/>
    <hyperlink ref="T121" r:id="rId6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1053416&amp;startdate=09%2F01%2F2023%2000%3A00%3A00&amp;p_activity=437870438&amp;p_ir=218467591&amp;p_pcr=55198022&amp;rs%3AParameterLanguage=" xr:uid="{D0D1F463-7438-485C-AE33-6C56FE914E98}"/>
    <hyperlink ref="T122" r:id="rId7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35341&amp;startdate=09%2F01%2F2023%2000%3A00%3A00&amp;p_activity=437870438&amp;p_ir=218467591&amp;p_pcr=55198022&amp;rs%3AParameterLanguage=" xr:uid="{2B54099E-1164-414A-96A3-0C2D7D5B28CC}"/>
    <hyperlink ref="T123" r:id="rId7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4437569&amp;startdate=09%2F01%2F2023%2000%3A00%3A00&amp;p_activity=437870438&amp;p_ir=218467591&amp;p_pcr=55198022&amp;rs%3AParameterLanguage=" xr:uid="{FA40569E-1E9A-4CBD-892F-2E775A75E242}"/>
    <hyperlink ref="T124" r:id="rId7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072977&amp;startdate=09%2F01%2F2023%2000%3A00%3A00&amp;p_activity=437870438&amp;p_ir=218467591&amp;p_pcr=55198022&amp;rs%3AParameterLanguage=" xr:uid="{F520A1D8-9971-4535-85D8-62A9C154FCC6}"/>
    <hyperlink ref="T125" r:id="rId7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616485&amp;startdate=09%2F01%2F2023%2000%3A00%3A00&amp;p_activity=437870438&amp;p_ir=218467591&amp;p_pcr=55198022&amp;rs%3AParameterLanguage=" xr:uid="{ED5D6890-7B19-4866-AD34-4259837EC2A1}"/>
    <hyperlink ref="T126" r:id="rId7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186967&amp;startdate=09%2F01%2F2023%2000%3A00%3A00&amp;p_activity=437870438&amp;p_ir=218467591&amp;p_pcr=55198022&amp;rs%3AParameterLanguage=" xr:uid="{4857C6E7-C9C4-44CF-A73A-495EB3B71A7A}"/>
    <hyperlink ref="T127" r:id="rId7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5666856&amp;startdate=09%2F01%2F2023%2000%3A00%3A00&amp;p_activity=437870438&amp;p_ir=218467591&amp;p_pcr=55198022&amp;rs%3AParameterLanguage=" xr:uid="{B94123CA-707C-45B4-A285-D2CACC58DAA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2" ma:contentTypeDescription="Create a new document." ma:contentTypeScope="" ma:versionID="cea61b834f8ee701850a84e4d098b1dc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b7c69fab125bdb54e21c4307976656df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f9695bc1-6109-4dcd-a27a-f8a0370b00e2">Annual Report</DocumentType>
    <UploadedBy xmlns="b1528a4b-5ccb-40f7-a09e-43427183cd95">amatamoros@unicef.org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TaxCatchAll xmlns="cb759e4c-f0d7-4feb-bda3-ed2800574e06" xsi:nil="true"/>
    <Status xmlns="b1528a4b-5ccb-40f7-a09e-43427183cd95">Finalized - Signature Redacted</Status>
    <lcf76f155ced4ddcb4097134ff3c332f xmlns="b1528a4b-5ccb-40f7-a09e-43427183cd95">
      <Terms xmlns="http://schemas.microsoft.com/office/infopath/2007/PartnerControls"/>
    </lcf76f155ced4ddcb4097134ff3c332f>
    <ProjectId xmlns="f9695bc1-6109-4dcd-a27a-f8a0370b00e2">MPTF_00006_01025</ProjectId>
    <FundCode xmlns="f9695bc1-6109-4dcd-a27a-f8a0370b00e2">MPTF_00006</FundCode>
    <Comments xmlns="f9695bc1-6109-4dcd-a27a-f8a0370b00e2">00140298-PBFHNDB-2 financial report</Comments>
    <Active xmlns="f9695bc1-6109-4dcd-a27a-f8a0370b00e2">Yes</Active>
    <DocumentDate xmlns="b1528a4b-5ccb-40f7-a09e-43427183cd95">2024-06-15T07:00:00+00:00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11D8DECD-8DB4-427F-A981-FA72587EC762}"/>
</file>

<file path=customXml/itemProps2.xml><?xml version="1.0" encoding="utf-8"?>
<ds:datastoreItem xmlns:ds="http://schemas.openxmlformats.org/officeDocument/2006/customXml" ds:itemID="{96D1A747-41B8-4244-A386-CEC92A9D16E6}"/>
</file>

<file path=customXml/itemProps3.xml><?xml version="1.0" encoding="utf-8"?>
<ds:datastoreItem xmlns:ds="http://schemas.openxmlformats.org/officeDocument/2006/customXml" ds:itemID="{ACEB24C7-1A33-4CA3-B232-41E22609D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PBF_AeA _ UNICEF _EJECUCION POR ACTIVIDAD 11.06.2024.xlsx</dc:title>
  <dc:subject/>
  <dc:creator>Cristhian Leonardo Cruz Ramos</dc:creator>
  <cp:keywords/>
  <dc:description/>
  <cp:lastModifiedBy>Alejandra Matamoros</cp:lastModifiedBy>
  <cp:revision/>
  <dcterms:created xsi:type="dcterms:W3CDTF">2024-06-11T16:08:08Z</dcterms:created>
  <dcterms:modified xsi:type="dcterms:W3CDTF">2024-06-12T16:28:52Z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</Properties>
</file>